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ina\Downloads\Data-Analysis-Project-main\Ms Excel\Fashion Sales Analysis\"/>
    </mc:Choice>
  </mc:AlternateContent>
  <xr:revisionPtr revIDLastSave="0" documentId="13_ncr:1_{48BA8052-D719-4B9F-A5B1-777EFAE3C813}" xr6:coauthVersionLast="47" xr6:coauthVersionMax="47" xr10:uidLastSave="{00000000-0000-0000-0000-000000000000}"/>
  <bookViews>
    <workbookView xWindow="-120" yWindow="-120" windowWidth="20730" windowHeight="11040" xr2:uid="{00000000-000D-0000-FFFF-FFFF00000000}"/>
  </bookViews>
  <sheets>
    <sheet name="Main" sheetId="6" r:id="rId1"/>
    <sheet name="Helper" sheetId="14" r:id="rId2"/>
    <sheet name="Detail" sheetId="8" r:id="rId3"/>
    <sheet name="Sheet1" sheetId="15" r:id="rId4"/>
    <sheet name="Absen" sheetId="9" r:id="rId5"/>
    <sheet name="Soal" sheetId="7" r:id="rId6"/>
    <sheet name="Cara" sheetId="10" r:id="rId7"/>
  </sheets>
  <definedNames>
    <definedName name="_xlnm._FilterDatabase" localSheetId="2" hidden="1">Detail!$A$1:$H$1001</definedName>
    <definedName name="_xlnm._FilterDatabase" localSheetId="0" hidden="1">Main!$A$1:$X$1003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7" l="1"/>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75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50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25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 i="6"/>
  <c r="H8" i="9" l="1"/>
  <c r="I8" i="9"/>
  <c r="J3" i="9"/>
  <c r="J2" i="9"/>
  <c r="C2" i="14"/>
  <c r="D15" i="14"/>
  <c r="D12" i="14"/>
  <c r="D13" i="14"/>
  <c r="D10" i="14"/>
  <c r="D3" i="14"/>
  <c r="D7" i="14"/>
  <c r="D5" i="14"/>
  <c r="D6" i="14"/>
  <c r="D2" i="14"/>
  <c r="D4" i="14"/>
  <c r="D11" i="14"/>
  <c r="D14" i="14"/>
  <c r="C6" i="7" l="1"/>
  <c r="C12" i="14"/>
  <c r="C7" i="7"/>
  <c r="D19" i="14"/>
  <c r="C19" i="14"/>
  <c r="C21" i="7"/>
  <c r="C25" i="7"/>
  <c r="C24" i="7"/>
  <c r="E19" i="14" l="1"/>
  <c r="P1006" i="6"/>
  <c r="M1007" i="6"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2" i="9"/>
  <c r="B9" i="6" l="1"/>
  <c r="C9" i="6" s="1"/>
  <c r="X9" i="6" l="1"/>
  <c r="W9" i="6"/>
  <c r="V9" i="6"/>
  <c r="S9" i="6"/>
  <c r="U9" i="6"/>
  <c r="T9" i="6"/>
  <c r="N9" i="6"/>
  <c r="E9" i="6"/>
  <c r="B3" i="6"/>
  <c r="C3" i="6" s="1"/>
  <c r="B4" i="6"/>
  <c r="C4" i="6" s="1"/>
  <c r="B5" i="6"/>
  <c r="C5" i="6" s="1"/>
  <c r="B6" i="6"/>
  <c r="C6" i="6" s="1"/>
  <c r="B7" i="6"/>
  <c r="C7" i="6" s="1"/>
  <c r="B8" i="6"/>
  <c r="C8" i="6" s="1"/>
  <c r="B10" i="6"/>
  <c r="C10" i="6" s="1"/>
  <c r="B11" i="6"/>
  <c r="C11" i="6" s="1"/>
  <c r="B12" i="6"/>
  <c r="C12" i="6" s="1"/>
  <c r="B13" i="6"/>
  <c r="C13" i="6" s="1"/>
  <c r="B14" i="6"/>
  <c r="C14" i="6" s="1"/>
  <c r="B15" i="6"/>
  <c r="C15" i="6" s="1"/>
  <c r="B16" i="6"/>
  <c r="C16" i="6" s="1"/>
  <c r="B17" i="6"/>
  <c r="C17" i="6" s="1"/>
  <c r="B18" i="6"/>
  <c r="C18" i="6" s="1"/>
  <c r="B19" i="6"/>
  <c r="C19" i="6" s="1"/>
  <c r="B20" i="6"/>
  <c r="C20" i="6" s="1"/>
  <c r="B21" i="6"/>
  <c r="C21" i="6" s="1"/>
  <c r="B22" i="6"/>
  <c r="C22" i="6" s="1"/>
  <c r="B23" i="6"/>
  <c r="C23" i="6" s="1"/>
  <c r="B24" i="6"/>
  <c r="C24" i="6" s="1"/>
  <c r="B25" i="6"/>
  <c r="C25" i="6" s="1"/>
  <c r="B26" i="6"/>
  <c r="C26" i="6" s="1"/>
  <c r="B27" i="6"/>
  <c r="C27" i="6" s="1"/>
  <c r="B28" i="6"/>
  <c r="C28" i="6" s="1"/>
  <c r="B29" i="6"/>
  <c r="C29" i="6" s="1"/>
  <c r="B30" i="6"/>
  <c r="C30" i="6" s="1"/>
  <c r="B31" i="6"/>
  <c r="C31" i="6" s="1"/>
  <c r="B32" i="6"/>
  <c r="C32" i="6" s="1"/>
  <c r="B33" i="6"/>
  <c r="C33" i="6" s="1"/>
  <c r="B34" i="6"/>
  <c r="C34" i="6" s="1"/>
  <c r="B35" i="6"/>
  <c r="C35" i="6" s="1"/>
  <c r="B36" i="6"/>
  <c r="C36" i="6" s="1"/>
  <c r="B37" i="6"/>
  <c r="C37" i="6" s="1"/>
  <c r="B38" i="6"/>
  <c r="C38" i="6" s="1"/>
  <c r="B39" i="6"/>
  <c r="C39" i="6" s="1"/>
  <c r="B40" i="6"/>
  <c r="C40" i="6" s="1"/>
  <c r="B41" i="6"/>
  <c r="C41" i="6" s="1"/>
  <c r="B42" i="6"/>
  <c r="C42" i="6" s="1"/>
  <c r="B43" i="6"/>
  <c r="C43" i="6" s="1"/>
  <c r="B44" i="6"/>
  <c r="C44" i="6" s="1"/>
  <c r="B45" i="6"/>
  <c r="C45" i="6" s="1"/>
  <c r="B46" i="6"/>
  <c r="C46" i="6" s="1"/>
  <c r="B47" i="6"/>
  <c r="C47" i="6" s="1"/>
  <c r="B48" i="6"/>
  <c r="C48" i="6" s="1"/>
  <c r="B49" i="6"/>
  <c r="C49" i="6" s="1"/>
  <c r="B50" i="6"/>
  <c r="C50" i="6" s="1"/>
  <c r="B51" i="6"/>
  <c r="C51" i="6" s="1"/>
  <c r="B52" i="6"/>
  <c r="C52" i="6" s="1"/>
  <c r="B53" i="6"/>
  <c r="C53" i="6" s="1"/>
  <c r="B54" i="6"/>
  <c r="C54" i="6" s="1"/>
  <c r="B55" i="6"/>
  <c r="C55" i="6" s="1"/>
  <c r="B56" i="6"/>
  <c r="C56" i="6" s="1"/>
  <c r="B57" i="6"/>
  <c r="C57" i="6" s="1"/>
  <c r="B58" i="6"/>
  <c r="C58" i="6" s="1"/>
  <c r="B59" i="6"/>
  <c r="C59" i="6" s="1"/>
  <c r="B60" i="6"/>
  <c r="C60" i="6" s="1"/>
  <c r="B61" i="6"/>
  <c r="C61" i="6" s="1"/>
  <c r="B62" i="6"/>
  <c r="C62" i="6" s="1"/>
  <c r="B63" i="6"/>
  <c r="C63" i="6" s="1"/>
  <c r="B64" i="6"/>
  <c r="C64" i="6" s="1"/>
  <c r="B65" i="6"/>
  <c r="C65" i="6" s="1"/>
  <c r="B66" i="6"/>
  <c r="C66" i="6" s="1"/>
  <c r="B67" i="6"/>
  <c r="C67" i="6" s="1"/>
  <c r="B68" i="6"/>
  <c r="C68" i="6" s="1"/>
  <c r="B69" i="6"/>
  <c r="C69" i="6" s="1"/>
  <c r="B70" i="6"/>
  <c r="C70" i="6" s="1"/>
  <c r="B71" i="6"/>
  <c r="C71" i="6" s="1"/>
  <c r="B72" i="6"/>
  <c r="C72" i="6" s="1"/>
  <c r="B73" i="6"/>
  <c r="C73" i="6" s="1"/>
  <c r="B74" i="6"/>
  <c r="C74" i="6" s="1"/>
  <c r="B75" i="6"/>
  <c r="C75" i="6" s="1"/>
  <c r="B76" i="6"/>
  <c r="C76" i="6" s="1"/>
  <c r="B77" i="6"/>
  <c r="C77" i="6" s="1"/>
  <c r="B78" i="6"/>
  <c r="C78" i="6" s="1"/>
  <c r="B79" i="6"/>
  <c r="C79" i="6" s="1"/>
  <c r="B80" i="6"/>
  <c r="C80" i="6" s="1"/>
  <c r="B81" i="6"/>
  <c r="C81" i="6" s="1"/>
  <c r="B82" i="6"/>
  <c r="C82" i="6" s="1"/>
  <c r="B83" i="6"/>
  <c r="C83" i="6" s="1"/>
  <c r="B84" i="6"/>
  <c r="C84" i="6" s="1"/>
  <c r="B85" i="6"/>
  <c r="C85" i="6" s="1"/>
  <c r="B86" i="6"/>
  <c r="C86" i="6" s="1"/>
  <c r="B87" i="6"/>
  <c r="C87" i="6" s="1"/>
  <c r="B88" i="6"/>
  <c r="C88" i="6" s="1"/>
  <c r="B89" i="6"/>
  <c r="C89" i="6" s="1"/>
  <c r="B90" i="6"/>
  <c r="C90" i="6" s="1"/>
  <c r="B91" i="6"/>
  <c r="C91" i="6" s="1"/>
  <c r="B92" i="6"/>
  <c r="C92" i="6" s="1"/>
  <c r="B93" i="6"/>
  <c r="C93" i="6" s="1"/>
  <c r="B94" i="6"/>
  <c r="C94" i="6" s="1"/>
  <c r="B95" i="6"/>
  <c r="C95" i="6" s="1"/>
  <c r="B96" i="6"/>
  <c r="C96" i="6" s="1"/>
  <c r="B97" i="6"/>
  <c r="C97" i="6" s="1"/>
  <c r="B98" i="6"/>
  <c r="C98" i="6" s="1"/>
  <c r="B99" i="6"/>
  <c r="C99" i="6" s="1"/>
  <c r="B100" i="6"/>
  <c r="C100" i="6" s="1"/>
  <c r="B101" i="6"/>
  <c r="C101" i="6" s="1"/>
  <c r="B102" i="6"/>
  <c r="C102" i="6" s="1"/>
  <c r="B103" i="6"/>
  <c r="C103" i="6" s="1"/>
  <c r="B104" i="6"/>
  <c r="C104" i="6" s="1"/>
  <c r="B105" i="6"/>
  <c r="C105" i="6" s="1"/>
  <c r="B106" i="6"/>
  <c r="C106" i="6" s="1"/>
  <c r="B107" i="6"/>
  <c r="C107" i="6" s="1"/>
  <c r="B108" i="6"/>
  <c r="C108" i="6" s="1"/>
  <c r="B109" i="6"/>
  <c r="C109" i="6" s="1"/>
  <c r="B110" i="6"/>
  <c r="C110" i="6" s="1"/>
  <c r="B111" i="6"/>
  <c r="C111" i="6" s="1"/>
  <c r="B112" i="6"/>
  <c r="C112" i="6" s="1"/>
  <c r="B113" i="6"/>
  <c r="C113" i="6" s="1"/>
  <c r="B114" i="6"/>
  <c r="C114" i="6" s="1"/>
  <c r="B115" i="6"/>
  <c r="C115" i="6" s="1"/>
  <c r="B116" i="6"/>
  <c r="C116" i="6" s="1"/>
  <c r="B117" i="6"/>
  <c r="C117" i="6" s="1"/>
  <c r="B118" i="6"/>
  <c r="C118" i="6" s="1"/>
  <c r="B119" i="6"/>
  <c r="C119" i="6" s="1"/>
  <c r="B120" i="6"/>
  <c r="C120" i="6" s="1"/>
  <c r="B121" i="6"/>
  <c r="C121" i="6" s="1"/>
  <c r="B122" i="6"/>
  <c r="C122" i="6" s="1"/>
  <c r="B123" i="6"/>
  <c r="C123" i="6" s="1"/>
  <c r="B124" i="6"/>
  <c r="C124" i="6" s="1"/>
  <c r="B125" i="6"/>
  <c r="C125" i="6" s="1"/>
  <c r="B126" i="6"/>
  <c r="C126" i="6" s="1"/>
  <c r="B127" i="6"/>
  <c r="C127" i="6" s="1"/>
  <c r="B128" i="6"/>
  <c r="C128" i="6" s="1"/>
  <c r="B129" i="6"/>
  <c r="C129" i="6" s="1"/>
  <c r="B130" i="6"/>
  <c r="C130" i="6" s="1"/>
  <c r="B131" i="6"/>
  <c r="C131" i="6" s="1"/>
  <c r="B132" i="6"/>
  <c r="C132" i="6" s="1"/>
  <c r="B133" i="6"/>
  <c r="C133" i="6" s="1"/>
  <c r="B134" i="6"/>
  <c r="C134" i="6" s="1"/>
  <c r="B135" i="6"/>
  <c r="C135" i="6" s="1"/>
  <c r="B136" i="6"/>
  <c r="C136" i="6" s="1"/>
  <c r="B137" i="6"/>
  <c r="C137" i="6" s="1"/>
  <c r="B138" i="6"/>
  <c r="C138" i="6" s="1"/>
  <c r="B139" i="6"/>
  <c r="C139" i="6" s="1"/>
  <c r="B140" i="6"/>
  <c r="C140" i="6" s="1"/>
  <c r="B141" i="6"/>
  <c r="C141" i="6" s="1"/>
  <c r="B142" i="6"/>
  <c r="C142" i="6" s="1"/>
  <c r="B143" i="6"/>
  <c r="C143" i="6" s="1"/>
  <c r="B144" i="6"/>
  <c r="C144" i="6" s="1"/>
  <c r="B145" i="6"/>
  <c r="C145" i="6" s="1"/>
  <c r="B146" i="6"/>
  <c r="C146" i="6" s="1"/>
  <c r="B147" i="6"/>
  <c r="C147" i="6" s="1"/>
  <c r="B148" i="6"/>
  <c r="C148" i="6" s="1"/>
  <c r="B149" i="6"/>
  <c r="C149" i="6" s="1"/>
  <c r="B150" i="6"/>
  <c r="C150" i="6" s="1"/>
  <c r="B151" i="6"/>
  <c r="C151" i="6" s="1"/>
  <c r="B152" i="6"/>
  <c r="C152" i="6" s="1"/>
  <c r="B153" i="6"/>
  <c r="C153" i="6" s="1"/>
  <c r="B154" i="6"/>
  <c r="C154" i="6" s="1"/>
  <c r="B155" i="6"/>
  <c r="C155" i="6" s="1"/>
  <c r="B156" i="6"/>
  <c r="C156" i="6" s="1"/>
  <c r="B157" i="6"/>
  <c r="C157" i="6" s="1"/>
  <c r="B158" i="6"/>
  <c r="C158" i="6" s="1"/>
  <c r="B159" i="6"/>
  <c r="C159" i="6" s="1"/>
  <c r="B160" i="6"/>
  <c r="C160" i="6" s="1"/>
  <c r="B161" i="6"/>
  <c r="C161" i="6" s="1"/>
  <c r="B162" i="6"/>
  <c r="C162" i="6" s="1"/>
  <c r="B163" i="6"/>
  <c r="C163" i="6" s="1"/>
  <c r="B164" i="6"/>
  <c r="C164" i="6" s="1"/>
  <c r="B165" i="6"/>
  <c r="C165" i="6" s="1"/>
  <c r="B166" i="6"/>
  <c r="C166" i="6" s="1"/>
  <c r="B167" i="6"/>
  <c r="C167" i="6" s="1"/>
  <c r="B168" i="6"/>
  <c r="C168" i="6" s="1"/>
  <c r="B169" i="6"/>
  <c r="C169" i="6" s="1"/>
  <c r="B170" i="6"/>
  <c r="C170" i="6" s="1"/>
  <c r="B171" i="6"/>
  <c r="C171" i="6" s="1"/>
  <c r="B172" i="6"/>
  <c r="C172" i="6" s="1"/>
  <c r="B173" i="6"/>
  <c r="C173" i="6" s="1"/>
  <c r="B174" i="6"/>
  <c r="C174" i="6" s="1"/>
  <c r="B175" i="6"/>
  <c r="C175" i="6" s="1"/>
  <c r="B176" i="6"/>
  <c r="C176" i="6" s="1"/>
  <c r="B177" i="6"/>
  <c r="C177" i="6" s="1"/>
  <c r="B178" i="6"/>
  <c r="C178" i="6" s="1"/>
  <c r="B179" i="6"/>
  <c r="C179" i="6" s="1"/>
  <c r="B180" i="6"/>
  <c r="C180" i="6" s="1"/>
  <c r="B181" i="6"/>
  <c r="C181" i="6" s="1"/>
  <c r="B182" i="6"/>
  <c r="C182" i="6" s="1"/>
  <c r="B183" i="6"/>
  <c r="C183" i="6" s="1"/>
  <c r="B184" i="6"/>
  <c r="C184" i="6" s="1"/>
  <c r="B185" i="6"/>
  <c r="C185" i="6" s="1"/>
  <c r="B186" i="6"/>
  <c r="C186" i="6" s="1"/>
  <c r="B187" i="6"/>
  <c r="C187" i="6" s="1"/>
  <c r="B188" i="6"/>
  <c r="C188" i="6" s="1"/>
  <c r="B189" i="6"/>
  <c r="C189" i="6" s="1"/>
  <c r="B190" i="6"/>
  <c r="C190" i="6" s="1"/>
  <c r="B191" i="6"/>
  <c r="C191" i="6" s="1"/>
  <c r="B192" i="6"/>
  <c r="C192" i="6" s="1"/>
  <c r="B193" i="6"/>
  <c r="C193" i="6" s="1"/>
  <c r="B194" i="6"/>
  <c r="C194" i="6" s="1"/>
  <c r="B195" i="6"/>
  <c r="C195" i="6" s="1"/>
  <c r="B196" i="6"/>
  <c r="C196" i="6" s="1"/>
  <c r="B197" i="6"/>
  <c r="C197" i="6" s="1"/>
  <c r="B198" i="6"/>
  <c r="C198" i="6" s="1"/>
  <c r="B199" i="6"/>
  <c r="C199" i="6" s="1"/>
  <c r="B200" i="6"/>
  <c r="C200" i="6" s="1"/>
  <c r="B201" i="6"/>
  <c r="C201" i="6" s="1"/>
  <c r="B202" i="6"/>
  <c r="C202" i="6" s="1"/>
  <c r="B203" i="6"/>
  <c r="C203" i="6" s="1"/>
  <c r="B204" i="6"/>
  <c r="C204" i="6" s="1"/>
  <c r="B205" i="6"/>
  <c r="C205" i="6" s="1"/>
  <c r="B206" i="6"/>
  <c r="C206" i="6" s="1"/>
  <c r="B207" i="6"/>
  <c r="C207" i="6" s="1"/>
  <c r="B208" i="6"/>
  <c r="C208" i="6" s="1"/>
  <c r="B209" i="6"/>
  <c r="C209" i="6" s="1"/>
  <c r="B210" i="6"/>
  <c r="C210" i="6" s="1"/>
  <c r="B211" i="6"/>
  <c r="C211" i="6" s="1"/>
  <c r="B212" i="6"/>
  <c r="C212" i="6" s="1"/>
  <c r="B213" i="6"/>
  <c r="C213" i="6" s="1"/>
  <c r="B214" i="6"/>
  <c r="C214" i="6" s="1"/>
  <c r="B215" i="6"/>
  <c r="C215" i="6" s="1"/>
  <c r="B216" i="6"/>
  <c r="C216" i="6" s="1"/>
  <c r="B217" i="6"/>
  <c r="C217" i="6" s="1"/>
  <c r="B218" i="6"/>
  <c r="C218" i="6" s="1"/>
  <c r="B219" i="6"/>
  <c r="C219" i="6" s="1"/>
  <c r="B220" i="6"/>
  <c r="C220" i="6" s="1"/>
  <c r="B221" i="6"/>
  <c r="C221" i="6" s="1"/>
  <c r="B222" i="6"/>
  <c r="C222" i="6" s="1"/>
  <c r="B223" i="6"/>
  <c r="C223" i="6" s="1"/>
  <c r="B224" i="6"/>
  <c r="C224" i="6" s="1"/>
  <c r="B225" i="6"/>
  <c r="C225" i="6" s="1"/>
  <c r="B226" i="6"/>
  <c r="C226" i="6" s="1"/>
  <c r="B227" i="6"/>
  <c r="C227" i="6" s="1"/>
  <c r="B228" i="6"/>
  <c r="C228" i="6" s="1"/>
  <c r="B229" i="6"/>
  <c r="C229" i="6" s="1"/>
  <c r="B230" i="6"/>
  <c r="C230" i="6" s="1"/>
  <c r="B231" i="6"/>
  <c r="C231" i="6" s="1"/>
  <c r="B232" i="6"/>
  <c r="C232" i="6" s="1"/>
  <c r="B233" i="6"/>
  <c r="C233" i="6" s="1"/>
  <c r="B234" i="6"/>
  <c r="C234" i="6" s="1"/>
  <c r="B235" i="6"/>
  <c r="C235" i="6" s="1"/>
  <c r="B236" i="6"/>
  <c r="C236" i="6" s="1"/>
  <c r="B237" i="6"/>
  <c r="C237" i="6" s="1"/>
  <c r="B238" i="6"/>
  <c r="C238" i="6" s="1"/>
  <c r="B239" i="6"/>
  <c r="C239" i="6" s="1"/>
  <c r="B240" i="6"/>
  <c r="C240" i="6" s="1"/>
  <c r="B241" i="6"/>
  <c r="C241" i="6" s="1"/>
  <c r="B242" i="6"/>
  <c r="C242" i="6" s="1"/>
  <c r="B243" i="6"/>
  <c r="C243" i="6" s="1"/>
  <c r="B244" i="6"/>
  <c r="C244" i="6" s="1"/>
  <c r="B245" i="6"/>
  <c r="C245" i="6" s="1"/>
  <c r="B246" i="6"/>
  <c r="C246" i="6" s="1"/>
  <c r="B247" i="6"/>
  <c r="C247" i="6" s="1"/>
  <c r="B248" i="6"/>
  <c r="C248" i="6" s="1"/>
  <c r="B249" i="6"/>
  <c r="C249" i="6" s="1"/>
  <c r="B250" i="6"/>
  <c r="C250" i="6" s="1"/>
  <c r="B251" i="6"/>
  <c r="C251" i="6" s="1"/>
  <c r="B252" i="6"/>
  <c r="C252" i="6" s="1"/>
  <c r="B253" i="6"/>
  <c r="C253" i="6" s="1"/>
  <c r="B254" i="6"/>
  <c r="C254" i="6" s="1"/>
  <c r="B255" i="6"/>
  <c r="C255" i="6" s="1"/>
  <c r="B256" i="6"/>
  <c r="C256" i="6" s="1"/>
  <c r="B257" i="6"/>
  <c r="C257" i="6" s="1"/>
  <c r="B258" i="6"/>
  <c r="C258" i="6" s="1"/>
  <c r="B259" i="6"/>
  <c r="C259" i="6" s="1"/>
  <c r="B260" i="6"/>
  <c r="C260" i="6" s="1"/>
  <c r="B261" i="6"/>
  <c r="C261" i="6" s="1"/>
  <c r="B262" i="6"/>
  <c r="C262" i="6" s="1"/>
  <c r="B263" i="6"/>
  <c r="C263" i="6" s="1"/>
  <c r="B264" i="6"/>
  <c r="C264" i="6" s="1"/>
  <c r="B265" i="6"/>
  <c r="C265" i="6" s="1"/>
  <c r="B266" i="6"/>
  <c r="C266" i="6" s="1"/>
  <c r="B267" i="6"/>
  <c r="C267" i="6" s="1"/>
  <c r="B268" i="6"/>
  <c r="C268" i="6" s="1"/>
  <c r="B269" i="6"/>
  <c r="C269" i="6" s="1"/>
  <c r="B270" i="6"/>
  <c r="C270" i="6" s="1"/>
  <c r="B271" i="6"/>
  <c r="C271" i="6" s="1"/>
  <c r="B272" i="6"/>
  <c r="C272" i="6" s="1"/>
  <c r="B273" i="6"/>
  <c r="C273" i="6" s="1"/>
  <c r="B274" i="6"/>
  <c r="C274" i="6" s="1"/>
  <c r="B275" i="6"/>
  <c r="C275" i="6" s="1"/>
  <c r="B276" i="6"/>
  <c r="C276" i="6" s="1"/>
  <c r="B277" i="6"/>
  <c r="C277" i="6" s="1"/>
  <c r="B278" i="6"/>
  <c r="C278" i="6" s="1"/>
  <c r="B279" i="6"/>
  <c r="C279" i="6" s="1"/>
  <c r="B280" i="6"/>
  <c r="C280" i="6" s="1"/>
  <c r="B281" i="6"/>
  <c r="C281" i="6" s="1"/>
  <c r="B282" i="6"/>
  <c r="C282" i="6" s="1"/>
  <c r="B283" i="6"/>
  <c r="C283" i="6" s="1"/>
  <c r="B284" i="6"/>
  <c r="C284" i="6" s="1"/>
  <c r="B285" i="6"/>
  <c r="C285" i="6" s="1"/>
  <c r="B286" i="6"/>
  <c r="C286" i="6" s="1"/>
  <c r="B287" i="6"/>
  <c r="C287" i="6" s="1"/>
  <c r="B288" i="6"/>
  <c r="C288" i="6" s="1"/>
  <c r="B289" i="6"/>
  <c r="C289" i="6" s="1"/>
  <c r="B290" i="6"/>
  <c r="C290" i="6" s="1"/>
  <c r="B291" i="6"/>
  <c r="C291" i="6" s="1"/>
  <c r="B292" i="6"/>
  <c r="C292" i="6" s="1"/>
  <c r="B293" i="6"/>
  <c r="C293" i="6" s="1"/>
  <c r="B294" i="6"/>
  <c r="C294" i="6" s="1"/>
  <c r="B295" i="6"/>
  <c r="C295" i="6" s="1"/>
  <c r="B296" i="6"/>
  <c r="C296" i="6" s="1"/>
  <c r="B297" i="6"/>
  <c r="C297" i="6" s="1"/>
  <c r="B298" i="6"/>
  <c r="C298" i="6" s="1"/>
  <c r="B299" i="6"/>
  <c r="C299" i="6" s="1"/>
  <c r="B300" i="6"/>
  <c r="C300" i="6" s="1"/>
  <c r="B301" i="6"/>
  <c r="C301" i="6" s="1"/>
  <c r="B302" i="6"/>
  <c r="C302" i="6" s="1"/>
  <c r="B303" i="6"/>
  <c r="C303" i="6" s="1"/>
  <c r="B304" i="6"/>
  <c r="C304" i="6" s="1"/>
  <c r="B305" i="6"/>
  <c r="C305" i="6" s="1"/>
  <c r="B306" i="6"/>
  <c r="C306" i="6" s="1"/>
  <c r="B307" i="6"/>
  <c r="C307" i="6" s="1"/>
  <c r="B308" i="6"/>
  <c r="C308" i="6" s="1"/>
  <c r="B309" i="6"/>
  <c r="C309" i="6" s="1"/>
  <c r="B310" i="6"/>
  <c r="C310" i="6" s="1"/>
  <c r="B311" i="6"/>
  <c r="C311" i="6" s="1"/>
  <c r="B312" i="6"/>
  <c r="C312" i="6" s="1"/>
  <c r="B313" i="6"/>
  <c r="C313" i="6" s="1"/>
  <c r="B314" i="6"/>
  <c r="C314" i="6" s="1"/>
  <c r="B315" i="6"/>
  <c r="C315" i="6" s="1"/>
  <c r="B316" i="6"/>
  <c r="C316" i="6" s="1"/>
  <c r="B317" i="6"/>
  <c r="C317" i="6" s="1"/>
  <c r="B318" i="6"/>
  <c r="C318" i="6" s="1"/>
  <c r="B319" i="6"/>
  <c r="C319" i="6" s="1"/>
  <c r="B320" i="6"/>
  <c r="C320" i="6" s="1"/>
  <c r="B321" i="6"/>
  <c r="C321" i="6" s="1"/>
  <c r="B322" i="6"/>
  <c r="C322" i="6" s="1"/>
  <c r="B323" i="6"/>
  <c r="C323" i="6" s="1"/>
  <c r="B324" i="6"/>
  <c r="C324" i="6" s="1"/>
  <c r="B325" i="6"/>
  <c r="C325" i="6" s="1"/>
  <c r="B326" i="6"/>
  <c r="C326" i="6" s="1"/>
  <c r="B327" i="6"/>
  <c r="C327" i="6" s="1"/>
  <c r="B328" i="6"/>
  <c r="C328" i="6" s="1"/>
  <c r="B329" i="6"/>
  <c r="C329" i="6" s="1"/>
  <c r="B330" i="6"/>
  <c r="C330" i="6" s="1"/>
  <c r="B331" i="6"/>
  <c r="C331" i="6" s="1"/>
  <c r="B332" i="6"/>
  <c r="C332" i="6" s="1"/>
  <c r="B333" i="6"/>
  <c r="C333" i="6" s="1"/>
  <c r="B334" i="6"/>
  <c r="C334" i="6" s="1"/>
  <c r="B335" i="6"/>
  <c r="C335" i="6" s="1"/>
  <c r="B336" i="6"/>
  <c r="C336" i="6" s="1"/>
  <c r="B337" i="6"/>
  <c r="C337" i="6" s="1"/>
  <c r="B338" i="6"/>
  <c r="C338" i="6" s="1"/>
  <c r="B339" i="6"/>
  <c r="C339" i="6" s="1"/>
  <c r="B340" i="6"/>
  <c r="C340" i="6" s="1"/>
  <c r="B341" i="6"/>
  <c r="C341" i="6" s="1"/>
  <c r="B342" i="6"/>
  <c r="C342" i="6" s="1"/>
  <c r="B343" i="6"/>
  <c r="C343" i="6" s="1"/>
  <c r="B344" i="6"/>
  <c r="C344" i="6" s="1"/>
  <c r="B345" i="6"/>
  <c r="C345" i="6" s="1"/>
  <c r="B346" i="6"/>
  <c r="C346" i="6" s="1"/>
  <c r="B347" i="6"/>
  <c r="C347" i="6" s="1"/>
  <c r="B348" i="6"/>
  <c r="C348" i="6" s="1"/>
  <c r="B349" i="6"/>
  <c r="C349" i="6" s="1"/>
  <c r="B350" i="6"/>
  <c r="C350" i="6" s="1"/>
  <c r="B351" i="6"/>
  <c r="C351" i="6" s="1"/>
  <c r="B352" i="6"/>
  <c r="C352" i="6" s="1"/>
  <c r="B353" i="6"/>
  <c r="C353" i="6" s="1"/>
  <c r="B354" i="6"/>
  <c r="C354" i="6" s="1"/>
  <c r="B355" i="6"/>
  <c r="C355" i="6" s="1"/>
  <c r="B356" i="6"/>
  <c r="C356" i="6" s="1"/>
  <c r="B357" i="6"/>
  <c r="C357" i="6" s="1"/>
  <c r="B358" i="6"/>
  <c r="C358" i="6" s="1"/>
  <c r="B359" i="6"/>
  <c r="C359" i="6" s="1"/>
  <c r="B360" i="6"/>
  <c r="C360" i="6" s="1"/>
  <c r="B361" i="6"/>
  <c r="C361" i="6" s="1"/>
  <c r="B362" i="6"/>
  <c r="C362" i="6" s="1"/>
  <c r="B363" i="6"/>
  <c r="C363" i="6" s="1"/>
  <c r="B364" i="6"/>
  <c r="C364" i="6" s="1"/>
  <c r="B365" i="6"/>
  <c r="C365" i="6" s="1"/>
  <c r="B366" i="6"/>
  <c r="C366" i="6" s="1"/>
  <c r="B367" i="6"/>
  <c r="C367" i="6" s="1"/>
  <c r="B368" i="6"/>
  <c r="C368" i="6" s="1"/>
  <c r="B369" i="6"/>
  <c r="C369" i="6" s="1"/>
  <c r="B370" i="6"/>
  <c r="C370" i="6" s="1"/>
  <c r="B371" i="6"/>
  <c r="C371" i="6" s="1"/>
  <c r="B372" i="6"/>
  <c r="C372" i="6" s="1"/>
  <c r="B373" i="6"/>
  <c r="C373" i="6" s="1"/>
  <c r="B374" i="6"/>
  <c r="C374" i="6" s="1"/>
  <c r="B375" i="6"/>
  <c r="C375" i="6" s="1"/>
  <c r="B376" i="6"/>
  <c r="C376" i="6" s="1"/>
  <c r="B377" i="6"/>
  <c r="C377" i="6" s="1"/>
  <c r="B378" i="6"/>
  <c r="C378" i="6" s="1"/>
  <c r="B379" i="6"/>
  <c r="C379" i="6" s="1"/>
  <c r="B380" i="6"/>
  <c r="C380" i="6" s="1"/>
  <c r="B381" i="6"/>
  <c r="C381" i="6" s="1"/>
  <c r="B382" i="6"/>
  <c r="C382" i="6" s="1"/>
  <c r="B383" i="6"/>
  <c r="C383" i="6" s="1"/>
  <c r="B384" i="6"/>
  <c r="C384" i="6" s="1"/>
  <c r="B385" i="6"/>
  <c r="C385" i="6" s="1"/>
  <c r="B386" i="6"/>
  <c r="C386" i="6" s="1"/>
  <c r="B387" i="6"/>
  <c r="C387" i="6" s="1"/>
  <c r="B388" i="6"/>
  <c r="C388" i="6" s="1"/>
  <c r="B389" i="6"/>
  <c r="C389" i="6" s="1"/>
  <c r="B390" i="6"/>
  <c r="C390" i="6" s="1"/>
  <c r="B391" i="6"/>
  <c r="C391" i="6" s="1"/>
  <c r="B392" i="6"/>
  <c r="C392" i="6" s="1"/>
  <c r="B393" i="6"/>
  <c r="C393" i="6" s="1"/>
  <c r="B394" i="6"/>
  <c r="C394" i="6" s="1"/>
  <c r="B395" i="6"/>
  <c r="C395" i="6" s="1"/>
  <c r="B396" i="6"/>
  <c r="C396" i="6" s="1"/>
  <c r="B397" i="6"/>
  <c r="C397" i="6" s="1"/>
  <c r="B398" i="6"/>
  <c r="C398" i="6" s="1"/>
  <c r="B399" i="6"/>
  <c r="C399" i="6" s="1"/>
  <c r="B400" i="6"/>
  <c r="C400" i="6" s="1"/>
  <c r="B401" i="6"/>
  <c r="C401" i="6" s="1"/>
  <c r="B402" i="6"/>
  <c r="C402" i="6" s="1"/>
  <c r="B403" i="6"/>
  <c r="C403" i="6" s="1"/>
  <c r="B404" i="6"/>
  <c r="C404" i="6" s="1"/>
  <c r="B405" i="6"/>
  <c r="C405" i="6" s="1"/>
  <c r="B406" i="6"/>
  <c r="C406" i="6" s="1"/>
  <c r="B407" i="6"/>
  <c r="C407" i="6" s="1"/>
  <c r="B408" i="6"/>
  <c r="C408" i="6" s="1"/>
  <c r="B409" i="6"/>
  <c r="C409" i="6" s="1"/>
  <c r="B410" i="6"/>
  <c r="C410" i="6" s="1"/>
  <c r="B411" i="6"/>
  <c r="C411" i="6" s="1"/>
  <c r="B412" i="6"/>
  <c r="C412" i="6" s="1"/>
  <c r="B413" i="6"/>
  <c r="C413" i="6" s="1"/>
  <c r="B414" i="6"/>
  <c r="C414" i="6" s="1"/>
  <c r="B415" i="6"/>
  <c r="C415" i="6" s="1"/>
  <c r="B416" i="6"/>
  <c r="C416" i="6" s="1"/>
  <c r="B417" i="6"/>
  <c r="C417" i="6" s="1"/>
  <c r="B418" i="6"/>
  <c r="C418" i="6" s="1"/>
  <c r="B419" i="6"/>
  <c r="C419" i="6" s="1"/>
  <c r="B420" i="6"/>
  <c r="C420" i="6" s="1"/>
  <c r="B421" i="6"/>
  <c r="C421" i="6" s="1"/>
  <c r="B422" i="6"/>
  <c r="C422" i="6" s="1"/>
  <c r="B423" i="6"/>
  <c r="C423" i="6" s="1"/>
  <c r="B424" i="6"/>
  <c r="C424" i="6" s="1"/>
  <c r="B425" i="6"/>
  <c r="C425" i="6" s="1"/>
  <c r="B426" i="6"/>
  <c r="C426" i="6" s="1"/>
  <c r="B427" i="6"/>
  <c r="C427" i="6" s="1"/>
  <c r="B428" i="6"/>
  <c r="C428" i="6" s="1"/>
  <c r="B429" i="6"/>
  <c r="C429" i="6" s="1"/>
  <c r="B430" i="6"/>
  <c r="C430" i="6" s="1"/>
  <c r="B431" i="6"/>
  <c r="C431" i="6" s="1"/>
  <c r="B432" i="6"/>
  <c r="C432" i="6" s="1"/>
  <c r="B433" i="6"/>
  <c r="C433" i="6" s="1"/>
  <c r="B434" i="6"/>
  <c r="C434" i="6" s="1"/>
  <c r="B435" i="6"/>
  <c r="C435" i="6" s="1"/>
  <c r="B436" i="6"/>
  <c r="C436" i="6" s="1"/>
  <c r="B437" i="6"/>
  <c r="C437" i="6" s="1"/>
  <c r="B438" i="6"/>
  <c r="C438" i="6" s="1"/>
  <c r="B439" i="6"/>
  <c r="C439" i="6" s="1"/>
  <c r="B440" i="6"/>
  <c r="C440" i="6" s="1"/>
  <c r="B441" i="6"/>
  <c r="C441" i="6" s="1"/>
  <c r="B442" i="6"/>
  <c r="C442" i="6" s="1"/>
  <c r="B443" i="6"/>
  <c r="C443" i="6" s="1"/>
  <c r="B444" i="6"/>
  <c r="C444" i="6" s="1"/>
  <c r="B445" i="6"/>
  <c r="C445" i="6" s="1"/>
  <c r="B446" i="6"/>
  <c r="C446" i="6" s="1"/>
  <c r="B447" i="6"/>
  <c r="C447" i="6" s="1"/>
  <c r="B448" i="6"/>
  <c r="C448" i="6" s="1"/>
  <c r="B449" i="6"/>
  <c r="C449" i="6" s="1"/>
  <c r="B450" i="6"/>
  <c r="C450" i="6" s="1"/>
  <c r="B451" i="6"/>
  <c r="C451" i="6" s="1"/>
  <c r="B452" i="6"/>
  <c r="C452" i="6" s="1"/>
  <c r="B453" i="6"/>
  <c r="C453" i="6" s="1"/>
  <c r="B454" i="6"/>
  <c r="C454" i="6" s="1"/>
  <c r="B455" i="6"/>
  <c r="C455" i="6" s="1"/>
  <c r="B456" i="6"/>
  <c r="C456" i="6" s="1"/>
  <c r="B457" i="6"/>
  <c r="C457" i="6" s="1"/>
  <c r="B458" i="6"/>
  <c r="C458" i="6" s="1"/>
  <c r="B459" i="6"/>
  <c r="C459" i="6" s="1"/>
  <c r="B460" i="6"/>
  <c r="C460" i="6" s="1"/>
  <c r="B461" i="6"/>
  <c r="C461" i="6" s="1"/>
  <c r="B462" i="6"/>
  <c r="C462" i="6" s="1"/>
  <c r="B463" i="6"/>
  <c r="C463" i="6" s="1"/>
  <c r="B464" i="6"/>
  <c r="C464" i="6" s="1"/>
  <c r="B465" i="6"/>
  <c r="C465" i="6" s="1"/>
  <c r="B466" i="6"/>
  <c r="C466" i="6" s="1"/>
  <c r="B467" i="6"/>
  <c r="C467" i="6" s="1"/>
  <c r="B468" i="6"/>
  <c r="C468" i="6" s="1"/>
  <c r="B469" i="6"/>
  <c r="C469" i="6" s="1"/>
  <c r="B470" i="6"/>
  <c r="C470" i="6" s="1"/>
  <c r="B471" i="6"/>
  <c r="C471" i="6" s="1"/>
  <c r="B472" i="6"/>
  <c r="C472" i="6" s="1"/>
  <c r="B473" i="6"/>
  <c r="C473" i="6" s="1"/>
  <c r="B474" i="6"/>
  <c r="C474" i="6" s="1"/>
  <c r="B475" i="6"/>
  <c r="C475" i="6" s="1"/>
  <c r="B476" i="6"/>
  <c r="C476" i="6" s="1"/>
  <c r="B477" i="6"/>
  <c r="C477" i="6" s="1"/>
  <c r="B478" i="6"/>
  <c r="C478" i="6" s="1"/>
  <c r="B479" i="6"/>
  <c r="C479" i="6" s="1"/>
  <c r="B480" i="6"/>
  <c r="C480" i="6" s="1"/>
  <c r="B481" i="6"/>
  <c r="C481" i="6" s="1"/>
  <c r="B482" i="6"/>
  <c r="C482" i="6" s="1"/>
  <c r="B483" i="6"/>
  <c r="C483" i="6" s="1"/>
  <c r="B484" i="6"/>
  <c r="C484" i="6" s="1"/>
  <c r="B485" i="6"/>
  <c r="C485" i="6" s="1"/>
  <c r="B486" i="6"/>
  <c r="C486" i="6" s="1"/>
  <c r="B487" i="6"/>
  <c r="C487" i="6" s="1"/>
  <c r="B488" i="6"/>
  <c r="C488" i="6" s="1"/>
  <c r="B489" i="6"/>
  <c r="C489" i="6" s="1"/>
  <c r="B490" i="6"/>
  <c r="C490" i="6" s="1"/>
  <c r="B491" i="6"/>
  <c r="C491" i="6" s="1"/>
  <c r="B492" i="6"/>
  <c r="C492" i="6" s="1"/>
  <c r="B493" i="6"/>
  <c r="C493" i="6" s="1"/>
  <c r="B494" i="6"/>
  <c r="C494" i="6" s="1"/>
  <c r="B495" i="6"/>
  <c r="C495" i="6" s="1"/>
  <c r="B496" i="6"/>
  <c r="C496" i="6" s="1"/>
  <c r="B497" i="6"/>
  <c r="C497" i="6" s="1"/>
  <c r="B498" i="6"/>
  <c r="C498" i="6" s="1"/>
  <c r="B499" i="6"/>
  <c r="C499" i="6" s="1"/>
  <c r="B500" i="6"/>
  <c r="C500" i="6" s="1"/>
  <c r="B501" i="6"/>
  <c r="C501" i="6" s="1"/>
  <c r="B502" i="6"/>
  <c r="C502" i="6" s="1"/>
  <c r="B503" i="6"/>
  <c r="C503" i="6" s="1"/>
  <c r="B504" i="6"/>
  <c r="C504" i="6" s="1"/>
  <c r="B505" i="6"/>
  <c r="C505" i="6" s="1"/>
  <c r="B506" i="6"/>
  <c r="C506" i="6" s="1"/>
  <c r="B507" i="6"/>
  <c r="C507" i="6" s="1"/>
  <c r="B508" i="6"/>
  <c r="C508" i="6" s="1"/>
  <c r="B509" i="6"/>
  <c r="C509" i="6" s="1"/>
  <c r="B510" i="6"/>
  <c r="C510" i="6" s="1"/>
  <c r="B511" i="6"/>
  <c r="C511" i="6" s="1"/>
  <c r="B512" i="6"/>
  <c r="C512" i="6" s="1"/>
  <c r="B513" i="6"/>
  <c r="C513" i="6" s="1"/>
  <c r="B514" i="6"/>
  <c r="C514" i="6" s="1"/>
  <c r="B515" i="6"/>
  <c r="C515" i="6" s="1"/>
  <c r="B516" i="6"/>
  <c r="C516" i="6" s="1"/>
  <c r="B517" i="6"/>
  <c r="C517" i="6" s="1"/>
  <c r="B518" i="6"/>
  <c r="C518" i="6" s="1"/>
  <c r="B519" i="6"/>
  <c r="C519" i="6" s="1"/>
  <c r="B520" i="6"/>
  <c r="C520" i="6" s="1"/>
  <c r="B521" i="6"/>
  <c r="C521" i="6" s="1"/>
  <c r="B522" i="6"/>
  <c r="C522" i="6" s="1"/>
  <c r="B523" i="6"/>
  <c r="C523" i="6" s="1"/>
  <c r="B524" i="6"/>
  <c r="C524" i="6" s="1"/>
  <c r="B525" i="6"/>
  <c r="C525" i="6" s="1"/>
  <c r="B526" i="6"/>
  <c r="C526" i="6" s="1"/>
  <c r="B527" i="6"/>
  <c r="C527" i="6" s="1"/>
  <c r="B528" i="6"/>
  <c r="C528" i="6" s="1"/>
  <c r="B529" i="6"/>
  <c r="C529" i="6" s="1"/>
  <c r="B530" i="6"/>
  <c r="C530" i="6" s="1"/>
  <c r="B531" i="6"/>
  <c r="C531" i="6" s="1"/>
  <c r="B532" i="6"/>
  <c r="C532" i="6" s="1"/>
  <c r="B533" i="6"/>
  <c r="C533" i="6" s="1"/>
  <c r="B534" i="6"/>
  <c r="C534" i="6" s="1"/>
  <c r="B535" i="6"/>
  <c r="C535" i="6" s="1"/>
  <c r="B536" i="6"/>
  <c r="C536" i="6" s="1"/>
  <c r="B537" i="6"/>
  <c r="C537" i="6" s="1"/>
  <c r="B538" i="6"/>
  <c r="C538" i="6" s="1"/>
  <c r="B539" i="6"/>
  <c r="C539" i="6" s="1"/>
  <c r="B540" i="6"/>
  <c r="C540" i="6" s="1"/>
  <c r="B541" i="6"/>
  <c r="C541" i="6" s="1"/>
  <c r="B542" i="6"/>
  <c r="C542" i="6" s="1"/>
  <c r="B543" i="6"/>
  <c r="C543" i="6" s="1"/>
  <c r="B544" i="6"/>
  <c r="C544" i="6" s="1"/>
  <c r="B545" i="6"/>
  <c r="C545" i="6" s="1"/>
  <c r="B546" i="6"/>
  <c r="C546" i="6" s="1"/>
  <c r="B547" i="6"/>
  <c r="C547" i="6" s="1"/>
  <c r="B548" i="6"/>
  <c r="C548" i="6" s="1"/>
  <c r="B549" i="6"/>
  <c r="C549" i="6" s="1"/>
  <c r="B550" i="6"/>
  <c r="C550" i="6" s="1"/>
  <c r="B551" i="6"/>
  <c r="C551" i="6" s="1"/>
  <c r="B552" i="6"/>
  <c r="C552" i="6" s="1"/>
  <c r="B553" i="6"/>
  <c r="C553" i="6" s="1"/>
  <c r="B554" i="6"/>
  <c r="C554" i="6" s="1"/>
  <c r="B555" i="6"/>
  <c r="C555" i="6" s="1"/>
  <c r="B556" i="6"/>
  <c r="C556" i="6" s="1"/>
  <c r="B557" i="6"/>
  <c r="C557" i="6" s="1"/>
  <c r="B558" i="6"/>
  <c r="C558" i="6" s="1"/>
  <c r="B559" i="6"/>
  <c r="C559" i="6" s="1"/>
  <c r="B560" i="6"/>
  <c r="C560" i="6" s="1"/>
  <c r="B561" i="6"/>
  <c r="C561" i="6" s="1"/>
  <c r="B562" i="6"/>
  <c r="C562" i="6" s="1"/>
  <c r="B563" i="6"/>
  <c r="C563" i="6" s="1"/>
  <c r="B564" i="6"/>
  <c r="C564" i="6" s="1"/>
  <c r="B565" i="6"/>
  <c r="C565" i="6" s="1"/>
  <c r="B566" i="6"/>
  <c r="C566" i="6" s="1"/>
  <c r="B567" i="6"/>
  <c r="C567" i="6" s="1"/>
  <c r="B568" i="6"/>
  <c r="C568" i="6" s="1"/>
  <c r="B569" i="6"/>
  <c r="C569" i="6" s="1"/>
  <c r="B570" i="6"/>
  <c r="C570" i="6" s="1"/>
  <c r="B571" i="6"/>
  <c r="C571" i="6" s="1"/>
  <c r="B572" i="6"/>
  <c r="C572" i="6" s="1"/>
  <c r="B573" i="6"/>
  <c r="C573" i="6" s="1"/>
  <c r="B574" i="6"/>
  <c r="C574" i="6" s="1"/>
  <c r="B575" i="6"/>
  <c r="C575" i="6" s="1"/>
  <c r="B576" i="6"/>
  <c r="C576" i="6" s="1"/>
  <c r="B577" i="6"/>
  <c r="C577" i="6" s="1"/>
  <c r="B578" i="6"/>
  <c r="C578" i="6" s="1"/>
  <c r="B579" i="6"/>
  <c r="C579" i="6" s="1"/>
  <c r="B580" i="6"/>
  <c r="C580" i="6" s="1"/>
  <c r="B581" i="6"/>
  <c r="C581" i="6" s="1"/>
  <c r="B582" i="6"/>
  <c r="C582" i="6" s="1"/>
  <c r="B583" i="6"/>
  <c r="C583" i="6" s="1"/>
  <c r="B584" i="6"/>
  <c r="C584" i="6" s="1"/>
  <c r="B585" i="6"/>
  <c r="C585" i="6" s="1"/>
  <c r="B586" i="6"/>
  <c r="C586" i="6" s="1"/>
  <c r="B587" i="6"/>
  <c r="C587" i="6" s="1"/>
  <c r="B588" i="6"/>
  <c r="C588" i="6" s="1"/>
  <c r="B589" i="6"/>
  <c r="C589" i="6" s="1"/>
  <c r="B590" i="6"/>
  <c r="C590" i="6" s="1"/>
  <c r="B591" i="6"/>
  <c r="C591" i="6" s="1"/>
  <c r="B592" i="6"/>
  <c r="C592" i="6" s="1"/>
  <c r="B593" i="6"/>
  <c r="C593" i="6" s="1"/>
  <c r="B594" i="6"/>
  <c r="C594" i="6" s="1"/>
  <c r="B595" i="6"/>
  <c r="C595" i="6" s="1"/>
  <c r="B596" i="6"/>
  <c r="C596" i="6" s="1"/>
  <c r="B597" i="6"/>
  <c r="C597" i="6" s="1"/>
  <c r="B598" i="6"/>
  <c r="C598" i="6" s="1"/>
  <c r="B599" i="6"/>
  <c r="C599" i="6" s="1"/>
  <c r="B600" i="6"/>
  <c r="C600" i="6" s="1"/>
  <c r="B601" i="6"/>
  <c r="C601" i="6" s="1"/>
  <c r="B602" i="6"/>
  <c r="C602" i="6" s="1"/>
  <c r="B603" i="6"/>
  <c r="C603" i="6" s="1"/>
  <c r="B604" i="6"/>
  <c r="C604" i="6" s="1"/>
  <c r="B605" i="6"/>
  <c r="C605" i="6" s="1"/>
  <c r="B606" i="6"/>
  <c r="C606" i="6" s="1"/>
  <c r="B607" i="6"/>
  <c r="C607" i="6" s="1"/>
  <c r="B608" i="6"/>
  <c r="C608" i="6" s="1"/>
  <c r="B609" i="6"/>
  <c r="C609" i="6" s="1"/>
  <c r="B610" i="6"/>
  <c r="C610" i="6" s="1"/>
  <c r="B611" i="6"/>
  <c r="C611" i="6" s="1"/>
  <c r="B612" i="6"/>
  <c r="C612" i="6" s="1"/>
  <c r="B613" i="6"/>
  <c r="C613" i="6" s="1"/>
  <c r="B614" i="6"/>
  <c r="C614" i="6" s="1"/>
  <c r="B615" i="6"/>
  <c r="C615" i="6" s="1"/>
  <c r="B616" i="6"/>
  <c r="C616" i="6" s="1"/>
  <c r="B617" i="6"/>
  <c r="C617" i="6" s="1"/>
  <c r="B618" i="6"/>
  <c r="C618" i="6" s="1"/>
  <c r="B619" i="6"/>
  <c r="C619" i="6" s="1"/>
  <c r="B620" i="6"/>
  <c r="C620" i="6" s="1"/>
  <c r="B621" i="6"/>
  <c r="C621" i="6" s="1"/>
  <c r="B622" i="6"/>
  <c r="C622" i="6" s="1"/>
  <c r="B623" i="6"/>
  <c r="C623" i="6" s="1"/>
  <c r="B624" i="6"/>
  <c r="C624" i="6" s="1"/>
  <c r="B625" i="6"/>
  <c r="C625" i="6" s="1"/>
  <c r="B626" i="6"/>
  <c r="C626" i="6" s="1"/>
  <c r="B627" i="6"/>
  <c r="C627" i="6" s="1"/>
  <c r="B628" i="6"/>
  <c r="C628" i="6" s="1"/>
  <c r="B629" i="6"/>
  <c r="C629" i="6" s="1"/>
  <c r="B630" i="6"/>
  <c r="C630" i="6" s="1"/>
  <c r="B631" i="6"/>
  <c r="C631" i="6" s="1"/>
  <c r="B632" i="6"/>
  <c r="C632" i="6" s="1"/>
  <c r="B633" i="6"/>
  <c r="C633" i="6" s="1"/>
  <c r="B634" i="6"/>
  <c r="C634" i="6" s="1"/>
  <c r="B635" i="6"/>
  <c r="C635" i="6" s="1"/>
  <c r="B636" i="6"/>
  <c r="C636" i="6" s="1"/>
  <c r="B637" i="6"/>
  <c r="C637" i="6" s="1"/>
  <c r="B638" i="6"/>
  <c r="C638" i="6" s="1"/>
  <c r="B639" i="6"/>
  <c r="C639" i="6" s="1"/>
  <c r="B640" i="6"/>
  <c r="C640" i="6" s="1"/>
  <c r="B641" i="6"/>
  <c r="C641" i="6" s="1"/>
  <c r="B642" i="6"/>
  <c r="C642" i="6" s="1"/>
  <c r="B643" i="6"/>
  <c r="C643" i="6" s="1"/>
  <c r="B644" i="6"/>
  <c r="C644" i="6" s="1"/>
  <c r="B645" i="6"/>
  <c r="C645" i="6" s="1"/>
  <c r="B646" i="6"/>
  <c r="C646" i="6" s="1"/>
  <c r="B647" i="6"/>
  <c r="C647" i="6" s="1"/>
  <c r="B648" i="6"/>
  <c r="C648" i="6" s="1"/>
  <c r="B649" i="6"/>
  <c r="C649" i="6" s="1"/>
  <c r="B650" i="6"/>
  <c r="C650" i="6" s="1"/>
  <c r="B651" i="6"/>
  <c r="C651" i="6" s="1"/>
  <c r="B652" i="6"/>
  <c r="C652" i="6" s="1"/>
  <c r="B653" i="6"/>
  <c r="C653" i="6" s="1"/>
  <c r="B654" i="6"/>
  <c r="C654" i="6" s="1"/>
  <c r="B655" i="6"/>
  <c r="C655" i="6" s="1"/>
  <c r="B656" i="6"/>
  <c r="C656" i="6" s="1"/>
  <c r="B657" i="6"/>
  <c r="C657" i="6" s="1"/>
  <c r="B658" i="6"/>
  <c r="C658" i="6" s="1"/>
  <c r="B659" i="6"/>
  <c r="C659" i="6" s="1"/>
  <c r="B660" i="6"/>
  <c r="C660" i="6" s="1"/>
  <c r="B661" i="6"/>
  <c r="C661" i="6" s="1"/>
  <c r="B662" i="6"/>
  <c r="C662" i="6" s="1"/>
  <c r="B663" i="6"/>
  <c r="C663" i="6" s="1"/>
  <c r="B664" i="6"/>
  <c r="C664" i="6" s="1"/>
  <c r="B665" i="6"/>
  <c r="C665" i="6" s="1"/>
  <c r="B666" i="6"/>
  <c r="C666" i="6" s="1"/>
  <c r="B667" i="6"/>
  <c r="C667" i="6" s="1"/>
  <c r="B668" i="6"/>
  <c r="C668" i="6" s="1"/>
  <c r="B669" i="6"/>
  <c r="C669" i="6" s="1"/>
  <c r="B670" i="6"/>
  <c r="C670" i="6" s="1"/>
  <c r="B671" i="6"/>
  <c r="C671" i="6" s="1"/>
  <c r="B672" i="6"/>
  <c r="C672" i="6" s="1"/>
  <c r="B673" i="6"/>
  <c r="C673" i="6" s="1"/>
  <c r="B674" i="6"/>
  <c r="C674" i="6" s="1"/>
  <c r="B675" i="6"/>
  <c r="C675" i="6" s="1"/>
  <c r="B676" i="6"/>
  <c r="C676" i="6" s="1"/>
  <c r="B677" i="6"/>
  <c r="C677" i="6" s="1"/>
  <c r="B678" i="6"/>
  <c r="C678" i="6" s="1"/>
  <c r="B679" i="6"/>
  <c r="C679" i="6" s="1"/>
  <c r="B680" i="6"/>
  <c r="C680" i="6" s="1"/>
  <c r="B681" i="6"/>
  <c r="C681" i="6" s="1"/>
  <c r="B682" i="6"/>
  <c r="C682" i="6" s="1"/>
  <c r="B683" i="6"/>
  <c r="C683" i="6" s="1"/>
  <c r="B684" i="6"/>
  <c r="C684" i="6" s="1"/>
  <c r="B685" i="6"/>
  <c r="C685" i="6" s="1"/>
  <c r="B686" i="6"/>
  <c r="C686" i="6" s="1"/>
  <c r="B687" i="6"/>
  <c r="C687" i="6" s="1"/>
  <c r="B688" i="6"/>
  <c r="C688" i="6" s="1"/>
  <c r="B689" i="6"/>
  <c r="C689" i="6" s="1"/>
  <c r="B690" i="6"/>
  <c r="C690" i="6" s="1"/>
  <c r="B691" i="6"/>
  <c r="C691" i="6" s="1"/>
  <c r="B692" i="6"/>
  <c r="C692" i="6" s="1"/>
  <c r="B693" i="6"/>
  <c r="C693" i="6" s="1"/>
  <c r="B694" i="6"/>
  <c r="C694" i="6" s="1"/>
  <c r="B695" i="6"/>
  <c r="C695" i="6" s="1"/>
  <c r="B696" i="6"/>
  <c r="C696" i="6" s="1"/>
  <c r="B697" i="6"/>
  <c r="C697" i="6" s="1"/>
  <c r="B698" i="6"/>
  <c r="C698" i="6" s="1"/>
  <c r="B699" i="6"/>
  <c r="C699" i="6" s="1"/>
  <c r="B700" i="6"/>
  <c r="C700" i="6" s="1"/>
  <c r="B701" i="6"/>
  <c r="C701" i="6" s="1"/>
  <c r="B702" i="6"/>
  <c r="C702" i="6" s="1"/>
  <c r="B703" i="6"/>
  <c r="C703" i="6" s="1"/>
  <c r="B704" i="6"/>
  <c r="C704" i="6" s="1"/>
  <c r="B705" i="6"/>
  <c r="C705" i="6" s="1"/>
  <c r="B706" i="6"/>
  <c r="C706" i="6" s="1"/>
  <c r="B707" i="6"/>
  <c r="C707" i="6" s="1"/>
  <c r="B708" i="6"/>
  <c r="C708" i="6" s="1"/>
  <c r="B709" i="6"/>
  <c r="C709" i="6" s="1"/>
  <c r="B710" i="6"/>
  <c r="C710" i="6" s="1"/>
  <c r="B711" i="6"/>
  <c r="C711" i="6" s="1"/>
  <c r="B712" i="6"/>
  <c r="C712" i="6" s="1"/>
  <c r="B713" i="6"/>
  <c r="C713" i="6" s="1"/>
  <c r="B714" i="6"/>
  <c r="C714" i="6" s="1"/>
  <c r="B715" i="6"/>
  <c r="C715" i="6" s="1"/>
  <c r="B716" i="6"/>
  <c r="C716" i="6" s="1"/>
  <c r="B717" i="6"/>
  <c r="C717" i="6" s="1"/>
  <c r="B718" i="6"/>
  <c r="C718" i="6" s="1"/>
  <c r="B719" i="6"/>
  <c r="C719" i="6" s="1"/>
  <c r="B720" i="6"/>
  <c r="C720" i="6" s="1"/>
  <c r="B721" i="6"/>
  <c r="C721" i="6" s="1"/>
  <c r="B722" i="6"/>
  <c r="C722" i="6" s="1"/>
  <c r="B723" i="6"/>
  <c r="C723" i="6" s="1"/>
  <c r="B724" i="6"/>
  <c r="C724" i="6" s="1"/>
  <c r="B725" i="6"/>
  <c r="C725" i="6" s="1"/>
  <c r="B726" i="6"/>
  <c r="C726" i="6" s="1"/>
  <c r="B727" i="6"/>
  <c r="C727" i="6" s="1"/>
  <c r="B728" i="6"/>
  <c r="C728" i="6" s="1"/>
  <c r="B729" i="6"/>
  <c r="C729" i="6" s="1"/>
  <c r="B730" i="6"/>
  <c r="C730" i="6" s="1"/>
  <c r="B731" i="6"/>
  <c r="C731" i="6" s="1"/>
  <c r="B732" i="6"/>
  <c r="C732" i="6" s="1"/>
  <c r="B733" i="6"/>
  <c r="C733" i="6" s="1"/>
  <c r="B734" i="6"/>
  <c r="C734" i="6" s="1"/>
  <c r="B735" i="6"/>
  <c r="C735" i="6" s="1"/>
  <c r="B736" i="6"/>
  <c r="C736" i="6" s="1"/>
  <c r="B737" i="6"/>
  <c r="C737" i="6" s="1"/>
  <c r="B738" i="6"/>
  <c r="C738" i="6" s="1"/>
  <c r="B739" i="6"/>
  <c r="C739" i="6" s="1"/>
  <c r="B740" i="6"/>
  <c r="C740" i="6" s="1"/>
  <c r="B741" i="6"/>
  <c r="C741" i="6" s="1"/>
  <c r="B742" i="6"/>
  <c r="C742" i="6" s="1"/>
  <c r="B743" i="6"/>
  <c r="C743" i="6" s="1"/>
  <c r="B744" i="6"/>
  <c r="C744" i="6" s="1"/>
  <c r="B745" i="6"/>
  <c r="C745" i="6" s="1"/>
  <c r="B746" i="6"/>
  <c r="C746" i="6" s="1"/>
  <c r="B747" i="6"/>
  <c r="C747" i="6" s="1"/>
  <c r="B748" i="6"/>
  <c r="C748" i="6" s="1"/>
  <c r="B749" i="6"/>
  <c r="C749" i="6" s="1"/>
  <c r="B750" i="6"/>
  <c r="C750" i="6" s="1"/>
  <c r="B751" i="6"/>
  <c r="C751" i="6" s="1"/>
  <c r="B752" i="6"/>
  <c r="C752" i="6" s="1"/>
  <c r="B753" i="6"/>
  <c r="C753" i="6" s="1"/>
  <c r="B754" i="6"/>
  <c r="C754" i="6" s="1"/>
  <c r="B755" i="6"/>
  <c r="C755" i="6" s="1"/>
  <c r="E755" i="6" s="1"/>
  <c r="B756" i="6"/>
  <c r="C756" i="6" s="1"/>
  <c r="B757" i="6"/>
  <c r="C757" i="6" s="1"/>
  <c r="B758" i="6"/>
  <c r="C758" i="6" s="1"/>
  <c r="B759" i="6"/>
  <c r="C759" i="6" s="1"/>
  <c r="B760" i="6"/>
  <c r="C760" i="6" s="1"/>
  <c r="B761" i="6"/>
  <c r="C761" i="6" s="1"/>
  <c r="B762" i="6"/>
  <c r="C762" i="6" s="1"/>
  <c r="B763" i="6"/>
  <c r="C763" i="6" s="1"/>
  <c r="B764" i="6"/>
  <c r="C764" i="6" s="1"/>
  <c r="B765" i="6"/>
  <c r="C765" i="6" s="1"/>
  <c r="B766" i="6"/>
  <c r="C766" i="6" s="1"/>
  <c r="B767" i="6"/>
  <c r="C767" i="6" s="1"/>
  <c r="B768" i="6"/>
  <c r="C768" i="6" s="1"/>
  <c r="B769" i="6"/>
  <c r="C769" i="6" s="1"/>
  <c r="B770" i="6"/>
  <c r="C770" i="6" s="1"/>
  <c r="B771" i="6"/>
  <c r="C771" i="6" s="1"/>
  <c r="B772" i="6"/>
  <c r="C772" i="6" s="1"/>
  <c r="B773" i="6"/>
  <c r="C773" i="6" s="1"/>
  <c r="B774" i="6"/>
  <c r="C774" i="6" s="1"/>
  <c r="B775" i="6"/>
  <c r="C775" i="6" s="1"/>
  <c r="B776" i="6"/>
  <c r="C776" i="6" s="1"/>
  <c r="B777" i="6"/>
  <c r="C777" i="6" s="1"/>
  <c r="B778" i="6"/>
  <c r="C778" i="6" s="1"/>
  <c r="B779" i="6"/>
  <c r="C779" i="6" s="1"/>
  <c r="B780" i="6"/>
  <c r="C780" i="6" s="1"/>
  <c r="B781" i="6"/>
  <c r="C781" i="6" s="1"/>
  <c r="B782" i="6"/>
  <c r="C782" i="6" s="1"/>
  <c r="B783" i="6"/>
  <c r="C783" i="6" s="1"/>
  <c r="B784" i="6"/>
  <c r="C784" i="6" s="1"/>
  <c r="B785" i="6"/>
  <c r="C785" i="6" s="1"/>
  <c r="B786" i="6"/>
  <c r="C786" i="6" s="1"/>
  <c r="B787" i="6"/>
  <c r="C787" i="6" s="1"/>
  <c r="B788" i="6"/>
  <c r="C788" i="6" s="1"/>
  <c r="B789" i="6"/>
  <c r="C789" i="6" s="1"/>
  <c r="B790" i="6"/>
  <c r="C790" i="6" s="1"/>
  <c r="B791" i="6"/>
  <c r="C791" i="6" s="1"/>
  <c r="B792" i="6"/>
  <c r="C792" i="6" s="1"/>
  <c r="B793" i="6"/>
  <c r="C793" i="6" s="1"/>
  <c r="B794" i="6"/>
  <c r="C794" i="6" s="1"/>
  <c r="B795" i="6"/>
  <c r="C795" i="6" s="1"/>
  <c r="B796" i="6"/>
  <c r="C796" i="6" s="1"/>
  <c r="B797" i="6"/>
  <c r="C797" i="6" s="1"/>
  <c r="B798" i="6"/>
  <c r="C798" i="6" s="1"/>
  <c r="B799" i="6"/>
  <c r="C799" i="6" s="1"/>
  <c r="B800" i="6"/>
  <c r="C800" i="6" s="1"/>
  <c r="B801" i="6"/>
  <c r="C801" i="6" s="1"/>
  <c r="B802" i="6"/>
  <c r="C802" i="6" s="1"/>
  <c r="B803" i="6"/>
  <c r="C803" i="6" s="1"/>
  <c r="B804" i="6"/>
  <c r="C804" i="6" s="1"/>
  <c r="B805" i="6"/>
  <c r="C805" i="6" s="1"/>
  <c r="B806" i="6"/>
  <c r="C806" i="6" s="1"/>
  <c r="B807" i="6"/>
  <c r="C807" i="6" s="1"/>
  <c r="B808" i="6"/>
  <c r="C808" i="6" s="1"/>
  <c r="B809" i="6"/>
  <c r="C809" i="6" s="1"/>
  <c r="B810" i="6"/>
  <c r="C810" i="6" s="1"/>
  <c r="B811" i="6"/>
  <c r="C811" i="6" s="1"/>
  <c r="B812" i="6"/>
  <c r="C812" i="6" s="1"/>
  <c r="B813" i="6"/>
  <c r="C813" i="6" s="1"/>
  <c r="B814" i="6"/>
  <c r="C814" i="6" s="1"/>
  <c r="B815" i="6"/>
  <c r="C815" i="6" s="1"/>
  <c r="B816" i="6"/>
  <c r="C816" i="6" s="1"/>
  <c r="B817" i="6"/>
  <c r="C817" i="6" s="1"/>
  <c r="B818" i="6"/>
  <c r="C818" i="6" s="1"/>
  <c r="B819" i="6"/>
  <c r="C819" i="6" s="1"/>
  <c r="B820" i="6"/>
  <c r="C820" i="6" s="1"/>
  <c r="B821" i="6"/>
  <c r="C821" i="6" s="1"/>
  <c r="B822" i="6"/>
  <c r="C822" i="6" s="1"/>
  <c r="B823" i="6"/>
  <c r="C823" i="6" s="1"/>
  <c r="B824" i="6"/>
  <c r="C824" i="6" s="1"/>
  <c r="B825" i="6"/>
  <c r="C825" i="6" s="1"/>
  <c r="B826" i="6"/>
  <c r="C826" i="6" s="1"/>
  <c r="B827" i="6"/>
  <c r="C827" i="6" s="1"/>
  <c r="B828" i="6"/>
  <c r="C828" i="6" s="1"/>
  <c r="B829" i="6"/>
  <c r="C829" i="6" s="1"/>
  <c r="B830" i="6"/>
  <c r="C830" i="6" s="1"/>
  <c r="B831" i="6"/>
  <c r="C831" i="6" s="1"/>
  <c r="B832" i="6"/>
  <c r="C832" i="6" s="1"/>
  <c r="B833" i="6"/>
  <c r="C833" i="6" s="1"/>
  <c r="B834" i="6"/>
  <c r="C834" i="6" s="1"/>
  <c r="B835" i="6"/>
  <c r="C835" i="6" s="1"/>
  <c r="B836" i="6"/>
  <c r="C836" i="6" s="1"/>
  <c r="B837" i="6"/>
  <c r="C837" i="6" s="1"/>
  <c r="B838" i="6"/>
  <c r="C838" i="6" s="1"/>
  <c r="B839" i="6"/>
  <c r="C839" i="6" s="1"/>
  <c r="B840" i="6"/>
  <c r="C840" i="6" s="1"/>
  <c r="B841" i="6"/>
  <c r="C841" i="6" s="1"/>
  <c r="B842" i="6"/>
  <c r="C842" i="6" s="1"/>
  <c r="B843" i="6"/>
  <c r="C843" i="6" s="1"/>
  <c r="B844" i="6"/>
  <c r="C844" i="6" s="1"/>
  <c r="B845" i="6"/>
  <c r="C845" i="6" s="1"/>
  <c r="B846" i="6"/>
  <c r="C846" i="6" s="1"/>
  <c r="B847" i="6"/>
  <c r="C847" i="6" s="1"/>
  <c r="B848" i="6"/>
  <c r="C848" i="6" s="1"/>
  <c r="B849" i="6"/>
  <c r="C849" i="6" s="1"/>
  <c r="B850" i="6"/>
  <c r="C850" i="6" s="1"/>
  <c r="B851" i="6"/>
  <c r="C851" i="6" s="1"/>
  <c r="B852" i="6"/>
  <c r="C852" i="6" s="1"/>
  <c r="B853" i="6"/>
  <c r="C853" i="6" s="1"/>
  <c r="B854" i="6"/>
  <c r="C854" i="6" s="1"/>
  <c r="B855" i="6"/>
  <c r="C855" i="6" s="1"/>
  <c r="B856" i="6"/>
  <c r="C856" i="6" s="1"/>
  <c r="B857" i="6"/>
  <c r="C857" i="6" s="1"/>
  <c r="B858" i="6"/>
  <c r="C858" i="6" s="1"/>
  <c r="B859" i="6"/>
  <c r="C859" i="6" s="1"/>
  <c r="B860" i="6"/>
  <c r="C860" i="6" s="1"/>
  <c r="B861" i="6"/>
  <c r="C861" i="6" s="1"/>
  <c r="B862" i="6"/>
  <c r="C862" i="6" s="1"/>
  <c r="B863" i="6"/>
  <c r="C863" i="6" s="1"/>
  <c r="B864" i="6"/>
  <c r="C864" i="6" s="1"/>
  <c r="B865" i="6"/>
  <c r="C865" i="6" s="1"/>
  <c r="B866" i="6"/>
  <c r="C866" i="6" s="1"/>
  <c r="B867" i="6"/>
  <c r="C867" i="6" s="1"/>
  <c r="B868" i="6"/>
  <c r="C868" i="6" s="1"/>
  <c r="B869" i="6"/>
  <c r="C869" i="6" s="1"/>
  <c r="B870" i="6"/>
  <c r="C870" i="6" s="1"/>
  <c r="B871" i="6"/>
  <c r="C871" i="6" s="1"/>
  <c r="B872" i="6"/>
  <c r="C872" i="6" s="1"/>
  <c r="B873" i="6"/>
  <c r="C873" i="6" s="1"/>
  <c r="B874" i="6"/>
  <c r="C874" i="6" s="1"/>
  <c r="B875" i="6"/>
  <c r="C875" i="6" s="1"/>
  <c r="B876" i="6"/>
  <c r="C876" i="6" s="1"/>
  <c r="B877" i="6"/>
  <c r="C877" i="6" s="1"/>
  <c r="B878" i="6"/>
  <c r="C878" i="6" s="1"/>
  <c r="B879" i="6"/>
  <c r="C879" i="6" s="1"/>
  <c r="B880" i="6"/>
  <c r="C880" i="6" s="1"/>
  <c r="B881" i="6"/>
  <c r="C881" i="6" s="1"/>
  <c r="B882" i="6"/>
  <c r="C882" i="6" s="1"/>
  <c r="B883" i="6"/>
  <c r="C883" i="6" s="1"/>
  <c r="B884" i="6"/>
  <c r="C884" i="6" s="1"/>
  <c r="B885" i="6"/>
  <c r="C885" i="6" s="1"/>
  <c r="B886" i="6"/>
  <c r="C886" i="6" s="1"/>
  <c r="B887" i="6"/>
  <c r="C887" i="6" s="1"/>
  <c r="B888" i="6"/>
  <c r="C888" i="6" s="1"/>
  <c r="B889" i="6"/>
  <c r="C889" i="6" s="1"/>
  <c r="B890" i="6"/>
  <c r="C890" i="6" s="1"/>
  <c r="B891" i="6"/>
  <c r="C891" i="6" s="1"/>
  <c r="B892" i="6"/>
  <c r="C892" i="6" s="1"/>
  <c r="B893" i="6"/>
  <c r="C893" i="6" s="1"/>
  <c r="B894" i="6"/>
  <c r="C894" i="6" s="1"/>
  <c r="B895" i="6"/>
  <c r="C895" i="6" s="1"/>
  <c r="B896" i="6"/>
  <c r="C896" i="6" s="1"/>
  <c r="B897" i="6"/>
  <c r="C897" i="6" s="1"/>
  <c r="B898" i="6"/>
  <c r="C898" i="6" s="1"/>
  <c r="B899" i="6"/>
  <c r="C899" i="6" s="1"/>
  <c r="B900" i="6"/>
  <c r="C900" i="6" s="1"/>
  <c r="B901" i="6"/>
  <c r="C901" i="6" s="1"/>
  <c r="B902" i="6"/>
  <c r="C902" i="6" s="1"/>
  <c r="B903" i="6"/>
  <c r="C903" i="6" s="1"/>
  <c r="B904" i="6"/>
  <c r="C904" i="6" s="1"/>
  <c r="B905" i="6"/>
  <c r="C905" i="6" s="1"/>
  <c r="B906" i="6"/>
  <c r="C906" i="6" s="1"/>
  <c r="B907" i="6"/>
  <c r="C907" i="6" s="1"/>
  <c r="B908" i="6"/>
  <c r="C908" i="6" s="1"/>
  <c r="B909" i="6"/>
  <c r="C909" i="6" s="1"/>
  <c r="B910" i="6"/>
  <c r="C910" i="6" s="1"/>
  <c r="B911" i="6"/>
  <c r="C911" i="6" s="1"/>
  <c r="B912" i="6"/>
  <c r="C912" i="6" s="1"/>
  <c r="B913" i="6"/>
  <c r="C913" i="6" s="1"/>
  <c r="B914" i="6"/>
  <c r="C914" i="6" s="1"/>
  <c r="B915" i="6"/>
  <c r="C915" i="6" s="1"/>
  <c r="B916" i="6"/>
  <c r="C916" i="6" s="1"/>
  <c r="B917" i="6"/>
  <c r="C917" i="6" s="1"/>
  <c r="B918" i="6"/>
  <c r="C918" i="6" s="1"/>
  <c r="B919" i="6"/>
  <c r="C919" i="6" s="1"/>
  <c r="B920" i="6"/>
  <c r="C920" i="6" s="1"/>
  <c r="B921" i="6"/>
  <c r="C921" i="6" s="1"/>
  <c r="B922" i="6"/>
  <c r="C922" i="6" s="1"/>
  <c r="B923" i="6"/>
  <c r="C923" i="6" s="1"/>
  <c r="B924" i="6"/>
  <c r="C924" i="6" s="1"/>
  <c r="B925" i="6"/>
  <c r="C925" i="6" s="1"/>
  <c r="B926" i="6"/>
  <c r="C926" i="6" s="1"/>
  <c r="B927" i="6"/>
  <c r="C927" i="6" s="1"/>
  <c r="B928" i="6"/>
  <c r="C928" i="6" s="1"/>
  <c r="B929" i="6"/>
  <c r="C929" i="6" s="1"/>
  <c r="B930" i="6"/>
  <c r="C930" i="6" s="1"/>
  <c r="B931" i="6"/>
  <c r="C931" i="6" s="1"/>
  <c r="B932" i="6"/>
  <c r="C932" i="6" s="1"/>
  <c r="B933" i="6"/>
  <c r="C933" i="6" s="1"/>
  <c r="B934" i="6"/>
  <c r="C934" i="6" s="1"/>
  <c r="B935" i="6"/>
  <c r="C935" i="6" s="1"/>
  <c r="B936" i="6"/>
  <c r="C936" i="6" s="1"/>
  <c r="B937" i="6"/>
  <c r="C937" i="6" s="1"/>
  <c r="B938" i="6"/>
  <c r="C938" i="6" s="1"/>
  <c r="B939" i="6"/>
  <c r="C939" i="6" s="1"/>
  <c r="B940" i="6"/>
  <c r="C940" i="6" s="1"/>
  <c r="B941" i="6"/>
  <c r="C941" i="6" s="1"/>
  <c r="B942" i="6"/>
  <c r="C942" i="6" s="1"/>
  <c r="B943" i="6"/>
  <c r="C943" i="6" s="1"/>
  <c r="B944" i="6"/>
  <c r="C944" i="6" s="1"/>
  <c r="B945" i="6"/>
  <c r="C945" i="6" s="1"/>
  <c r="B946" i="6"/>
  <c r="C946" i="6" s="1"/>
  <c r="B947" i="6"/>
  <c r="C947" i="6" s="1"/>
  <c r="B948" i="6"/>
  <c r="C948" i="6" s="1"/>
  <c r="B949" i="6"/>
  <c r="C949" i="6" s="1"/>
  <c r="B950" i="6"/>
  <c r="C950" i="6" s="1"/>
  <c r="B951" i="6"/>
  <c r="C951" i="6" s="1"/>
  <c r="B952" i="6"/>
  <c r="C952" i="6" s="1"/>
  <c r="B953" i="6"/>
  <c r="C953" i="6" s="1"/>
  <c r="B954" i="6"/>
  <c r="C954" i="6" s="1"/>
  <c r="B955" i="6"/>
  <c r="C955" i="6" s="1"/>
  <c r="B956" i="6"/>
  <c r="C956" i="6" s="1"/>
  <c r="B957" i="6"/>
  <c r="C957" i="6" s="1"/>
  <c r="B958" i="6"/>
  <c r="C958" i="6" s="1"/>
  <c r="B959" i="6"/>
  <c r="C959" i="6" s="1"/>
  <c r="B960" i="6"/>
  <c r="C960" i="6" s="1"/>
  <c r="B961" i="6"/>
  <c r="C961" i="6" s="1"/>
  <c r="B962" i="6"/>
  <c r="C962" i="6" s="1"/>
  <c r="B963" i="6"/>
  <c r="C963" i="6" s="1"/>
  <c r="B964" i="6"/>
  <c r="C964" i="6" s="1"/>
  <c r="B965" i="6"/>
  <c r="C965" i="6" s="1"/>
  <c r="B966" i="6"/>
  <c r="C966" i="6" s="1"/>
  <c r="B967" i="6"/>
  <c r="C967" i="6" s="1"/>
  <c r="B968" i="6"/>
  <c r="C968" i="6" s="1"/>
  <c r="B969" i="6"/>
  <c r="C969" i="6" s="1"/>
  <c r="B970" i="6"/>
  <c r="C970" i="6" s="1"/>
  <c r="B971" i="6"/>
  <c r="C971" i="6" s="1"/>
  <c r="B972" i="6"/>
  <c r="C972" i="6" s="1"/>
  <c r="B973" i="6"/>
  <c r="C973" i="6" s="1"/>
  <c r="B974" i="6"/>
  <c r="C974" i="6" s="1"/>
  <c r="B975" i="6"/>
  <c r="C975" i="6" s="1"/>
  <c r="B976" i="6"/>
  <c r="C976" i="6" s="1"/>
  <c r="B977" i="6"/>
  <c r="C977" i="6" s="1"/>
  <c r="B978" i="6"/>
  <c r="C978" i="6" s="1"/>
  <c r="B979" i="6"/>
  <c r="C979" i="6" s="1"/>
  <c r="B980" i="6"/>
  <c r="C980" i="6" s="1"/>
  <c r="B981" i="6"/>
  <c r="C981" i="6" s="1"/>
  <c r="B982" i="6"/>
  <c r="C982" i="6" s="1"/>
  <c r="B983" i="6"/>
  <c r="C983" i="6" s="1"/>
  <c r="B984" i="6"/>
  <c r="C984" i="6" s="1"/>
  <c r="B985" i="6"/>
  <c r="C985" i="6" s="1"/>
  <c r="B986" i="6"/>
  <c r="C986" i="6" s="1"/>
  <c r="B987" i="6"/>
  <c r="C987" i="6" s="1"/>
  <c r="B988" i="6"/>
  <c r="C988" i="6" s="1"/>
  <c r="B989" i="6"/>
  <c r="C989" i="6" s="1"/>
  <c r="B990" i="6"/>
  <c r="C990" i="6" s="1"/>
  <c r="B991" i="6"/>
  <c r="C991" i="6" s="1"/>
  <c r="B992" i="6"/>
  <c r="C992" i="6" s="1"/>
  <c r="B993" i="6"/>
  <c r="C993" i="6" s="1"/>
  <c r="B994" i="6"/>
  <c r="C994" i="6" s="1"/>
  <c r="B995" i="6"/>
  <c r="C995" i="6" s="1"/>
  <c r="B996" i="6"/>
  <c r="C996" i="6" s="1"/>
  <c r="B997" i="6"/>
  <c r="C997" i="6" s="1"/>
  <c r="B998" i="6"/>
  <c r="C998" i="6" s="1"/>
  <c r="B999" i="6"/>
  <c r="C999" i="6" s="1"/>
  <c r="B1000" i="6"/>
  <c r="C1000" i="6" s="1"/>
  <c r="B1001" i="6"/>
  <c r="C1001" i="6" s="1"/>
  <c r="B2" i="6"/>
  <c r="C11" i="14"/>
  <c r="C5" i="7"/>
  <c r="D20" i="14"/>
  <c r="D21" i="14"/>
  <c r="D22" i="14"/>
  <c r="D23" i="14"/>
  <c r="D18" i="14"/>
  <c r="C20" i="14"/>
  <c r="C21" i="14"/>
  <c r="C22" i="14"/>
  <c r="C23" i="14"/>
  <c r="C18" i="14"/>
  <c r="C13" i="14"/>
  <c r="C14" i="14"/>
  <c r="C15" i="14"/>
  <c r="C10" i="14"/>
  <c r="C4" i="14"/>
  <c r="C3" i="14"/>
  <c r="C5" i="14"/>
  <c r="C6" i="14"/>
  <c r="C7" i="14"/>
  <c r="X411" i="6" l="1"/>
  <c r="W411" i="6"/>
  <c r="V411" i="6"/>
  <c r="U411" i="6"/>
  <c r="T411" i="6"/>
  <c r="S411" i="6"/>
  <c r="X407" i="6"/>
  <c r="U407" i="6"/>
  <c r="T407" i="6"/>
  <c r="W407" i="6"/>
  <c r="V407" i="6"/>
  <c r="S407" i="6"/>
  <c r="X403" i="6"/>
  <c r="W403" i="6"/>
  <c r="V403" i="6"/>
  <c r="U403" i="6"/>
  <c r="T403" i="6"/>
  <c r="S403" i="6"/>
  <c r="X399" i="6"/>
  <c r="U399" i="6"/>
  <c r="T399" i="6"/>
  <c r="V399" i="6"/>
  <c r="S399" i="6"/>
  <c r="W399" i="6"/>
  <c r="X395" i="6"/>
  <c r="W395" i="6"/>
  <c r="V395" i="6"/>
  <c r="U395" i="6"/>
  <c r="T395" i="6"/>
  <c r="S395" i="6"/>
  <c r="X391" i="6"/>
  <c r="U391" i="6"/>
  <c r="T391" i="6"/>
  <c r="W391" i="6"/>
  <c r="V391" i="6"/>
  <c r="S391" i="6"/>
  <c r="X387" i="6"/>
  <c r="W387" i="6"/>
  <c r="V387" i="6"/>
  <c r="U387" i="6"/>
  <c r="T387" i="6"/>
  <c r="S387" i="6"/>
  <c r="X383" i="6"/>
  <c r="U383" i="6"/>
  <c r="T383" i="6"/>
  <c r="W383" i="6"/>
  <c r="V383" i="6"/>
  <c r="S383" i="6"/>
  <c r="X379" i="6"/>
  <c r="W379" i="6"/>
  <c r="V379" i="6"/>
  <c r="U379" i="6"/>
  <c r="T379" i="6"/>
  <c r="S379" i="6"/>
  <c r="X375" i="6"/>
  <c r="U375" i="6"/>
  <c r="T375" i="6"/>
  <c r="W375" i="6"/>
  <c r="V375" i="6"/>
  <c r="S375" i="6"/>
  <c r="X371" i="6"/>
  <c r="W371" i="6"/>
  <c r="V371" i="6"/>
  <c r="U371" i="6"/>
  <c r="T371" i="6"/>
  <c r="S371" i="6"/>
  <c r="X367" i="6"/>
  <c r="U367" i="6"/>
  <c r="T367" i="6"/>
  <c r="W367" i="6"/>
  <c r="V367" i="6"/>
  <c r="S367" i="6"/>
  <c r="X363" i="6"/>
  <c r="W363" i="6"/>
  <c r="V363" i="6"/>
  <c r="U363" i="6"/>
  <c r="T363" i="6"/>
  <c r="S363" i="6"/>
  <c r="X359" i="6"/>
  <c r="U359" i="6"/>
  <c r="T359" i="6"/>
  <c r="W359" i="6"/>
  <c r="V359" i="6"/>
  <c r="S359" i="6"/>
  <c r="X355" i="6"/>
  <c r="W355" i="6"/>
  <c r="V355" i="6"/>
  <c r="U355" i="6"/>
  <c r="T355" i="6"/>
  <c r="S355" i="6"/>
  <c r="X351" i="6"/>
  <c r="U351" i="6"/>
  <c r="T351" i="6"/>
  <c r="W351" i="6"/>
  <c r="V351" i="6"/>
  <c r="S351" i="6"/>
  <c r="X347" i="6"/>
  <c r="W347" i="6"/>
  <c r="V347" i="6"/>
  <c r="U347" i="6"/>
  <c r="T347" i="6"/>
  <c r="S347" i="6"/>
  <c r="X343" i="6"/>
  <c r="U343" i="6"/>
  <c r="T343" i="6"/>
  <c r="W343" i="6"/>
  <c r="V343" i="6"/>
  <c r="S343" i="6"/>
  <c r="X339" i="6"/>
  <c r="W339" i="6"/>
  <c r="V339" i="6"/>
  <c r="U339" i="6"/>
  <c r="T339" i="6"/>
  <c r="S339" i="6"/>
  <c r="X335" i="6"/>
  <c r="U335" i="6"/>
  <c r="T335" i="6"/>
  <c r="V335" i="6"/>
  <c r="W335" i="6"/>
  <c r="S335" i="6"/>
  <c r="X331" i="6"/>
  <c r="W331" i="6"/>
  <c r="V331" i="6"/>
  <c r="U331" i="6"/>
  <c r="T331" i="6"/>
  <c r="S331" i="6"/>
  <c r="X327" i="6"/>
  <c r="U327" i="6"/>
  <c r="T327" i="6"/>
  <c r="W327" i="6"/>
  <c r="V327" i="6"/>
  <c r="S327" i="6"/>
  <c r="X323" i="6"/>
  <c r="W323" i="6"/>
  <c r="V323" i="6"/>
  <c r="U323" i="6"/>
  <c r="T323" i="6"/>
  <c r="S323" i="6"/>
  <c r="X319" i="6"/>
  <c r="U319" i="6"/>
  <c r="T319" i="6"/>
  <c r="W319" i="6"/>
  <c r="V319" i="6"/>
  <c r="S319" i="6"/>
  <c r="X315" i="6"/>
  <c r="W315" i="6"/>
  <c r="V315" i="6"/>
  <c r="U315" i="6"/>
  <c r="T315" i="6"/>
  <c r="S315" i="6"/>
  <c r="X311" i="6"/>
  <c r="U311" i="6"/>
  <c r="T311" i="6"/>
  <c r="W311" i="6"/>
  <c r="V311" i="6"/>
  <c r="S311" i="6"/>
  <c r="X307" i="6"/>
  <c r="W307" i="6"/>
  <c r="V307" i="6"/>
  <c r="U307" i="6"/>
  <c r="T307" i="6"/>
  <c r="S307" i="6"/>
  <c r="X303" i="6"/>
  <c r="U303" i="6"/>
  <c r="T303" i="6"/>
  <c r="W303" i="6"/>
  <c r="V303" i="6"/>
  <c r="S303" i="6"/>
  <c r="X299" i="6"/>
  <c r="W299" i="6"/>
  <c r="V299" i="6"/>
  <c r="U299" i="6"/>
  <c r="T299" i="6"/>
  <c r="S299" i="6"/>
  <c r="X295" i="6"/>
  <c r="U295" i="6"/>
  <c r="T295" i="6"/>
  <c r="W295" i="6"/>
  <c r="V295" i="6"/>
  <c r="S295" i="6"/>
  <c r="X291" i="6"/>
  <c r="W291" i="6"/>
  <c r="V291" i="6"/>
  <c r="U291" i="6"/>
  <c r="T291" i="6"/>
  <c r="S291" i="6"/>
  <c r="X287" i="6"/>
  <c r="U287" i="6"/>
  <c r="T287" i="6"/>
  <c r="W287" i="6"/>
  <c r="V287" i="6"/>
  <c r="S287" i="6"/>
  <c r="X283" i="6"/>
  <c r="W283" i="6"/>
  <c r="V283" i="6"/>
  <c r="U283" i="6"/>
  <c r="T283" i="6"/>
  <c r="S283" i="6"/>
  <c r="X279" i="6"/>
  <c r="U279" i="6"/>
  <c r="T279" i="6"/>
  <c r="W279" i="6"/>
  <c r="V279" i="6"/>
  <c r="S279" i="6"/>
  <c r="X275" i="6"/>
  <c r="W275" i="6"/>
  <c r="V275" i="6"/>
  <c r="U275" i="6"/>
  <c r="T275" i="6"/>
  <c r="S275" i="6"/>
  <c r="X271" i="6"/>
  <c r="U271" i="6"/>
  <c r="T271" i="6"/>
  <c r="V271" i="6"/>
  <c r="S271" i="6"/>
  <c r="W271" i="6"/>
  <c r="X267" i="6"/>
  <c r="W267" i="6"/>
  <c r="V267" i="6"/>
  <c r="U267" i="6"/>
  <c r="T267" i="6"/>
  <c r="S267" i="6"/>
  <c r="X263" i="6"/>
  <c r="U263" i="6"/>
  <c r="T263" i="6"/>
  <c r="W263" i="6"/>
  <c r="V263" i="6"/>
  <c r="S263" i="6"/>
  <c r="X259" i="6"/>
  <c r="W259" i="6"/>
  <c r="V259" i="6"/>
  <c r="U259" i="6"/>
  <c r="T259" i="6"/>
  <c r="S259" i="6"/>
  <c r="X255" i="6"/>
  <c r="U255" i="6"/>
  <c r="T255" i="6"/>
  <c r="W255" i="6"/>
  <c r="V255" i="6"/>
  <c r="S255" i="6"/>
  <c r="X251" i="6"/>
  <c r="W251" i="6"/>
  <c r="V251" i="6"/>
  <c r="U251" i="6"/>
  <c r="T251" i="6"/>
  <c r="S251" i="6"/>
  <c r="X247" i="6"/>
  <c r="U247" i="6"/>
  <c r="T247" i="6"/>
  <c r="W247" i="6"/>
  <c r="V247" i="6"/>
  <c r="S247" i="6"/>
  <c r="X243" i="6"/>
  <c r="W243" i="6"/>
  <c r="V243" i="6"/>
  <c r="U243" i="6"/>
  <c r="T243" i="6"/>
  <c r="S243" i="6"/>
  <c r="X239" i="6"/>
  <c r="U239" i="6"/>
  <c r="T239" i="6"/>
  <c r="W239" i="6"/>
  <c r="V239" i="6"/>
  <c r="S239" i="6"/>
  <c r="X235" i="6"/>
  <c r="W235" i="6"/>
  <c r="V235" i="6"/>
  <c r="U235" i="6"/>
  <c r="T235" i="6"/>
  <c r="S235" i="6"/>
  <c r="X231" i="6"/>
  <c r="U231" i="6"/>
  <c r="T231" i="6"/>
  <c r="W231" i="6"/>
  <c r="V231" i="6"/>
  <c r="S231" i="6"/>
  <c r="X227" i="6"/>
  <c r="W227" i="6"/>
  <c r="V227" i="6"/>
  <c r="U227" i="6"/>
  <c r="T227" i="6"/>
  <c r="S227" i="6"/>
  <c r="X223" i="6"/>
  <c r="U223" i="6"/>
  <c r="T223" i="6"/>
  <c r="W223" i="6"/>
  <c r="V223" i="6"/>
  <c r="S223" i="6"/>
  <c r="X219" i="6"/>
  <c r="W219" i="6"/>
  <c r="V219" i="6"/>
  <c r="U219" i="6"/>
  <c r="T219" i="6"/>
  <c r="S219" i="6"/>
  <c r="X215" i="6"/>
  <c r="U215" i="6"/>
  <c r="T215" i="6"/>
  <c r="W215" i="6"/>
  <c r="V215" i="6"/>
  <c r="S215" i="6"/>
  <c r="X211" i="6"/>
  <c r="W211" i="6"/>
  <c r="V211" i="6"/>
  <c r="U211" i="6"/>
  <c r="T211" i="6"/>
  <c r="S211" i="6"/>
  <c r="X207" i="6"/>
  <c r="U207" i="6"/>
  <c r="T207" i="6"/>
  <c r="V207" i="6"/>
  <c r="S207" i="6"/>
  <c r="W207" i="6"/>
  <c r="X203" i="6"/>
  <c r="W203" i="6"/>
  <c r="V203" i="6"/>
  <c r="U203" i="6"/>
  <c r="T203" i="6"/>
  <c r="S203" i="6"/>
  <c r="X199" i="6"/>
  <c r="U199" i="6"/>
  <c r="T199" i="6"/>
  <c r="W199" i="6"/>
  <c r="V199" i="6"/>
  <c r="S199" i="6"/>
  <c r="X195" i="6"/>
  <c r="W195" i="6"/>
  <c r="V195" i="6"/>
  <c r="U195" i="6"/>
  <c r="T195" i="6"/>
  <c r="S195" i="6"/>
  <c r="X191" i="6"/>
  <c r="U191" i="6"/>
  <c r="T191" i="6"/>
  <c r="W191" i="6"/>
  <c r="V191" i="6"/>
  <c r="S191" i="6"/>
  <c r="X187" i="6"/>
  <c r="W187" i="6"/>
  <c r="V187" i="6"/>
  <c r="U187" i="6"/>
  <c r="T187" i="6"/>
  <c r="S187" i="6"/>
  <c r="X183" i="6"/>
  <c r="U183" i="6"/>
  <c r="T183" i="6"/>
  <c r="W183" i="6"/>
  <c r="V183" i="6"/>
  <c r="S183" i="6"/>
  <c r="X179" i="6"/>
  <c r="W179" i="6"/>
  <c r="V179" i="6"/>
  <c r="U179" i="6"/>
  <c r="T179" i="6"/>
  <c r="S179" i="6"/>
  <c r="X175" i="6"/>
  <c r="U175" i="6"/>
  <c r="T175" i="6"/>
  <c r="W175" i="6"/>
  <c r="V175" i="6"/>
  <c r="S175" i="6"/>
  <c r="X171" i="6"/>
  <c r="W171" i="6"/>
  <c r="V171" i="6"/>
  <c r="U171" i="6"/>
  <c r="T171" i="6"/>
  <c r="S171" i="6"/>
  <c r="X167" i="6"/>
  <c r="U167" i="6"/>
  <c r="T167" i="6"/>
  <c r="W167" i="6"/>
  <c r="V167" i="6"/>
  <c r="S167" i="6"/>
  <c r="X163" i="6"/>
  <c r="W163" i="6"/>
  <c r="V163" i="6"/>
  <c r="U163" i="6"/>
  <c r="T163" i="6"/>
  <c r="S163" i="6"/>
  <c r="X159" i="6"/>
  <c r="U159" i="6"/>
  <c r="T159" i="6"/>
  <c r="W159" i="6"/>
  <c r="V159" i="6"/>
  <c r="S159" i="6"/>
  <c r="X155" i="6"/>
  <c r="W155" i="6"/>
  <c r="V155" i="6"/>
  <c r="U155" i="6"/>
  <c r="T155" i="6"/>
  <c r="S155" i="6"/>
  <c r="X151" i="6"/>
  <c r="U151" i="6"/>
  <c r="T151" i="6"/>
  <c r="W151" i="6"/>
  <c r="V151" i="6"/>
  <c r="S151" i="6"/>
  <c r="X147" i="6"/>
  <c r="W147" i="6"/>
  <c r="V147" i="6"/>
  <c r="U147" i="6"/>
  <c r="T147" i="6"/>
  <c r="S147" i="6"/>
  <c r="X143" i="6"/>
  <c r="U143" i="6"/>
  <c r="T143" i="6"/>
  <c r="V143" i="6"/>
  <c r="S143" i="6"/>
  <c r="W143" i="6"/>
  <c r="X139" i="6"/>
  <c r="W139" i="6"/>
  <c r="V139" i="6"/>
  <c r="U139" i="6"/>
  <c r="T139" i="6"/>
  <c r="S139" i="6"/>
  <c r="X135" i="6"/>
  <c r="U135" i="6"/>
  <c r="T135" i="6"/>
  <c r="W135" i="6"/>
  <c r="V135" i="6"/>
  <c r="S135" i="6"/>
  <c r="X131" i="6"/>
  <c r="W131" i="6"/>
  <c r="V131" i="6"/>
  <c r="U131" i="6"/>
  <c r="T131" i="6"/>
  <c r="S131" i="6"/>
  <c r="X127" i="6"/>
  <c r="U127" i="6"/>
  <c r="T127" i="6"/>
  <c r="W127" i="6"/>
  <c r="V127" i="6"/>
  <c r="S127" i="6"/>
  <c r="X123" i="6"/>
  <c r="W123" i="6"/>
  <c r="V123" i="6"/>
  <c r="U123" i="6"/>
  <c r="T123" i="6"/>
  <c r="S123" i="6"/>
  <c r="X119" i="6"/>
  <c r="U119" i="6"/>
  <c r="T119" i="6"/>
  <c r="W119" i="6"/>
  <c r="V119" i="6"/>
  <c r="S119" i="6"/>
  <c r="X115" i="6"/>
  <c r="V115" i="6"/>
  <c r="W115" i="6"/>
  <c r="U115" i="6"/>
  <c r="T115" i="6"/>
  <c r="S115" i="6"/>
  <c r="X111" i="6"/>
  <c r="V111" i="6"/>
  <c r="U111" i="6"/>
  <c r="T111" i="6"/>
  <c r="W111" i="6"/>
  <c r="S111" i="6"/>
  <c r="X107" i="6"/>
  <c r="W107" i="6"/>
  <c r="U107" i="6"/>
  <c r="T107" i="6"/>
  <c r="S107" i="6"/>
  <c r="V107" i="6"/>
  <c r="X103" i="6"/>
  <c r="U103" i="6"/>
  <c r="T103" i="6"/>
  <c r="W103" i="6"/>
  <c r="V103" i="6"/>
  <c r="S103" i="6"/>
  <c r="X99" i="6"/>
  <c r="V99" i="6"/>
  <c r="W99" i="6"/>
  <c r="U99" i="6"/>
  <c r="T99" i="6"/>
  <c r="S99" i="6"/>
  <c r="X95" i="6"/>
  <c r="W95" i="6"/>
  <c r="V95" i="6"/>
  <c r="U95" i="6"/>
  <c r="T95" i="6"/>
  <c r="S95" i="6"/>
  <c r="X91" i="6"/>
  <c r="V91" i="6"/>
  <c r="U91" i="6"/>
  <c r="T91" i="6"/>
  <c r="W91" i="6"/>
  <c r="S91" i="6"/>
  <c r="X87" i="6"/>
  <c r="W87" i="6"/>
  <c r="U87" i="6"/>
  <c r="T87" i="6"/>
  <c r="V87" i="6"/>
  <c r="S87" i="6"/>
  <c r="X83" i="6"/>
  <c r="V83" i="6"/>
  <c r="W83" i="6"/>
  <c r="U83" i="6"/>
  <c r="T83" i="6"/>
  <c r="S83" i="6"/>
  <c r="X79" i="6"/>
  <c r="W79" i="6"/>
  <c r="V79" i="6"/>
  <c r="U79" i="6"/>
  <c r="T79" i="6"/>
  <c r="S79" i="6"/>
  <c r="X75" i="6"/>
  <c r="U75" i="6"/>
  <c r="T75" i="6"/>
  <c r="W75" i="6"/>
  <c r="V75" i="6"/>
  <c r="S75" i="6"/>
  <c r="X71" i="6"/>
  <c r="W71" i="6"/>
  <c r="U71" i="6"/>
  <c r="T71" i="6"/>
  <c r="V71" i="6"/>
  <c r="S71" i="6"/>
  <c r="X67" i="6"/>
  <c r="V67" i="6"/>
  <c r="W67" i="6"/>
  <c r="U67" i="6"/>
  <c r="T67" i="6"/>
  <c r="S67" i="6"/>
  <c r="X63" i="6"/>
  <c r="W63" i="6"/>
  <c r="V63" i="6"/>
  <c r="U63" i="6"/>
  <c r="T63" i="6"/>
  <c r="S63" i="6"/>
  <c r="X59" i="6"/>
  <c r="V59" i="6"/>
  <c r="U59" i="6"/>
  <c r="T59" i="6"/>
  <c r="S59" i="6"/>
  <c r="W59" i="6"/>
  <c r="X55" i="6"/>
  <c r="W55" i="6"/>
  <c r="U55" i="6"/>
  <c r="T55" i="6"/>
  <c r="V55" i="6"/>
  <c r="S55" i="6"/>
  <c r="X51" i="6"/>
  <c r="V51" i="6"/>
  <c r="W51" i="6"/>
  <c r="U51" i="6"/>
  <c r="T51" i="6"/>
  <c r="S51" i="6"/>
  <c r="X47" i="6"/>
  <c r="W47" i="6"/>
  <c r="V47" i="6"/>
  <c r="U47" i="6"/>
  <c r="T47" i="6"/>
  <c r="S47" i="6"/>
  <c r="X43" i="6"/>
  <c r="U43" i="6"/>
  <c r="T43" i="6"/>
  <c r="W43" i="6"/>
  <c r="V43" i="6"/>
  <c r="S43" i="6"/>
  <c r="X39" i="6"/>
  <c r="W39" i="6"/>
  <c r="U39" i="6"/>
  <c r="T39" i="6"/>
  <c r="V39" i="6"/>
  <c r="S39" i="6"/>
  <c r="X35" i="6"/>
  <c r="V35" i="6"/>
  <c r="W35" i="6"/>
  <c r="U35" i="6"/>
  <c r="T35" i="6"/>
  <c r="S35" i="6"/>
  <c r="X31" i="6"/>
  <c r="W31" i="6"/>
  <c r="V31" i="6"/>
  <c r="U31" i="6"/>
  <c r="T31" i="6"/>
  <c r="S31" i="6"/>
  <c r="X27" i="6"/>
  <c r="V27" i="6"/>
  <c r="U27" i="6"/>
  <c r="T27" i="6"/>
  <c r="W27" i="6"/>
  <c r="S27" i="6"/>
  <c r="X23" i="6"/>
  <c r="W23" i="6"/>
  <c r="U23" i="6"/>
  <c r="T23" i="6"/>
  <c r="V23" i="6"/>
  <c r="S23" i="6"/>
  <c r="X19" i="6"/>
  <c r="V19" i="6"/>
  <c r="W19" i="6"/>
  <c r="U19" i="6"/>
  <c r="T19" i="6"/>
  <c r="S19" i="6"/>
  <c r="X15" i="6"/>
  <c r="W15" i="6"/>
  <c r="V15" i="6"/>
  <c r="U15" i="6"/>
  <c r="T15" i="6"/>
  <c r="S15" i="6"/>
  <c r="X11" i="6"/>
  <c r="U11" i="6"/>
  <c r="T11" i="6"/>
  <c r="W11" i="6"/>
  <c r="V11" i="6"/>
  <c r="S11" i="6"/>
  <c r="X6" i="6"/>
  <c r="W6" i="6"/>
  <c r="V6" i="6"/>
  <c r="T6" i="6"/>
  <c r="S6" i="6"/>
  <c r="U6" i="6"/>
  <c r="X991" i="6"/>
  <c r="V991" i="6"/>
  <c r="U991" i="6"/>
  <c r="W991" i="6"/>
  <c r="S991" i="6"/>
  <c r="T991" i="6"/>
  <c r="V979" i="6"/>
  <c r="U979" i="6"/>
  <c r="X979" i="6"/>
  <c r="T979" i="6"/>
  <c r="W979" i="6"/>
  <c r="S979" i="6"/>
  <c r="X967" i="6"/>
  <c r="W967" i="6"/>
  <c r="V967" i="6"/>
  <c r="U967" i="6"/>
  <c r="T967" i="6"/>
  <c r="S967" i="6"/>
  <c r="W955" i="6"/>
  <c r="X955" i="6"/>
  <c r="V955" i="6"/>
  <c r="U955" i="6"/>
  <c r="T955" i="6"/>
  <c r="S955" i="6"/>
  <c r="X943" i="6"/>
  <c r="V943" i="6"/>
  <c r="U943" i="6"/>
  <c r="W943" i="6"/>
  <c r="S943" i="6"/>
  <c r="T943" i="6"/>
  <c r="W931" i="6"/>
  <c r="V931" i="6"/>
  <c r="U931" i="6"/>
  <c r="T931" i="6"/>
  <c r="X931" i="6"/>
  <c r="S931" i="6"/>
  <c r="X919" i="6"/>
  <c r="W919" i="6"/>
  <c r="V919" i="6"/>
  <c r="U919" i="6"/>
  <c r="T919" i="6"/>
  <c r="S919" i="6"/>
  <c r="W907" i="6"/>
  <c r="X907" i="6"/>
  <c r="U907" i="6"/>
  <c r="T907" i="6"/>
  <c r="V907" i="6"/>
  <c r="S907" i="6"/>
  <c r="X895" i="6"/>
  <c r="U895" i="6"/>
  <c r="V895" i="6"/>
  <c r="S895" i="6"/>
  <c r="W895" i="6"/>
  <c r="T895" i="6"/>
  <c r="V883" i="6"/>
  <c r="U883" i="6"/>
  <c r="X883" i="6"/>
  <c r="W883" i="6"/>
  <c r="T883" i="6"/>
  <c r="S883" i="6"/>
  <c r="X871" i="6"/>
  <c r="W871" i="6"/>
  <c r="U871" i="6"/>
  <c r="V871" i="6"/>
  <c r="T871" i="6"/>
  <c r="S871" i="6"/>
  <c r="W859" i="6"/>
  <c r="X859" i="6"/>
  <c r="U859" i="6"/>
  <c r="T859" i="6"/>
  <c r="V859" i="6"/>
  <c r="S859" i="6"/>
  <c r="X847" i="6"/>
  <c r="U847" i="6"/>
  <c r="W847" i="6"/>
  <c r="V847" i="6"/>
  <c r="S847" i="6"/>
  <c r="T847" i="6"/>
  <c r="W835" i="6"/>
  <c r="V835" i="6"/>
  <c r="U835" i="6"/>
  <c r="X835" i="6"/>
  <c r="T835" i="6"/>
  <c r="S835" i="6"/>
  <c r="X823" i="6"/>
  <c r="W823" i="6"/>
  <c r="U823" i="6"/>
  <c r="T823" i="6"/>
  <c r="S823" i="6"/>
  <c r="V823" i="6"/>
  <c r="W811" i="6"/>
  <c r="X811" i="6"/>
  <c r="U811" i="6"/>
  <c r="V811" i="6"/>
  <c r="T811" i="6"/>
  <c r="S811" i="6"/>
  <c r="X799" i="6"/>
  <c r="U799" i="6"/>
  <c r="T799" i="6"/>
  <c r="W799" i="6"/>
  <c r="V799" i="6"/>
  <c r="S799" i="6"/>
  <c r="V787" i="6"/>
  <c r="U787" i="6"/>
  <c r="T787" i="6"/>
  <c r="X787" i="6"/>
  <c r="W787" i="6"/>
  <c r="S787" i="6"/>
  <c r="X775" i="6"/>
  <c r="W775" i="6"/>
  <c r="U775" i="6"/>
  <c r="T775" i="6"/>
  <c r="V775" i="6"/>
  <c r="S775" i="6"/>
  <c r="W763" i="6"/>
  <c r="X763" i="6"/>
  <c r="U763" i="6"/>
  <c r="T763" i="6"/>
  <c r="V763" i="6"/>
  <c r="S763" i="6"/>
  <c r="X751" i="6"/>
  <c r="U751" i="6"/>
  <c r="T751" i="6"/>
  <c r="W751" i="6"/>
  <c r="V751" i="6"/>
  <c r="S751" i="6"/>
  <c r="W739" i="6"/>
  <c r="V739" i="6"/>
  <c r="U739" i="6"/>
  <c r="T739" i="6"/>
  <c r="X739" i="6"/>
  <c r="S739" i="6"/>
  <c r="X727" i="6"/>
  <c r="U727" i="6"/>
  <c r="T727" i="6"/>
  <c r="W727" i="6"/>
  <c r="V727" i="6"/>
  <c r="S727" i="6"/>
  <c r="X715" i="6"/>
  <c r="W715" i="6"/>
  <c r="U715" i="6"/>
  <c r="T715" i="6"/>
  <c r="V715" i="6"/>
  <c r="S715" i="6"/>
  <c r="X703" i="6"/>
  <c r="U703" i="6"/>
  <c r="T703" i="6"/>
  <c r="V703" i="6"/>
  <c r="W703" i="6"/>
  <c r="S703" i="6"/>
  <c r="W691" i="6"/>
  <c r="V691" i="6"/>
  <c r="U691" i="6"/>
  <c r="T691" i="6"/>
  <c r="X691" i="6"/>
  <c r="S691" i="6"/>
  <c r="X679" i="6"/>
  <c r="U679" i="6"/>
  <c r="T679" i="6"/>
  <c r="W679" i="6"/>
  <c r="V679" i="6"/>
  <c r="S679" i="6"/>
  <c r="W675" i="6"/>
  <c r="V675" i="6"/>
  <c r="U675" i="6"/>
  <c r="T675" i="6"/>
  <c r="X675" i="6"/>
  <c r="S675" i="6"/>
  <c r="X663" i="6"/>
  <c r="U663" i="6"/>
  <c r="T663" i="6"/>
  <c r="W663" i="6"/>
  <c r="V663" i="6"/>
  <c r="S663" i="6"/>
  <c r="X651" i="6"/>
  <c r="W651" i="6"/>
  <c r="V651" i="6"/>
  <c r="U651" i="6"/>
  <c r="T651" i="6"/>
  <c r="S651" i="6"/>
  <c r="X639" i="6"/>
  <c r="U639" i="6"/>
  <c r="T639" i="6"/>
  <c r="V639" i="6"/>
  <c r="W639" i="6"/>
  <c r="S639" i="6"/>
  <c r="W627" i="6"/>
  <c r="V627" i="6"/>
  <c r="U627" i="6"/>
  <c r="T627" i="6"/>
  <c r="X627" i="6"/>
  <c r="S627" i="6"/>
  <c r="X607" i="6"/>
  <c r="U607" i="6"/>
  <c r="T607" i="6"/>
  <c r="W607" i="6"/>
  <c r="V607" i="6"/>
  <c r="S607" i="6"/>
  <c r="X491" i="6"/>
  <c r="W491" i="6"/>
  <c r="V491" i="6"/>
  <c r="U491" i="6"/>
  <c r="T491" i="6"/>
  <c r="S491" i="6"/>
  <c r="X479" i="6"/>
  <c r="U479" i="6"/>
  <c r="T479" i="6"/>
  <c r="W479" i="6"/>
  <c r="V479" i="6"/>
  <c r="S479" i="6"/>
  <c r="X463" i="6"/>
  <c r="U463" i="6"/>
  <c r="T463" i="6"/>
  <c r="V463" i="6"/>
  <c r="S463" i="6"/>
  <c r="W463" i="6"/>
  <c r="X451" i="6"/>
  <c r="W451" i="6"/>
  <c r="V451" i="6"/>
  <c r="U451" i="6"/>
  <c r="T451" i="6"/>
  <c r="S451" i="6"/>
  <c r="X439" i="6"/>
  <c r="U439" i="6"/>
  <c r="T439" i="6"/>
  <c r="W439" i="6"/>
  <c r="V439" i="6"/>
  <c r="S439" i="6"/>
  <c r="X419" i="6"/>
  <c r="W419" i="6"/>
  <c r="V419" i="6"/>
  <c r="U419" i="6"/>
  <c r="T419" i="6"/>
  <c r="S419" i="6"/>
  <c r="W994" i="6"/>
  <c r="U994" i="6"/>
  <c r="T994" i="6"/>
  <c r="X994" i="6"/>
  <c r="V994" i="6"/>
  <c r="S994" i="6"/>
  <c r="X986" i="6"/>
  <c r="W986" i="6"/>
  <c r="V986" i="6"/>
  <c r="T986" i="6"/>
  <c r="U986" i="6"/>
  <c r="S986" i="6"/>
  <c r="W978" i="6"/>
  <c r="X978" i="6"/>
  <c r="U978" i="6"/>
  <c r="T978" i="6"/>
  <c r="V978" i="6"/>
  <c r="S978" i="6"/>
  <c r="X970" i="6"/>
  <c r="V970" i="6"/>
  <c r="W970" i="6"/>
  <c r="T970" i="6"/>
  <c r="U970" i="6"/>
  <c r="S970" i="6"/>
  <c r="W962" i="6"/>
  <c r="X962" i="6"/>
  <c r="U962" i="6"/>
  <c r="T962" i="6"/>
  <c r="V962" i="6"/>
  <c r="S962" i="6"/>
  <c r="X950" i="6"/>
  <c r="W950" i="6"/>
  <c r="V950" i="6"/>
  <c r="T950" i="6"/>
  <c r="U950" i="6"/>
  <c r="S950" i="6"/>
  <c r="X938" i="6"/>
  <c r="V938" i="6"/>
  <c r="T938" i="6"/>
  <c r="U938" i="6"/>
  <c r="W938" i="6"/>
  <c r="S938" i="6"/>
  <c r="X922" i="6"/>
  <c r="W922" i="6"/>
  <c r="V922" i="6"/>
  <c r="T922" i="6"/>
  <c r="U922" i="6"/>
  <c r="S922" i="6"/>
  <c r="X918" i="6"/>
  <c r="W918" i="6"/>
  <c r="V918" i="6"/>
  <c r="T918" i="6"/>
  <c r="U918" i="6"/>
  <c r="S918" i="6"/>
  <c r="X910" i="6"/>
  <c r="V910" i="6"/>
  <c r="W910" i="6"/>
  <c r="U910" i="6"/>
  <c r="T910" i="6"/>
  <c r="S910" i="6"/>
  <c r="X902" i="6"/>
  <c r="W902" i="6"/>
  <c r="V902" i="6"/>
  <c r="T902" i="6"/>
  <c r="S902" i="6"/>
  <c r="U902" i="6"/>
  <c r="X890" i="6"/>
  <c r="V890" i="6"/>
  <c r="W890" i="6"/>
  <c r="T890" i="6"/>
  <c r="U890" i="6"/>
  <c r="S890" i="6"/>
  <c r="X886" i="6"/>
  <c r="W886" i="6"/>
  <c r="V886" i="6"/>
  <c r="T886" i="6"/>
  <c r="U886" i="6"/>
  <c r="S886" i="6"/>
  <c r="X878" i="6"/>
  <c r="V878" i="6"/>
  <c r="W878" i="6"/>
  <c r="U878" i="6"/>
  <c r="T878" i="6"/>
  <c r="S878" i="6"/>
  <c r="X870" i="6"/>
  <c r="W870" i="6"/>
  <c r="V870" i="6"/>
  <c r="T870" i="6"/>
  <c r="S870" i="6"/>
  <c r="U870" i="6"/>
  <c r="W866" i="6"/>
  <c r="V866" i="6"/>
  <c r="U866" i="6"/>
  <c r="T866" i="6"/>
  <c r="X866" i="6"/>
  <c r="S866" i="6"/>
  <c r="X862" i="6"/>
  <c r="V862" i="6"/>
  <c r="W862" i="6"/>
  <c r="U862" i="6"/>
  <c r="T862" i="6"/>
  <c r="S862" i="6"/>
  <c r="X858" i="6"/>
  <c r="V858" i="6"/>
  <c r="W858" i="6"/>
  <c r="T858" i="6"/>
  <c r="U858" i="6"/>
  <c r="S858" i="6"/>
  <c r="X854" i="6"/>
  <c r="W854" i="6"/>
  <c r="V854" i="6"/>
  <c r="T854" i="6"/>
  <c r="U854" i="6"/>
  <c r="S854" i="6"/>
  <c r="W850" i="6"/>
  <c r="V850" i="6"/>
  <c r="X850" i="6"/>
  <c r="U850" i="6"/>
  <c r="T850" i="6"/>
  <c r="S850" i="6"/>
  <c r="X846" i="6"/>
  <c r="V846" i="6"/>
  <c r="W846" i="6"/>
  <c r="U846" i="6"/>
  <c r="T846" i="6"/>
  <c r="S846" i="6"/>
  <c r="X842" i="6"/>
  <c r="V842" i="6"/>
  <c r="W842" i="6"/>
  <c r="T842" i="6"/>
  <c r="U842" i="6"/>
  <c r="S842" i="6"/>
  <c r="X838" i="6"/>
  <c r="W838" i="6"/>
  <c r="V838" i="6"/>
  <c r="T838" i="6"/>
  <c r="U838" i="6"/>
  <c r="S838" i="6"/>
  <c r="W834" i="6"/>
  <c r="V834" i="6"/>
  <c r="X834" i="6"/>
  <c r="U834" i="6"/>
  <c r="T834" i="6"/>
  <c r="S834" i="6"/>
  <c r="X830" i="6"/>
  <c r="V830" i="6"/>
  <c r="U830" i="6"/>
  <c r="T830" i="6"/>
  <c r="W830" i="6"/>
  <c r="S830" i="6"/>
  <c r="X826" i="6"/>
  <c r="V826" i="6"/>
  <c r="W826" i="6"/>
  <c r="T826" i="6"/>
  <c r="U826" i="6"/>
  <c r="S826" i="6"/>
  <c r="X822" i="6"/>
  <c r="W822" i="6"/>
  <c r="V822" i="6"/>
  <c r="T822" i="6"/>
  <c r="U822" i="6"/>
  <c r="S822" i="6"/>
  <c r="W818" i="6"/>
  <c r="V818" i="6"/>
  <c r="X818" i="6"/>
  <c r="U818" i="6"/>
  <c r="T818" i="6"/>
  <c r="S818" i="6"/>
  <c r="X814" i="6"/>
  <c r="V814" i="6"/>
  <c r="W814" i="6"/>
  <c r="U814" i="6"/>
  <c r="T814" i="6"/>
  <c r="S814" i="6"/>
  <c r="X810" i="6"/>
  <c r="V810" i="6"/>
  <c r="T810" i="6"/>
  <c r="U810" i="6"/>
  <c r="W810" i="6"/>
  <c r="S810" i="6"/>
  <c r="X806" i="6"/>
  <c r="W806" i="6"/>
  <c r="V806" i="6"/>
  <c r="T806" i="6"/>
  <c r="S806" i="6"/>
  <c r="U806" i="6"/>
  <c r="W802" i="6"/>
  <c r="V802" i="6"/>
  <c r="U802" i="6"/>
  <c r="T802" i="6"/>
  <c r="X802" i="6"/>
  <c r="S802" i="6"/>
  <c r="X798" i="6"/>
  <c r="V798" i="6"/>
  <c r="W798" i="6"/>
  <c r="U798" i="6"/>
  <c r="S798" i="6"/>
  <c r="T798" i="6"/>
  <c r="X794" i="6"/>
  <c r="V794" i="6"/>
  <c r="W794" i="6"/>
  <c r="T794" i="6"/>
  <c r="U794" i="6"/>
  <c r="S794" i="6"/>
  <c r="X790" i="6"/>
  <c r="W790" i="6"/>
  <c r="V790" i="6"/>
  <c r="T790" i="6"/>
  <c r="U790" i="6"/>
  <c r="S790" i="6"/>
  <c r="W786" i="6"/>
  <c r="V786" i="6"/>
  <c r="X786" i="6"/>
  <c r="U786" i="6"/>
  <c r="T786" i="6"/>
  <c r="S786" i="6"/>
  <c r="X782" i="6"/>
  <c r="V782" i="6"/>
  <c r="W782" i="6"/>
  <c r="U782" i="6"/>
  <c r="T782" i="6"/>
  <c r="S782" i="6"/>
  <c r="X778" i="6"/>
  <c r="V778" i="6"/>
  <c r="T778" i="6"/>
  <c r="W778" i="6"/>
  <c r="U778" i="6"/>
  <c r="S778" i="6"/>
  <c r="X774" i="6"/>
  <c r="W774" i="6"/>
  <c r="V774" i="6"/>
  <c r="T774" i="6"/>
  <c r="S774" i="6"/>
  <c r="U774" i="6"/>
  <c r="W770" i="6"/>
  <c r="V770" i="6"/>
  <c r="X770" i="6"/>
  <c r="U770" i="6"/>
  <c r="T770" i="6"/>
  <c r="S770" i="6"/>
  <c r="X766" i="6"/>
  <c r="V766" i="6"/>
  <c r="U766" i="6"/>
  <c r="W766" i="6"/>
  <c r="S766" i="6"/>
  <c r="T766" i="6"/>
  <c r="X762" i="6"/>
  <c r="V762" i="6"/>
  <c r="W762" i="6"/>
  <c r="T762" i="6"/>
  <c r="U762" i="6"/>
  <c r="S762" i="6"/>
  <c r="X758" i="6"/>
  <c r="W758" i="6"/>
  <c r="V758" i="6"/>
  <c r="T758" i="6"/>
  <c r="U758" i="6"/>
  <c r="S758" i="6"/>
  <c r="W754" i="6"/>
  <c r="V754" i="6"/>
  <c r="X754" i="6"/>
  <c r="U754" i="6"/>
  <c r="T754" i="6"/>
  <c r="S754" i="6"/>
  <c r="X750" i="6"/>
  <c r="V750" i="6"/>
  <c r="W750" i="6"/>
  <c r="U750" i="6"/>
  <c r="T750" i="6"/>
  <c r="S750" i="6"/>
  <c r="X746" i="6"/>
  <c r="V746" i="6"/>
  <c r="T746" i="6"/>
  <c r="U746" i="6"/>
  <c r="W746" i="6"/>
  <c r="S746" i="6"/>
  <c r="X742" i="6"/>
  <c r="W742" i="6"/>
  <c r="V742" i="6"/>
  <c r="T742" i="6"/>
  <c r="S742" i="6"/>
  <c r="U742" i="6"/>
  <c r="W738" i="6"/>
  <c r="V738" i="6"/>
  <c r="U738" i="6"/>
  <c r="X738" i="6"/>
  <c r="T738" i="6"/>
  <c r="S738" i="6"/>
  <c r="X734" i="6"/>
  <c r="V734" i="6"/>
  <c r="W734" i="6"/>
  <c r="U734" i="6"/>
  <c r="S734" i="6"/>
  <c r="T734" i="6"/>
  <c r="X730" i="6"/>
  <c r="W730" i="6"/>
  <c r="V730" i="6"/>
  <c r="T730" i="6"/>
  <c r="U730" i="6"/>
  <c r="S730" i="6"/>
  <c r="X726" i="6"/>
  <c r="V726" i="6"/>
  <c r="W726" i="6"/>
  <c r="T726" i="6"/>
  <c r="U726" i="6"/>
  <c r="S726" i="6"/>
  <c r="W722" i="6"/>
  <c r="V722" i="6"/>
  <c r="X722" i="6"/>
  <c r="U722" i="6"/>
  <c r="T722" i="6"/>
  <c r="S722" i="6"/>
  <c r="X718" i="6"/>
  <c r="V718" i="6"/>
  <c r="U718" i="6"/>
  <c r="T718" i="6"/>
  <c r="W718" i="6"/>
  <c r="S718" i="6"/>
  <c r="X714" i="6"/>
  <c r="W714" i="6"/>
  <c r="V714" i="6"/>
  <c r="T714" i="6"/>
  <c r="U714" i="6"/>
  <c r="S714" i="6"/>
  <c r="X710" i="6"/>
  <c r="V710" i="6"/>
  <c r="W710" i="6"/>
  <c r="T710" i="6"/>
  <c r="U710" i="6"/>
  <c r="S710" i="6"/>
  <c r="W706" i="6"/>
  <c r="V706" i="6"/>
  <c r="X706" i="6"/>
  <c r="U706" i="6"/>
  <c r="T706" i="6"/>
  <c r="S706" i="6"/>
  <c r="X702" i="6"/>
  <c r="V702" i="6"/>
  <c r="W702" i="6"/>
  <c r="U702" i="6"/>
  <c r="S702" i="6"/>
  <c r="T702" i="6"/>
  <c r="X698" i="6"/>
  <c r="W698" i="6"/>
  <c r="V698" i="6"/>
  <c r="T698" i="6"/>
  <c r="U698" i="6"/>
  <c r="S698" i="6"/>
  <c r="X694" i="6"/>
  <c r="V694" i="6"/>
  <c r="W694" i="6"/>
  <c r="T694" i="6"/>
  <c r="U694" i="6"/>
  <c r="S694" i="6"/>
  <c r="W690" i="6"/>
  <c r="V690" i="6"/>
  <c r="X690" i="6"/>
  <c r="U690" i="6"/>
  <c r="T690" i="6"/>
  <c r="S690" i="6"/>
  <c r="X686" i="6"/>
  <c r="V686" i="6"/>
  <c r="U686" i="6"/>
  <c r="W686" i="6"/>
  <c r="T686" i="6"/>
  <c r="S686" i="6"/>
  <c r="X682" i="6"/>
  <c r="W682" i="6"/>
  <c r="V682" i="6"/>
  <c r="T682" i="6"/>
  <c r="U682" i="6"/>
  <c r="S682" i="6"/>
  <c r="X678" i="6"/>
  <c r="V678" i="6"/>
  <c r="W678" i="6"/>
  <c r="T678" i="6"/>
  <c r="S678" i="6"/>
  <c r="U678" i="6"/>
  <c r="W674" i="6"/>
  <c r="V674" i="6"/>
  <c r="U674" i="6"/>
  <c r="T674" i="6"/>
  <c r="X674" i="6"/>
  <c r="S674" i="6"/>
  <c r="X670" i="6"/>
  <c r="V670" i="6"/>
  <c r="W670" i="6"/>
  <c r="U670" i="6"/>
  <c r="S670" i="6"/>
  <c r="T670" i="6"/>
  <c r="X666" i="6"/>
  <c r="W666" i="6"/>
  <c r="V666" i="6"/>
  <c r="T666" i="6"/>
  <c r="U666" i="6"/>
  <c r="S666" i="6"/>
  <c r="X662" i="6"/>
  <c r="V662" i="6"/>
  <c r="W662" i="6"/>
  <c r="T662" i="6"/>
  <c r="U662" i="6"/>
  <c r="S662" i="6"/>
  <c r="W658" i="6"/>
  <c r="V658" i="6"/>
  <c r="X658" i="6"/>
  <c r="U658" i="6"/>
  <c r="T658" i="6"/>
  <c r="S658" i="6"/>
  <c r="X654" i="6"/>
  <c r="V654" i="6"/>
  <c r="U654" i="6"/>
  <c r="T654" i="6"/>
  <c r="W654" i="6"/>
  <c r="S654" i="6"/>
  <c r="X650" i="6"/>
  <c r="W650" i="6"/>
  <c r="V650" i="6"/>
  <c r="T650" i="6"/>
  <c r="U650" i="6"/>
  <c r="S650" i="6"/>
  <c r="X646" i="6"/>
  <c r="V646" i="6"/>
  <c r="W646" i="6"/>
  <c r="T646" i="6"/>
  <c r="S646" i="6"/>
  <c r="U646" i="6"/>
  <c r="W642" i="6"/>
  <c r="V642" i="6"/>
  <c r="X642" i="6"/>
  <c r="U642" i="6"/>
  <c r="S642" i="6"/>
  <c r="T642" i="6"/>
  <c r="X638" i="6"/>
  <c r="V638" i="6"/>
  <c r="W638" i="6"/>
  <c r="U638" i="6"/>
  <c r="S638" i="6"/>
  <c r="T638" i="6"/>
  <c r="X634" i="6"/>
  <c r="W634" i="6"/>
  <c r="V634" i="6"/>
  <c r="T634" i="6"/>
  <c r="S634" i="6"/>
  <c r="U634" i="6"/>
  <c r="X630" i="6"/>
  <c r="V630" i="6"/>
  <c r="W630" i="6"/>
  <c r="T630" i="6"/>
  <c r="S630" i="6"/>
  <c r="U630" i="6"/>
  <c r="W626" i="6"/>
  <c r="V626" i="6"/>
  <c r="X626" i="6"/>
  <c r="U626" i="6"/>
  <c r="S626" i="6"/>
  <c r="T626" i="6"/>
  <c r="X622" i="6"/>
  <c r="V622" i="6"/>
  <c r="U622" i="6"/>
  <c r="S622" i="6"/>
  <c r="W622" i="6"/>
  <c r="T622" i="6"/>
  <c r="X618" i="6"/>
  <c r="W618" i="6"/>
  <c r="V618" i="6"/>
  <c r="T618" i="6"/>
  <c r="S618" i="6"/>
  <c r="U618" i="6"/>
  <c r="X614" i="6"/>
  <c r="V614" i="6"/>
  <c r="W614" i="6"/>
  <c r="T614" i="6"/>
  <c r="S614" i="6"/>
  <c r="U614" i="6"/>
  <c r="W610" i="6"/>
  <c r="V610" i="6"/>
  <c r="U610" i="6"/>
  <c r="S610" i="6"/>
  <c r="X610" i="6"/>
  <c r="T610" i="6"/>
  <c r="X606" i="6"/>
  <c r="V606" i="6"/>
  <c r="W606" i="6"/>
  <c r="U606" i="6"/>
  <c r="S606" i="6"/>
  <c r="T606" i="6"/>
  <c r="X602" i="6"/>
  <c r="W602" i="6"/>
  <c r="V602" i="6"/>
  <c r="T602" i="6"/>
  <c r="S602" i="6"/>
  <c r="U602" i="6"/>
  <c r="X598" i="6"/>
  <c r="V598" i="6"/>
  <c r="W598" i="6"/>
  <c r="T598" i="6"/>
  <c r="S598" i="6"/>
  <c r="U598" i="6"/>
  <c r="W594" i="6"/>
  <c r="V594" i="6"/>
  <c r="X594" i="6"/>
  <c r="U594" i="6"/>
  <c r="S594" i="6"/>
  <c r="T594" i="6"/>
  <c r="X590" i="6"/>
  <c r="V590" i="6"/>
  <c r="U590" i="6"/>
  <c r="S590" i="6"/>
  <c r="T590" i="6"/>
  <c r="W590" i="6"/>
  <c r="W586" i="6"/>
  <c r="X586" i="6"/>
  <c r="V586" i="6"/>
  <c r="T586" i="6"/>
  <c r="S586" i="6"/>
  <c r="U586" i="6"/>
  <c r="X582" i="6"/>
  <c r="V582" i="6"/>
  <c r="W582" i="6"/>
  <c r="T582" i="6"/>
  <c r="S582" i="6"/>
  <c r="U582" i="6"/>
  <c r="X578" i="6"/>
  <c r="W578" i="6"/>
  <c r="V578" i="6"/>
  <c r="U578" i="6"/>
  <c r="S578" i="6"/>
  <c r="T578" i="6"/>
  <c r="X574" i="6"/>
  <c r="V574" i="6"/>
  <c r="W574" i="6"/>
  <c r="U574" i="6"/>
  <c r="S574" i="6"/>
  <c r="T574" i="6"/>
  <c r="W570" i="6"/>
  <c r="V570" i="6"/>
  <c r="T570" i="6"/>
  <c r="X570" i="6"/>
  <c r="S570" i="6"/>
  <c r="U570" i="6"/>
  <c r="X566" i="6"/>
  <c r="V566" i="6"/>
  <c r="W566" i="6"/>
  <c r="T566" i="6"/>
  <c r="S566" i="6"/>
  <c r="U566" i="6"/>
  <c r="X562" i="6"/>
  <c r="W562" i="6"/>
  <c r="V562" i="6"/>
  <c r="U562" i="6"/>
  <c r="S562" i="6"/>
  <c r="T562" i="6"/>
  <c r="X558" i="6"/>
  <c r="V558" i="6"/>
  <c r="U558" i="6"/>
  <c r="S558" i="6"/>
  <c r="W558" i="6"/>
  <c r="T558" i="6"/>
  <c r="W554" i="6"/>
  <c r="X554" i="6"/>
  <c r="V554" i="6"/>
  <c r="T554" i="6"/>
  <c r="S554" i="6"/>
  <c r="U554" i="6"/>
  <c r="X550" i="6"/>
  <c r="V550" i="6"/>
  <c r="W550" i="6"/>
  <c r="T550" i="6"/>
  <c r="S550" i="6"/>
  <c r="U550" i="6"/>
  <c r="X546" i="6"/>
  <c r="W546" i="6"/>
  <c r="V546" i="6"/>
  <c r="U546" i="6"/>
  <c r="S546" i="6"/>
  <c r="T546" i="6"/>
  <c r="X542" i="6"/>
  <c r="V542" i="6"/>
  <c r="W542" i="6"/>
  <c r="U542" i="6"/>
  <c r="S542" i="6"/>
  <c r="T542" i="6"/>
  <c r="W538" i="6"/>
  <c r="V538" i="6"/>
  <c r="X538" i="6"/>
  <c r="T538" i="6"/>
  <c r="S538" i="6"/>
  <c r="U538" i="6"/>
  <c r="X534" i="6"/>
  <c r="V534" i="6"/>
  <c r="W534" i="6"/>
  <c r="T534" i="6"/>
  <c r="S534" i="6"/>
  <c r="U534" i="6"/>
  <c r="X530" i="6"/>
  <c r="W530" i="6"/>
  <c r="V530" i="6"/>
  <c r="U530" i="6"/>
  <c r="S530" i="6"/>
  <c r="T530" i="6"/>
  <c r="X526" i="6"/>
  <c r="V526" i="6"/>
  <c r="U526" i="6"/>
  <c r="S526" i="6"/>
  <c r="T526" i="6"/>
  <c r="W526" i="6"/>
  <c r="W522" i="6"/>
  <c r="X522" i="6"/>
  <c r="V522" i="6"/>
  <c r="T522" i="6"/>
  <c r="S522" i="6"/>
  <c r="U522" i="6"/>
  <c r="X518" i="6"/>
  <c r="V518" i="6"/>
  <c r="W518" i="6"/>
  <c r="T518" i="6"/>
  <c r="S518" i="6"/>
  <c r="U518" i="6"/>
  <c r="X514" i="6"/>
  <c r="W514" i="6"/>
  <c r="V514" i="6"/>
  <c r="U514" i="6"/>
  <c r="S514" i="6"/>
  <c r="T514" i="6"/>
  <c r="X510" i="6"/>
  <c r="V510" i="6"/>
  <c r="W510" i="6"/>
  <c r="U510" i="6"/>
  <c r="S510" i="6"/>
  <c r="T510" i="6"/>
  <c r="W506" i="6"/>
  <c r="V506" i="6"/>
  <c r="T506" i="6"/>
  <c r="S506" i="6"/>
  <c r="U506" i="6"/>
  <c r="X506" i="6"/>
  <c r="X502" i="6"/>
  <c r="V502" i="6"/>
  <c r="W502" i="6"/>
  <c r="T502" i="6"/>
  <c r="S502" i="6"/>
  <c r="U502" i="6"/>
  <c r="X498" i="6"/>
  <c r="W498" i="6"/>
  <c r="V498" i="6"/>
  <c r="U498" i="6"/>
  <c r="S498" i="6"/>
  <c r="T498" i="6"/>
  <c r="X494" i="6"/>
  <c r="V494" i="6"/>
  <c r="U494" i="6"/>
  <c r="S494" i="6"/>
  <c r="W494" i="6"/>
  <c r="T494" i="6"/>
  <c r="W490" i="6"/>
  <c r="X490" i="6"/>
  <c r="V490" i="6"/>
  <c r="T490" i="6"/>
  <c r="S490" i="6"/>
  <c r="U490" i="6"/>
  <c r="X486" i="6"/>
  <c r="V486" i="6"/>
  <c r="W486" i="6"/>
  <c r="T486" i="6"/>
  <c r="S486" i="6"/>
  <c r="U486" i="6"/>
  <c r="X482" i="6"/>
  <c r="W482" i="6"/>
  <c r="V482" i="6"/>
  <c r="U482" i="6"/>
  <c r="S482" i="6"/>
  <c r="T482" i="6"/>
  <c r="X478" i="6"/>
  <c r="V478" i="6"/>
  <c r="W478" i="6"/>
  <c r="U478" i="6"/>
  <c r="S478" i="6"/>
  <c r="T478" i="6"/>
  <c r="W474" i="6"/>
  <c r="V474" i="6"/>
  <c r="X474" i="6"/>
  <c r="T474" i="6"/>
  <c r="S474" i="6"/>
  <c r="U474" i="6"/>
  <c r="X470" i="6"/>
  <c r="V470" i="6"/>
  <c r="W470" i="6"/>
  <c r="T470" i="6"/>
  <c r="S470" i="6"/>
  <c r="U470" i="6"/>
  <c r="X466" i="6"/>
  <c r="W466" i="6"/>
  <c r="V466" i="6"/>
  <c r="U466" i="6"/>
  <c r="S466" i="6"/>
  <c r="T466" i="6"/>
  <c r="X462" i="6"/>
  <c r="V462" i="6"/>
  <c r="U462" i="6"/>
  <c r="S462" i="6"/>
  <c r="T462" i="6"/>
  <c r="W462" i="6"/>
  <c r="W458" i="6"/>
  <c r="X458" i="6"/>
  <c r="V458" i="6"/>
  <c r="T458" i="6"/>
  <c r="S458" i="6"/>
  <c r="U458" i="6"/>
  <c r="X454" i="6"/>
  <c r="V454" i="6"/>
  <c r="W454" i="6"/>
  <c r="T454" i="6"/>
  <c r="S454" i="6"/>
  <c r="U454" i="6"/>
  <c r="X450" i="6"/>
  <c r="W450" i="6"/>
  <c r="V450" i="6"/>
  <c r="U450" i="6"/>
  <c r="S450" i="6"/>
  <c r="T450" i="6"/>
  <c r="X446" i="6"/>
  <c r="V446" i="6"/>
  <c r="W446" i="6"/>
  <c r="U446" i="6"/>
  <c r="S446" i="6"/>
  <c r="T446" i="6"/>
  <c r="W442" i="6"/>
  <c r="V442" i="6"/>
  <c r="T442" i="6"/>
  <c r="X442" i="6"/>
  <c r="S442" i="6"/>
  <c r="U442" i="6"/>
  <c r="X438" i="6"/>
  <c r="V438" i="6"/>
  <c r="W438" i="6"/>
  <c r="T438" i="6"/>
  <c r="S438" i="6"/>
  <c r="U438" i="6"/>
  <c r="X434" i="6"/>
  <c r="W434" i="6"/>
  <c r="V434" i="6"/>
  <c r="U434" i="6"/>
  <c r="S434" i="6"/>
  <c r="T434" i="6"/>
  <c r="X430" i="6"/>
  <c r="V430" i="6"/>
  <c r="U430" i="6"/>
  <c r="S430" i="6"/>
  <c r="W430" i="6"/>
  <c r="T430" i="6"/>
  <c r="W426" i="6"/>
  <c r="X426" i="6"/>
  <c r="V426" i="6"/>
  <c r="T426" i="6"/>
  <c r="S426" i="6"/>
  <c r="U426" i="6"/>
  <c r="X422" i="6"/>
  <c r="V422" i="6"/>
  <c r="W422" i="6"/>
  <c r="T422" i="6"/>
  <c r="S422" i="6"/>
  <c r="U422" i="6"/>
  <c r="X418" i="6"/>
  <c r="W418" i="6"/>
  <c r="V418" i="6"/>
  <c r="U418" i="6"/>
  <c r="S418" i="6"/>
  <c r="T418" i="6"/>
  <c r="X414" i="6"/>
  <c r="V414" i="6"/>
  <c r="W414" i="6"/>
  <c r="U414" i="6"/>
  <c r="S414" i="6"/>
  <c r="T414" i="6"/>
  <c r="W410" i="6"/>
  <c r="V410" i="6"/>
  <c r="X410" i="6"/>
  <c r="T410" i="6"/>
  <c r="S410" i="6"/>
  <c r="U410" i="6"/>
  <c r="X406" i="6"/>
  <c r="V406" i="6"/>
  <c r="W406" i="6"/>
  <c r="T406" i="6"/>
  <c r="S406" i="6"/>
  <c r="U406" i="6"/>
  <c r="X402" i="6"/>
  <c r="W402" i="6"/>
  <c r="V402" i="6"/>
  <c r="U402" i="6"/>
  <c r="S402" i="6"/>
  <c r="T402" i="6"/>
  <c r="X398" i="6"/>
  <c r="V398" i="6"/>
  <c r="U398" i="6"/>
  <c r="S398" i="6"/>
  <c r="T398" i="6"/>
  <c r="W398" i="6"/>
  <c r="W394" i="6"/>
  <c r="X394" i="6"/>
  <c r="V394" i="6"/>
  <c r="T394" i="6"/>
  <c r="S394" i="6"/>
  <c r="U394" i="6"/>
  <c r="X390" i="6"/>
  <c r="V390" i="6"/>
  <c r="W390" i="6"/>
  <c r="T390" i="6"/>
  <c r="S390" i="6"/>
  <c r="U390" i="6"/>
  <c r="X386" i="6"/>
  <c r="W386" i="6"/>
  <c r="V386" i="6"/>
  <c r="U386" i="6"/>
  <c r="S386" i="6"/>
  <c r="T386" i="6"/>
  <c r="X382" i="6"/>
  <c r="V382" i="6"/>
  <c r="W382" i="6"/>
  <c r="U382" i="6"/>
  <c r="S382" i="6"/>
  <c r="T382" i="6"/>
  <c r="W378" i="6"/>
  <c r="V378" i="6"/>
  <c r="T378" i="6"/>
  <c r="S378" i="6"/>
  <c r="X378" i="6"/>
  <c r="U378" i="6"/>
  <c r="X374" i="6"/>
  <c r="V374" i="6"/>
  <c r="W374" i="6"/>
  <c r="T374" i="6"/>
  <c r="S374" i="6"/>
  <c r="U374" i="6"/>
  <c r="X370" i="6"/>
  <c r="W370" i="6"/>
  <c r="V370" i="6"/>
  <c r="U370" i="6"/>
  <c r="S370" i="6"/>
  <c r="T370" i="6"/>
  <c r="X366" i="6"/>
  <c r="V366" i="6"/>
  <c r="U366" i="6"/>
  <c r="S366" i="6"/>
  <c r="W366" i="6"/>
  <c r="T366" i="6"/>
  <c r="W362" i="6"/>
  <c r="X362" i="6"/>
  <c r="V362" i="6"/>
  <c r="T362" i="6"/>
  <c r="S362" i="6"/>
  <c r="U362" i="6"/>
  <c r="X358" i="6"/>
  <c r="V358" i="6"/>
  <c r="W358" i="6"/>
  <c r="T358" i="6"/>
  <c r="S358" i="6"/>
  <c r="U358" i="6"/>
  <c r="X354" i="6"/>
  <c r="W354" i="6"/>
  <c r="V354" i="6"/>
  <c r="U354" i="6"/>
  <c r="S354" i="6"/>
  <c r="T354" i="6"/>
  <c r="X350" i="6"/>
  <c r="V350" i="6"/>
  <c r="W350" i="6"/>
  <c r="U350" i="6"/>
  <c r="S350" i="6"/>
  <c r="T350" i="6"/>
  <c r="W346" i="6"/>
  <c r="V346" i="6"/>
  <c r="X346" i="6"/>
  <c r="T346" i="6"/>
  <c r="S346" i="6"/>
  <c r="U346" i="6"/>
  <c r="X342" i="6"/>
  <c r="V342" i="6"/>
  <c r="W342" i="6"/>
  <c r="T342" i="6"/>
  <c r="S342" i="6"/>
  <c r="U342" i="6"/>
  <c r="X338" i="6"/>
  <c r="W338" i="6"/>
  <c r="V338" i="6"/>
  <c r="U338" i="6"/>
  <c r="S338" i="6"/>
  <c r="T338" i="6"/>
  <c r="X334" i="6"/>
  <c r="V334" i="6"/>
  <c r="U334" i="6"/>
  <c r="S334" i="6"/>
  <c r="T334" i="6"/>
  <c r="W334" i="6"/>
  <c r="X330" i="6"/>
  <c r="W330" i="6"/>
  <c r="V330" i="6"/>
  <c r="T330" i="6"/>
  <c r="S330" i="6"/>
  <c r="U330" i="6"/>
  <c r="X326" i="6"/>
  <c r="V326" i="6"/>
  <c r="W326" i="6"/>
  <c r="T326" i="6"/>
  <c r="S326" i="6"/>
  <c r="U326" i="6"/>
  <c r="X322" i="6"/>
  <c r="W322" i="6"/>
  <c r="V322" i="6"/>
  <c r="U322" i="6"/>
  <c r="S322" i="6"/>
  <c r="T322" i="6"/>
  <c r="X318" i="6"/>
  <c r="V318" i="6"/>
  <c r="W318" i="6"/>
  <c r="U318" i="6"/>
  <c r="S318" i="6"/>
  <c r="T318" i="6"/>
  <c r="X314" i="6"/>
  <c r="W314" i="6"/>
  <c r="V314" i="6"/>
  <c r="T314" i="6"/>
  <c r="S314" i="6"/>
  <c r="U314" i="6"/>
  <c r="X310" i="6"/>
  <c r="V310" i="6"/>
  <c r="W310" i="6"/>
  <c r="T310" i="6"/>
  <c r="S310" i="6"/>
  <c r="U310" i="6"/>
  <c r="X306" i="6"/>
  <c r="W306" i="6"/>
  <c r="V306" i="6"/>
  <c r="U306" i="6"/>
  <c r="S306" i="6"/>
  <c r="T306" i="6"/>
  <c r="X302" i="6"/>
  <c r="V302" i="6"/>
  <c r="U302" i="6"/>
  <c r="S302" i="6"/>
  <c r="W302" i="6"/>
  <c r="T302" i="6"/>
  <c r="X298" i="6"/>
  <c r="W298" i="6"/>
  <c r="V298" i="6"/>
  <c r="T298" i="6"/>
  <c r="S298" i="6"/>
  <c r="U298" i="6"/>
  <c r="X294" i="6"/>
  <c r="V294" i="6"/>
  <c r="W294" i="6"/>
  <c r="T294" i="6"/>
  <c r="S294" i="6"/>
  <c r="U294" i="6"/>
  <c r="X290" i="6"/>
  <c r="W290" i="6"/>
  <c r="V290" i="6"/>
  <c r="U290" i="6"/>
  <c r="S290" i="6"/>
  <c r="T290" i="6"/>
  <c r="X286" i="6"/>
  <c r="V286" i="6"/>
  <c r="W286" i="6"/>
  <c r="U286" i="6"/>
  <c r="S286" i="6"/>
  <c r="T286" i="6"/>
  <c r="X282" i="6"/>
  <c r="W282" i="6"/>
  <c r="V282" i="6"/>
  <c r="T282" i="6"/>
  <c r="S282" i="6"/>
  <c r="U282" i="6"/>
  <c r="X278" i="6"/>
  <c r="V278" i="6"/>
  <c r="W278" i="6"/>
  <c r="T278" i="6"/>
  <c r="S278" i="6"/>
  <c r="U278" i="6"/>
  <c r="X274" i="6"/>
  <c r="W274" i="6"/>
  <c r="V274" i="6"/>
  <c r="U274" i="6"/>
  <c r="S274" i="6"/>
  <c r="T274" i="6"/>
  <c r="X270" i="6"/>
  <c r="V270" i="6"/>
  <c r="U270" i="6"/>
  <c r="S270" i="6"/>
  <c r="T270" i="6"/>
  <c r="W270" i="6"/>
  <c r="X266" i="6"/>
  <c r="W266" i="6"/>
  <c r="V266" i="6"/>
  <c r="T266" i="6"/>
  <c r="S266" i="6"/>
  <c r="U266" i="6"/>
  <c r="X262" i="6"/>
  <c r="V262" i="6"/>
  <c r="W262" i="6"/>
  <c r="T262" i="6"/>
  <c r="S262" i="6"/>
  <c r="U262" i="6"/>
  <c r="W258" i="6"/>
  <c r="V258" i="6"/>
  <c r="U258" i="6"/>
  <c r="X258" i="6"/>
  <c r="S258" i="6"/>
  <c r="T258" i="6"/>
  <c r="V254" i="6"/>
  <c r="X254" i="6"/>
  <c r="W254" i="6"/>
  <c r="U254" i="6"/>
  <c r="S254" i="6"/>
  <c r="T254" i="6"/>
  <c r="X250" i="6"/>
  <c r="W250" i="6"/>
  <c r="V250" i="6"/>
  <c r="T250" i="6"/>
  <c r="S250" i="6"/>
  <c r="U250" i="6"/>
  <c r="X246" i="6"/>
  <c r="V246" i="6"/>
  <c r="W246" i="6"/>
  <c r="T246" i="6"/>
  <c r="S246" i="6"/>
  <c r="U246" i="6"/>
  <c r="X242" i="6"/>
  <c r="W242" i="6"/>
  <c r="V242" i="6"/>
  <c r="U242" i="6"/>
  <c r="S242" i="6"/>
  <c r="T242" i="6"/>
  <c r="X238" i="6"/>
  <c r="V238" i="6"/>
  <c r="U238" i="6"/>
  <c r="S238" i="6"/>
  <c r="W238" i="6"/>
  <c r="T238" i="6"/>
  <c r="X234" i="6"/>
  <c r="W234" i="6"/>
  <c r="V234" i="6"/>
  <c r="T234" i="6"/>
  <c r="S234" i="6"/>
  <c r="U234" i="6"/>
  <c r="X230" i="6"/>
  <c r="V230" i="6"/>
  <c r="W230" i="6"/>
  <c r="T230" i="6"/>
  <c r="S230" i="6"/>
  <c r="U230" i="6"/>
  <c r="X226" i="6"/>
  <c r="W226" i="6"/>
  <c r="V226" i="6"/>
  <c r="U226" i="6"/>
  <c r="S226" i="6"/>
  <c r="T226" i="6"/>
  <c r="X222" i="6"/>
  <c r="V222" i="6"/>
  <c r="W222" i="6"/>
  <c r="U222" i="6"/>
  <c r="S222" i="6"/>
  <c r="T222" i="6"/>
  <c r="X218" i="6"/>
  <c r="W218" i="6"/>
  <c r="V218" i="6"/>
  <c r="T218" i="6"/>
  <c r="S218" i="6"/>
  <c r="U218" i="6"/>
  <c r="X214" i="6"/>
  <c r="V214" i="6"/>
  <c r="W214" i="6"/>
  <c r="T214" i="6"/>
  <c r="S214" i="6"/>
  <c r="U214" i="6"/>
  <c r="X210" i="6"/>
  <c r="W210" i="6"/>
  <c r="V210" i="6"/>
  <c r="U210" i="6"/>
  <c r="S210" i="6"/>
  <c r="T210" i="6"/>
  <c r="X206" i="6"/>
  <c r="V206" i="6"/>
  <c r="U206" i="6"/>
  <c r="S206" i="6"/>
  <c r="T206" i="6"/>
  <c r="W206" i="6"/>
  <c r="X202" i="6"/>
  <c r="W202" i="6"/>
  <c r="V202" i="6"/>
  <c r="T202" i="6"/>
  <c r="S202" i="6"/>
  <c r="U202" i="6"/>
  <c r="X198" i="6"/>
  <c r="V198" i="6"/>
  <c r="W198" i="6"/>
  <c r="T198" i="6"/>
  <c r="S198" i="6"/>
  <c r="U198" i="6"/>
  <c r="W194" i="6"/>
  <c r="X194" i="6"/>
  <c r="V194" i="6"/>
  <c r="U194" i="6"/>
  <c r="S194" i="6"/>
  <c r="T194" i="6"/>
  <c r="X190" i="6"/>
  <c r="V190" i="6"/>
  <c r="W190" i="6"/>
  <c r="U190" i="6"/>
  <c r="S190" i="6"/>
  <c r="T190" i="6"/>
  <c r="X186" i="6"/>
  <c r="W186" i="6"/>
  <c r="V186" i="6"/>
  <c r="T186" i="6"/>
  <c r="S186" i="6"/>
  <c r="U186" i="6"/>
  <c r="X182" i="6"/>
  <c r="V182" i="6"/>
  <c r="W182" i="6"/>
  <c r="T182" i="6"/>
  <c r="S182" i="6"/>
  <c r="U182" i="6"/>
  <c r="X178" i="6"/>
  <c r="W178" i="6"/>
  <c r="V178" i="6"/>
  <c r="U178" i="6"/>
  <c r="S178" i="6"/>
  <c r="T178" i="6"/>
  <c r="X174" i="6"/>
  <c r="V174" i="6"/>
  <c r="U174" i="6"/>
  <c r="S174" i="6"/>
  <c r="W174" i="6"/>
  <c r="T174" i="6"/>
  <c r="X170" i="6"/>
  <c r="W170" i="6"/>
  <c r="V170" i="6"/>
  <c r="T170" i="6"/>
  <c r="S170" i="6"/>
  <c r="U170" i="6"/>
  <c r="X166" i="6"/>
  <c r="V166" i="6"/>
  <c r="W166" i="6"/>
  <c r="T166" i="6"/>
  <c r="S166" i="6"/>
  <c r="U166" i="6"/>
  <c r="X162" i="6"/>
  <c r="W162" i="6"/>
  <c r="V162" i="6"/>
  <c r="U162" i="6"/>
  <c r="S162" i="6"/>
  <c r="T162" i="6"/>
  <c r="X158" i="6"/>
  <c r="V158" i="6"/>
  <c r="W158" i="6"/>
  <c r="U158" i="6"/>
  <c r="S158" i="6"/>
  <c r="T158" i="6"/>
  <c r="X154" i="6"/>
  <c r="W154" i="6"/>
  <c r="V154" i="6"/>
  <c r="T154" i="6"/>
  <c r="S154" i="6"/>
  <c r="U154" i="6"/>
  <c r="X150" i="6"/>
  <c r="V150" i="6"/>
  <c r="W150" i="6"/>
  <c r="T150" i="6"/>
  <c r="S150" i="6"/>
  <c r="U150" i="6"/>
  <c r="X146" i="6"/>
  <c r="W146" i="6"/>
  <c r="V146" i="6"/>
  <c r="U146" i="6"/>
  <c r="S146" i="6"/>
  <c r="T146" i="6"/>
  <c r="X142" i="6"/>
  <c r="V142" i="6"/>
  <c r="U142" i="6"/>
  <c r="S142" i="6"/>
  <c r="T142" i="6"/>
  <c r="W142" i="6"/>
  <c r="X138" i="6"/>
  <c r="W138" i="6"/>
  <c r="V138" i="6"/>
  <c r="T138" i="6"/>
  <c r="S138" i="6"/>
  <c r="U138" i="6"/>
  <c r="X134" i="6"/>
  <c r="V134" i="6"/>
  <c r="W134" i="6"/>
  <c r="T134" i="6"/>
  <c r="S134" i="6"/>
  <c r="U134" i="6"/>
  <c r="W130" i="6"/>
  <c r="V130" i="6"/>
  <c r="X130" i="6"/>
  <c r="U130" i="6"/>
  <c r="S130" i="6"/>
  <c r="T130" i="6"/>
  <c r="V126" i="6"/>
  <c r="X126" i="6"/>
  <c r="W126" i="6"/>
  <c r="U126" i="6"/>
  <c r="S126" i="6"/>
  <c r="T126" i="6"/>
  <c r="X122" i="6"/>
  <c r="W122" i="6"/>
  <c r="V122" i="6"/>
  <c r="T122" i="6"/>
  <c r="S122" i="6"/>
  <c r="U122" i="6"/>
  <c r="X118" i="6"/>
  <c r="W118" i="6"/>
  <c r="V118" i="6"/>
  <c r="T118" i="6"/>
  <c r="S118" i="6"/>
  <c r="U118" i="6"/>
  <c r="X114" i="6"/>
  <c r="W114" i="6"/>
  <c r="V114" i="6"/>
  <c r="U114" i="6"/>
  <c r="S114" i="6"/>
  <c r="T114" i="6"/>
  <c r="X110" i="6"/>
  <c r="V110" i="6"/>
  <c r="U110" i="6"/>
  <c r="S110" i="6"/>
  <c r="W110" i="6"/>
  <c r="T110" i="6"/>
  <c r="X106" i="6"/>
  <c r="W106" i="6"/>
  <c r="V106" i="6"/>
  <c r="T106" i="6"/>
  <c r="S106" i="6"/>
  <c r="U106" i="6"/>
  <c r="X102" i="6"/>
  <c r="W102" i="6"/>
  <c r="V102" i="6"/>
  <c r="T102" i="6"/>
  <c r="S102" i="6"/>
  <c r="U102" i="6"/>
  <c r="X98" i="6"/>
  <c r="W98" i="6"/>
  <c r="U98" i="6"/>
  <c r="V98" i="6"/>
  <c r="S98" i="6"/>
  <c r="T98" i="6"/>
  <c r="X94" i="6"/>
  <c r="W94" i="6"/>
  <c r="V94" i="6"/>
  <c r="U94" i="6"/>
  <c r="S94" i="6"/>
  <c r="T94" i="6"/>
  <c r="X90" i="6"/>
  <c r="V90" i="6"/>
  <c r="W90" i="6"/>
  <c r="T90" i="6"/>
  <c r="S90" i="6"/>
  <c r="U90" i="6"/>
  <c r="X86" i="6"/>
  <c r="W86" i="6"/>
  <c r="T86" i="6"/>
  <c r="S86" i="6"/>
  <c r="V86" i="6"/>
  <c r="U86" i="6"/>
  <c r="X82" i="6"/>
  <c r="W82" i="6"/>
  <c r="V82" i="6"/>
  <c r="U82" i="6"/>
  <c r="S82" i="6"/>
  <c r="T82" i="6"/>
  <c r="X78" i="6"/>
  <c r="W78" i="6"/>
  <c r="V78" i="6"/>
  <c r="U78" i="6"/>
  <c r="S78" i="6"/>
  <c r="T78" i="6"/>
  <c r="X74" i="6"/>
  <c r="V74" i="6"/>
  <c r="W74" i="6"/>
  <c r="T74" i="6"/>
  <c r="S74" i="6"/>
  <c r="U74" i="6"/>
  <c r="X70" i="6"/>
  <c r="W70" i="6"/>
  <c r="V70" i="6"/>
  <c r="T70" i="6"/>
  <c r="S70" i="6"/>
  <c r="U70" i="6"/>
  <c r="W66" i="6"/>
  <c r="X66" i="6"/>
  <c r="U66" i="6"/>
  <c r="S66" i="6"/>
  <c r="T66" i="6"/>
  <c r="V66" i="6"/>
  <c r="W62" i="6"/>
  <c r="X62" i="6"/>
  <c r="V62" i="6"/>
  <c r="U62" i="6"/>
  <c r="S62" i="6"/>
  <c r="T62" i="6"/>
  <c r="X58" i="6"/>
  <c r="V58" i="6"/>
  <c r="T58" i="6"/>
  <c r="S58" i="6"/>
  <c r="W58" i="6"/>
  <c r="U58" i="6"/>
  <c r="X54" i="6"/>
  <c r="W54" i="6"/>
  <c r="V54" i="6"/>
  <c r="T54" i="6"/>
  <c r="S54" i="6"/>
  <c r="U54" i="6"/>
  <c r="X50" i="6"/>
  <c r="W50" i="6"/>
  <c r="V50" i="6"/>
  <c r="U50" i="6"/>
  <c r="S50" i="6"/>
  <c r="T50" i="6"/>
  <c r="X46" i="6"/>
  <c r="W46" i="6"/>
  <c r="V46" i="6"/>
  <c r="U46" i="6"/>
  <c r="S46" i="6"/>
  <c r="T46" i="6"/>
  <c r="X42" i="6"/>
  <c r="V42" i="6"/>
  <c r="W42" i="6"/>
  <c r="T42" i="6"/>
  <c r="S42" i="6"/>
  <c r="U42" i="6"/>
  <c r="X38" i="6"/>
  <c r="W38" i="6"/>
  <c r="V38" i="6"/>
  <c r="T38" i="6"/>
  <c r="S38" i="6"/>
  <c r="U38" i="6"/>
  <c r="X34" i="6"/>
  <c r="W34" i="6"/>
  <c r="U34" i="6"/>
  <c r="V34" i="6"/>
  <c r="S34" i="6"/>
  <c r="T34" i="6"/>
  <c r="X30" i="6"/>
  <c r="W30" i="6"/>
  <c r="V30" i="6"/>
  <c r="U30" i="6"/>
  <c r="S30" i="6"/>
  <c r="T30" i="6"/>
  <c r="X26" i="6"/>
  <c r="V26" i="6"/>
  <c r="W26" i="6"/>
  <c r="T26" i="6"/>
  <c r="S26" i="6"/>
  <c r="U26" i="6"/>
  <c r="X22" i="6"/>
  <c r="W22" i="6"/>
  <c r="T22" i="6"/>
  <c r="S22" i="6"/>
  <c r="U22" i="6"/>
  <c r="V22" i="6"/>
  <c r="X18" i="6"/>
  <c r="W18" i="6"/>
  <c r="V18" i="6"/>
  <c r="U18" i="6"/>
  <c r="S18" i="6"/>
  <c r="T18" i="6"/>
  <c r="X14" i="6"/>
  <c r="W14" i="6"/>
  <c r="V14" i="6"/>
  <c r="U14" i="6"/>
  <c r="S14" i="6"/>
  <c r="T14" i="6"/>
  <c r="X10" i="6"/>
  <c r="V10" i="6"/>
  <c r="W10" i="6"/>
  <c r="T10" i="6"/>
  <c r="S10" i="6"/>
  <c r="U10" i="6"/>
  <c r="X5" i="6"/>
  <c r="W5" i="6"/>
  <c r="V5" i="6"/>
  <c r="T5" i="6"/>
  <c r="S5" i="6"/>
  <c r="U5" i="6"/>
  <c r="X999" i="6"/>
  <c r="W999" i="6"/>
  <c r="V999" i="6"/>
  <c r="U999" i="6"/>
  <c r="T999" i="6"/>
  <c r="S999" i="6"/>
  <c r="W987" i="6"/>
  <c r="X987" i="6"/>
  <c r="V987" i="6"/>
  <c r="U987" i="6"/>
  <c r="T987" i="6"/>
  <c r="S987" i="6"/>
  <c r="X975" i="6"/>
  <c r="V975" i="6"/>
  <c r="U975" i="6"/>
  <c r="W975" i="6"/>
  <c r="S975" i="6"/>
  <c r="T975" i="6"/>
  <c r="W963" i="6"/>
  <c r="V963" i="6"/>
  <c r="U963" i="6"/>
  <c r="X963" i="6"/>
  <c r="T963" i="6"/>
  <c r="S963" i="6"/>
  <c r="X951" i="6"/>
  <c r="W951" i="6"/>
  <c r="V951" i="6"/>
  <c r="U951" i="6"/>
  <c r="T951" i="6"/>
  <c r="S951" i="6"/>
  <c r="W939" i="6"/>
  <c r="X939" i="6"/>
  <c r="V939" i="6"/>
  <c r="U939" i="6"/>
  <c r="T939" i="6"/>
  <c r="S939" i="6"/>
  <c r="X927" i="6"/>
  <c r="V927" i="6"/>
  <c r="U927" i="6"/>
  <c r="W927" i="6"/>
  <c r="S927" i="6"/>
  <c r="T927" i="6"/>
  <c r="X911" i="6"/>
  <c r="U911" i="6"/>
  <c r="W911" i="6"/>
  <c r="V911" i="6"/>
  <c r="S911" i="6"/>
  <c r="T911" i="6"/>
  <c r="W899" i="6"/>
  <c r="V899" i="6"/>
  <c r="U899" i="6"/>
  <c r="X899" i="6"/>
  <c r="T899" i="6"/>
  <c r="S899" i="6"/>
  <c r="X887" i="6"/>
  <c r="W887" i="6"/>
  <c r="U887" i="6"/>
  <c r="V887" i="6"/>
  <c r="T887" i="6"/>
  <c r="S887" i="6"/>
  <c r="W875" i="6"/>
  <c r="X875" i="6"/>
  <c r="U875" i="6"/>
  <c r="V875" i="6"/>
  <c r="T875" i="6"/>
  <c r="S875" i="6"/>
  <c r="X863" i="6"/>
  <c r="U863" i="6"/>
  <c r="W863" i="6"/>
  <c r="V863" i="6"/>
  <c r="S863" i="6"/>
  <c r="T863" i="6"/>
  <c r="V851" i="6"/>
  <c r="U851" i="6"/>
  <c r="X851" i="6"/>
  <c r="T851" i="6"/>
  <c r="W851" i="6"/>
  <c r="S851" i="6"/>
  <c r="X839" i="6"/>
  <c r="W839" i="6"/>
  <c r="U839" i="6"/>
  <c r="V839" i="6"/>
  <c r="T839" i="6"/>
  <c r="S839" i="6"/>
  <c r="X831" i="6"/>
  <c r="U831" i="6"/>
  <c r="W831" i="6"/>
  <c r="V831" i="6"/>
  <c r="S831" i="6"/>
  <c r="T831" i="6"/>
  <c r="V819" i="6"/>
  <c r="U819" i="6"/>
  <c r="X819" i="6"/>
  <c r="W819" i="6"/>
  <c r="T819" i="6"/>
  <c r="S819" i="6"/>
  <c r="X807" i="6"/>
  <c r="W807" i="6"/>
  <c r="U807" i="6"/>
  <c r="V807" i="6"/>
  <c r="T807" i="6"/>
  <c r="S807" i="6"/>
  <c r="X791" i="6"/>
  <c r="W791" i="6"/>
  <c r="U791" i="6"/>
  <c r="T791" i="6"/>
  <c r="V791" i="6"/>
  <c r="S791" i="6"/>
  <c r="W779" i="6"/>
  <c r="X779" i="6"/>
  <c r="U779" i="6"/>
  <c r="T779" i="6"/>
  <c r="V779" i="6"/>
  <c r="S779" i="6"/>
  <c r="W771" i="6"/>
  <c r="V771" i="6"/>
  <c r="U771" i="6"/>
  <c r="T771" i="6"/>
  <c r="X771" i="6"/>
  <c r="S771" i="6"/>
  <c r="X759" i="6"/>
  <c r="W759" i="6"/>
  <c r="U759" i="6"/>
  <c r="T759" i="6"/>
  <c r="V759" i="6"/>
  <c r="S759" i="6"/>
  <c r="W747" i="6"/>
  <c r="X747" i="6"/>
  <c r="U747" i="6"/>
  <c r="T747" i="6"/>
  <c r="V747" i="6"/>
  <c r="S747" i="6"/>
  <c r="X735" i="6"/>
  <c r="U735" i="6"/>
  <c r="T735" i="6"/>
  <c r="W735" i="6"/>
  <c r="V735" i="6"/>
  <c r="S735" i="6"/>
  <c r="W723" i="6"/>
  <c r="V723" i="6"/>
  <c r="U723" i="6"/>
  <c r="T723" i="6"/>
  <c r="X723" i="6"/>
  <c r="S723" i="6"/>
  <c r="W707" i="6"/>
  <c r="V707" i="6"/>
  <c r="U707" i="6"/>
  <c r="T707" i="6"/>
  <c r="X707" i="6"/>
  <c r="S707" i="6"/>
  <c r="X695" i="6"/>
  <c r="U695" i="6"/>
  <c r="T695" i="6"/>
  <c r="W695" i="6"/>
  <c r="V695" i="6"/>
  <c r="S695" i="6"/>
  <c r="X687" i="6"/>
  <c r="U687" i="6"/>
  <c r="T687" i="6"/>
  <c r="W687" i="6"/>
  <c r="V687" i="6"/>
  <c r="S687" i="6"/>
  <c r="X667" i="6"/>
  <c r="W667" i="6"/>
  <c r="V667" i="6"/>
  <c r="U667" i="6"/>
  <c r="T667" i="6"/>
  <c r="S667" i="6"/>
  <c r="W659" i="6"/>
  <c r="V659" i="6"/>
  <c r="U659" i="6"/>
  <c r="T659" i="6"/>
  <c r="X659" i="6"/>
  <c r="S659" i="6"/>
  <c r="X647" i="6"/>
  <c r="U647" i="6"/>
  <c r="T647" i="6"/>
  <c r="W647" i="6"/>
  <c r="V647" i="6"/>
  <c r="S647" i="6"/>
  <c r="X635" i="6"/>
  <c r="W635" i="6"/>
  <c r="V635" i="6"/>
  <c r="U635" i="6"/>
  <c r="T635" i="6"/>
  <c r="S635" i="6"/>
  <c r="X623" i="6"/>
  <c r="U623" i="6"/>
  <c r="T623" i="6"/>
  <c r="W623" i="6"/>
  <c r="V623" i="6"/>
  <c r="S623" i="6"/>
  <c r="W611" i="6"/>
  <c r="V611" i="6"/>
  <c r="U611" i="6"/>
  <c r="T611" i="6"/>
  <c r="S611" i="6"/>
  <c r="X611" i="6"/>
  <c r="X599" i="6"/>
  <c r="U599" i="6"/>
  <c r="T599" i="6"/>
  <c r="W599" i="6"/>
  <c r="V599" i="6"/>
  <c r="S599" i="6"/>
  <c r="W595" i="6"/>
  <c r="V595" i="6"/>
  <c r="U595" i="6"/>
  <c r="T595" i="6"/>
  <c r="X595" i="6"/>
  <c r="S595" i="6"/>
  <c r="X587" i="6"/>
  <c r="W587" i="6"/>
  <c r="V587" i="6"/>
  <c r="U587" i="6"/>
  <c r="T587" i="6"/>
  <c r="S587" i="6"/>
  <c r="X575" i="6"/>
  <c r="U575" i="6"/>
  <c r="T575" i="6"/>
  <c r="W575" i="6"/>
  <c r="V575" i="6"/>
  <c r="S575" i="6"/>
  <c r="X567" i="6"/>
  <c r="U567" i="6"/>
  <c r="T567" i="6"/>
  <c r="W567" i="6"/>
  <c r="V567" i="6"/>
  <c r="S567" i="6"/>
  <c r="X563" i="6"/>
  <c r="W563" i="6"/>
  <c r="V563" i="6"/>
  <c r="U563" i="6"/>
  <c r="T563" i="6"/>
  <c r="S563" i="6"/>
  <c r="X551" i="6"/>
  <c r="U551" i="6"/>
  <c r="T551" i="6"/>
  <c r="W551" i="6"/>
  <c r="V551" i="6"/>
  <c r="S551" i="6"/>
  <c r="X543" i="6"/>
  <c r="U543" i="6"/>
  <c r="T543" i="6"/>
  <c r="W543" i="6"/>
  <c r="V543" i="6"/>
  <c r="S543" i="6"/>
  <c r="X535" i="6"/>
  <c r="U535" i="6"/>
  <c r="T535" i="6"/>
  <c r="W535" i="6"/>
  <c r="V535" i="6"/>
  <c r="S535" i="6"/>
  <c r="X527" i="6"/>
  <c r="U527" i="6"/>
  <c r="T527" i="6"/>
  <c r="V527" i="6"/>
  <c r="S527" i="6"/>
  <c r="W527" i="6"/>
  <c r="X519" i="6"/>
  <c r="U519" i="6"/>
  <c r="T519" i="6"/>
  <c r="W519" i="6"/>
  <c r="V519" i="6"/>
  <c r="S519" i="6"/>
  <c r="X515" i="6"/>
  <c r="W515" i="6"/>
  <c r="V515" i="6"/>
  <c r="U515" i="6"/>
  <c r="T515" i="6"/>
  <c r="S515" i="6"/>
  <c r="X503" i="6"/>
  <c r="U503" i="6"/>
  <c r="T503" i="6"/>
  <c r="W503" i="6"/>
  <c r="V503" i="6"/>
  <c r="S503" i="6"/>
  <c r="X495" i="6"/>
  <c r="U495" i="6"/>
  <c r="T495" i="6"/>
  <c r="W495" i="6"/>
  <c r="V495" i="6"/>
  <c r="S495" i="6"/>
  <c r="X483" i="6"/>
  <c r="W483" i="6"/>
  <c r="V483" i="6"/>
  <c r="U483" i="6"/>
  <c r="T483" i="6"/>
  <c r="S483" i="6"/>
  <c r="X471" i="6"/>
  <c r="U471" i="6"/>
  <c r="T471" i="6"/>
  <c r="W471" i="6"/>
  <c r="V471" i="6"/>
  <c r="S471" i="6"/>
  <c r="X459" i="6"/>
  <c r="W459" i="6"/>
  <c r="V459" i="6"/>
  <c r="U459" i="6"/>
  <c r="T459" i="6"/>
  <c r="S459" i="6"/>
  <c r="X447" i="6"/>
  <c r="U447" i="6"/>
  <c r="T447" i="6"/>
  <c r="W447" i="6"/>
  <c r="V447" i="6"/>
  <c r="S447" i="6"/>
  <c r="X435" i="6"/>
  <c r="W435" i="6"/>
  <c r="V435" i="6"/>
  <c r="U435" i="6"/>
  <c r="T435" i="6"/>
  <c r="S435" i="6"/>
  <c r="X431" i="6"/>
  <c r="U431" i="6"/>
  <c r="T431" i="6"/>
  <c r="W431" i="6"/>
  <c r="V431" i="6"/>
  <c r="S431" i="6"/>
  <c r="X423" i="6"/>
  <c r="U423" i="6"/>
  <c r="T423" i="6"/>
  <c r="W423" i="6"/>
  <c r="V423" i="6"/>
  <c r="S423" i="6"/>
  <c r="X415" i="6"/>
  <c r="U415" i="6"/>
  <c r="T415" i="6"/>
  <c r="W415" i="6"/>
  <c r="V415" i="6"/>
  <c r="S415" i="6"/>
  <c r="X998" i="6"/>
  <c r="W998" i="6"/>
  <c r="V998" i="6"/>
  <c r="T998" i="6"/>
  <c r="S998" i="6"/>
  <c r="U998" i="6"/>
  <c r="X990" i="6"/>
  <c r="W990" i="6"/>
  <c r="U990" i="6"/>
  <c r="T990" i="6"/>
  <c r="V990" i="6"/>
  <c r="S990" i="6"/>
  <c r="X982" i="6"/>
  <c r="W982" i="6"/>
  <c r="V982" i="6"/>
  <c r="T982" i="6"/>
  <c r="U982" i="6"/>
  <c r="S982" i="6"/>
  <c r="X974" i="6"/>
  <c r="W974" i="6"/>
  <c r="U974" i="6"/>
  <c r="T974" i="6"/>
  <c r="S974" i="6"/>
  <c r="V974" i="6"/>
  <c r="X966" i="6"/>
  <c r="W966" i="6"/>
  <c r="V966" i="6"/>
  <c r="T966" i="6"/>
  <c r="U966" i="6"/>
  <c r="S966" i="6"/>
  <c r="X958" i="6"/>
  <c r="U958" i="6"/>
  <c r="T958" i="6"/>
  <c r="W958" i="6"/>
  <c r="V958" i="6"/>
  <c r="S958" i="6"/>
  <c r="X954" i="6"/>
  <c r="W954" i="6"/>
  <c r="V954" i="6"/>
  <c r="T954" i="6"/>
  <c r="U954" i="6"/>
  <c r="S954" i="6"/>
  <c r="W946" i="6"/>
  <c r="X946" i="6"/>
  <c r="U946" i="6"/>
  <c r="T946" i="6"/>
  <c r="V946" i="6"/>
  <c r="S946" i="6"/>
  <c r="X942" i="6"/>
  <c r="W942" i="6"/>
  <c r="U942" i="6"/>
  <c r="T942" i="6"/>
  <c r="V942" i="6"/>
  <c r="S942" i="6"/>
  <c r="X934" i="6"/>
  <c r="W934" i="6"/>
  <c r="V934" i="6"/>
  <c r="T934" i="6"/>
  <c r="S934" i="6"/>
  <c r="U934" i="6"/>
  <c r="W930" i="6"/>
  <c r="U930" i="6"/>
  <c r="T930" i="6"/>
  <c r="X930" i="6"/>
  <c r="V930" i="6"/>
  <c r="S930" i="6"/>
  <c r="X926" i="6"/>
  <c r="W926" i="6"/>
  <c r="U926" i="6"/>
  <c r="T926" i="6"/>
  <c r="V926" i="6"/>
  <c r="S926" i="6"/>
  <c r="W914" i="6"/>
  <c r="V914" i="6"/>
  <c r="X914" i="6"/>
  <c r="U914" i="6"/>
  <c r="T914" i="6"/>
  <c r="S914" i="6"/>
  <c r="X906" i="6"/>
  <c r="V906" i="6"/>
  <c r="W906" i="6"/>
  <c r="T906" i="6"/>
  <c r="U906" i="6"/>
  <c r="S906" i="6"/>
  <c r="W898" i="6"/>
  <c r="V898" i="6"/>
  <c r="X898" i="6"/>
  <c r="U898" i="6"/>
  <c r="T898" i="6"/>
  <c r="S898" i="6"/>
  <c r="X894" i="6"/>
  <c r="V894" i="6"/>
  <c r="U894" i="6"/>
  <c r="T894" i="6"/>
  <c r="W894" i="6"/>
  <c r="S894" i="6"/>
  <c r="W882" i="6"/>
  <c r="V882" i="6"/>
  <c r="X882" i="6"/>
  <c r="U882" i="6"/>
  <c r="T882" i="6"/>
  <c r="S882" i="6"/>
  <c r="X874" i="6"/>
  <c r="V874" i="6"/>
  <c r="T874" i="6"/>
  <c r="U874" i="6"/>
  <c r="W874" i="6"/>
  <c r="S874" i="6"/>
  <c r="X1001" i="6"/>
  <c r="W1001" i="6"/>
  <c r="T1001" i="6"/>
  <c r="U1001" i="6"/>
  <c r="V1001" i="6"/>
  <c r="S1001" i="6"/>
  <c r="X997" i="6"/>
  <c r="W997" i="6"/>
  <c r="V997" i="6"/>
  <c r="T997" i="6"/>
  <c r="S997" i="6"/>
  <c r="U997" i="6"/>
  <c r="X993" i="6"/>
  <c r="W993" i="6"/>
  <c r="T993" i="6"/>
  <c r="V993" i="6"/>
  <c r="U993" i="6"/>
  <c r="S993" i="6"/>
  <c r="X989" i="6"/>
  <c r="W989" i="6"/>
  <c r="U989" i="6"/>
  <c r="T989" i="6"/>
  <c r="V989" i="6"/>
  <c r="S989" i="6"/>
  <c r="X985" i="6"/>
  <c r="W985" i="6"/>
  <c r="T985" i="6"/>
  <c r="U985" i="6"/>
  <c r="S985" i="6"/>
  <c r="V985" i="6"/>
  <c r="X981" i="6"/>
  <c r="W981" i="6"/>
  <c r="V981" i="6"/>
  <c r="T981" i="6"/>
  <c r="U981" i="6"/>
  <c r="S981" i="6"/>
  <c r="X977" i="6"/>
  <c r="W977" i="6"/>
  <c r="T977" i="6"/>
  <c r="V977" i="6"/>
  <c r="S977" i="6"/>
  <c r="U977" i="6"/>
  <c r="X973" i="6"/>
  <c r="W973" i="6"/>
  <c r="U973" i="6"/>
  <c r="T973" i="6"/>
  <c r="S973" i="6"/>
  <c r="V973" i="6"/>
  <c r="X969" i="6"/>
  <c r="W969" i="6"/>
  <c r="T969" i="6"/>
  <c r="U969" i="6"/>
  <c r="V969" i="6"/>
  <c r="S969" i="6"/>
  <c r="X965" i="6"/>
  <c r="W965" i="6"/>
  <c r="V965" i="6"/>
  <c r="T965" i="6"/>
  <c r="S965" i="6"/>
  <c r="U965" i="6"/>
  <c r="X961" i="6"/>
  <c r="W961" i="6"/>
  <c r="T961" i="6"/>
  <c r="V961" i="6"/>
  <c r="U961" i="6"/>
  <c r="S961" i="6"/>
  <c r="X957" i="6"/>
  <c r="W957" i="6"/>
  <c r="U957" i="6"/>
  <c r="T957" i="6"/>
  <c r="V957" i="6"/>
  <c r="S957" i="6"/>
  <c r="X953" i="6"/>
  <c r="W953" i="6"/>
  <c r="T953" i="6"/>
  <c r="U953" i="6"/>
  <c r="S953" i="6"/>
  <c r="V953" i="6"/>
  <c r="X949" i="6"/>
  <c r="W949" i="6"/>
  <c r="V949" i="6"/>
  <c r="T949" i="6"/>
  <c r="U949" i="6"/>
  <c r="S949" i="6"/>
  <c r="X945" i="6"/>
  <c r="W945" i="6"/>
  <c r="T945" i="6"/>
  <c r="V945" i="6"/>
  <c r="S945" i="6"/>
  <c r="U945" i="6"/>
  <c r="X941" i="6"/>
  <c r="W941" i="6"/>
  <c r="U941" i="6"/>
  <c r="T941" i="6"/>
  <c r="S941" i="6"/>
  <c r="V941" i="6"/>
  <c r="X937" i="6"/>
  <c r="W937" i="6"/>
  <c r="T937" i="6"/>
  <c r="U937" i="6"/>
  <c r="V937" i="6"/>
  <c r="S937" i="6"/>
  <c r="X933" i="6"/>
  <c r="W933" i="6"/>
  <c r="V933" i="6"/>
  <c r="T933" i="6"/>
  <c r="S933" i="6"/>
  <c r="U933" i="6"/>
  <c r="X929" i="6"/>
  <c r="W929" i="6"/>
  <c r="T929" i="6"/>
  <c r="V929" i="6"/>
  <c r="U929" i="6"/>
  <c r="S929" i="6"/>
  <c r="X925" i="6"/>
  <c r="W925" i="6"/>
  <c r="U925" i="6"/>
  <c r="T925" i="6"/>
  <c r="V925" i="6"/>
  <c r="S925" i="6"/>
  <c r="X921" i="6"/>
  <c r="W921" i="6"/>
  <c r="T921" i="6"/>
  <c r="U921" i="6"/>
  <c r="S921" i="6"/>
  <c r="V921" i="6"/>
  <c r="X917" i="6"/>
  <c r="W917" i="6"/>
  <c r="V917" i="6"/>
  <c r="T917" i="6"/>
  <c r="U917" i="6"/>
  <c r="S917" i="6"/>
  <c r="X913" i="6"/>
  <c r="W913" i="6"/>
  <c r="T913" i="6"/>
  <c r="V913" i="6"/>
  <c r="S913" i="6"/>
  <c r="U913" i="6"/>
  <c r="X909" i="6"/>
  <c r="W909" i="6"/>
  <c r="V909" i="6"/>
  <c r="U909" i="6"/>
  <c r="T909" i="6"/>
  <c r="S909" i="6"/>
  <c r="X905" i="6"/>
  <c r="W905" i="6"/>
  <c r="T905" i="6"/>
  <c r="V905" i="6"/>
  <c r="U905" i="6"/>
  <c r="S905" i="6"/>
  <c r="X901" i="6"/>
  <c r="W901" i="6"/>
  <c r="T901" i="6"/>
  <c r="V901" i="6"/>
  <c r="S901" i="6"/>
  <c r="U901" i="6"/>
  <c r="X897" i="6"/>
  <c r="W897" i="6"/>
  <c r="T897" i="6"/>
  <c r="V897" i="6"/>
  <c r="U897" i="6"/>
  <c r="S897" i="6"/>
  <c r="X893" i="6"/>
  <c r="W893" i="6"/>
  <c r="V893" i="6"/>
  <c r="U893" i="6"/>
  <c r="T893" i="6"/>
  <c r="S893" i="6"/>
  <c r="X889" i="6"/>
  <c r="W889" i="6"/>
  <c r="V889" i="6"/>
  <c r="T889" i="6"/>
  <c r="U889" i="6"/>
  <c r="S889" i="6"/>
  <c r="X885" i="6"/>
  <c r="W885" i="6"/>
  <c r="T885" i="6"/>
  <c r="V885" i="6"/>
  <c r="U885" i="6"/>
  <c r="S885" i="6"/>
  <c r="X881" i="6"/>
  <c r="W881" i="6"/>
  <c r="V881" i="6"/>
  <c r="T881" i="6"/>
  <c r="S881" i="6"/>
  <c r="U881" i="6"/>
  <c r="X877" i="6"/>
  <c r="W877" i="6"/>
  <c r="V877" i="6"/>
  <c r="U877" i="6"/>
  <c r="T877" i="6"/>
  <c r="S877" i="6"/>
  <c r="X873" i="6"/>
  <c r="W873" i="6"/>
  <c r="T873" i="6"/>
  <c r="U873" i="6"/>
  <c r="V873" i="6"/>
  <c r="S873" i="6"/>
  <c r="X869" i="6"/>
  <c r="W869" i="6"/>
  <c r="T869" i="6"/>
  <c r="V869" i="6"/>
  <c r="S869" i="6"/>
  <c r="U869" i="6"/>
  <c r="X865" i="6"/>
  <c r="W865" i="6"/>
  <c r="T865" i="6"/>
  <c r="U865" i="6"/>
  <c r="S865" i="6"/>
  <c r="V865" i="6"/>
  <c r="X861" i="6"/>
  <c r="W861" i="6"/>
  <c r="V861" i="6"/>
  <c r="U861" i="6"/>
  <c r="T861" i="6"/>
  <c r="S861" i="6"/>
  <c r="X857" i="6"/>
  <c r="W857" i="6"/>
  <c r="T857" i="6"/>
  <c r="U857" i="6"/>
  <c r="V857" i="6"/>
  <c r="S857" i="6"/>
  <c r="X853" i="6"/>
  <c r="W853" i="6"/>
  <c r="V853" i="6"/>
  <c r="T853" i="6"/>
  <c r="U853" i="6"/>
  <c r="S853" i="6"/>
  <c r="X849" i="6"/>
  <c r="W849" i="6"/>
  <c r="T849" i="6"/>
  <c r="S849" i="6"/>
  <c r="V849" i="6"/>
  <c r="U849" i="6"/>
  <c r="X845" i="6"/>
  <c r="W845" i="6"/>
  <c r="V845" i="6"/>
  <c r="U845" i="6"/>
  <c r="T845" i="6"/>
  <c r="S845" i="6"/>
  <c r="X841" i="6"/>
  <c r="W841" i="6"/>
  <c r="T841" i="6"/>
  <c r="V841" i="6"/>
  <c r="U841" i="6"/>
  <c r="S841" i="6"/>
  <c r="X837" i="6"/>
  <c r="W837" i="6"/>
  <c r="T837" i="6"/>
  <c r="S837" i="6"/>
  <c r="U837" i="6"/>
  <c r="V837" i="6"/>
  <c r="X833" i="6"/>
  <c r="W833" i="6"/>
  <c r="T833" i="6"/>
  <c r="V833" i="6"/>
  <c r="U833" i="6"/>
  <c r="S833" i="6"/>
  <c r="X829" i="6"/>
  <c r="W829" i="6"/>
  <c r="V829" i="6"/>
  <c r="U829" i="6"/>
  <c r="T829" i="6"/>
  <c r="S829" i="6"/>
  <c r="X825" i="6"/>
  <c r="W825" i="6"/>
  <c r="V825" i="6"/>
  <c r="T825" i="6"/>
  <c r="U825" i="6"/>
  <c r="S825" i="6"/>
  <c r="X821" i="6"/>
  <c r="W821" i="6"/>
  <c r="T821" i="6"/>
  <c r="U821" i="6"/>
  <c r="S821" i="6"/>
  <c r="V821" i="6"/>
  <c r="X817" i="6"/>
  <c r="W817" i="6"/>
  <c r="V817" i="6"/>
  <c r="T817" i="6"/>
  <c r="S817" i="6"/>
  <c r="U817" i="6"/>
  <c r="X813" i="6"/>
  <c r="W813" i="6"/>
  <c r="V813" i="6"/>
  <c r="U813" i="6"/>
  <c r="T813" i="6"/>
  <c r="S813" i="6"/>
  <c r="X809" i="6"/>
  <c r="W809" i="6"/>
  <c r="T809" i="6"/>
  <c r="U809" i="6"/>
  <c r="S809" i="6"/>
  <c r="V809" i="6"/>
  <c r="X805" i="6"/>
  <c r="W805" i="6"/>
  <c r="T805" i="6"/>
  <c r="V805" i="6"/>
  <c r="S805" i="6"/>
  <c r="U805" i="6"/>
  <c r="X801" i="6"/>
  <c r="W801" i="6"/>
  <c r="T801" i="6"/>
  <c r="V801" i="6"/>
  <c r="U801" i="6"/>
  <c r="S801" i="6"/>
  <c r="X797" i="6"/>
  <c r="W797" i="6"/>
  <c r="V797" i="6"/>
  <c r="U797" i="6"/>
  <c r="S797" i="6"/>
  <c r="T797" i="6"/>
  <c r="X793" i="6"/>
  <c r="W793" i="6"/>
  <c r="U793" i="6"/>
  <c r="T793" i="6"/>
  <c r="S793" i="6"/>
  <c r="V793" i="6"/>
  <c r="X789" i="6"/>
  <c r="W789" i="6"/>
  <c r="V789" i="6"/>
  <c r="T789" i="6"/>
  <c r="U789" i="6"/>
  <c r="S789" i="6"/>
  <c r="X785" i="6"/>
  <c r="W785" i="6"/>
  <c r="T785" i="6"/>
  <c r="V785" i="6"/>
  <c r="S785" i="6"/>
  <c r="U785" i="6"/>
  <c r="X781" i="6"/>
  <c r="W781" i="6"/>
  <c r="V781" i="6"/>
  <c r="U781" i="6"/>
  <c r="T781" i="6"/>
  <c r="S781" i="6"/>
  <c r="X777" i="6"/>
  <c r="W777" i="6"/>
  <c r="V777" i="6"/>
  <c r="U777" i="6"/>
  <c r="S777" i="6"/>
  <c r="T777" i="6"/>
  <c r="X773" i="6"/>
  <c r="W773" i="6"/>
  <c r="T773" i="6"/>
  <c r="V773" i="6"/>
  <c r="S773" i="6"/>
  <c r="U773" i="6"/>
  <c r="X769" i="6"/>
  <c r="W769" i="6"/>
  <c r="V769" i="6"/>
  <c r="T769" i="6"/>
  <c r="U769" i="6"/>
  <c r="S769" i="6"/>
  <c r="X765" i="6"/>
  <c r="W765" i="6"/>
  <c r="V765" i="6"/>
  <c r="U765" i="6"/>
  <c r="S765" i="6"/>
  <c r="T765" i="6"/>
  <c r="X761" i="6"/>
  <c r="W761" i="6"/>
  <c r="V761" i="6"/>
  <c r="U761" i="6"/>
  <c r="T761" i="6"/>
  <c r="S761" i="6"/>
  <c r="X757" i="6"/>
  <c r="W757" i="6"/>
  <c r="T757" i="6"/>
  <c r="V757" i="6"/>
  <c r="U757" i="6"/>
  <c r="S757" i="6"/>
  <c r="X753" i="6"/>
  <c r="W753" i="6"/>
  <c r="V753" i="6"/>
  <c r="T753" i="6"/>
  <c r="S753" i="6"/>
  <c r="U753" i="6"/>
  <c r="X749" i="6"/>
  <c r="W749" i="6"/>
  <c r="V749" i="6"/>
  <c r="U749" i="6"/>
  <c r="T749" i="6"/>
  <c r="S749" i="6"/>
  <c r="X745" i="6"/>
  <c r="W745" i="6"/>
  <c r="U745" i="6"/>
  <c r="V745" i="6"/>
  <c r="S745" i="6"/>
  <c r="T745" i="6"/>
  <c r="X741" i="6"/>
  <c r="W741" i="6"/>
  <c r="T741" i="6"/>
  <c r="V741" i="6"/>
  <c r="S741" i="6"/>
  <c r="U741" i="6"/>
  <c r="X737" i="6"/>
  <c r="W737" i="6"/>
  <c r="T737" i="6"/>
  <c r="U737" i="6"/>
  <c r="S737" i="6"/>
  <c r="V737" i="6"/>
  <c r="X733" i="6"/>
  <c r="W733" i="6"/>
  <c r="V733" i="6"/>
  <c r="U733" i="6"/>
  <c r="S733" i="6"/>
  <c r="T733" i="6"/>
  <c r="X729" i="6"/>
  <c r="W729" i="6"/>
  <c r="U729" i="6"/>
  <c r="V729" i="6"/>
  <c r="T729" i="6"/>
  <c r="S729" i="6"/>
  <c r="X725" i="6"/>
  <c r="W725" i="6"/>
  <c r="V725" i="6"/>
  <c r="T725" i="6"/>
  <c r="U725" i="6"/>
  <c r="S725" i="6"/>
  <c r="X721" i="6"/>
  <c r="W721" i="6"/>
  <c r="T721" i="6"/>
  <c r="S721" i="6"/>
  <c r="V721" i="6"/>
  <c r="U721" i="6"/>
  <c r="X717" i="6"/>
  <c r="W717" i="6"/>
  <c r="V717" i="6"/>
  <c r="U717" i="6"/>
  <c r="T717" i="6"/>
  <c r="S717" i="6"/>
  <c r="X713" i="6"/>
  <c r="W713" i="6"/>
  <c r="V713" i="6"/>
  <c r="U713" i="6"/>
  <c r="S713" i="6"/>
  <c r="T713" i="6"/>
  <c r="X709" i="6"/>
  <c r="W709" i="6"/>
  <c r="T709" i="6"/>
  <c r="S709" i="6"/>
  <c r="U709" i="6"/>
  <c r="V709" i="6"/>
  <c r="X705" i="6"/>
  <c r="W705" i="6"/>
  <c r="V705" i="6"/>
  <c r="T705" i="6"/>
  <c r="U705" i="6"/>
  <c r="S705" i="6"/>
  <c r="X701" i="6"/>
  <c r="W701" i="6"/>
  <c r="V701" i="6"/>
  <c r="U701" i="6"/>
  <c r="S701" i="6"/>
  <c r="T701" i="6"/>
  <c r="X697" i="6"/>
  <c r="W697" i="6"/>
  <c r="V697" i="6"/>
  <c r="U697" i="6"/>
  <c r="T697" i="6"/>
  <c r="S697" i="6"/>
  <c r="X693" i="6"/>
  <c r="W693" i="6"/>
  <c r="V693" i="6"/>
  <c r="T693" i="6"/>
  <c r="U693" i="6"/>
  <c r="S693" i="6"/>
  <c r="X689" i="6"/>
  <c r="W689" i="6"/>
  <c r="V689" i="6"/>
  <c r="T689" i="6"/>
  <c r="S689" i="6"/>
  <c r="U689" i="6"/>
  <c r="X685" i="6"/>
  <c r="W685" i="6"/>
  <c r="V685" i="6"/>
  <c r="U685" i="6"/>
  <c r="T685" i="6"/>
  <c r="S685" i="6"/>
  <c r="X681" i="6"/>
  <c r="W681" i="6"/>
  <c r="V681" i="6"/>
  <c r="U681" i="6"/>
  <c r="S681" i="6"/>
  <c r="T681" i="6"/>
  <c r="X677" i="6"/>
  <c r="W677" i="6"/>
  <c r="V677" i="6"/>
  <c r="T677" i="6"/>
  <c r="S677" i="6"/>
  <c r="U677" i="6"/>
  <c r="X673" i="6"/>
  <c r="W673" i="6"/>
  <c r="V673" i="6"/>
  <c r="T673" i="6"/>
  <c r="U673" i="6"/>
  <c r="S673" i="6"/>
  <c r="X669" i="6"/>
  <c r="W669" i="6"/>
  <c r="V669" i="6"/>
  <c r="U669" i="6"/>
  <c r="S669" i="6"/>
  <c r="T669" i="6"/>
  <c r="X665" i="6"/>
  <c r="W665" i="6"/>
  <c r="V665" i="6"/>
  <c r="U665" i="6"/>
  <c r="T665" i="6"/>
  <c r="S665" i="6"/>
  <c r="X661" i="6"/>
  <c r="W661" i="6"/>
  <c r="V661" i="6"/>
  <c r="T661" i="6"/>
  <c r="U661" i="6"/>
  <c r="S661" i="6"/>
  <c r="X657" i="6"/>
  <c r="W657" i="6"/>
  <c r="V657" i="6"/>
  <c r="T657" i="6"/>
  <c r="S657" i="6"/>
  <c r="U657" i="6"/>
  <c r="X653" i="6"/>
  <c r="W653" i="6"/>
  <c r="V653" i="6"/>
  <c r="U653" i="6"/>
  <c r="T653" i="6"/>
  <c r="S653" i="6"/>
  <c r="X649" i="6"/>
  <c r="W649" i="6"/>
  <c r="V649" i="6"/>
  <c r="U649" i="6"/>
  <c r="S649" i="6"/>
  <c r="T649" i="6"/>
  <c r="X645" i="6"/>
  <c r="W645" i="6"/>
  <c r="V645" i="6"/>
  <c r="T645" i="6"/>
  <c r="U645" i="6"/>
  <c r="S645" i="6"/>
  <c r="X641" i="6"/>
  <c r="W641" i="6"/>
  <c r="V641" i="6"/>
  <c r="T641" i="6"/>
  <c r="U641" i="6"/>
  <c r="S641" i="6"/>
  <c r="X637" i="6"/>
  <c r="W637" i="6"/>
  <c r="V637" i="6"/>
  <c r="U637" i="6"/>
  <c r="S637" i="6"/>
  <c r="T637" i="6"/>
  <c r="X633" i="6"/>
  <c r="W633" i="6"/>
  <c r="V633" i="6"/>
  <c r="U633" i="6"/>
  <c r="T633" i="6"/>
  <c r="S633" i="6"/>
  <c r="X629" i="6"/>
  <c r="W629" i="6"/>
  <c r="V629" i="6"/>
  <c r="T629" i="6"/>
  <c r="U629" i="6"/>
  <c r="S629" i="6"/>
  <c r="X625" i="6"/>
  <c r="W625" i="6"/>
  <c r="V625" i="6"/>
  <c r="S625" i="6"/>
  <c r="T625" i="6"/>
  <c r="U625" i="6"/>
  <c r="X621" i="6"/>
  <c r="W621" i="6"/>
  <c r="V621" i="6"/>
  <c r="U621" i="6"/>
  <c r="S621" i="6"/>
  <c r="T621" i="6"/>
  <c r="X617" i="6"/>
  <c r="W617" i="6"/>
  <c r="V617" i="6"/>
  <c r="S617" i="6"/>
  <c r="U617" i="6"/>
  <c r="T617" i="6"/>
  <c r="X613" i="6"/>
  <c r="W613" i="6"/>
  <c r="V613" i="6"/>
  <c r="T613" i="6"/>
  <c r="S613" i="6"/>
  <c r="U613" i="6"/>
  <c r="X609" i="6"/>
  <c r="W609" i="6"/>
  <c r="V609" i="6"/>
  <c r="S609" i="6"/>
  <c r="T609" i="6"/>
  <c r="U609" i="6"/>
  <c r="X605" i="6"/>
  <c r="W605" i="6"/>
  <c r="V605" i="6"/>
  <c r="U605" i="6"/>
  <c r="S605" i="6"/>
  <c r="T605" i="6"/>
  <c r="X601" i="6"/>
  <c r="W601" i="6"/>
  <c r="V601" i="6"/>
  <c r="S601" i="6"/>
  <c r="U601" i="6"/>
  <c r="T601" i="6"/>
  <c r="X597" i="6"/>
  <c r="W597" i="6"/>
  <c r="V597" i="6"/>
  <c r="T597" i="6"/>
  <c r="S597" i="6"/>
  <c r="U597" i="6"/>
  <c r="X593" i="6"/>
  <c r="W593" i="6"/>
  <c r="V593" i="6"/>
  <c r="S593" i="6"/>
  <c r="T593" i="6"/>
  <c r="U593" i="6"/>
  <c r="X589" i="6"/>
  <c r="W589" i="6"/>
  <c r="V589" i="6"/>
  <c r="U589" i="6"/>
  <c r="S589" i="6"/>
  <c r="T589" i="6"/>
  <c r="W585" i="6"/>
  <c r="X585" i="6"/>
  <c r="V585" i="6"/>
  <c r="S585" i="6"/>
  <c r="U585" i="6"/>
  <c r="T585" i="6"/>
  <c r="X581" i="6"/>
  <c r="W581" i="6"/>
  <c r="V581" i="6"/>
  <c r="T581" i="6"/>
  <c r="S581" i="6"/>
  <c r="U581" i="6"/>
  <c r="X577" i="6"/>
  <c r="W577" i="6"/>
  <c r="V577" i="6"/>
  <c r="S577" i="6"/>
  <c r="T577" i="6"/>
  <c r="U577" i="6"/>
  <c r="X573" i="6"/>
  <c r="W573" i="6"/>
  <c r="V573" i="6"/>
  <c r="U573" i="6"/>
  <c r="S573" i="6"/>
  <c r="T573" i="6"/>
  <c r="W569" i="6"/>
  <c r="V569" i="6"/>
  <c r="X569" i="6"/>
  <c r="S569" i="6"/>
  <c r="U569" i="6"/>
  <c r="T569" i="6"/>
  <c r="X565" i="6"/>
  <c r="W565" i="6"/>
  <c r="V565" i="6"/>
  <c r="T565" i="6"/>
  <c r="S565" i="6"/>
  <c r="U565" i="6"/>
  <c r="X561" i="6"/>
  <c r="W561" i="6"/>
  <c r="V561" i="6"/>
  <c r="S561" i="6"/>
  <c r="T561" i="6"/>
  <c r="U561" i="6"/>
  <c r="X557" i="6"/>
  <c r="W557" i="6"/>
  <c r="V557" i="6"/>
  <c r="U557" i="6"/>
  <c r="S557" i="6"/>
  <c r="T557" i="6"/>
  <c r="W553" i="6"/>
  <c r="X553" i="6"/>
  <c r="V553" i="6"/>
  <c r="S553" i="6"/>
  <c r="U553" i="6"/>
  <c r="T553" i="6"/>
  <c r="X549" i="6"/>
  <c r="W549" i="6"/>
  <c r="V549" i="6"/>
  <c r="T549" i="6"/>
  <c r="S549" i="6"/>
  <c r="U549" i="6"/>
  <c r="X545" i="6"/>
  <c r="W545" i="6"/>
  <c r="V545" i="6"/>
  <c r="S545" i="6"/>
  <c r="T545" i="6"/>
  <c r="U545" i="6"/>
  <c r="X541" i="6"/>
  <c r="W541" i="6"/>
  <c r="V541" i="6"/>
  <c r="U541" i="6"/>
  <c r="S541" i="6"/>
  <c r="T541" i="6"/>
  <c r="W537" i="6"/>
  <c r="V537" i="6"/>
  <c r="X537" i="6"/>
  <c r="S537" i="6"/>
  <c r="U537" i="6"/>
  <c r="T537" i="6"/>
  <c r="X533" i="6"/>
  <c r="W533" i="6"/>
  <c r="V533" i="6"/>
  <c r="T533" i="6"/>
  <c r="S533" i="6"/>
  <c r="U533" i="6"/>
  <c r="X529" i="6"/>
  <c r="W529" i="6"/>
  <c r="V529" i="6"/>
  <c r="S529" i="6"/>
  <c r="T529" i="6"/>
  <c r="U529" i="6"/>
  <c r="X525" i="6"/>
  <c r="W525" i="6"/>
  <c r="V525" i="6"/>
  <c r="U525" i="6"/>
  <c r="S525" i="6"/>
  <c r="T525" i="6"/>
  <c r="W521" i="6"/>
  <c r="X521" i="6"/>
  <c r="V521" i="6"/>
  <c r="S521" i="6"/>
  <c r="U521" i="6"/>
  <c r="T521" i="6"/>
  <c r="X517" i="6"/>
  <c r="W517" i="6"/>
  <c r="V517" i="6"/>
  <c r="T517" i="6"/>
  <c r="S517" i="6"/>
  <c r="U517" i="6"/>
  <c r="X513" i="6"/>
  <c r="W513" i="6"/>
  <c r="V513" i="6"/>
  <c r="S513" i="6"/>
  <c r="T513" i="6"/>
  <c r="U513" i="6"/>
  <c r="X509" i="6"/>
  <c r="W509" i="6"/>
  <c r="V509" i="6"/>
  <c r="U509" i="6"/>
  <c r="S509" i="6"/>
  <c r="T509" i="6"/>
  <c r="W505" i="6"/>
  <c r="V505" i="6"/>
  <c r="S505" i="6"/>
  <c r="U505" i="6"/>
  <c r="T505" i="6"/>
  <c r="X505" i="6"/>
  <c r="X501" i="6"/>
  <c r="W501" i="6"/>
  <c r="V501" i="6"/>
  <c r="T501" i="6"/>
  <c r="S501" i="6"/>
  <c r="U501" i="6"/>
  <c r="X497" i="6"/>
  <c r="W497" i="6"/>
  <c r="V497" i="6"/>
  <c r="S497" i="6"/>
  <c r="T497" i="6"/>
  <c r="U497" i="6"/>
  <c r="X493" i="6"/>
  <c r="W493" i="6"/>
  <c r="V493" i="6"/>
  <c r="U493" i="6"/>
  <c r="S493" i="6"/>
  <c r="T493" i="6"/>
  <c r="W489" i="6"/>
  <c r="X489" i="6"/>
  <c r="V489" i="6"/>
  <c r="S489" i="6"/>
  <c r="U489" i="6"/>
  <c r="T489" i="6"/>
  <c r="X485" i="6"/>
  <c r="W485" i="6"/>
  <c r="V485" i="6"/>
  <c r="T485" i="6"/>
  <c r="S485" i="6"/>
  <c r="U485" i="6"/>
  <c r="X481" i="6"/>
  <c r="W481" i="6"/>
  <c r="V481" i="6"/>
  <c r="S481" i="6"/>
  <c r="T481" i="6"/>
  <c r="U481" i="6"/>
  <c r="X477" i="6"/>
  <c r="W477" i="6"/>
  <c r="V477" i="6"/>
  <c r="U477" i="6"/>
  <c r="S477" i="6"/>
  <c r="T477" i="6"/>
  <c r="W473" i="6"/>
  <c r="V473" i="6"/>
  <c r="X473" i="6"/>
  <c r="S473" i="6"/>
  <c r="U473" i="6"/>
  <c r="T473" i="6"/>
  <c r="X469" i="6"/>
  <c r="W469" i="6"/>
  <c r="V469" i="6"/>
  <c r="T469" i="6"/>
  <c r="S469" i="6"/>
  <c r="U469" i="6"/>
  <c r="X465" i="6"/>
  <c r="W465" i="6"/>
  <c r="V465" i="6"/>
  <c r="S465" i="6"/>
  <c r="T465" i="6"/>
  <c r="U465" i="6"/>
  <c r="X461" i="6"/>
  <c r="W461" i="6"/>
  <c r="V461" i="6"/>
  <c r="U461" i="6"/>
  <c r="S461" i="6"/>
  <c r="T461" i="6"/>
  <c r="W457" i="6"/>
  <c r="X457" i="6"/>
  <c r="V457" i="6"/>
  <c r="S457" i="6"/>
  <c r="U457" i="6"/>
  <c r="T457" i="6"/>
  <c r="X453" i="6"/>
  <c r="W453" i="6"/>
  <c r="V453" i="6"/>
  <c r="T453" i="6"/>
  <c r="S453" i="6"/>
  <c r="U453" i="6"/>
  <c r="X449" i="6"/>
  <c r="W449" i="6"/>
  <c r="V449" i="6"/>
  <c r="S449" i="6"/>
  <c r="T449" i="6"/>
  <c r="U449" i="6"/>
  <c r="X445" i="6"/>
  <c r="W445" i="6"/>
  <c r="V445" i="6"/>
  <c r="U445" i="6"/>
  <c r="S445" i="6"/>
  <c r="T445" i="6"/>
  <c r="W441" i="6"/>
  <c r="V441" i="6"/>
  <c r="X441" i="6"/>
  <c r="S441" i="6"/>
  <c r="U441" i="6"/>
  <c r="T441" i="6"/>
  <c r="X437" i="6"/>
  <c r="W437" i="6"/>
  <c r="V437" i="6"/>
  <c r="T437" i="6"/>
  <c r="S437" i="6"/>
  <c r="U437" i="6"/>
  <c r="X433" i="6"/>
  <c r="W433" i="6"/>
  <c r="V433" i="6"/>
  <c r="S433" i="6"/>
  <c r="T433" i="6"/>
  <c r="U433" i="6"/>
  <c r="X429" i="6"/>
  <c r="W429" i="6"/>
  <c r="V429" i="6"/>
  <c r="U429" i="6"/>
  <c r="S429" i="6"/>
  <c r="T429" i="6"/>
  <c r="W425" i="6"/>
  <c r="X425" i="6"/>
  <c r="V425" i="6"/>
  <c r="S425" i="6"/>
  <c r="U425" i="6"/>
  <c r="T425" i="6"/>
  <c r="X421" i="6"/>
  <c r="W421" i="6"/>
  <c r="V421" i="6"/>
  <c r="T421" i="6"/>
  <c r="S421" i="6"/>
  <c r="U421" i="6"/>
  <c r="X417" i="6"/>
  <c r="W417" i="6"/>
  <c r="V417" i="6"/>
  <c r="S417" i="6"/>
  <c r="T417" i="6"/>
  <c r="U417" i="6"/>
  <c r="X413" i="6"/>
  <c r="W413" i="6"/>
  <c r="V413" i="6"/>
  <c r="U413" i="6"/>
  <c r="S413" i="6"/>
  <c r="T413" i="6"/>
  <c r="W409" i="6"/>
  <c r="V409" i="6"/>
  <c r="X409" i="6"/>
  <c r="S409" i="6"/>
  <c r="U409" i="6"/>
  <c r="T409" i="6"/>
  <c r="X405" i="6"/>
  <c r="W405" i="6"/>
  <c r="V405" i="6"/>
  <c r="T405" i="6"/>
  <c r="S405" i="6"/>
  <c r="U405" i="6"/>
  <c r="X401" i="6"/>
  <c r="W401" i="6"/>
  <c r="V401" i="6"/>
  <c r="S401" i="6"/>
  <c r="T401" i="6"/>
  <c r="U401" i="6"/>
  <c r="X397" i="6"/>
  <c r="W397" i="6"/>
  <c r="V397" i="6"/>
  <c r="U397" i="6"/>
  <c r="S397" i="6"/>
  <c r="T397" i="6"/>
  <c r="W393" i="6"/>
  <c r="X393" i="6"/>
  <c r="V393" i="6"/>
  <c r="S393" i="6"/>
  <c r="U393" i="6"/>
  <c r="T393" i="6"/>
  <c r="X389" i="6"/>
  <c r="W389" i="6"/>
  <c r="V389" i="6"/>
  <c r="T389" i="6"/>
  <c r="S389" i="6"/>
  <c r="U389" i="6"/>
  <c r="X385" i="6"/>
  <c r="W385" i="6"/>
  <c r="V385" i="6"/>
  <c r="S385" i="6"/>
  <c r="T385" i="6"/>
  <c r="U385" i="6"/>
  <c r="X381" i="6"/>
  <c r="W381" i="6"/>
  <c r="V381" i="6"/>
  <c r="U381" i="6"/>
  <c r="S381" i="6"/>
  <c r="T381" i="6"/>
  <c r="W377" i="6"/>
  <c r="V377" i="6"/>
  <c r="S377" i="6"/>
  <c r="U377" i="6"/>
  <c r="X377" i="6"/>
  <c r="T377" i="6"/>
  <c r="X373" i="6"/>
  <c r="W373" i="6"/>
  <c r="V373" i="6"/>
  <c r="T373" i="6"/>
  <c r="S373" i="6"/>
  <c r="U373" i="6"/>
  <c r="X369" i="6"/>
  <c r="W369" i="6"/>
  <c r="V369" i="6"/>
  <c r="S369" i="6"/>
  <c r="T369" i="6"/>
  <c r="U369" i="6"/>
  <c r="X365" i="6"/>
  <c r="W365" i="6"/>
  <c r="V365" i="6"/>
  <c r="U365" i="6"/>
  <c r="S365" i="6"/>
  <c r="T365" i="6"/>
  <c r="W361" i="6"/>
  <c r="X361" i="6"/>
  <c r="V361" i="6"/>
  <c r="S361" i="6"/>
  <c r="U361" i="6"/>
  <c r="T361" i="6"/>
  <c r="X357" i="6"/>
  <c r="W357" i="6"/>
  <c r="V357" i="6"/>
  <c r="T357" i="6"/>
  <c r="S357" i="6"/>
  <c r="U357" i="6"/>
  <c r="X353" i="6"/>
  <c r="W353" i="6"/>
  <c r="V353" i="6"/>
  <c r="S353" i="6"/>
  <c r="T353" i="6"/>
  <c r="U353" i="6"/>
  <c r="X349" i="6"/>
  <c r="W349" i="6"/>
  <c r="V349" i="6"/>
  <c r="U349" i="6"/>
  <c r="S349" i="6"/>
  <c r="T349" i="6"/>
  <c r="W345" i="6"/>
  <c r="V345" i="6"/>
  <c r="X345" i="6"/>
  <c r="S345" i="6"/>
  <c r="U345" i="6"/>
  <c r="T345" i="6"/>
  <c r="X341" i="6"/>
  <c r="W341" i="6"/>
  <c r="V341" i="6"/>
  <c r="T341" i="6"/>
  <c r="S341" i="6"/>
  <c r="U341" i="6"/>
  <c r="X337" i="6"/>
  <c r="W337" i="6"/>
  <c r="V337" i="6"/>
  <c r="S337" i="6"/>
  <c r="T337" i="6"/>
  <c r="U337" i="6"/>
  <c r="X333" i="6"/>
  <c r="W333" i="6"/>
  <c r="V333" i="6"/>
  <c r="U333" i="6"/>
  <c r="S333" i="6"/>
  <c r="T333" i="6"/>
  <c r="X329" i="6"/>
  <c r="W329" i="6"/>
  <c r="V329" i="6"/>
  <c r="S329" i="6"/>
  <c r="U329" i="6"/>
  <c r="T329" i="6"/>
  <c r="X325" i="6"/>
  <c r="W325" i="6"/>
  <c r="V325" i="6"/>
  <c r="T325" i="6"/>
  <c r="S325" i="6"/>
  <c r="U325" i="6"/>
  <c r="X321" i="6"/>
  <c r="W321" i="6"/>
  <c r="V321" i="6"/>
  <c r="S321" i="6"/>
  <c r="T321" i="6"/>
  <c r="U321" i="6"/>
  <c r="X317" i="6"/>
  <c r="W317" i="6"/>
  <c r="V317" i="6"/>
  <c r="U317" i="6"/>
  <c r="S317" i="6"/>
  <c r="T317" i="6"/>
  <c r="X313" i="6"/>
  <c r="W313" i="6"/>
  <c r="V313" i="6"/>
  <c r="S313" i="6"/>
  <c r="U313" i="6"/>
  <c r="T313" i="6"/>
  <c r="X309" i="6"/>
  <c r="W309" i="6"/>
  <c r="V309" i="6"/>
  <c r="T309" i="6"/>
  <c r="S309" i="6"/>
  <c r="U309" i="6"/>
  <c r="X305" i="6"/>
  <c r="W305" i="6"/>
  <c r="V305" i="6"/>
  <c r="S305" i="6"/>
  <c r="T305" i="6"/>
  <c r="U305" i="6"/>
  <c r="X301" i="6"/>
  <c r="W301" i="6"/>
  <c r="V301" i="6"/>
  <c r="U301" i="6"/>
  <c r="S301" i="6"/>
  <c r="T301" i="6"/>
  <c r="X297" i="6"/>
  <c r="W297" i="6"/>
  <c r="V297" i="6"/>
  <c r="S297" i="6"/>
  <c r="U297" i="6"/>
  <c r="T297" i="6"/>
  <c r="X293" i="6"/>
  <c r="W293" i="6"/>
  <c r="V293" i="6"/>
  <c r="T293" i="6"/>
  <c r="S293" i="6"/>
  <c r="U293" i="6"/>
  <c r="X289" i="6"/>
  <c r="W289" i="6"/>
  <c r="V289" i="6"/>
  <c r="S289" i="6"/>
  <c r="T289" i="6"/>
  <c r="U289" i="6"/>
  <c r="X285" i="6"/>
  <c r="W285" i="6"/>
  <c r="V285" i="6"/>
  <c r="U285" i="6"/>
  <c r="S285" i="6"/>
  <c r="T285" i="6"/>
  <c r="X281" i="6"/>
  <c r="W281" i="6"/>
  <c r="V281" i="6"/>
  <c r="S281" i="6"/>
  <c r="U281" i="6"/>
  <c r="T281" i="6"/>
  <c r="X277" i="6"/>
  <c r="W277" i="6"/>
  <c r="V277" i="6"/>
  <c r="T277" i="6"/>
  <c r="S277" i="6"/>
  <c r="U277" i="6"/>
  <c r="X273" i="6"/>
  <c r="W273" i="6"/>
  <c r="V273" i="6"/>
  <c r="S273" i="6"/>
  <c r="T273" i="6"/>
  <c r="U273" i="6"/>
  <c r="X269" i="6"/>
  <c r="W269" i="6"/>
  <c r="V269" i="6"/>
  <c r="U269" i="6"/>
  <c r="S269" i="6"/>
  <c r="T269" i="6"/>
  <c r="X265" i="6"/>
  <c r="W265" i="6"/>
  <c r="V265" i="6"/>
  <c r="S265" i="6"/>
  <c r="U265" i="6"/>
  <c r="T265" i="6"/>
  <c r="X261" i="6"/>
  <c r="W261" i="6"/>
  <c r="V261" i="6"/>
  <c r="T261" i="6"/>
  <c r="S261" i="6"/>
  <c r="U261" i="6"/>
  <c r="X257" i="6"/>
  <c r="W257" i="6"/>
  <c r="V257" i="6"/>
  <c r="S257" i="6"/>
  <c r="T257" i="6"/>
  <c r="U257" i="6"/>
  <c r="X253" i="6"/>
  <c r="W253" i="6"/>
  <c r="V253" i="6"/>
  <c r="U253" i="6"/>
  <c r="S253" i="6"/>
  <c r="T253" i="6"/>
  <c r="X249" i="6"/>
  <c r="W249" i="6"/>
  <c r="V249" i="6"/>
  <c r="S249" i="6"/>
  <c r="U249" i="6"/>
  <c r="T249" i="6"/>
  <c r="X245" i="6"/>
  <c r="W245" i="6"/>
  <c r="V245" i="6"/>
  <c r="T245" i="6"/>
  <c r="S245" i="6"/>
  <c r="U245" i="6"/>
  <c r="X241" i="6"/>
  <c r="W241" i="6"/>
  <c r="V241" i="6"/>
  <c r="S241" i="6"/>
  <c r="T241" i="6"/>
  <c r="U241" i="6"/>
  <c r="X237" i="6"/>
  <c r="W237" i="6"/>
  <c r="V237" i="6"/>
  <c r="U237" i="6"/>
  <c r="S237" i="6"/>
  <c r="T237" i="6"/>
  <c r="X233" i="6"/>
  <c r="W233" i="6"/>
  <c r="V233" i="6"/>
  <c r="S233" i="6"/>
  <c r="U233" i="6"/>
  <c r="T233" i="6"/>
  <c r="X229" i="6"/>
  <c r="W229" i="6"/>
  <c r="V229" i="6"/>
  <c r="T229" i="6"/>
  <c r="S229" i="6"/>
  <c r="U229" i="6"/>
  <c r="X225" i="6"/>
  <c r="W225" i="6"/>
  <c r="V225" i="6"/>
  <c r="S225" i="6"/>
  <c r="T225" i="6"/>
  <c r="U225" i="6"/>
  <c r="X221" i="6"/>
  <c r="W221" i="6"/>
  <c r="V221" i="6"/>
  <c r="U221" i="6"/>
  <c r="S221" i="6"/>
  <c r="T221" i="6"/>
  <c r="X217" i="6"/>
  <c r="W217" i="6"/>
  <c r="V217" i="6"/>
  <c r="S217" i="6"/>
  <c r="U217" i="6"/>
  <c r="T217" i="6"/>
  <c r="X213" i="6"/>
  <c r="W213" i="6"/>
  <c r="V213" i="6"/>
  <c r="T213" i="6"/>
  <c r="S213" i="6"/>
  <c r="U213" i="6"/>
  <c r="X209" i="6"/>
  <c r="W209" i="6"/>
  <c r="V209" i="6"/>
  <c r="S209" i="6"/>
  <c r="T209" i="6"/>
  <c r="U209" i="6"/>
  <c r="X205" i="6"/>
  <c r="W205" i="6"/>
  <c r="V205" i="6"/>
  <c r="U205" i="6"/>
  <c r="S205" i="6"/>
  <c r="T205" i="6"/>
  <c r="X201" i="6"/>
  <c r="W201" i="6"/>
  <c r="V201" i="6"/>
  <c r="S201" i="6"/>
  <c r="U201" i="6"/>
  <c r="T201" i="6"/>
  <c r="X197" i="6"/>
  <c r="W197" i="6"/>
  <c r="V197" i="6"/>
  <c r="T197" i="6"/>
  <c r="S197" i="6"/>
  <c r="U197" i="6"/>
  <c r="X193" i="6"/>
  <c r="W193" i="6"/>
  <c r="V193" i="6"/>
  <c r="S193" i="6"/>
  <c r="T193" i="6"/>
  <c r="U193" i="6"/>
  <c r="X189" i="6"/>
  <c r="W189" i="6"/>
  <c r="V189" i="6"/>
  <c r="U189" i="6"/>
  <c r="S189" i="6"/>
  <c r="T189" i="6"/>
  <c r="X185" i="6"/>
  <c r="W185" i="6"/>
  <c r="V185" i="6"/>
  <c r="S185" i="6"/>
  <c r="U185" i="6"/>
  <c r="T185" i="6"/>
  <c r="X181" i="6"/>
  <c r="W181" i="6"/>
  <c r="V181" i="6"/>
  <c r="T181" i="6"/>
  <c r="S181" i="6"/>
  <c r="U181" i="6"/>
  <c r="X177" i="6"/>
  <c r="W177" i="6"/>
  <c r="V177" i="6"/>
  <c r="S177" i="6"/>
  <c r="T177" i="6"/>
  <c r="U177" i="6"/>
  <c r="X173" i="6"/>
  <c r="W173" i="6"/>
  <c r="V173" i="6"/>
  <c r="U173" i="6"/>
  <c r="S173" i="6"/>
  <c r="T173" i="6"/>
  <c r="X169" i="6"/>
  <c r="W169" i="6"/>
  <c r="V169" i="6"/>
  <c r="S169" i="6"/>
  <c r="U169" i="6"/>
  <c r="T169" i="6"/>
  <c r="X165" i="6"/>
  <c r="W165" i="6"/>
  <c r="V165" i="6"/>
  <c r="T165" i="6"/>
  <c r="S165" i="6"/>
  <c r="U165" i="6"/>
  <c r="X161" i="6"/>
  <c r="W161" i="6"/>
  <c r="V161" i="6"/>
  <c r="S161" i="6"/>
  <c r="T161" i="6"/>
  <c r="U161" i="6"/>
  <c r="X157" i="6"/>
  <c r="W157" i="6"/>
  <c r="V157" i="6"/>
  <c r="U157" i="6"/>
  <c r="S157" i="6"/>
  <c r="T157" i="6"/>
  <c r="X153" i="6"/>
  <c r="W153" i="6"/>
  <c r="V153" i="6"/>
  <c r="S153" i="6"/>
  <c r="U153" i="6"/>
  <c r="T153" i="6"/>
  <c r="X149" i="6"/>
  <c r="W149" i="6"/>
  <c r="V149" i="6"/>
  <c r="T149" i="6"/>
  <c r="S149" i="6"/>
  <c r="U149" i="6"/>
  <c r="X145" i="6"/>
  <c r="W145" i="6"/>
  <c r="V145" i="6"/>
  <c r="S145" i="6"/>
  <c r="T145" i="6"/>
  <c r="U145" i="6"/>
  <c r="X141" i="6"/>
  <c r="W141" i="6"/>
  <c r="V141" i="6"/>
  <c r="U141" i="6"/>
  <c r="S141" i="6"/>
  <c r="T141" i="6"/>
  <c r="X137" i="6"/>
  <c r="W137" i="6"/>
  <c r="V137" i="6"/>
  <c r="S137" i="6"/>
  <c r="U137" i="6"/>
  <c r="T137" i="6"/>
  <c r="X133" i="6"/>
  <c r="W133" i="6"/>
  <c r="V133" i="6"/>
  <c r="T133" i="6"/>
  <c r="S133" i="6"/>
  <c r="U133" i="6"/>
  <c r="X129" i="6"/>
  <c r="W129" i="6"/>
  <c r="V129" i="6"/>
  <c r="S129" i="6"/>
  <c r="T129" i="6"/>
  <c r="U129" i="6"/>
  <c r="X125" i="6"/>
  <c r="W125" i="6"/>
  <c r="V125" i="6"/>
  <c r="U125" i="6"/>
  <c r="S125" i="6"/>
  <c r="T125" i="6"/>
  <c r="X121" i="6"/>
  <c r="W121" i="6"/>
  <c r="V121" i="6"/>
  <c r="S121" i="6"/>
  <c r="U121" i="6"/>
  <c r="T121" i="6"/>
  <c r="X117" i="6"/>
  <c r="W117" i="6"/>
  <c r="V117" i="6"/>
  <c r="T117" i="6"/>
  <c r="S117" i="6"/>
  <c r="U117" i="6"/>
  <c r="X113" i="6"/>
  <c r="W113" i="6"/>
  <c r="V113" i="6"/>
  <c r="S113" i="6"/>
  <c r="T113" i="6"/>
  <c r="U113" i="6"/>
  <c r="X109" i="6"/>
  <c r="W109" i="6"/>
  <c r="V109" i="6"/>
  <c r="U109" i="6"/>
  <c r="S109" i="6"/>
  <c r="T109" i="6"/>
  <c r="X105" i="6"/>
  <c r="W105" i="6"/>
  <c r="V105" i="6"/>
  <c r="S105" i="6"/>
  <c r="U105" i="6"/>
  <c r="T105" i="6"/>
  <c r="X101" i="6"/>
  <c r="W101" i="6"/>
  <c r="V101" i="6"/>
  <c r="T101" i="6"/>
  <c r="S101" i="6"/>
  <c r="U101" i="6"/>
  <c r="X97" i="6"/>
  <c r="W97" i="6"/>
  <c r="V97" i="6"/>
  <c r="S97" i="6"/>
  <c r="T97" i="6"/>
  <c r="U97" i="6"/>
  <c r="X93" i="6"/>
  <c r="W93" i="6"/>
  <c r="V93" i="6"/>
  <c r="U93" i="6"/>
  <c r="S93" i="6"/>
  <c r="T93" i="6"/>
  <c r="X89" i="6"/>
  <c r="W89" i="6"/>
  <c r="V89" i="6"/>
  <c r="S89" i="6"/>
  <c r="U89" i="6"/>
  <c r="T89" i="6"/>
  <c r="X85" i="6"/>
  <c r="W85" i="6"/>
  <c r="V85" i="6"/>
  <c r="T85" i="6"/>
  <c r="S85" i="6"/>
  <c r="U85" i="6"/>
  <c r="X81" i="6"/>
  <c r="W81" i="6"/>
  <c r="V81" i="6"/>
  <c r="S81" i="6"/>
  <c r="T81" i="6"/>
  <c r="U81" i="6"/>
  <c r="X77" i="6"/>
  <c r="W77" i="6"/>
  <c r="V77" i="6"/>
  <c r="U77" i="6"/>
  <c r="S77" i="6"/>
  <c r="T77" i="6"/>
  <c r="X73" i="6"/>
  <c r="W73" i="6"/>
  <c r="V73" i="6"/>
  <c r="S73" i="6"/>
  <c r="U73" i="6"/>
  <c r="T73" i="6"/>
  <c r="X69" i="6"/>
  <c r="W69" i="6"/>
  <c r="V69" i="6"/>
  <c r="T69" i="6"/>
  <c r="S69" i="6"/>
  <c r="U69" i="6"/>
  <c r="X65" i="6"/>
  <c r="W65" i="6"/>
  <c r="V65" i="6"/>
  <c r="S65" i="6"/>
  <c r="T65" i="6"/>
  <c r="U65" i="6"/>
  <c r="X61" i="6"/>
  <c r="W61" i="6"/>
  <c r="V61" i="6"/>
  <c r="U61" i="6"/>
  <c r="S61" i="6"/>
  <c r="T61" i="6"/>
  <c r="X57" i="6"/>
  <c r="W57" i="6"/>
  <c r="V57" i="6"/>
  <c r="S57" i="6"/>
  <c r="U57" i="6"/>
  <c r="T57" i="6"/>
  <c r="X53" i="6"/>
  <c r="W53" i="6"/>
  <c r="V53" i="6"/>
  <c r="T53" i="6"/>
  <c r="S53" i="6"/>
  <c r="U53" i="6"/>
  <c r="X49" i="6"/>
  <c r="W49" i="6"/>
  <c r="V49" i="6"/>
  <c r="S49" i="6"/>
  <c r="T49" i="6"/>
  <c r="U49" i="6"/>
  <c r="X45" i="6"/>
  <c r="W45" i="6"/>
  <c r="V45" i="6"/>
  <c r="U45" i="6"/>
  <c r="S45" i="6"/>
  <c r="T45" i="6"/>
  <c r="X41" i="6"/>
  <c r="W41" i="6"/>
  <c r="V41" i="6"/>
  <c r="S41" i="6"/>
  <c r="U41" i="6"/>
  <c r="T41" i="6"/>
  <c r="X37" i="6"/>
  <c r="W37" i="6"/>
  <c r="V37" i="6"/>
  <c r="T37" i="6"/>
  <c r="S37" i="6"/>
  <c r="U37" i="6"/>
  <c r="X33" i="6"/>
  <c r="W33" i="6"/>
  <c r="V33" i="6"/>
  <c r="S33" i="6"/>
  <c r="T33" i="6"/>
  <c r="U33" i="6"/>
  <c r="X29" i="6"/>
  <c r="W29" i="6"/>
  <c r="V29" i="6"/>
  <c r="U29" i="6"/>
  <c r="S29" i="6"/>
  <c r="T29" i="6"/>
  <c r="X25" i="6"/>
  <c r="W25" i="6"/>
  <c r="V25" i="6"/>
  <c r="S25" i="6"/>
  <c r="U25" i="6"/>
  <c r="T25" i="6"/>
  <c r="X21" i="6"/>
  <c r="W21" i="6"/>
  <c r="V21" i="6"/>
  <c r="T21" i="6"/>
  <c r="S21" i="6"/>
  <c r="U21" i="6"/>
  <c r="X17" i="6"/>
  <c r="W17" i="6"/>
  <c r="V17" i="6"/>
  <c r="S17" i="6"/>
  <c r="T17" i="6"/>
  <c r="U17" i="6"/>
  <c r="X13" i="6"/>
  <c r="W13" i="6"/>
  <c r="V13" i="6"/>
  <c r="U13" i="6"/>
  <c r="S13" i="6"/>
  <c r="T13" i="6"/>
  <c r="X8" i="6"/>
  <c r="W8" i="6"/>
  <c r="V8" i="6"/>
  <c r="U8" i="6"/>
  <c r="T8" i="6"/>
  <c r="S8" i="6"/>
  <c r="N4" i="6"/>
  <c r="O4" i="6" s="1"/>
  <c r="X4" i="6"/>
  <c r="W4" i="6"/>
  <c r="V4" i="6"/>
  <c r="U4" i="6"/>
  <c r="T4" i="6"/>
  <c r="S4" i="6"/>
  <c r="W995" i="6"/>
  <c r="V995" i="6"/>
  <c r="U995" i="6"/>
  <c r="T995" i="6"/>
  <c r="X995" i="6"/>
  <c r="S995" i="6"/>
  <c r="X983" i="6"/>
  <c r="W983" i="6"/>
  <c r="V983" i="6"/>
  <c r="U983" i="6"/>
  <c r="T983" i="6"/>
  <c r="S983" i="6"/>
  <c r="W971" i="6"/>
  <c r="X971" i="6"/>
  <c r="V971" i="6"/>
  <c r="U971" i="6"/>
  <c r="T971" i="6"/>
  <c r="S971" i="6"/>
  <c r="X959" i="6"/>
  <c r="V959" i="6"/>
  <c r="U959" i="6"/>
  <c r="W959" i="6"/>
  <c r="S959" i="6"/>
  <c r="T959" i="6"/>
  <c r="V947" i="6"/>
  <c r="U947" i="6"/>
  <c r="X947" i="6"/>
  <c r="W947" i="6"/>
  <c r="T947" i="6"/>
  <c r="S947" i="6"/>
  <c r="X935" i="6"/>
  <c r="W935" i="6"/>
  <c r="V935" i="6"/>
  <c r="U935" i="6"/>
  <c r="T935" i="6"/>
  <c r="S935" i="6"/>
  <c r="W923" i="6"/>
  <c r="X923" i="6"/>
  <c r="V923" i="6"/>
  <c r="U923" i="6"/>
  <c r="T923" i="6"/>
  <c r="S923" i="6"/>
  <c r="V915" i="6"/>
  <c r="U915" i="6"/>
  <c r="X915" i="6"/>
  <c r="W915" i="6"/>
  <c r="T915" i="6"/>
  <c r="S915" i="6"/>
  <c r="X903" i="6"/>
  <c r="W903" i="6"/>
  <c r="U903" i="6"/>
  <c r="V903" i="6"/>
  <c r="T903" i="6"/>
  <c r="S903" i="6"/>
  <c r="W891" i="6"/>
  <c r="X891" i="6"/>
  <c r="U891" i="6"/>
  <c r="V891" i="6"/>
  <c r="T891" i="6"/>
  <c r="S891" i="6"/>
  <c r="X879" i="6"/>
  <c r="U879" i="6"/>
  <c r="W879" i="6"/>
  <c r="V879" i="6"/>
  <c r="S879" i="6"/>
  <c r="T879" i="6"/>
  <c r="W867" i="6"/>
  <c r="V867" i="6"/>
  <c r="U867" i="6"/>
  <c r="T867" i="6"/>
  <c r="X867" i="6"/>
  <c r="S867" i="6"/>
  <c r="X855" i="6"/>
  <c r="W855" i="6"/>
  <c r="U855" i="6"/>
  <c r="V855" i="6"/>
  <c r="T855" i="6"/>
  <c r="S855" i="6"/>
  <c r="W843" i="6"/>
  <c r="X843" i="6"/>
  <c r="U843" i="6"/>
  <c r="V843" i="6"/>
  <c r="T843" i="6"/>
  <c r="S843" i="6"/>
  <c r="W827" i="6"/>
  <c r="X827" i="6"/>
  <c r="U827" i="6"/>
  <c r="V827" i="6"/>
  <c r="T827" i="6"/>
  <c r="S827" i="6"/>
  <c r="X815" i="6"/>
  <c r="U815" i="6"/>
  <c r="W815" i="6"/>
  <c r="V815" i="6"/>
  <c r="S815" i="6"/>
  <c r="T815" i="6"/>
  <c r="W803" i="6"/>
  <c r="V803" i="6"/>
  <c r="U803" i="6"/>
  <c r="T803" i="6"/>
  <c r="S803" i="6"/>
  <c r="X803" i="6"/>
  <c r="W795" i="6"/>
  <c r="X795" i="6"/>
  <c r="U795" i="6"/>
  <c r="T795" i="6"/>
  <c r="V795" i="6"/>
  <c r="S795" i="6"/>
  <c r="X783" i="6"/>
  <c r="U783" i="6"/>
  <c r="T783" i="6"/>
  <c r="W783" i="6"/>
  <c r="V783" i="6"/>
  <c r="S783" i="6"/>
  <c r="X767" i="6"/>
  <c r="U767" i="6"/>
  <c r="T767" i="6"/>
  <c r="S767" i="6"/>
  <c r="W767" i="6"/>
  <c r="V767" i="6"/>
  <c r="V755" i="6"/>
  <c r="U755" i="6"/>
  <c r="T755" i="6"/>
  <c r="X755" i="6"/>
  <c r="W755" i="6"/>
  <c r="S755" i="6"/>
  <c r="X743" i="6"/>
  <c r="W743" i="6"/>
  <c r="U743" i="6"/>
  <c r="T743" i="6"/>
  <c r="V743" i="6"/>
  <c r="S743" i="6"/>
  <c r="X731" i="6"/>
  <c r="W731" i="6"/>
  <c r="U731" i="6"/>
  <c r="T731" i="6"/>
  <c r="V731" i="6"/>
  <c r="S731" i="6"/>
  <c r="X719" i="6"/>
  <c r="U719" i="6"/>
  <c r="T719" i="6"/>
  <c r="V719" i="6"/>
  <c r="S719" i="6"/>
  <c r="W719" i="6"/>
  <c r="X711" i="6"/>
  <c r="U711" i="6"/>
  <c r="T711" i="6"/>
  <c r="W711" i="6"/>
  <c r="V711" i="6"/>
  <c r="S711" i="6"/>
  <c r="X699" i="6"/>
  <c r="W699" i="6"/>
  <c r="V699" i="6"/>
  <c r="U699" i="6"/>
  <c r="T699" i="6"/>
  <c r="S699" i="6"/>
  <c r="X683" i="6"/>
  <c r="W683" i="6"/>
  <c r="V683" i="6"/>
  <c r="U683" i="6"/>
  <c r="T683" i="6"/>
  <c r="S683" i="6"/>
  <c r="X671" i="6"/>
  <c r="U671" i="6"/>
  <c r="T671" i="6"/>
  <c r="V671" i="6"/>
  <c r="W671" i="6"/>
  <c r="S671" i="6"/>
  <c r="X655" i="6"/>
  <c r="U655" i="6"/>
  <c r="T655" i="6"/>
  <c r="V655" i="6"/>
  <c r="W655" i="6"/>
  <c r="S655" i="6"/>
  <c r="W643" i="6"/>
  <c r="V643" i="6"/>
  <c r="U643" i="6"/>
  <c r="T643" i="6"/>
  <c r="X643" i="6"/>
  <c r="S643" i="6"/>
  <c r="X631" i="6"/>
  <c r="U631" i="6"/>
  <c r="T631" i="6"/>
  <c r="W631" i="6"/>
  <c r="V631" i="6"/>
  <c r="S631" i="6"/>
  <c r="X619" i="6"/>
  <c r="W619" i="6"/>
  <c r="V619" i="6"/>
  <c r="U619" i="6"/>
  <c r="T619" i="6"/>
  <c r="S619" i="6"/>
  <c r="X615" i="6"/>
  <c r="U615" i="6"/>
  <c r="T615" i="6"/>
  <c r="W615" i="6"/>
  <c r="V615" i="6"/>
  <c r="S615" i="6"/>
  <c r="X603" i="6"/>
  <c r="W603" i="6"/>
  <c r="V603" i="6"/>
  <c r="U603" i="6"/>
  <c r="T603" i="6"/>
  <c r="S603" i="6"/>
  <c r="X591" i="6"/>
  <c r="U591" i="6"/>
  <c r="T591" i="6"/>
  <c r="V591" i="6"/>
  <c r="W591" i="6"/>
  <c r="S591" i="6"/>
  <c r="X583" i="6"/>
  <c r="U583" i="6"/>
  <c r="T583" i="6"/>
  <c r="W583" i="6"/>
  <c r="V583" i="6"/>
  <c r="S583" i="6"/>
  <c r="X579" i="6"/>
  <c r="W579" i="6"/>
  <c r="V579" i="6"/>
  <c r="U579" i="6"/>
  <c r="T579" i="6"/>
  <c r="S579" i="6"/>
  <c r="X571" i="6"/>
  <c r="W571" i="6"/>
  <c r="V571" i="6"/>
  <c r="U571" i="6"/>
  <c r="T571" i="6"/>
  <c r="S571" i="6"/>
  <c r="X559" i="6"/>
  <c r="U559" i="6"/>
  <c r="T559" i="6"/>
  <c r="W559" i="6"/>
  <c r="V559" i="6"/>
  <c r="S559" i="6"/>
  <c r="X555" i="6"/>
  <c r="W555" i="6"/>
  <c r="V555" i="6"/>
  <c r="U555" i="6"/>
  <c r="T555" i="6"/>
  <c r="S555" i="6"/>
  <c r="X547" i="6"/>
  <c r="W547" i="6"/>
  <c r="V547" i="6"/>
  <c r="U547" i="6"/>
  <c r="T547" i="6"/>
  <c r="S547" i="6"/>
  <c r="X539" i="6"/>
  <c r="W539" i="6"/>
  <c r="V539" i="6"/>
  <c r="U539" i="6"/>
  <c r="T539" i="6"/>
  <c r="S539" i="6"/>
  <c r="X531" i="6"/>
  <c r="W531" i="6"/>
  <c r="V531" i="6"/>
  <c r="U531" i="6"/>
  <c r="T531" i="6"/>
  <c r="S531" i="6"/>
  <c r="X523" i="6"/>
  <c r="W523" i="6"/>
  <c r="V523" i="6"/>
  <c r="U523" i="6"/>
  <c r="T523" i="6"/>
  <c r="S523" i="6"/>
  <c r="X511" i="6"/>
  <c r="U511" i="6"/>
  <c r="T511" i="6"/>
  <c r="W511" i="6"/>
  <c r="V511" i="6"/>
  <c r="S511" i="6"/>
  <c r="X507" i="6"/>
  <c r="W507" i="6"/>
  <c r="V507" i="6"/>
  <c r="U507" i="6"/>
  <c r="T507" i="6"/>
  <c r="S507" i="6"/>
  <c r="X499" i="6"/>
  <c r="W499" i="6"/>
  <c r="V499" i="6"/>
  <c r="U499" i="6"/>
  <c r="T499" i="6"/>
  <c r="S499" i="6"/>
  <c r="X487" i="6"/>
  <c r="U487" i="6"/>
  <c r="T487" i="6"/>
  <c r="W487" i="6"/>
  <c r="V487" i="6"/>
  <c r="S487" i="6"/>
  <c r="X475" i="6"/>
  <c r="W475" i="6"/>
  <c r="V475" i="6"/>
  <c r="U475" i="6"/>
  <c r="T475" i="6"/>
  <c r="S475" i="6"/>
  <c r="X467" i="6"/>
  <c r="W467" i="6"/>
  <c r="V467" i="6"/>
  <c r="U467" i="6"/>
  <c r="T467" i="6"/>
  <c r="S467" i="6"/>
  <c r="X455" i="6"/>
  <c r="U455" i="6"/>
  <c r="T455" i="6"/>
  <c r="W455" i="6"/>
  <c r="V455" i="6"/>
  <c r="S455" i="6"/>
  <c r="X443" i="6"/>
  <c r="W443" i="6"/>
  <c r="V443" i="6"/>
  <c r="U443" i="6"/>
  <c r="T443" i="6"/>
  <c r="S443" i="6"/>
  <c r="X427" i="6"/>
  <c r="W427" i="6"/>
  <c r="V427" i="6"/>
  <c r="U427" i="6"/>
  <c r="T427" i="6"/>
  <c r="S427" i="6"/>
  <c r="X1000" i="6"/>
  <c r="U1000" i="6"/>
  <c r="W1000" i="6"/>
  <c r="V1000" i="6"/>
  <c r="S1000" i="6"/>
  <c r="T1000" i="6"/>
  <c r="X996" i="6"/>
  <c r="W996" i="6"/>
  <c r="U996" i="6"/>
  <c r="S996" i="6"/>
  <c r="T996" i="6"/>
  <c r="V996" i="6"/>
  <c r="X992" i="6"/>
  <c r="W992" i="6"/>
  <c r="V992" i="6"/>
  <c r="U992" i="6"/>
  <c r="S992" i="6"/>
  <c r="T992" i="6"/>
  <c r="X988" i="6"/>
  <c r="W988" i="6"/>
  <c r="V988" i="6"/>
  <c r="S988" i="6"/>
  <c r="T988" i="6"/>
  <c r="U988" i="6"/>
  <c r="X984" i="6"/>
  <c r="W984" i="6"/>
  <c r="U984" i="6"/>
  <c r="S984" i="6"/>
  <c r="V984" i="6"/>
  <c r="T984" i="6"/>
  <c r="X980" i="6"/>
  <c r="U980" i="6"/>
  <c r="S980" i="6"/>
  <c r="V980" i="6"/>
  <c r="T980" i="6"/>
  <c r="W980" i="6"/>
  <c r="X976" i="6"/>
  <c r="W976" i="6"/>
  <c r="V976" i="6"/>
  <c r="S976" i="6"/>
  <c r="U976" i="6"/>
  <c r="T976" i="6"/>
  <c r="X972" i="6"/>
  <c r="W972" i="6"/>
  <c r="V972" i="6"/>
  <c r="S972" i="6"/>
  <c r="U972" i="6"/>
  <c r="T972" i="6"/>
  <c r="X968" i="6"/>
  <c r="W968" i="6"/>
  <c r="U968" i="6"/>
  <c r="V968" i="6"/>
  <c r="S968" i="6"/>
  <c r="T968" i="6"/>
  <c r="X964" i="6"/>
  <c r="W964" i="6"/>
  <c r="U964" i="6"/>
  <c r="S964" i="6"/>
  <c r="T964" i="6"/>
  <c r="V964" i="6"/>
  <c r="X960" i="6"/>
  <c r="W960" i="6"/>
  <c r="V960" i="6"/>
  <c r="U960" i="6"/>
  <c r="S960" i="6"/>
  <c r="T960" i="6"/>
  <c r="X956" i="6"/>
  <c r="W956" i="6"/>
  <c r="V956" i="6"/>
  <c r="S956" i="6"/>
  <c r="T956" i="6"/>
  <c r="U956" i="6"/>
  <c r="X952" i="6"/>
  <c r="W952" i="6"/>
  <c r="U952" i="6"/>
  <c r="S952" i="6"/>
  <c r="V952" i="6"/>
  <c r="T952" i="6"/>
  <c r="X948" i="6"/>
  <c r="W948" i="6"/>
  <c r="U948" i="6"/>
  <c r="S948" i="6"/>
  <c r="V948" i="6"/>
  <c r="T948" i="6"/>
  <c r="X944" i="6"/>
  <c r="W944" i="6"/>
  <c r="V944" i="6"/>
  <c r="S944" i="6"/>
  <c r="U944" i="6"/>
  <c r="T944" i="6"/>
  <c r="X940" i="6"/>
  <c r="W940" i="6"/>
  <c r="V940" i="6"/>
  <c r="S940" i="6"/>
  <c r="U940" i="6"/>
  <c r="T940" i="6"/>
  <c r="X936" i="6"/>
  <c r="U936" i="6"/>
  <c r="V936" i="6"/>
  <c r="S936" i="6"/>
  <c r="W936" i="6"/>
  <c r="T936" i="6"/>
  <c r="X932" i="6"/>
  <c r="W932" i="6"/>
  <c r="U932" i="6"/>
  <c r="S932" i="6"/>
  <c r="T932" i="6"/>
  <c r="V932" i="6"/>
  <c r="X928" i="6"/>
  <c r="W928" i="6"/>
  <c r="V928" i="6"/>
  <c r="U928" i="6"/>
  <c r="S928" i="6"/>
  <c r="T928" i="6"/>
  <c r="X924" i="6"/>
  <c r="W924" i="6"/>
  <c r="V924" i="6"/>
  <c r="S924" i="6"/>
  <c r="T924" i="6"/>
  <c r="U924" i="6"/>
  <c r="X920" i="6"/>
  <c r="W920" i="6"/>
  <c r="U920" i="6"/>
  <c r="S920" i="6"/>
  <c r="V920" i="6"/>
  <c r="T920" i="6"/>
  <c r="X916" i="6"/>
  <c r="U916" i="6"/>
  <c r="S916" i="6"/>
  <c r="W916" i="6"/>
  <c r="V916" i="6"/>
  <c r="T916" i="6"/>
  <c r="X912" i="6"/>
  <c r="W912" i="6"/>
  <c r="V912" i="6"/>
  <c r="S912" i="6"/>
  <c r="U912" i="6"/>
  <c r="T912" i="6"/>
  <c r="X908" i="6"/>
  <c r="W908" i="6"/>
  <c r="S908" i="6"/>
  <c r="U908" i="6"/>
  <c r="T908" i="6"/>
  <c r="V908" i="6"/>
  <c r="X904" i="6"/>
  <c r="V904" i="6"/>
  <c r="W904" i="6"/>
  <c r="U904" i="6"/>
  <c r="S904" i="6"/>
  <c r="T904" i="6"/>
  <c r="X900" i="6"/>
  <c r="W900" i="6"/>
  <c r="U900" i="6"/>
  <c r="V900" i="6"/>
  <c r="S900" i="6"/>
  <c r="T900" i="6"/>
  <c r="X896" i="6"/>
  <c r="W896" i="6"/>
  <c r="V896" i="6"/>
  <c r="U896" i="6"/>
  <c r="S896" i="6"/>
  <c r="T896" i="6"/>
  <c r="X892" i="6"/>
  <c r="W892" i="6"/>
  <c r="S892" i="6"/>
  <c r="T892" i="6"/>
  <c r="V892" i="6"/>
  <c r="U892" i="6"/>
  <c r="X888" i="6"/>
  <c r="W888" i="6"/>
  <c r="V888" i="6"/>
  <c r="U888" i="6"/>
  <c r="S888" i="6"/>
  <c r="T888" i="6"/>
  <c r="X884" i="6"/>
  <c r="W884" i="6"/>
  <c r="V884" i="6"/>
  <c r="U884" i="6"/>
  <c r="S884" i="6"/>
  <c r="T884" i="6"/>
  <c r="X880" i="6"/>
  <c r="W880" i="6"/>
  <c r="S880" i="6"/>
  <c r="U880" i="6"/>
  <c r="V880" i="6"/>
  <c r="T880" i="6"/>
  <c r="X876" i="6"/>
  <c r="W876" i="6"/>
  <c r="V876" i="6"/>
  <c r="S876" i="6"/>
  <c r="U876" i="6"/>
  <c r="T876" i="6"/>
  <c r="X872" i="6"/>
  <c r="V872" i="6"/>
  <c r="U872" i="6"/>
  <c r="W872" i="6"/>
  <c r="S872" i="6"/>
  <c r="T872" i="6"/>
  <c r="X868" i="6"/>
  <c r="W868" i="6"/>
  <c r="V868" i="6"/>
  <c r="U868" i="6"/>
  <c r="S868" i="6"/>
  <c r="T868" i="6"/>
  <c r="X864" i="6"/>
  <c r="W864" i="6"/>
  <c r="U864" i="6"/>
  <c r="S864" i="6"/>
  <c r="V864" i="6"/>
  <c r="T864" i="6"/>
  <c r="X860" i="6"/>
  <c r="W860" i="6"/>
  <c r="V860" i="6"/>
  <c r="S860" i="6"/>
  <c r="T860" i="6"/>
  <c r="U860" i="6"/>
  <c r="X856" i="6"/>
  <c r="W856" i="6"/>
  <c r="V856" i="6"/>
  <c r="U856" i="6"/>
  <c r="S856" i="6"/>
  <c r="T856" i="6"/>
  <c r="X852" i="6"/>
  <c r="U852" i="6"/>
  <c r="S852" i="6"/>
  <c r="T852" i="6"/>
  <c r="W852" i="6"/>
  <c r="V852" i="6"/>
  <c r="X848" i="6"/>
  <c r="W848" i="6"/>
  <c r="V848" i="6"/>
  <c r="S848" i="6"/>
  <c r="U848" i="6"/>
  <c r="T848" i="6"/>
  <c r="X844" i="6"/>
  <c r="W844" i="6"/>
  <c r="S844" i="6"/>
  <c r="V844" i="6"/>
  <c r="U844" i="6"/>
  <c r="T844" i="6"/>
  <c r="X840" i="6"/>
  <c r="V840" i="6"/>
  <c r="W840" i="6"/>
  <c r="U840" i="6"/>
  <c r="S840" i="6"/>
  <c r="T840" i="6"/>
  <c r="X836" i="6"/>
  <c r="W836" i="6"/>
  <c r="U836" i="6"/>
  <c r="S836" i="6"/>
  <c r="T836" i="6"/>
  <c r="V836" i="6"/>
  <c r="X832" i="6"/>
  <c r="W832" i="6"/>
  <c r="V832" i="6"/>
  <c r="U832" i="6"/>
  <c r="S832" i="6"/>
  <c r="T832" i="6"/>
  <c r="X828" i="6"/>
  <c r="W828" i="6"/>
  <c r="V828" i="6"/>
  <c r="S828" i="6"/>
  <c r="T828" i="6"/>
  <c r="U828" i="6"/>
  <c r="X824" i="6"/>
  <c r="W824" i="6"/>
  <c r="V824" i="6"/>
  <c r="U824" i="6"/>
  <c r="S824" i="6"/>
  <c r="T824" i="6"/>
  <c r="X820" i="6"/>
  <c r="W820" i="6"/>
  <c r="V820" i="6"/>
  <c r="U820" i="6"/>
  <c r="S820" i="6"/>
  <c r="T820" i="6"/>
  <c r="X816" i="6"/>
  <c r="W816" i="6"/>
  <c r="S816" i="6"/>
  <c r="V816" i="6"/>
  <c r="U816" i="6"/>
  <c r="T816" i="6"/>
  <c r="X812" i="6"/>
  <c r="W812" i="6"/>
  <c r="V812" i="6"/>
  <c r="S812" i="6"/>
  <c r="U812" i="6"/>
  <c r="T812" i="6"/>
  <c r="X808" i="6"/>
  <c r="V808" i="6"/>
  <c r="U808" i="6"/>
  <c r="S808" i="6"/>
  <c r="W808" i="6"/>
  <c r="T808" i="6"/>
  <c r="X804" i="6"/>
  <c r="W804" i="6"/>
  <c r="V804" i="6"/>
  <c r="U804" i="6"/>
  <c r="S804" i="6"/>
  <c r="T804" i="6"/>
  <c r="X800" i="6"/>
  <c r="W800" i="6"/>
  <c r="T800" i="6"/>
  <c r="V800" i="6"/>
  <c r="U800" i="6"/>
  <c r="S800" i="6"/>
  <c r="X796" i="6"/>
  <c r="W796" i="6"/>
  <c r="V796" i="6"/>
  <c r="T796" i="6"/>
  <c r="S796" i="6"/>
  <c r="U796" i="6"/>
  <c r="X792" i="6"/>
  <c r="W792" i="6"/>
  <c r="V792" i="6"/>
  <c r="U792" i="6"/>
  <c r="T792" i="6"/>
  <c r="S792" i="6"/>
  <c r="X788" i="6"/>
  <c r="U788" i="6"/>
  <c r="S788" i="6"/>
  <c r="W788" i="6"/>
  <c r="V788" i="6"/>
  <c r="T788" i="6"/>
  <c r="X784" i="6"/>
  <c r="W784" i="6"/>
  <c r="T784" i="6"/>
  <c r="V784" i="6"/>
  <c r="S784" i="6"/>
  <c r="U784" i="6"/>
  <c r="X780" i="6"/>
  <c r="W780" i="6"/>
  <c r="T780" i="6"/>
  <c r="S780" i="6"/>
  <c r="U780" i="6"/>
  <c r="V780" i="6"/>
  <c r="X776" i="6"/>
  <c r="V776" i="6"/>
  <c r="W776" i="6"/>
  <c r="U776" i="6"/>
  <c r="S776" i="6"/>
  <c r="T776" i="6"/>
  <c r="X772" i="6"/>
  <c r="W772" i="6"/>
  <c r="U772" i="6"/>
  <c r="V772" i="6"/>
  <c r="S772" i="6"/>
  <c r="T772" i="6"/>
  <c r="X768" i="6"/>
  <c r="W768" i="6"/>
  <c r="V768" i="6"/>
  <c r="T768" i="6"/>
  <c r="U768" i="6"/>
  <c r="S768" i="6"/>
  <c r="X764" i="6"/>
  <c r="W764" i="6"/>
  <c r="T764" i="6"/>
  <c r="S764" i="6"/>
  <c r="V764" i="6"/>
  <c r="U764" i="6"/>
  <c r="X760" i="6"/>
  <c r="W760" i="6"/>
  <c r="V760" i="6"/>
  <c r="U760" i="6"/>
  <c r="T760" i="6"/>
  <c r="S760" i="6"/>
  <c r="X756" i="6"/>
  <c r="W756" i="6"/>
  <c r="V756" i="6"/>
  <c r="U756" i="6"/>
  <c r="S756" i="6"/>
  <c r="T756" i="6"/>
  <c r="X752" i="6"/>
  <c r="W752" i="6"/>
  <c r="T752" i="6"/>
  <c r="S752" i="6"/>
  <c r="U752" i="6"/>
  <c r="V752" i="6"/>
  <c r="X748" i="6"/>
  <c r="W748" i="6"/>
  <c r="V748" i="6"/>
  <c r="T748" i="6"/>
  <c r="S748" i="6"/>
  <c r="U748" i="6"/>
  <c r="X744" i="6"/>
  <c r="V744" i="6"/>
  <c r="U744" i="6"/>
  <c r="W744" i="6"/>
  <c r="S744" i="6"/>
  <c r="T744" i="6"/>
  <c r="X740" i="6"/>
  <c r="W740" i="6"/>
  <c r="V740" i="6"/>
  <c r="U740" i="6"/>
  <c r="S740" i="6"/>
  <c r="T740" i="6"/>
  <c r="X736" i="6"/>
  <c r="W736" i="6"/>
  <c r="T736" i="6"/>
  <c r="U736" i="6"/>
  <c r="S736" i="6"/>
  <c r="V736" i="6"/>
  <c r="X732" i="6"/>
  <c r="W732" i="6"/>
  <c r="V732" i="6"/>
  <c r="T732" i="6"/>
  <c r="S732" i="6"/>
  <c r="U732" i="6"/>
  <c r="X728" i="6"/>
  <c r="W728" i="6"/>
  <c r="V728" i="6"/>
  <c r="U728" i="6"/>
  <c r="T728" i="6"/>
  <c r="S728" i="6"/>
  <c r="X724" i="6"/>
  <c r="W724" i="6"/>
  <c r="U724" i="6"/>
  <c r="S724" i="6"/>
  <c r="V724" i="6"/>
  <c r="T724" i="6"/>
  <c r="X720" i="6"/>
  <c r="W720" i="6"/>
  <c r="T720" i="6"/>
  <c r="V720" i="6"/>
  <c r="S720" i="6"/>
  <c r="U720" i="6"/>
  <c r="X716" i="6"/>
  <c r="W716" i="6"/>
  <c r="T716" i="6"/>
  <c r="S716" i="6"/>
  <c r="V716" i="6"/>
  <c r="U716" i="6"/>
  <c r="X712" i="6"/>
  <c r="W712" i="6"/>
  <c r="V712" i="6"/>
  <c r="U712" i="6"/>
  <c r="S712" i="6"/>
  <c r="T712" i="6"/>
  <c r="X708" i="6"/>
  <c r="W708" i="6"/>
  <c r="U708" i="6"/>
  <c r="S708" i="6"/>
  <c r="T708" i="6"/>
  <c r="V708" i="6"/>
  <c r="X704" i="6"/>
  <c r="W704" i="6"/>
  <c r="T704" i="6"/>
  <c r="V704" i="6"/>
  <c r="U704" i="6"/>
  <c r="S704" i="6"/>
  <c r="X700" i="6"/>
  <c r="W700" i="6"/>
  <c r="T700" i="6"/>
  <c r="S700" i="6"/>
  <c r="V700" i="6"/>
  <c r="U700" i="6"/>
  <c r="X696" i="6"/>
  <c r="W696" i="6"/>
  <c r="U696" i="6"/>
  <c r="V696" i="6"/>
  <c r="T696" i="6"/>
  <c r="S696" i="6"/>
  <c r="X692" i="6"/>
  <c r="W692" i="6"/>
  <c r="V692" i="6"/>
  <c r="U692" i="6"/>
  <c r="S692" i="6"/>
  <c r="T692" i="6"/>
  <c r="X688" i="6"/>
  <c r="W688" i="6"/>
  <c r="T688" i="6"/>
  <c r="S688" i="6"/>
  <c r="U688" i="6"/>
  <c r="V688" i="6"/>
  <c r="X684" i="6"/>
  <c r="W684" i="6"/>
  <c r="V684" i="6"/>
  <c r="T684" i="6"/>
  <c r="S684" i="6"/>
  <c r="U684" i="6"/>
  <c r="X680" i="6"/>
  <c r="W680" i="6"/>
  <c r="V680" i="6"/>
  <c r="U680" i="6"/>
  <c r="S680" i="6"/>
  <c r="T680" i="6"/>
  <c r="X676" i="6"/>
  <c r="W676" i="6"/>
  <c r="U676" i="6"/>
  <c r="V676" i="6"/>
  <c r="S676" i="6"/>
  <c r="T676" i="6"/>
  <c r="X672" i="6"/>
  <c r="W672" i="6"/>
  <c r="T672" i="6"/>
  <c r="V672" i="6"/>
  <c r="U672" i="6"/>
  <c r="S672" i="6"/>
  <c r="X668" i="6"/>
  <c r="W668" i="6"/>
  <c r="T668" i="6"/>
  <c r="S668" i="6"/>
  <c r="U668" i="6"/>
  <c r="V668" i="6"/>
  <c r="X664" i="6"/>
  <c r="W664" i="6"/>
  <c r="U664" i="6"/>
  <c r="T664" i="6"/>
  <c r="S664" i="6"/>
  <c r="V664" i="6"/>
  <c r="X660" i="6"/>
  <c r="W660" i="6"/>
  <c r="V660" i="6"/>
  <c r="U660" i="6"/>
  <c r="S660" i="6"/>
  <c r="T660" i="6"/>
  <c r="X656" i="6"/>
  <c r="W656" i="6"/>
  <c r="T656" i="6"/>
  <c r="S656" i="6"/>
  <c r="V656" i="6"/>
  <c r="U656" i="6"/>
  <c r="X652" i="6"/>
  <c r="W652" i="6"/>
  <c r="V652" i="6"/>
  <c r="T652" i="6"/>
  <c r="S652" i="6"/>
  <c r="U652" i="6"/>
  <c r="X648" i="6"/>
  <c r="W648" i="6"/>
  <c r="V648" i="6"/>
  <c r="U648" i="6"/>
  <c r="S648" i="6"/>
  <c r="T648" i="6"/>
  <c r="X644" i="6"/>
  <c r="W644" i="6"/>
  <c r="U644" i="6"/>
  <c r="T644" i="6"/>
  <c r="S644" i="6"/>
  <c r="V644" i="6"/>
  <c r="X640" i="6"/>
  <c r="W640" i="6"/>
  <c r="T640" i="6"/>
  <c r="V640" i="6"/>
  <c r="U640" i="6"/>
  <c r="S640" i="6"/>
  <c r="X636" i="6"/>
  <c r="W636" i="6"/>
  <c r="T636" i="6"/>
  <c r="V636" i="6"/>
  <c r="U636" i="6"/>
  <c r="S636" i="6"/>
  <c r="X632" i="6"/>
  <c r="W632" i="6"/>
  <c r="U632" i="6"/>
  <c r="V632" i="6"/>
  <c r="T632" i="6"/>
  <c r="S632" i="6"/>
  <c r="X628" i="6"/>
  <c r="W628" i="6"/>
  <c r="V628" i="6"/>
  <c r="U628" i="6"/>
  <c r="S628" i="6"/>
  <c r="T628" i="6"/>
  <c r="X624" i="6"/>
  <c r="W624" i="6"/>
  <c r="T624" i="6"/>
  <c r="U624" i="6"/>
  <c r="S624" i="6"/>
  <c r="V624" i="6"/>
  <c r="X620" i="6"/>
  <c r="W620" i="6"/>
  <c r="V620" i="6"/>
  <c r="T620" i="6"/>
  <c r="U620" i="6"/>
  <c r="S620" i="6"/>
  <c r="X616" i="6"/>
  <c r="W616" i="6"/>
  <c r="U616" i="6"/>
  <c r="V616" i="6"/>
  <c r="T616" i="6"/>
  <c r="S616" i="6"/>
  <c r="X612" i="6"/>
  <c r="W612" i="6"/>
  <c r="V612" i="6"/>
  <c r="U612" i="6"/>
  <c r="T612" i="6"/>
  <c r="S612" i="6"/>
  <c r="X608" i="6"/>
  <c r="W608" i="6"/>
  <c r="T608" i="6"/>
  <c r="U608" i="6"/>
  <c r="V608" i="6"/>
  <c r="S608" i="6"/>
  <c r="X604" i="6"/>
  <c r="W604" i="6"/>
  <c r="V604" i="6"/>
  <c r="T604" i="6"/>
  <c r="S604" i="6"/>
  <c r="U604" i="6"/>
  <c r="X600" i="6"/>
  <c r="W600" i="6"/>
  <c r="U600" i="6"/>
  <c r="V600" i="6"/>
  <c r="T600" i="6"/>
  <c r="S600" i="6"/>
  <c r="X596" i="6"/>
  <c r="W596" i="6"/>
  <c r="V596" i="6"/>
  <c r="U596" i="6"/>
  <c r="S596" i="6"/>
  <c r="T596" i="6"/>
  <c r="X592" i="6"/>
  <c r="W592" i="6"/>
  <c r="T592" i="6"/>
  <c r="U592" i="6"/>
  <c r="S592" i="6"/>
  <c r="V592" i="6"/>
  <c r="X588" i="6"/>
  <c r="W588" i="6"/>
  <c r="V588" i="6"/>
  <c r="T588" i="6"/>
  <c r="U588" i="6"/>
  <c r="S588" i="6"/>
  <c r="X584" i="6"/>
  <c r="W584" i="6"/>
  <c r="U584" i="6"/>
  <c r="V584" i="6"/>
  <c r="T584" i="6"/>
  <c r="S584" i="6"/>
  <c r="X580" i="6"/>
  <c r="W580" i="6"/>
  <c r="V580" i="6"/>
  <c r="U580" i="6"/>
  <c r="T580" i="6"/>
  <c r="S580" i="6"/>
  <c r="X576" i="6"/>
  <c r="W576" i="6"/>
  <c r="T576" i="6"/>
  <c r="U576" i="6"/>
  <c r="V576" i="6"/>
  <c r="S576" i="6"/>
  <c r="X572" i="6"/>
  <c r="W572" i="6"/>
  <c r="V572" i="6"/>
  <c r="T572" i="6"/>
  <c r="S572" i="6"/>
  <c r="U572" i="6"/>
  <c r="X568" i="6"/>
  <c r="W568" i="6"/>
  <c r="U568" i="6"/>
  <c r="V568" i="6"/>
  <c r="T568" i="6"/>
  <c r="S568" i="6"/>
  <c r="X564" i="6"/>
  <c r="W564" i="6"/>
  <c r="V564" i="6"/>
  <c r="U564" i="6"/>
  <c r="S564" i="6"/>
  <c r="T564" i="6"/>
  <c r="X560" i="6"/>
  <c r="W560" i="6"/>
  <c r="T560" i="6"/>
  <c r="U560" i="6"/>
  <c r="V560" i="6"/>
  <c r="S560" i="6"/>
  <c r="X556" i="6"/>
  <c r="W556" i="6"/>
  <c r="V556" i="6"/>
  <c r="T556" i="6"/>
  <c r="U556" i="6"/>
  <c r="S556" i="6"/>
  <c r="X552" i="6"/>
  <c r="W552" i="6"/>
  <c r="U552" i="6"/>
  <c r="V552" i="6"/>
  <c r="T552" i="6"/>
  <c r="S552" i="6"/>
  <c r="X548" i="6"/>
  <c r="W548" i="6"/>
  <c r="V548" i="6"/>
  <c r="U548" i="6"/>
  <c r="T548" i="6"/>
  <c r="S548" i="6"/>
  <c r="X544" i="6"/>
  <c r="W544" i="6"/>
  <c r="T544" i="6"/>
  <c r="U544" i="6"/>
  <c r="V544" i="6"/>
  <c r="S544" i="6"/>
  <c r="X540" i="6"/>
  <c r="W540" i="6"/>
  <c r="V540" i="6"/>
  <c r="T540" i="6"/>
  <c r="S540" i="6"/>
  <c r="U540" i="6"/>
  <c r="X536" i="6"/>
  <c r="W536" i="6"/>
  <c r="U536" i="6"/>
  <c r="V536" i="6"/>
  <c r="T536" i="6"/>
  <c r="S536" i="6"/>
  <c r="X532" i="6"/>
  <c r="W532" i="6"/>
  <c r="V532" i="6"/>
  <c r="U532" i="6"/>
  <c r="S532" i="6"/>
  <c r="T532" i="6"/>
  <c r="X528" i="6"/>
  <c r="W528" i="6"/>
  <c r="T528" i="6"/>
  <c r="U528" i="6"/>
  <c r="V528" i="6"/>
  <c r="S528" i="6"/>
  <c r="X524" i="6"/>
  <c r="W524" i="6"/>
  <c r="V524" i="6"/>
  <c r="T524" i="6"/>
  <c r="U524" i="6"/>
  <c r="S524" i="6"/>
  <c r="X520" i="6"/>
  <c r="W520" i="6"/>
  <c r="U520" i="6"/>
  <c r="V520" i="6"/>
  <c r="S520" i="6"/>
  <c r="T520" i="6"/>
  <c r="X516" i="6"/>
  <c r="W516" i="6"/>
  <c r="V516" i="6"/>
  <c r="U516" i="6"/>
  <c r="T516" i="6"/>
  <c r="S516" i="6"/>
  <c r="X512" i="6"/>
  <c r="W512" i="6"/>
  <c r="T512" i="6"/>
  <c r="U512" i="6"/>
  <c r="V512" i="6"/>
  <c r="S512" i="6"/>
  <c r="X508" i="6"/>
  <c r="W508" i="6"/>
  <c r="V508" i="6"/>
  <c r="T508" i="6"/>
  <c r="S508" i="6"/>
  <c r="U508" i="6"/>
  <c r="X504" i="6"/>
  <c r="W504" i="6"/>
  <c r="U504" i="6"/>
  <c r="V504" i="6"/>
  <c r="T504" i="6"/>
  <c r="S504" i="6"/>
  <c r="X500" i="6"/>
  <c r="W500" i="6"/>
  <c r="V500" i="6"/>
  <c r="U500" i="6"/>
  <c r="S500" i="6"/>
  <c r="T500" i="6"/>
  <c r="X496" i="6"/>
  <c r="W496" i="6"/>
  <c r="T496" i="6"/>
  <c r="U496" i="6"/>
  <c r="V496" i="6"/>
  <c r="S496" i="6"/>
  <c r="X492" i="6"/>
  <c r="W492" i="6"/>
  <c r="V492" i="6"/>
  <c r="T492" i="6"/>
  <c r="U492" i="6"/>
  <c r="S492" i="6"/>
  <c r="X488" i="6"/>
  <c r="W488" i="6"/>
  <c r="U488" i="6"/>
  <c r="V488" i="6"/>
  <c r="T488" i="6"/>
  <c r="S488" i="6"/>
  <c r="X484" i="6"/>
  <c r="W484" i="6"/>
  <c r="V484" i="6"/>
  <c r="U484" i="6"/>
  <c r="T484" i="6"/>
  <c r="S484" i="6"/>
  <c r="X480" i="6"/>
  <c r="W480" i="6"/>
  <c r="T480" i="6"/>
  <c r="U480" i="6"/>
  <c r="V480" i="6"/>
  <c r="S480" i="6"/>
  <c r="X476" i="6"/>
  <c r="W476" i="6"/>
  <c r="V476" i="6"/>
  <c r="T476" i="6"/>
  <c r="S476" i="6"/>
  <c r="U476" i="6"/>
  <c r="X472" i="6"/>
  <c r="W472" i="6"/>
  <c r="U472" i="6"/>
  <c r="V472" i="6"/>
  <c r="T472" i="6"/>
  <c r="S472" i="6"/>
  <c r="X468" i="6"/>
  <c r="W468" i="6"/>
  <c r="V468" i="6"/>
  <c r="U468" i="6"/>
  <c r="S468" i="6"/>
  <c r="T468" i="6"/>
  <c r="X464" i="6"/>
  <c r="W464" i="6"/>
  <c r="T464" i="6"/>
  <c r="U464" i="6"/>
  <c r="S464" i="6"/>
  <c r="V464" i="6"/>
  <c r="X460" i="6"/>
  <c r="W460" i="6"/>
  <c r="V460" i="6"/>
  <c r="T460" i="6"/>
  <c r="U460" i="6"/>
  <c r="S460" i="6"/>
  <c r="X456" i="6"/>
  <c r="W456" i="6"/>
  <c r="U456" i="6"/>
  <c r="V456" i="6"/>
  <c r="S456" i="6"/>
  <c r="T456" i="6"/>
  <c r="X452" i="6"/>
  <c r="W452" i="6"/>
  <c r="V452" i="6"/>
  <c r="U452" i="6"/>
  <c r="T452" i="6"/>
  <c r="S452" i="6"/>
  <c r="X448" i="6"/>
  <c r="W448" i="6"/>
  <c r="T448" i="6"/>
  <c r="U448" i="6"/>
  <c r="V448" i="6"/>
  <c r="S448" i="6"/>
  <c r="X444" i="6"/>
  <c r="W444" i="6"/>
  <c r="V444" i="6"/>
  <c r="T444" i="6"/>
  <c r="S444" i="6"/>
  <c r="U444" i="6"/>
  <c r="X440" i="6"/>
  <c r="W440" i="6"/>
  <c r="U440" i="6"/>
  <c r="V440" i="6"/>
  <c r="T440" i="6"/>
  <c r="S440" i="6"/>
  <c r="X436" i="6"/>
  <c r="W436" i="6"/>
  <c r="V436" i="6"/>
  <c r="U436" i="6"/>
  <c r="S436" i="6"/>
  <c r="T436" i="6"/>
  <c r="X432" i="6"/>
  <c r="W432" i="6"/>
  <c r="T432" i="6"/>
  <c r="U432" i="6"/>
  <c r="V432" i="6"/>
  <c r="S432" i="6"/>
  <c r="X428" i="6"/>
  <c r="W428" i="6"/>
  <c r="V428" i="6"/>
  <c r="T428" i="6"/>
  <c r="U428" i="6"/>
  <c r="S428" i="6"/>
  <c r="X424" i="6"/>
  <c r="W424" i="6"/>
  <c r="U424" i="6"/>
  <c r="V424" i="6"/>
  <c r="T424" i="6"/>
  <c r="S424" i="6"/>
  <c r="X420" i="6"/>
  <c r="W420" i="6"/>
  <c r="V420" i="6"/>
  <c r="U420" i="6"/>
  <c r="T420" i="6"/>
  <c r="S420" i="6"/>
  <c r="X416" i="6"/>
  <c r="W416" i="6"/>
  <c r="T416" i="6"/>
  <c r="U416" i="6"/>
  <c r="V416" i="6"/>
  <c r="S416" i="6"/>
  <c r="X412" i="6"/>
  <c r="W412" i="6"/>
  <c r="V412" i="6"/>
  <c r="T412" i="6"/>
  <c r="S412" i="6"/>
  <c r="U412" i="6"/>
  <c r="X408" i="6"/>
  <c r="W408" i="6"/>
  <c r="U408" i="6"/>
  <c r="V408" i="6"/>
  <c r="T408" i="6"/>
  <c r="S408" i="6"/>
  <c r="X404" i="6"/>
  <c r="W404" i="6"/>
  <c r="V404" i="6"/>
  <c r="U404" i="6"/>
  <c r="S404" i="6"/>
  <c r="T404" i="6"/>
  <c r="X400" i="6"/>
  <c r="W400" i="6"/>
  <c r="T400" i="6"/>
  <c r="U400" i="6"/>
  <c r="V400" i="6"/>
  <c r="S400" i="6"/>
  <c r="X396" i="6"/>
  <c r="W396" i="6"/>
  <c r="V396" i="6"/>
  <c r="T396" i="6"/>
  <c r="U396" i="6"/>
  <c r="S396" i="6"/>
  <c r="X392" i="6"/>
  <c r="W392" i="6"/>
  <c r="U392" i="6"/>
  <c r="V392" i="6"/>
  <c r="T392" i="6"/>
  <c r="S392" i="6"/>
  <c r="X388" i="6"/>
  <c r="W388" i="6"/>
  <c r="V388" i="6"/>
  <c r="U388" i="6"/>
  <c r="T388" i="6"/>
  <c r="S388" i="6"/>
  <c r="X384" i="6"/>
  <c r="W384" i="6"/>
  <c r="T384" i="6"/>
  <c r="U384" i="6"/>
  <c r="V384" i="6"/>
  <c r="S384" i="6"/>
  <c r="X380" i="6"/>
  <c r="W380" i="6"/>
  <c r="V380" i="6"/>
  <c r="T380" i="6"/>
  <c r="S380" i="6"/>
  <c r="U380" i="6"/>
  <c r="X376" i="6"/>
  <c r="W376" i="6"/>
  <c r="U376" i="6"/>
  <c r="V376" i="6"/>
  <c r="T376" i="6"/>
  <c r="S376" i="6"/>
  <c r="X372" i="6"/>
  <c r="W372" i="6"/>
  <c r="V372" i="6"/>
  <c r="U372" i="6"/>
  <c r="S372" i="6"/>
  <c r="T372" i="6"/>
  <c r="X368" i="6"/>
  <c r="W368" i="6"/>
  <c r="T368" i="6"/>
  <c r="U368" i="6"/>
  <c r="S368" i="6"/>
  <c r="V368" i="6"/>
  <c r="X364" i="6"/>
  <c r="W364" i="6"/>
  <c r="V364" i="6"/>
  <c r="T364" i="6"/>
  <c r="U364" i="6"/>
  <c r="S364" i="6"/>
  <c r="X360" i="6"/>
  <c r="W360" i="6"/>
  <c r="U360" i="6"/>
  <c r="V360" i="6"/>
  <c r="T360" i="6"/>
  <c r="S360" i="6"/>
  <c r="X356" i="6"/>
  <c r="W356" i="6"/>
  <c r="V356" i="6"/>
  <c r="U356" i="6"/>
  <c r="T356" i="6"/>
  <c r="S356" i="6"/>
  <c r="X352" i="6"/>
  <c r="W352" i="6"/>
  <c r="T352" i="6"/>
  <c r="U352" i="6"/>
  <c r="V352" i="6"/>
  <c r="S352" i="6"/>
  <c r="X348" i="6"/>
  <c r="W348" i="6"/>
  <c r="V348" i="6"/>
  <c r="T348" i="6"/>
  <c r="S348" i="6"/>
  <c r="U348" i="6"/>
  <c r="X344" i="6"/>
  <c r="W344" i="6"/>
  <c r="U344" i="6"/>
  <c r="V344" i="6"/>
  <c r="T344" i="6"/>
  <c r="S344" i="6"/>
  <c r="X340" i="6"/>
  <c r="W340" i="6"/>
  <c r="V340" i="6"/>
  <c r="U340" i="6"/>
  <c r="S340" i="6"/>
  <c r="T340" i="6"/>
  <c r="X336" i="6"/>
  <c r="W336" i="6"/>
  <c r="T336" i="6"/>
  <c r="U336" i="6"/>
  <c r="S336" i="6"/>
  <c r="V336" i="6"/>
  <c r="X332" i="6"/>
  <c r="W332" i="6"/>
  <c r="V332" i="6"/>
  <c r="T332" i="6"/>
  <c r="U332" i="6"/>
  <c r="S332" i="6"/>
  <c r="X328" i="6"/>
  <c r="W328" i="6"/>
  <c r="U328" i="6"/>
  <c r="V328" i="6"/>
  <c r="S328" i="6"/>
  <c r="T328" i="6"/>
  <c r="X324" i="6"/>
  <c r="W324" i="6"/>
  <c r="V324" i="6"/>
  <c r="U324" i="6"/>
  <c r="T324" i="6"/>
  <c r="S324" i="6"/>
  <c r="X320" i="6"/>
  <c r="W320" i="6"/>
  <c r="T320" i="6"/>
  <c r="U320" i="6"/>
  <c r="V320" i="6"/>
  <c r="S320" i="6"/>
  <c r="X316" i="6"/>
  <c r="W316" i="6"/>
  <c r="V316" i="6"/>
  <c r="T316" i="6"/>
  <c r="S316" i="6"/>
  <c r="U316" i="6"/>
  <c r="X312" i="6"/>
  <c r="W312" i="6"/>
  <c r="U312" i="6"/>
  <c r="V312" i="6"/>
  <c r="T312" i="6"/>
  <c r="S312" i="6"/>
  <c r="X308" i="6"/>
  <c r="W308" i="6"/>
  <c r="V308" i="6"/>
  <c r="U308" i="6"/>
  <c r="S308" i="6"/>
  <c r="T308" i="6"/>
  <c r="X304" i="6"/>
  <c r="W304" i="6"/>
  <c r="T304" i="6"/>
  <c r="U304" i="6"/>
  <c r="V304" i="6"/>
  <c r="S304" i="6"/>
  <c r="X300" i="6"/>
  <c r="W300" i="6"/>
  <c r="V300" i="6"/>
  <c r="T300" i="6"/>
  <c r="U300" i="6"/>
  <c r="S300" i="6"/>
  <c r="X296" i="6"/>
  <c r="W296" i="6"/>
  <c r="U296" i="6"/>
  <c r="V296" i="6"/>
  <c r="T296" i="6"/>
  <c r="S296" i="6"/>
  <c r="X292" i="6"/>
  <c r="W292" i="6"/>
  <c r="V292" i="6"/>
  <c r="U292" i="6"/>
  <c r="T292" i="6"/>
  <c r="S292" i="6"/>
  <c r="X288" i="6"/>
  <c r="W288" i="6"/>
  <c r="T288" i="6"/>
  <c r="U288" i="6"/>
  <c r="V288" i="6"/>
  <c r="S288" i="6"/>
  <c r="X284" i="6"/>
  <c r="W284" i="6"/>
  <c r="V284" i="6"/>
  <c r="T284" i="6"/>
  <c r="S284" i="6"/>
  <c r="U284" i="6"/>
  <c r="X280" i="6"/>
  <c r="W280" i="6"/>
  <c r="U280" i="6"/>
  <c r="V280" i="6"/>
  <c r="T280" i="6"/>
  <c r="S280" i="6"/>
  <c r="X276" i="6"/>
  <c r="W276" i="6"/>
  <c r="V276" i="6"/>
  <c r="U276" i="6"/>
  <c r="S276" i="6"/>
  <c r="T276" i="6"/>
  <c r="X272" i="6"/>
  <c r="W272" i="6"/>
  <c r="T272" i="6"/>
  <c r="U272" i="6"/>
  <c r="V272" i="6"/>
  <c r="S272" i="6"/>
  <c r="X268" i="6"/>
  <c r="W268" i="6"/>
  <c r="V268" i="6"/>
  <c r="T268" i="6"/>
  <c r="U268" i="6"/>
  <c r="S268" i="6"/>
  <c r="X264" i="6"/>
  <c r="W264" i="6"/>
  <c r="U264" i="6"/>
  <c r="V264" i="6"/>
  <c r="S264" i="6"/>
  <c r="T264" i="6"/>
  <c r="X260" i="6"/>
  <c r="W260" i="6"/>
  <c r="V260" i="6"/>
  <c r="U260" i="6"/>
  <c r="T260" i="6"/>
  <c r="S260" i="6"/>
  <c r="X256" i="6"/>
  <c r="W256" i="6"/>
  <c r="T256" i="6"/>
  <c r="U256" i="6"/>
  <c r="V256" i="6"/>
  <c r="S256" i="6"/>
  <c r="X252" i="6"/>
  <c r="W252" i="6"/>
  <c r="V252" i="6"/>
  <c r="T252" i="6"/>
  <c r="S252" i="6"/>
  <c r="U252" i="6"/>
  <c r="X248" i="6"/>
  <c r="W248" i="6"/>
  <c r="U248" i="6"/>
  <c r="V248" i="6"/>
  <c r="T248" i="6"/>
  <c r="S248" i="6"/>
  <c r="X244" i="6"/>
  <c r="W244" i="6"/>
  <c r="V244" i="6"/>
  <c r="U244" i="6"/>
  <c r="S244" i="6"/>
  <c r="T244" i="6"/>
  <c r="X240" i="6"/>
  <c r="W240" i="6"/>
  <c r="T240" i="6"/>
  <c r="U240" i="6"/>
  <c r="V240" i="6"/>
  <c r="S240" i="6"/>
  <c r="X236" i="6"/>
  <c r="W236" i="6"/>
  <c r="V236" i="6"/>
  <c r="T236" i="6"/>
  <c r="U236" i="6"/>
  <c r="S236" i="6"/>
  <c r="X232" i="6"/>
  <c r="W232" i="6"/>
  <c r="U232" i="6"/>
  <c r="V232" i="6"/>
  <c r="T232" i="6"/>
  <c r="S232" i="6"/>
  <c r="X228" i="6"/>
  <c r="W228" i="6"/>
  <c r="V228" i="6"/>
  <c r="U228" i="6"/>
  <c r="T228" i="6"/>
  <c r="S228" i="6"/>
  <c r="X224" i="6"/>
  <c r="W224" i="6"/>
  <c r="T224" i="6"/>
  <c r="U224" i="6"/>
  <c r="V224" i="6"/>
  <c r="S224" i="6"/>
  <c r="X220" i="6"/>
  <c r="W220" i="6"/>
  <c r="V220" i="6"/>
  <c r="T220" i="6"/>
  <c r="S220" i="6"/>
  <c r="U220" i="6"/>
  <c r="X216" i="6"/>
  <c r="W216" i="6"/>
  <c r="U216" i="6"/>
  <c r="V216" i="6"/>
  <c r="T216" i="6"/>
  <c r="S216" i="6"/>
  <c r="X212" i="6"/>
  <c r="W212" i="6"/>
  <c r="V212" i="6"/>
  <c r="U212" i="6"/>
  <c r="S212" i="6"/>
  <c r="T212" i="6"/>
  <c r="X208" i="6"/>
  <c r="W208" i="6"/>
  <c r="T208" i="6"/>
  <c r="U208" i="6"/>
  <c r="S208" i="6"/>
  <c r="V208" i="6"/>
  <c r="X204" i="6"/>
  <c r="W204" i="6"/>
  <c r="V204" i="6"/>
  <c r="T204" i="6"/>
  <c r="U204" i="6"/>
  <c r="S204" i="6"/>
  <c r="X200" i="6"/>
  <c r="W200" i="6"/>
  <c r="U200" i="6"/>
  <c r="V200" i="6"/>
  <c r="T200" i="6"/>
  <c r="S200" i="6"/>
  <c r="X196" i="6"/>
  <c r="W196" i="6"/>
  <c r="V196" i="6"/>
  <c r="U196" i="6"/>
  <c r="T196" i="6"/>
  <c r="S196" i="6"/>
  <c r="X192" i="6"/>
  <c r="W192" i="6"/>
  <c r="T192" i="6"/>
  <c r="U192" i="6"/>
  <c r="V192" i="6"/>
  <c r="S192" i="6"/>
  <c r="X188" i="6"/>
  <c r="W188" i="6"/>
  <c r="V188" i="6"/>
  <c r="T188" i="6"/>
  <c r="S188" i="6"/>
  <c r="U188" i="6"/>
  <c r="X184" i="6"/>
  <c r="W184" i="6"/>
  <c r="U184" i="6"/>
  <c r="V184" i="6"/>
  <c r="T184" i="6"/>
  <c r="S184" i="6"/>
  <c r="X180" i="6"/>
  <c r="W180" i="6"/>
  <c r="V180" i="6"/>
  <c r="U180" i="6"/>
  <c r="S180" i="6"/>
  <c r="T180" i="6"/>
  <c r="X176" i="6"/>
  <c r="W176" i="6"/>
  <c r="T176" i="6"/>
  <c r="U176" i="6"/>
  <c r="V176" i="6"/>
  <c r="S176" i="6"/>
  <c r="X172" i="6"/>
  <c r="W172" i="6"/>
  <c r="V172" i="6"/>
  <c r="T172" i="6"/>
  <c r="U172" i="6"/>
  <c r="S172" i="6"/>
  <c r="X168" i="6"/>
  <c r="W168" i="6"/>
  <c r="U168" i="6"/>
  <c r="V168" i="6"/>
  <c r="T168" i="6"/>
  <c r="S168" i="6"/>
  <c r="X164" i="6"/>
  <c r="W164" i="6"/>
  <c r="V164" i="6"/>
  <c r="U164" i="6"/>
  <c r="T164" i="6"/>
  <c r="S164" i="6"/>
  <c r="X160" i="6"/>
  <c r="W160" i="6"/>
  <c r="T160" i="6"/>
  <c r="U160" i="6"/>
  <c r="V160" i="6"/>
  <c r="S160" i="6"/>
  <c r="X156" i="6"/>
  <c r="W156" i="6"/>
  <c r="V156" i="6"/>
  <c r="T156" i="6"/>
  <c r="S156" i="6"/>
  <c r="U156" i="6"/>
  <c r="X152" i="6"/>
  <c r="W152" i="6"/>
  <c r="U152" i="6"/>
  <c r="V152" i="6"/>
  <c r="T152" i="6"/>
  <c r="S152" i="6"/>
  <c r="X148" i="6"/>
  <c r="W148" i="6"/>
  <c r="V148" i="6"/>
  <c r="U148" i="6"/>
  <c r="S148" i="6"/>
  <c r="T148" i="6"/>
  <c r="X144" i="6"/>
  <c r="W144" i="6"/>
  <c r="T144" i="6"/>
  <c r="U144" i="6"/>
  <c r="V144" i="6"/>
  <c r="S144" i="6"/>
  <c r="X140" i="6"/>
  <c r="W140" i="6"/>
  <c r="V140" i="6"/>
  <c r="T140" i="6"/>
  <c r="U140" i="6"/>
  <c r="S140" i="6"/>
  <c r="X136" i="6"/>
  <c r="W136" i="6"/>
  <c r="U136" i="6"/>
  <c r="V136" i="6"/>
  <c r="T136" i="6"/>
  <c r="S136" i="6"/>
  <c r="X132" i="6"/>
  <c r="W132" i="6"/>
  <c r="V132" i="6"/>
  <c r="U132" i="6"/>
  <c r="T132" i="6"/>
  <c r="S132" i="6"/>
  <c r="X128" i="6"/>
  <c r="W128" i="6"/>
  <c r="T128" i="6"/>
  <c r="U128" i="6"/>
  <c r="V128" i="6"/>
  <c r="S128" i="6"/>
  <c r="X124" i="6"/>
  <c r="W124" i="6"/>
  <c r="V124" i="6"/>
  <c r="T124" i="6"/>
  <c r="S124" i="6"/>
  <c r="U124" i="6"/>
  <c r="X120" i="6"/>
  <c r="W120" i="6"/>
  <c r="V120" i="6"/>
  <c r="U120" i="6"/>
  <c r="T120" i="6"/>
  <c r="S120" i="6"/>
  <c r="X116" i="6"/>
  <c r="W116" i="6"/>
  <c r="V116" i="6"/>
  <c r="U116" i="6"/>
  <c r="S116" i="6"/>
  <c r="T116" i="6"/>
  <c r="X112" i="6"/>
  <c r="W112" i="6"/>
  <c r="V112" i="6"/>
  <c r="T112" i="6"/>
  <c r="U112" i="6"/>
  <c r="S112" i="6"/>
  <c r="X108" i="6"/>
  <c r="W108" i="6"/>
  <c r="T108" i="6"/>
  <c r="U108" i="6"/>
  <c r="S108" i="6"/>
  <c r="V108" i="6"/>
  <c r="X104" i="6"/>
  <c r="W104" i="6"/>
  <c r="V104" i="6"/>
  <c r="U104" i="6"/>
  <c r="T104" i="6"/>
  <c r="S104" i="6"/>
  <c r="X100" i="6"/>
  <c r="W100" i="6"/>
  <c r="V100" i="6"/>
  <c r="U100" i="6"/>
  <c r="T100" i="6"/>
  <c r="S100" i="6"/>
  <c r="X96" i="6"/>
  <c r="W96" i="6"/>
  <c r="V96" i="6"/>
  <c r="T96" i="6"/>
  <c r="U96" i="6"/>
  <c r="S96" i="6"/>
  <c r="X92" i="6"/>
  <c r="W92" i="6"/>
  <c r="V92" i="6"/>
  <c r="T92" i="6"/>
  <c r="S92" i="6"/>
  <c r="U92" i="6"/>
  <c r="X88" i="6"/>
  <c r="W88" i="6"/>
  <c r="V88" i="6"/>
  <c r="U88" i="6"/>
  <c r="T88" i="6"/>
  <c r="S88" i="6"/>
  <c r="X84" i="6"/>
  <c r="W84" i="6"/>
  <c r="V84" i="6"/>
  <c r="U84" i="6"/>
  <c r="S84" i="6"/>
  <c r="T84" i="6"/>
  <c r="X80" i="6"/>
  <c r="W80" i="6"/>
  <c r="V80" i="6"/>
  <c r="T80" i="6"/>
  <c r="U80" i="6"/>
  <c r="S80" i="6"/>
  <c r="X76" i="6"/>
  <c r="W76" i="6"/>
  <c r="V76" i="6"/>
  <c r="T76" i="6"/>
  <c r="U76" i="6"/>
  <c r="S76" i="6"/>
  <c r="X72" i="6"/>
  <c r="W72" i="6"/>
  <c r="V72" i="6"/>
  <c r="U72" i="6"/>
  <c r="T72" i="6"/>
  <c r="S72" i="6"/>
  <c r="X68" i="6"/>
  <c r="W68" i="6"/>
  <c r="V68" i="6"/>
  <c r="U68" i="6"/>
  <c r="T68" i="6"/>
  <c r="S68" i="6"/>
  <c r="X64" i="6"/>
  <c r="W64" i="6"/>
  <c r="T64" i="6"/>
  <c r="U64" i="6"/>
  <c r="V64" i="6"/>
  <c r="S64" i="6"/>
  <c r="X60" i="6"/>
  <c r="W60" i="6"/>
  <c r="V60" i="6"/>
  <c r="T60" i="6"/>
  <c r="S60" i="6"/>
  <c r="U60" i="6"/>
  <c r="X56" i="6"/>
  <c r="W56" i="6"/>
  <c r="V56" i="6"/>
  <c r="U56" i="6"/>
  <c r="T56" i="6"/>
  <c r="S56" i="6"/>
  <c r="X52" i="6"/>
  <c r="W52" i="6"/>
  <c r="V52" i="6"/>
  <c r="U52" i="6"/>
  <c r="S52" i="6"/>
  <c r="T52" i="6"/>
  <c r="X48" i="6"/>
  <c r="W48" i="6"/>
  <c r="V48" i="6"/>
  <c r="T48" i="6"/>
  <c r="U48" i="6"/>
  <c r="S48" i="6"/>
  <c r="X44" i="6"/>
  <c r="W44" i="6"/>
  <c r="T44" i="6"/>
  <c r="V44" i="6"/>
  <c r="U44" i="6"/>
  <c r="S44" i="6"/>
  <c r="X40" i="6"/>
  <c r="W40" i="6"/>
  <c r="V40" i="6"/>
  <c r="U40" i="6"/>
  <c r="T40" i="6"/>
  <c r="S40" i="6"/>
  <c r="X36" i="6"/>
  <c r="W36" i="6"/>
  <c r="V36" i="6"/>
  <c r="U36" i="6"/>
  <c r="T36" i="6"/>
  <c r="S36" i="6"/>
  <c r="X32" i="6"/>
  <c r="W32" i="6"/>
  <c r="V32" i="6"/>
  <c r="T32" i="6"/>
  <c r="U32" i="6"/>
  <c r="S32" i="6"/>
  <c r="X28" i="6"/>
  <c r="W28" i="6"/>
  <c r="V28" i="6"/>
  <c r="T28" i="6"/>
  <c r="S28" i="6"/>
  <c r="U28" i="6"/>
  <c r="X24" i="6"/>
  <c r="W24" i="6"/>
  <c r="V24" i="6"/>
  <c r="U24" i="6"/>
  <c r="T24" i="6"/>
  <c r="S24" i="6"/>
  <c r="X20" i="6"/>
  <c r="W20" i="6"/>
  <c r="V20" i="6"/>
  <c r="U20" i="6"/>
  <c r="S20" i="6"/>
  <c r="T20" i="6"/>
  <c r="X16" i="6"/>
  <c r="W16" i="6"/>
  <c r="V16" i="6"/>
  <c r="T16" i="6"/>
  <c r="U16" i="6"/>
  <c r="S16" i="6"/>
  <c r="X12" i="6"/>
  <c r="W12" i="6"/>
  <c r="V12" i="6"/>
  <c r="T12" i="6"/>
  <c r="U12" i="6"/>
  <c r="S12" i="6"/>
  <c r="X7" i="6"/>
  <c r="W7" i="6"/>
  <c r="U7" i="6"/>
  <c r="T7" i="6"/>
  <c r="V7" i="6"/>
  <c r="S7" i="6"/>
  <c r="N3" i="6"/>
  <c r="O3" i="6" s="1"/>
  <c r="X3" i="6"/>
  <c r="V3" i="6"/>
  <c r="W3" i="6"/>
  <c r="U3" i="6"/>
  <c r="T3" i="6"/>
  <c r="S3" i="6"/>
  <c r="C2" i="6"/>
  <c r="E2" i="6" s="1"/>
  <c r="P9" i="6"/>
  <c r="Q9" i="6" s="1"/>
  <c r="O9" i="6"/>
  <c r="N1001" i="6"/>
  <c r="E1001" i="6"/>
  <c r="N997" i="6"/>
  <c r="E997" i="6"/>
  <c r="N993" i="6"/>
  <c r="E993" i="6"/>
  <c r="N989" i="6"/>
  <c r="E989" i="6"/>
  <c r="N985" i="6"/>
  <c r="E985" i="6"/>
  <c r="N981" i="6"/>
  <c r="E981" i="6"/>
  <c r="N977" i="6"/>
  <c r="E977" i="6"/>
  <c r="N973" i="6"/>
  <c r="E973" i="6"/>
  <c r="N969" i="6"/>
  <c r="E969" i="6"/>
  <c r="N965" i="6"/>
  <c r="E965" i="6"/>
  <c r="N961" i="6"/>
  <c r="E961" i="6"/>
  <c r="N957" i="6"/>
  <c r="E957" i="6"/>
  <c r="N953" i="6"/>
  <c r="E953" i="6"/>
  <c r="N949" i="6"/>
  <c r="E949" i="6"/>
  <c r="N945" i="6"/>
  <c r="E945" i="6"/>
  <c r="N941" i="6"/>
  <c r="E941" i="6"/>
  <c r="N937" i="6"/>
  <c r="E937" i="6"/>
  <c r="N933" i="6"/>
  <c r="E933" i="6"/>
  <c r="N929" i="6"/>
  <c r="E929" i="6"/>
  <c r="N925" i="6"/>
  <c r="E925" i="6"/>
  <c r="N921" i="6"/>
  <c r="E921" i="6"/>
  <c r="N917" i="6"/>
  <c r="E917" i="6"/>
  <c r="N913" i="6"/>
  <c r="E913" i="6"/>
  <c r="N909" i="6"/>
  <c r="E909" i="6"/>
  <c r="N905" i="6"/>
  <c r="E905" i="6"/>
  <c r="N901" i="6"/>
  <c r="E901" i="6"/>
  <c r="N897" i="6"/>
  <c r="E897" i="6"/>
  <c r="N893" i="6"/>
  <c r="E893" i="6"/>
  <c r="N889" i="6"/>
  <c r="E889" i="6"/>
  <c r="N885" i="6"/>
  <c r="E885" i="6"/>
  <c r="N881" i="6"/>
  <c r="E881" i="6"/>
  <c r="N877" i="6"/>
  <c r="E877" i="6"/>
  <c r="N873" i="6"/>
  <c r="E873" i="6"/>
  <c r="N869" i="6"/>
  <c r="E869" i="6"/>
  <c r="N865" i="6"/>
  <c r="E865" i="6"/>
  <c r="N861" i="6"/>
  <c r="E861" i="6"/>
  <c r="N857" i="6"/>
  <c r="E857" i="6"/>
  <c r="N853" i="6"/>
  <c r="E853" i="6"/>
  <c r="N849" i="6"/>
  <c r="E849" i="6"/>
  <c r="N845" i="6"/>
  <c r="E845" i="6"/>
  <c r="N841" i="6"/>
  <c r="E841" i="6"/>
  <c r="N837" i="6"/>
  <c r="E837" i="6"/>
  <c r="N833" i="6"/>
  <c r="E833" i="6"/>
  <c r="N829" i="6"/>
  <c r="E829" i="6"/>
  <c r="N825" i="6"/>
  <c r="E825" i="6"/>
  <c r="N821" i="6"/>
  <c r="E821" i="6"/>
  <c r="N817" i="6"/>
  <c r="E817" i="6"/>
  <c r="N813" i="6"/>
  <c r="E813" i="6"/>
  <c r="N809" i="6"/>
  <c r="E809" i="6"/>
  <c r="N805" i="6"/>
  <c r="E805" i="6"/>
  <c r="N801" i="6"/>
  <c r="E801" i="6"/>
  <c r="N797" i="6"/>
  <c r="E797" i="6"/>
  <c r="N793" i="6"/>
  <c r="E793" i="6"/>
  <c r="N789" i="6"/>
  <c r="E789" i="6"/>
  <c r="N785" i="6"/>
  <c r="E785" i="6"/>
  <c r="N781" i="6"/>
  <c r="E781" i="6"/>
  <c r="N777" i="6"/>
  <c r="E777" i="6"/>
  <c r="N773" i="6"/>
  <c r="E773" i="6"/>
  <c r="N769" i="6"/>
  <c r="E769" i="6"/>
  <c r="N765" i="6"/>
  <c r="E765" i="6"/>
  <c r="N761" i="6"/>
  <c r="E761" i="6"/>
  <c r="N757" i="6"/>
  <c r="E757" i="6"/>
  <c r="N753" i="6"/>
  <c r="E753" i="6"/>
  <c r="N749" i="6"/>
  <c r="E749" i="6"/>
  <c r="N745" i="6"/>
  <c r="E745" i="6"/>
  <c r="N741" i="6"/>
  <c r="E741" i="6"/>
  <c r="N737" i="6"/>
  <c r="E737" i="6"/>
  <c r="N733" i="6"/>
  <c r="E733" i="6"/>
  <c r="N729" i="6"/>
  <c r="E729" i="6"/>
  <c r="N725" i="6"/>
  <c r="E725" i="6"/>
  <c r="N721" i="6"/>
  <c r="E721" i="6"/>
  <c r="N717" i="6"/>
  <c r="E717" i="6"/>
  <c r="N713" i="6"/>
  <c r="E713" i="6"/>
  <c r="N709" i="6"/>
  <c r="E709" i="6"/>
  <c r="N705" i="6"/>
  <c r="E705" i="6"/>
  <c r="N701" i="6"/>
  <c r="E701" i="6"/>
  <c r="N697" i="6"/>
  <c r="E697" i="6"/>
  <c r="N693" i="6"/>
  <c r="E693" i="6"/>
  <c r="N689" i="6"/>
  <c r="E689" i="6"/>
  <c r="N685" i="6"/>
  <c r="E685" i="6"/>
  <c r="N681" i="6"/>
  <c r="E681" i="6"/>
  <c r="N677" i="6"/>
  <c r="E677" i="6"/>
  <c r="N673" i="6"/>
  <c r="E673" i="6"/>
  <c r="N669" i="6"/>
  <c r="E669" i="6"/>
  <c r="N665" i="6"/>
  <c r="E665" i="6"/>
  <c r="N661" i="6"/>
  <c r="E661" i="6"/>
  <c r="N657" i="6"/>
  <c r="E657" i="6"/>
  <c r="N653" i="6"/>
  <c r="E653" i="6"/>
  <c r="N649" i="6"/>
  <c r="E649" i="6"/>
  <c r="N645" i="6"/>
  <c r="E645" i="6"/>
  <c r="N641" i="6"/>
  <c r="E641" i="6"/>
  <c r="N637" i="6"/>
  <c r="E637" i="6"/>
  <c r="N633" i="6"/>
  <c r="E633" i="6"/>
  <c r="N629" i="6"/>
  <c r="E629" i="6"/>
  <c r="N625" i="6"/>
  <c r="E625" i="6"/>
  <c r="N621" i="6"/>
  <c r="E621" i="6"/>
  <c r="N617" i="6"/>
  <c r="E617" i="6"/>
  <c r="N613" i="6"/>
  <c r="E613" i="6"/>
  <c r="N609" i="6"/>
  <c r="E609" i="6"/>
  <c r="N605" i="6"/>
  <c r="E605" i="6"/>
  <c r="N601" i="6"/>
  <c r="E601" i="6"/>
  <c r="N597" i="6"/>
  <c r="E597" i="6"/>
  <c r="N593" i="6"/>
  <c r="E593" i="6"/>
  <c r="N589" i="6"/>
  <c r="E589" i="6"/>
  <c r="N585" i="6"/>
  <c r="E585" i="6"/>
  <c r="N581" i="6"/>
  <c r="E581" i="6"/>
  <c r="N577" i="6"/>
  <c r="E577" i="6"/>
  <c r="N573" i="6"/>
  <c r="E573" i="6"/>
  <c r="N569" i="6"/>
  <c r="E569" i="6"/>
  <c r="N565" i="6"/>
  <c r="E565" i="6"/>
  <c r="N561" i="6"/>
  <c r="E561" i="6"/>
  <c r="N557" i="6"/>
  <c r="E557" i="6"/>
  <c r="N553" i="6"/>
  <c r="E553" i="6"/>
  <c r="N549" i="6"/>
  <c r="E549" i="6"/>
  <c r="N545" i="6"/>
  <c r="E545" i="6"/>
  <c r="N541" i="6"/>
  <c r="E541" i="6"/>
  <c r="N537" i="6"/>
  <c r="E537" i="6"/>
  <c r="N533" i="6"/>
  <c r="E533" i="6"/>
  <c r="N529" i="6"/>
  <c r="E529" i="6"/>
  <c r="N525" i="6"/>
  <c r="E525" i="6"/>
  <c r="N521" i="6"/>
  <c r="E521" i="6"/>
  <c r="N517" i="6"/>
  <c r="E517" i="6"/>
  <c r="N513" i="6"/>
  <c r="E513" i="6"/>
  <c r="N509" i="6"/>
  <c r="E509" i="6"/>
  <c r="N505" i="6"/>
  <c r="E505" i="6"/>
  <c r="N501" i="6"/>
  <c r="E501" i="6"/>
  <c r="N497" i="6"/>
  <c r="E497" i="6"/>
  <c r="N493" i="6"/>
  <c r="E493" i="6"/>
  <c r="N489" i="6"/>
  <c r="E489" i="6"/>
  <c r="N485" i="6"/>
  <c r="E485" i="6"/>
  <c r="N481" i="6"/>
  <c r="E481" i="6"/>
  <c r="N477" i="6"/>
  <c r="E477" i="6"/>
  <c r="N473" i="6"/>
  <c r="E473" i="6"/>
  <c r="N469" i="6"/>
  <c r="E469" i="6"/>
  <c r="N465" i="6"/>
  <c r="E465" i="6"/>
  <c r="N461" i="6"/>
  <c r="E461" i="6"/>
  <c r="N457" i="6"/>
  <c r="E457" i="6"/>
  <c r="N453" i="6"/>
  <c r="E453" i="6"/>
  <c r="N449" i="6"/>
  <c r="E449" i="6"/>
  <c r="N445" i="6"/>
  <c r="E445" i="6"/>
  <c r="N441" i="6"/>
  <c r="E441" i="6"/>
  <c r="N437" i="6"/>
  <c r="E437" i="6"/>
  <c r="N433" i="6"/>
  <c r="E433" i="6"/>
  <c r="N429" i="6"/>
  <c r="E429" i="6"/>
  <c r="N425" i="6"/>
  <c r="E425" i="6"/>
  <c r="N421" i="6"/>
  <c r="E421" i="6"/>
  <c r="N417" i="6"/>
  <c r="E417" i="6"/>
  <c r="N413" i="6"/>
  <c r="E413" i="6"/>
  <c r="N409" i="6"/>
  <c r="E409" i="6"/>
  <c r="N405" i="6"/>
  <c r="E405" i="6"/>
  <c r="N401" i="6"/>
  <c r="E401" i="6"/>
  <c r="N397" i="6"/>
  <c r="E397" i="6"/>
  <c r="N393" i="6"/>
  <c r="E393" i="6"/>
  <c r="N389" i="6"/>
  <c r="E389" i="6"/>
  <c r="N385" i="6"/>
  <c r="E385" i="6"/>
  <c r="N381" i="6"/>
  <c r="E381" i="6"/>
  <c r="N377" i="6"/>
  <c r="E377" i="6"/>
  <c r="N373" i="6"/>
  <c r="E373" i="6"/>
  <c r="N369" i="6"/>
  <c r="E369" i="6"/>
  <c r="N365" i="6"/>
  <c r="E365" i="6"/>
  <c r="N361" i="6"/>
  <c r="E361" i="6"/>
  <c r="N357" i="6"/>
  <c r="E357" i="6"/>
  <c r="N353" i="6"/>
  <c r="E353" i="6"/>
  <c r="N349" i="6"/>
  <c r="E349" i="6"/>
  <c r="N345" i="6"/>
  <c r="E345" i="6"/>
  <c r="N341" i="6"/>
  <c r="E341" i="6"/>
  <c r="N337" i="6"/>
  <c r="E337" i="6"/>
  <c r="N333" i="6"/>
  <c r="E333" i="6"/>
  <c r="N329" i="6"/>
  <c r="E329" i="6"/>
  <c r="N325" i="6"/>
  <c r="E325" i="6"/>
  <c r="N321" i="6"/>
  <c r="E321" i="6"/>
  <c r="N317" i="6"/>
  <c r="E317" i="6"/>
  <c r="N313" i="6"/>
  <c r="E313" i="6"/>
  <c r="N309" i="6"/>
  <c r="E309" i="6"/>
  <c r="N305" i="6"/>
  <c r="E305" i="6"/>
  <c r="N301" i="6"/>
  <c r="E301" i="6"/>
  <c r="N297" i="6"/>
  <c r="E297" i="6"/>
  <c r="N293" i="6"/>
  <c r="E293" i="6"/>
  <c r="N289" i="6"/>
  <c r="E289" i="6"/>
  <c r="N285" i="6"/>
  <c r="E285" i="6"/>
  <c r="N281" i="6"/>
  <c r="E281" i="6"/>
  <c r="N277" i="6"/>
  <c r="E277" i="6"/>
  <c r="N273" i="6"/>
  <c r="E273" i="6"/>
  <c r="N269" i="6"/>
  <c r="E269" i="6"/>
  <c r="N265" i="6"/>
  <c r="E265" i="6"/>
  <c r="N261" i="6"/>
  <c r="E261" i="6"/>
  <c r="N257" i="6"/>
  <c r="E257" i="6"/>
  <c r="N253" i="6"/>
  <c r="E253" i="6"/>
  <c r="N249" i="6"/>
  <c r="E249" i="6"/>
  <c r="N245" i="6"/>
  <c r="E245" i="6"/>
  <c r="N241" i="6"/>
  <c r="E241" i="6"/>
  <c r="N237" i="6"/>
  <c r="E237" i="6"/>
  <c r="N233" i="6"/>
  <c r="E233" i="6"/>
  <c r="N229" i="6"/>
  <c r="E229" i="6"/>
  <c r="N225" i="6"/>
  <c r="E225" i="6"/>
  <c r="N221" i="6"/>
  <c r="E221" i="6"/>
  <c r="N217" i="6"/>
  <c r="E217" i="6"/>
  <c r="N213" i="6"/>
  <c r="E213" i="6"/>
  <c r="N209" i="6"/>
  <c r="E209" i="6"/>
  <c r="N205" i="6"/>
  <c r="E205" i="6"/>
  <c r="N201" i="6"/>
  <c r="E201" i="6"/>
  <c r="N197" i="6"/>
  <c r="E197" i="6"/>
  <c r="N193" i="6"/>
  <c r="E193" i="6"/>
  <c r="N189" i="6"/>
  <c r="E189" i="6"/>
  <c r="N185" i="6"/>
  <c r="E185" i="6"/>
  <c r="N181" i="6"/>
  <c r="E181" i="6"/>
  <c r="N177" i="6"/>
  <c r="E177" i="6"/>
  <c r="N173" i="6"/>
  <c r="E173" i="6"/>
  <c r="N169" i="6"/>
  <c r="E169" i="6"/>
  <c r="N165" i="6"/>
  <c r="E165" i="6"/>
  <c r="N161" i="6"/>
  <c r="E161" i="6"/>
  <c r="N157" i="6"/>
  <c r="E157" i="6"/>
  <c r="N153" i="6"/>
  <c r="E153" i="6"/>
  <c r="N149" i="6"/>
  <c r="E149" i="6"/>
  <c r="N145" i="6"/>
  <c r="E145" i="6"/>
  <c r="N141" i="6"/>
  <c r="E141" i="6"/>
  <c r="N137" i="6"/>
  <c r="E137" i="6"/>
  <c r="N133" i="6"/>
  <c r="E133" i="6"/>
  <c r="N129" i="6"/>
  <c r="E129" i="6"/>
  <c r="N125" i="6"/>
  <c r="E125" i="6"/>
  <c r="N121" i="6"/>
  <c r="E121" i="6"/>
  <c r="N117" i="6"/>
  <c r="E117" i="6"/>
  <c r="N113" i="6"/>
  <c r="E113" i="6"/>
  <c r="N109" i="6"/>
  <c r="E109" i="6"/>
  <c r="N105" i="6"/>
  <c r="E105" i="6"/>
  <c r="N101" i="6"/>
  <c r="E101" i="6"/>
  <c r="N97" i="6"/>
  <c r="E97" i="6"/>
  <c r="N93" i="6"/>
  <c r="E93" i="6"/>
  <c r="N89" i="6"/>
  <c r="E89" i="6"/>
  <c r="N85" i="6"/>
  <c r="E85" i="6"/>
  <c r="N81" i="6"/>
  <c r="E81" i="6"/>
  <c r="N77" i="6"/>
  <c r="E77" i="6"/>
  <c r="N73" i="6"/>
  <c r="E73" i="6"/>
  <c r="N69" i="6"/>
  <c r="E69" i="6"/>
  <c r="N65" i="6"/>
  <c r="E65" i="6"/>
  <c r="N61" i="6"/>
  <c r="E61" i="6"/>
  <c r="N57" i="6"/>
  <c r="E57" i="6"/>
  <c r="N53" i="6"/>
  <c r="E53" i="6"/>
  <c r="N49" i="6"/>
  <c r="E49" i="6"/>
  <c r="N45" i="6"/>
  <c r="E45" i="6"/>
  <c r="N41" i="6"/>
  <c r="E41" i="6"/>
  <c r="N37" i="6"/>
  <c r="E37" i="6"/>
  <c r="N33" i="6"/>
  <c r="E33" i="6"/>
  <c r="N29" i="6"/>
  <c r="E29" i="6"/>
  <c r="N25" i="6"/>
  <c r="E25" i="6"/>
  <c r="N21" i="6"/>
  <c r="E21" i="6"/>
  <c r="N17" i="6"/>
  <c r="E17" i="6"/>
  <c r="N13" i="6"/>
  <c r="E13" i="6"/>
  <c r="N8" i="6"/>
  <c r="E8" i="6"/>
  <c r="P4" i="6"/>
  <c r="Q4" i="6" s="1"/>
  <c r="R4" i="6" s="1"/>
  <c r="E4" i="6"/>
  <c r="N1000" i="6"/>
  <c r="E1000" i="6"/>
  <c r="N996" i="6"/>
  <c r="E996" i="6"/>
  <c r="N992" i="6"/>
  <c r="E992" i="6"/>
  <c r="N988" i="6"/>
  <c r="E988" i="6"/>
  <c r="N984" i="6"/>
  <c r="E984" i="6"/>
  <c r="N980" i="6"/>
  <c r="E980" i="6"/>
  <c r="N976" i="6"/>
  <c r="E976" i="6"/>
  <c r="N972" i="6"/>
  <c r="E972" i="6"/>
  <c r="N968" i="6"/>
  <c r="E968" i="6"/>
  <c r="N964" i="6"/>
  <c r="E964" i="6"/>
  <c r="N960" i="6"/>
  <c r="E960" i="6"/>
  <c r="N956" i="6"/>
  <c r="E956" i="6"/>
  <c r="N952" i="6"/>
  <c r="E952" i="6"/>
  <c r="N948" i="6"/>
  <c r="E948" i="6"/>
  <c r="N944" i="6"/>
  <c r="E944" i="6"/>
  <c r="N940" i="6"/>
  <c r="E940" i="6"/>
  <c r="N936" i="6"/>
  <c r="E936" i="6"/>
  <c r="N932" i="6"/>
  <c r="E932" i="6"/>
  <c r="N928" i="6"/>
  <c r="E928" i="6"/>
  <c r="N924" i="6"/>
  <c r="E924" i="6"/>
  <c r="N920" i="6"/>
  <c r="E920" i="6"/>
  <c r="N916" i="6"/>
  <c r="E916" i="6"/>
  <c r="N912" i="6"/>
  <c r="E912" i="6"/>
  <c r="N908" i="6"/>
  <c r="E908" i="6"/>
  <c r="N904" i="6"/>
  <c r="E904" i="6"/>
  <c r="N900" i="6"/>
  <c r="E900" i="6"/>
  <c r="N896" i="6"/>
  <c r="E896" i="6"/>
  <c r="N892" i="6"/>
  <c r="E892" i="6"/>
  <c r="N888" i="6"/>
  <c r="E888" i="6"/>
  <c r="N884" i="6"/>
  <c r="E884" i="6"/>
  <c r="N880" i="6"/>
  <c r="E880" i="6"/>
  <c r="N876" i="6"/>
  <c r="E876" i="6"/>
  <c r="N872" i="6"/>
  <c r="E872" i="6"/>
  <c r="N868" i="6"/>
  <c r="E868" i="6"/>
  <c r="N864" i="6"/>
  <c r="E864" i="6"/>
  <c r="N860" i="6"/>
  <c r="E860" i="6"/>
  <c r="N856" i="6"/>
  <c r="E856" i="6"/>
  <c r="N852" i="6"/>
  <c r="E852" i="6"/>
  <c r="N848" i="6"/>
  <c r="E848" i="6"/>
  <c r="N844" i="6"/>
  <c r="E844" i="6"/>
  <c r="N840" i="6"/>
  <c r="E840" i="6"/>
  <c r="N836" i="6"/>
  <c r="E836" i="6"/>
  <c r="N832" i="6"/>
  <c r="E832" i="6"/>
  <c r="N828" i="6"/>
  <c r="E828" i="6"/>
  <c r="N824" i="6"/>
  <c r="E824" i="6"/>
  <c r="N820" i="6"/>
  <c r="E820" i="6"/>
  <c r="N816" i="6"/>
  <c r="E816" i="6"/>
  <c r="N812" i="6"/>
  <c r="E812" i="6"/>
  <c r="N808" i="6"/>
  <c r="E808" i="6"/>
  <c r="N804" i="6"/>
  <c r="E804" i="6"/>
  <c r="N800" i="6"/>
  <c r="E800" i="6"/>
  <c r="N796" i="6"/>
  <c r="E796" i="6"/>
  <c r="N792" i="6"/>
  <c r="E792" i="6"/>
  <c r="N788" i="6"/>
  <c r="E788" i="6"/>
  <c r="N784" i="6"/>
  <c r="E784" i="6"/>
  <c r="N780" i="6"/>
  <c r="E780" i="6"/>
  <c r="N776" i="6"/>
  <c r="E776" i="6"/>
  <c r="N772" i="6"/>
  <c r="E772" i="6"/>
  <c r="N768" i="6"/>
  <c r="E768" i="6"/>
  <c r="N764" i="6"/>
  <c r="E764" i="6"/>
  <c r="N760" i="6"/>
  <c r="E760" i="6"/>
  <c r="N756" i="6"/>
  <c r="E756" i="6"/>
  <c r="N752" i="6"/>
  <c r="E752" i="6"/>
  <c r="N748" i="6"/>
  <c r="E748" i="6"/>
  <c r="N744" i="6"/>
  <c r="E744" i="6"/>
  <c r="N740" i="6"/>
  <c r="E740" i="6"/>
  <c r="N736" i="6"/>
  <c r="E736" i="6"/>
  <c r="N732" i="6"/>
  <c r="E732" i="6"/>
  <c r="N728" i="6"/>
  <c r="E728" i="6"/>
  <c r="N724" i="6"/>
  <c r="E724" i="6"/>
  <c r="N720" i="6"/>
  <c r="E720" i="6"/>
  <c r="N716" i="6"/>
  <c r="E716" i="6"/>
  <c r="N712" i="6"/>
  <c r="E712" i="6"/>
  <c r="N708" i="6"/>
  <c r="E708" i="6"/>
  <c r="N704" i="6"/>
  <c r="E704" i="6"/>
  <c r="N700" i="6"/>
  <c r="E700" i="6"/>
  <c r="N696" i="6"/>
  <c r="E696" i="6"/>
  <c r="N692" i="6"/>
  <c r="E692" i="6"/>
  <c r="N688" i="6"/>
  <c r="E688" i="6"/>
  <c r="N684" i="6"/>
  <c r="E684" i="6"/>
  <c r="N680" i="6"/>
  <c r="E680" i="6"/>
  <c r="N676" i="6"/>
  <c r="E676" i="6"/>
  <c r="N672" i="6"/>
  <c r="E672" i="6"/>
  <c r="N668" i="6"/>
  <c r="E668" i="6"/>
  <c r="N664" i="6"/>
  <c r="E664" i="6"/>
  <c r="N660" i="6"/>
  <c r="E660" i="6"/>
  <c r="N656" i="6"/>
  <c r="E656" i="6"/>
  <c r="N652" i="6"/>
  <c r="E652" i="6"/>
  <c r="N648" i="6"/>
  <c r="E648" i="6"/>
  <c r="N644" i="6"/>
  <c r="E644" i="6"/>
  <c r="N640" i="6"/>
  <c r="E640" i="6"/>
  <c r="N636" i="6"/>
  <c r="E636" i="6"/>
  <c r="N632" i="6"/>
  <c r="E632" i="6"/>
  <c r="N628" i="6"/>
  <c r="E628" i="6"/>
  <c r="N624" i="6"/>
  <c r="E624" i="6"/>
  <c r="N620" i="6"/>
  <c r="E620" i="6"/>
  <c r="N616" i="6"/>
  <c r="E616" i="6"/>
  <c r="N612" i="6"/>
  <c r="E612" i="6"/>
  <c r="N608" i="6"/>
  <c r="E608" i="6"/>
  <c r="N604" i="6"/>
  <c r="E604" i="6"/>
  <c r="N600" i="6"/>
  <c r="E600" i="6"/>
  <c r="N596" i="6"/>
  <c r="E596" i="6"/>
  <c r="N592" i="6"/>
  <c r="E592" i="6"/>
  <c r="N588" i="6"/>
  <c r="E588" i="6"/>
  <c r="N584" i="6"/>
  <c r="E584" i="6"/>
  <c r="N580" i="6"/>
  <c r="E580" i="6"/>
  <c r="N576" i="6"/>
  <c r="E576" i="6"/>
  <c r="N572" i="6"/>
  <c r="E572" i="6"/>
  <c r="N568" i="6"/>
  <c r="E568" i="6"/>
  <c r="N564" i="6"/>
  <c r="E564" i="6"/>
  <c r="N560" i="6"/>
  <c r="E560" i="6"/>
  <c r="N556" i="6"/>
  <c r="E556" i="6"/>
  <c r="N552" i="6"/>
  <c r="E552" i="6"/>
  <c r="N548" i="6"/>
  <c r="E548" i="6"/>
  <c r="N544" i="6"/>
  <c r="E544" i="6"/>
  <c r="N540" i="6"/>
  <c r="E540" i="6"/>
  <c r="N536" i="6"/>
  <c r="E536" i="6"/>
  <c r="N532" i="6"/>
  <c r="E532" i="6"/>
  <c r="N528" i="6"/>
  <c r="E528" i="6"/>
  <c r="N524" i="6"/>
  <c r="E524" i="6"/>
  <c r="N520" i="6"/>
  <c r="E520" i="6"/>
  <c r="N516" i="6"/>
  <c r="E516" i="6"/>
  <c r="N512" i="6"/>
  <c r="E512" i="6"/>
  <c r="N508" i="6"/>
  <c r="E508" i="6"/>
  <c r="N504" i="6"/>
  <c r="E504" i="6"/>
  <c r="N500" i="6"/>
  <c r="E500" i="6"/>
  <c r="N496" i="6"/>
  <c r="E496" i="6"/>
  <c r="N492" i="6"/>
  <c r="E492" i="6"/>
  <c r="N488" i="6"/>
  <c r="E488" i="6"/>
  <c r="N484" i="6"/>
  <c r="E484" i="6"/>
  <c r="N480" i="6"/>
  <c r="E480" i="6"/>
  <c r="N476" i="6"/>
  <c r="E476" i="6"/>
  <c r="N472" i="6"/>
  <c r="E472" i="6"/>
  <c r="N468" i="6"/>
  <c r="E468" i="6"/>
  <c r="N464" i="6"/>
  <c r="E464" i="6"/>
  <c r="N460" i="6"/>
  <c r="E460" i="6"/>
  <c r="N456" i="6"/>
  <c r="E456" i="6"/>
  <c r="N452" i="6"/>
  <c r="E452" i="6"/>
  <c r="N448" i="6"/>
  <c r="E448" i="6"/>
  <c r="N444" i="6"/>
  <c r="E444" i="6"/>
  <c r="N440" i="6"/>
  <c r="E440" i="6"/>
  <c r="N436" i="6"/>
  <c r="E436" i="6"/>
  <c r="N432" i="6"/>
  <c r="E432" i="6"/>
  <c r="N428" i="6"/>
  <c r="E428" i="6"/>
  <c r="N424" i="6"/>
  <c r="E424" i="6"/>
  <c r="N420" i="6"/>
  <c r="E420" i="6"/>
  <c r="N416" i="6"/>
  <c r="E416" i="6"/>
  <c r="N412" i="6"/>
  <c r="E412" i="6"/>
  <c r="N408" i="6"/>
  <c r="E408" i="6"/>
  <c r="N404" i="6"/>
  <c r="E404" i="6"/>
  <c r="N400" i="6"/>
  <c r="E400" i="6"/>
  <c r="N396" i="6"/>
  <c r="E396" i="6"/>
  <c r="N392" i="6"/>
  <c r="E392" i="6"/>
  <c r="N388" i="6"/>
  <c r="E388" i="6"/>
  <c r="N384" i="6"/>
  <c r="E384" i="6"/>
  <c r="N380" i="6"/>
  <c r="E380" i="6"/>
  <c r="N376" i="6"/>
  <c r="E376" i="6"/>
  <c r="N372" i="6"/>
  <c r="E372" i="6"/>
  <c r="N368" i="6"/>
  <c r="E368" i="6"/>
  <c r="N364" i="6"/>
  <c r="E364" i="6"/>
  <c r="N360" i="6"/>
  <c r="E360" i="6"/>
  <c r="N356" i="6"/>
  <c r="E356" i="6"/>
  <c r="N352" i="6"/>
  <c r="E352" i="6"/>
  <c r="N348" i="6"/>
  <c r="E348" i="6"/>
  <c r="N344" i="6"/>
  <c r="E344" i="6"/>
  <c r="N340" i="6"/>
  <c r="E340" i="6"/>
  <c r="N336" i="6"/>
  <c r="E336" i="6"/>
  <c r="N332" i="6"/>
  <c r="E332" i="6"/>
  <c r="N328" i="6"/>
  <c r="E328" i="6"/>
  <c r="N324" i="6"/>
  <c r="E324" i="6"/>
  <c r="N320" i="6"/>
  <c r="E320" i="6"/>
  <c r="N316" i="6"/>
  <c r="E316" i="6"/>
  <c r="N312" i="6"/>
  <c r="E312" i="6"/>
  <c r="N308" i="6"/>
  <c r="E308" i="6"/>
  <c r="N304" i="6"/>
  <c r="E304" i="6"/>
  <c r="N300" i="6"/>
  <c r="E300" i="6"/>
  <c r="N296" i="6"/>
  <c r="E296" i="6"/>
  <c r="N292" i="6"/>
  <c r="E292" i="6"/>
  <c r="N288" i="6"/>
  <c r="E288" i="6"/>
  <c r="N284" i="6"/>
  <c r="E284" i="6"/>
  <c r="N280" i="6"/>
  <c r="E280" i="6"/>
  <c r="N276" i="6"/>
  <c r="E276" i="6"/>
  <c r="N272" i="6"/>
  <c r="E272" i="6"/>
  <c r="N268" i="6"/>
  <c r="E268" i="6"/>
  <c r="N264" i="6"/>
  <c r="E264" i="6"/>
  <c r="N260" i="6"/>
  <c r="E260" i="6"/>
  <c r="N256" i="6"/>
  <c r="E256" i="6"/>
  <c r="N252" i="6"/>
  <c r="E252" i="6"/>
  <c r="N248" i="6"/>
  <c r="E248" i="6"/>
  <c r="N244" i="6"/>
  <c r="E244" i="6"/>
  <c r="N240" i="6"/>
  <c r="E240" i="6"/>
  <c r="N236" i="6"/>
  <c r="E236" i="6"/>
  <c r="N232" i="6"/>
  <c r="E232" i="6"/>
  <c r="N228" i="6"/>
  <c r="E228" i="6"/>
  <c r="N224" i="6"/>
  <c r="E224" i="6"/>
  <c r="N220" i="6"/>
  <c r="E220" i="6"/>
  <c r="N216" i="6"/>
  <c r="E216" i="6"/>
  <c r="N212" i="6"/>
  <c r="E212" i="6"/>
  <c r="N208" i="6"/>
  <c r="E208" i="6"/>
  <c r="N204" i="6"/>
  <c r="E204" i="6"/>
  <c r="N200" i="6"/>
  <c r="E200" i="6"/>
  <c r="N196" i="6"/>
  <c r="E196" i="6"/>
  <c r="N192" i="6"/>
  <c r="E192" i="6"/>
  <c r="N188" i="6"/>
  <c r="E188" i="6"/>
  <c r="N184" i="6"/>
  <c r="E184" i="6"/>
  <c r="N180" i="6"/>
  <c r="E180" i="6"/>
  <c r="N176" i="6"/>
  <c r="E176" i="6"/>
  <c r="N172" i="6"/>
  <c r="E172" i="6"/>
  <c r="N168" i="6"/>
  <c r="E168" i="6"/>
  <c r="N164" i="6"/>
  <c r="E164" i="6"/>
  <c r="N160" i="6"/>
  <c r="E160" i="6"/>
  <c r="N156" i="6"/>
  <c r="E156" i="6"/>
  <c r="N152" i="6"/>
  <c r="E152" i="6"/>
  <c r="N148" i="6"/>
  <c r="E148" i="6"/>
  <c r="N144" i="6"/>
  <c r="E144" i="6"/>
  <c r="N140" i="6"/>
  <c r="E140" i="6"/>
  <c r="N136" i="6"/>
  <c r="E136" i="6"/>
  <c r="N132" i="6"/>
  <c r="E132" i="6"/>
  <c r="N128" i="6"/>
  <c r="E128" i="6"/>
  <c r="N124" i="6"/>
  <c r="E124" i="6"/>
  <c r="N120" i="6"/>
  <c r="E120" i="6"/>
  <c r="N116" i="6"/>
  <c r="E116" i="6"/>
  <c r="N112" i="6"/>
  <c r="E112" i="6"/>
  <c r="N108" i="6"/>
  <c r="E108" i="6"/>
  <c r="N104" i="6"/>
  <c r="E104" i="6"/>
  <c r="N100" i="6"/>
  <c r="E100" i="6"/>
  <c r="N96" i="6"/>
  <c r="E96" i="6"/>
  <c r="N92" i="6"/>
  <c r="E92" i="6"/>
  <c r="N88" i="6"/>
  <c r="E88" i="6"/>
  <c r="N84" i="6"/>
  <c r="E84" i="6"/>
  <c r="N80" i="6"/>
  <c r="E80" i="6"/>
  <c r="N76" i="6"/>
  <c r="E76" i="6"/>
  <c r="N72" i="6"/>
  <c r="E72" i="6"/>
  <c r="N68" i="6"/>
  <c r="E68" i="6"/>
  <c r="N64" i="6"/>
  <c r="E64" i="6"/>
  <c r="N60" i="6"/>
  <c r="E60" i="6"/>
  <c r="N56" i="6"/>
  <c r="E56" i="6"/>
  <c r="N52" i="6"/>
  <c r="E52" i="6"/>
  <c r="N48" i="6"/>
  <c r="E48" i="6"/>
  <c r="N44" i="6"/>
  <c r="E44" i="6"/>
  <c r="N40" i="6"/>
  <c r="E40" i="6"/>
  <c r="N36" i="6"/>
  <c r="E36" i="6"/>
  <c r="N32" i="6"/>
  <c r="E32" i="6"/>
  <c r="N28" i="6"/>
  <c r="E28" i="6"/>
  <c r="N24" i="6"/>
  <c r="E24" i="6"/>
  <c r="N20" i="6"/>
  <c r="E20" i="6"/>
  <c r="N16" i="6"/>
  <c r="E16" i="6"/>
  <c r="N12" i="6"/>
  <c r="E12" i="6"/>
  <c r="N7" i="6"/>
  <c r="E7" i="6"/>
  <c r="P3" i="6"/>
  <c r="Q3" i="6" s="1"/>
  <c r="R3" i="6" s="1"/>
  <c r="E3" i="6"/>
  <c r="N999" i="6"/>
  <c r="E999" i="6"/>
  <c r="N995" i="6"/>
  <c r="E995" i="6"/>
  <c r="N991" i="6"/>
  <c r="E991" i="6"/>
  <c r="N987" i="6"/>
  <c r="E987" i="6"/>
  <c r="N983" i="6"/>
  <c r="E983" i="6"/>
  <c r="N979" i="6"/>
  <c r="E979" i="6"/>
  <c r="N975" i="6"/>
  <c r="E975" i="6"/>
  <c r="N971" i="6"/>
  <c r="E971" i="6"/>
  <c r="N967" i="6"/>
  <c r="E967" i="6"/>
  <c r="N963" i="6"/>
  <c r="E963" i="6"/>
  <c r="N959" i="6"/>
  <c r="E959" i="6"/>
  <c r="N955" i="6"/>
  <c r="E955" i="6"/>
  <c r="N951" i="6"/>
  <c r="E951" i="6"/>
  <c r="N947" i="6"/>
  <c r="E947" i="6"/>
  <c r="N943" i="6"/>
  <c r="E943" i="6"/>
  <c r="N939" i="6"/>
  <c r="E939" i="6"/>
  <c r="N935" i="6"/>
  <c r="E935" i="6"/>
  <c r="N931" i="6"/>
  <c r="E931" i="6"/>
  <c r="N927" i="6"/>
  <c r="E927" i="6"/>
  <c r="N923" i="6"/>
  <c r="E923" i="6"/>
  <c r="N919" i="6"/>
  <c r="E919" i="6"/>
  <c r="N915" i="6"/>
  <c r="E915" i="6"/>
  <c r="N911" i="6"/>
  <c r="E911" i="6"/>
  <c r="N907" i="6"/>
  <c r="E907" i="6"/>
  <c r="N903" i="6"/>
  <c r="E903" i="6"/>
  <c r="N899" i="6"/>
  <c r="E899" i="6"/>
  <c r="N895" i="6"/>
  <c r="E895" i="6"/>
  <c r="N891" i="6"/>
  <c r="E891" i="6"/>
  <c r="N887" i="6"/>
  <c r="E887" i="6"/>
  <c r="N883" i="6"/>
  <c r="E883" i="6"/>
  <c r="N879" i="6"/>
  <c r="E879" i="6"/>
  <c r="N875" i="6"/>
  <c r="E875" i="6"/>
  <c r="N871" i="6"/>
  <c r="E871" i="6"/>
  <c r="N867" i="6"/>
  <c r="E867" i="6"/>
  <c r="N863" i="6"/>
  <c r="E863" i="6"/>
  <c r="N859" i="6"/>
  <c r="E859" i="6"/>
  <c r="N855" i="6"/>
  <c r="E855" i="6"/>
  <c r="N851" i="6"/>
  <c r="E851" i="6"/>
  <c r="N847" i="6"/>
  <c r="E847" i="6"/>
  <c r="N843" i="6"/>
  <c r="E843" i="6"/>
  <c r="N839" i="6"/>
  <c r="E839" i="6"/>
  <c r="N835" i="6"/>
  <c r="E835" i="6"/>
  <c r="N831" i="6"/>
  <c r="E831" i="6"/>
  <c r="N827" i="6"/>
  <c r="E827" i="6"/>
  <c r="N823" i="6"/>
  <c r="E823" i="6"/>
  <c r="N819" i="6"/>
  <c r="E819" i="6"/>
  <c r="N815" i="6"/>
  <c r="E815" i="6"/>
  <c r="N811" i="6"/>
  <c r="E811" i="6"/>
  <c r="N807" i="6"/>
  <c r="E807" i="6"/>
  <c r="N803" i="6"/>
  <c r="E803" i="6"/>
  <c r="N799" i="6"/>
  <c r="E799" i="6"/>
  <c r="N795" i="6"/>
  <c r="E795" i="6"/>
  <c r="N791" i="6"/>
  <c r="E791" i="6"/>
  <c r="N787" i="6"/>
  <c r="E787" i="6"/>
  <c r="N783" i="6"/>
  <c r="E783" i="6"/>
  <c r="N779" i="6"/>
  <c r="E779" i="6"/>
  <c r="N775" i="6"/>
  <c r="E775" i="6"/>
  <c r="N771" i="6"/>
  <c r="E771" i="6"/>
  <c r="N767" i="6"/>
  <c r="E767" i="6"/>
  <c r="N763" i="6"/>
  <c r="E763" i="6"/>
  <c r="N759" i="6"/>
  <c r="E759" i="6"/>
  <c r="N755" i="6"/>
  <c r="N751" i="6"/>
  <c r="E751" i="6"/>
  <c r="N747" i="6"/>
  <c r="E747" i="6"/>
  <c r="N743" i="6"/>
  <c r="E743" i="6"/>
  <c r="N739" i="6"/>
  <c r="E739" i="6"/>
  <c r="N735" i="6"/>
  <c r="E735" i="6"/>
  <c r="N731" i="6"/>
  <c r="E731" i="6"/>
  <c r="N727" i="6"/>
  <c r="E727" i="6"/>
  <c r="N723" i="6"/>
  <c r="E723" i="6"/>
  <c r="N719" i="6"/>
  <c r="E719" i="6"/>
  <c r="N715" i="6"/>
  <c r="E715" i="6"/>
  <c r="N711" i="6"/>
  <c r="E711" i="6"/>
  <c r="N707" i="6"/>
  <c r="E707" i="6"/>
  <c r="N703" i="6"/>
  <c r="E703" i="6"/>
  <c r="N699" i="6"/>
  <c r="E699" i="6"/>
  <c r="N695" i="6"/>
  <c r="E695" i="6"/>
  <c r="N691" i="6"/>
  <c r="E691" i="6"/>
  <c r="N687" i="6"/>
  <c r="E687" i="6"/>
  <c r="N683" i="6"/>
  <c r="E683" i="6"/>
  <c r="N679" i="6"/>
  <c r="E679" i="6"/>
  <c r="N675" i="6"/>
  <c r="E675" i="6"/>
  <c r="N671" i="6"/>
  <c r="E671" i="6"/>
  <c r="N667" i="6"/>
  <c r="E667" i="6"/>
  <c r="N663" i="6"/>
  <c r="E663" i="6"/>
  <c r="N659" i="6"/>
  <c r="E659" i="6"/>
  <c r="N655" i="6"/>
  <c r="E655" i="6"/>
  <c r="N651" i="6"/>
  <c r="E651" i="6"/>
  <c r="N647" i="6"/>
  <c r="E647" i="6"/>
  <c r="N643" i="6"/>
  <c r="E643" i="6"/>
  <c r="N639" i="6"/>
  <c r="E639" i="6"/>
  <c r="N635" i="6"/>
  <c r="E635" i="6"/>
  <c r="N631" i="6"/>
  <c r="E631" i="6"/>
  <c r="N627" i="6"/>
  <c r="E627" i="6"/>
  <c r="N623" i="6"/>
  <c r="E623" i="6"/>
  <c r="N619" i="6"/>
  <c r="E619" i="6"/>
  <c r="N615" i="6"/>
  <c r="E615" i="6"/>
  <c r="N611" i="6"/>
  <c r="E611" i="6"/>
  <c r="N607" i="6"/>
  <c r="E607" i="6"/>
  <c r="N603" i="6"/>
  <c r="E603" i="6"/>
  <c r="N599" i="6"/>
  <c r="E599" i="6"/>
  <c r="N595" i="6"/>
  <c r="E595" i="6"/>
  <c r="N591" i="6"/>
  <c r="E591" i="6"/>
  <c r="N587" i="6"/>
  <c r="E587" i="6"/>
  <c r="N583" i="6"/>
  <c r="E583" i="6"/>
  <c r="N579" i="6"/>
  <c r="E579" i="6"/>
  <c r="N575" i="6"/>
  <c r="E575" i="6"/>
  <c r="N571" i="6"/>
  <c r="E571" i="6"/>
  <c r="N567" i="6"/>
  <c r="E567" i="6"/>
  <c r="N563" i="6"/>
  <c r="E563" i="6"/>
  <c r="N559" i="6"/>
  <c r="E559" i="6"/>
  <c r="N555" i="6"/>
  <c r="E555" i="6"/>
  <c r="N551" i="6"/>
  <c r="E551" i="6"/>
  <c r="N547" i="6"/>
  <c r="E547" i="6"/>
  <c r="N543" i="6"/>
  <c r="E543" i="6"/>
  <c r="N539" i="6"/>
  <c r="E539" i="6"/>
  <c r="N535" i="6"/>
  <c r="E535" i="6"/>
  <c r="N531" i="6"/>
  <c r="E531" i="6"/>
  <c r="N527" i="6"/>
  <c r="E527" i="6"/>
  <c r="N523" i="6"/>
  <c r="E523" i="6"/>
  <c r="N519" i="6"/>
  <c r="E519" i="6"/>
  <c r="N515" i="6"/>
  <c r="E515" i="6"/>
  <c r="N511" i="6"/>
  <c r="E511" i="6"/>
  <c r="N507" i="6"/>
  <c r="E507" i="6"/>
  <c r="N503" i="6"/>
  <c r="E503" i="6"/>
  <c r="N499" i="6"/>
  <c r="E499" i="6"/>
  <c r="N495" i="6"/>
  <c r="E495" i="6"/>
  <c r="N491" i="6"/>
  <c r="E491" i="6"/>
  <c r="N487" i="6"/>
  <c r="E487" i="6"/>
  <c r="N483" i="6"/>
  <c r="E483" i="6"/>
  <c r="N479" i="6"/>
  <c r="E479" i="6"/>
  <c r="N475" i="6"/>
  <c r="E475" i="6"/>
  <c r="N471" i="6"/>
  <c r="E471" i="6"/>
  <c r="N467" i="6"/>
  <c r="E467" i="6"/>
  <c r="N463" i="6"/>
  <c r="E463" i="6"/>
  <c r="N459" i="6"/>
  <c r="E459" i="6"/>
  <c r="N455" i="6"/>
  <c r="E455" i="6"/>
  <c r="N451" i="6"/>
  <c r="E451" i="6"/>
  <c r="N447" i="6"/>
  <c r="E447" i="6"/>
  <c r="N443" i="6"/>
  <c r="E443" i="6"/>
  <c r="N439" i="6"/>
  <c r="E439" i="6"/>
  <c r="N435" i="6"/>
  <c r="E435" i="6"/>
  <c r="N431" i="6"/>
  <c r="E431" i="6"/>
  <c r="N427" i="6"/>
  <c r="E427" i="6"/>
  <c r="N423" i="6"/>
  <c r="E423" i="6"/>
  <c r="N419" i="6"/>
  <c r="E419" i="6"/>
  <c r="N415" i="6"/>
  <c r="E415" i="6"/>
  <c r="N411" i="6"/>
  <c r="E411" i="6"/>
  <c r="N407" i="6"/>
  <c r="E407" i="6"/>
  <c r="N403" i="6"/>
  <c r="E403" i="6"/>
  <c r="N399" i="6"/>
  <c r="E399" i="6"/>
  <c r="N395" i="6"/>
  <c r="E395" i="6"/>
  <c r="N391" i="6"/>
  <c r="E391" i="6"/>
  <c r="N387" i="6"/>
  <c r="E387" i="6"/>
  <c r="N383" i="6"/>
  <c r="E383" i="6"/>
  <c r="N379" i="6"/>
  <c r="E379" i="6"/>
  <c r="N375" i="6"/>
  <c r="E375" i="6"/>
  <c r="N371" i="6"/>
  <c r="E371" i="6"/>
  <c r="N367" i="6"/>
  <c r="E367" i="6"/>
  <c r="N363" i="6"/>
  <c r="E363" i="6"/>
  <c r="N359" i="6"/>
  <c r="E359" i="6"/>
  <c r="N355" i="6"/>
  <c r="E355" i="6"/>
  <c r="N351" i="6"/>
  <c r="E351" i="6"/>
  <c r="N347" i="6"/>
  <c r="E347" i="6"/>
  <c r="N343" i="6"/>
  <c r="E343" i="6"/>
  <c r="N339" i="6"/>
  <c r="E339" i="6"/>
  <c r="N335" i="6"/>
  <c r="E335" i="6"/>
  <c r="N331" i="6"/>
  <c r="E331" i="6"/>
  <c r="N327" i="6"/>
  <c r="E327" i="6"/>
  <c r="N323" i="6"/>
  <c r="E323" i="6"/>
  <c r="N319" i="6"/>
  <c r="E319" i="6"/>
  <c r="N315" i="6"/>
  <c r="E315" i="6"/>
  <c r="N311" i="6"/>
  <c r="E311" i="6"/>
  <c r="N307" i="6"/>
  <c r="E307" i="6"/>
  <c r="N303" i="6"/>
  <c r="E303" i="6"/>
  <c r="N299" i="6"/>
  <c r="E299" i="6"/>
  <c r="N295" i="6"/>
  <c r="E295" i="6"/>
  <c r="N291" i="6"/>
  <c r="E291" i="6"/>
  <c r="N287" i="6"/>
  <c r="E287" i="6"/>
  <c r="N283" i="6"/>
  <c r="E283" i="6"/>
  <c r="N279" i="6"/>
  <c r="E279" i="6"/>
  <c r="N275" i="6"/>
  <c r="E275" i="6"/>
  <c r="N271" i="6"/>
  <c r="E271" i="6"/>
  <c r="N267" i="6"/>
  <c r="E267" i="6"/>
  <c r="N263" i="6"/>
  <c r="E263" i="6"/>
  <c r="N259" i="6"/>
  <c r="E259" i="6"/>
  <c r="N255" i="6"/>
  <c r="E255" i="6"/>
  <c r="N251" i="6"/>
  <c r="E251" i="6"/>
  <c r="N247" i="6"/>
  <c r="E247" i="6"/>
  <c r="N243" i="6"/>
  <c r="E243" i="6"/>
  <c r="N239" i="6"/>
  <c r="E239" i="6"/>
  <c r="N235" i="6"/>
  <c r="E235" i="6"/>
  <c r="N231" i="6"/>
  <c r="E231" i="6"/>
  <c r="N227" i="6"/>
  <c r="E227" i="6"/>
  <c r="N223" i="6"/>
  <c r="E223" i="6"/>
  <c r="N219" i="6"/>
  <c r="E219" i="6"/>
  <c r="N215" i="6"/>
  <c r="E215" i="6"/>
  <c r="N211" i="6"/>
  <c r="E211" i="6"/>
  <c r="N207" i="6"/>
  <c r="E207" i="6"/>
  <c r="N203" i="6"/>
  <c r="E203" i="6"/>
  <c r="N199" i="6"/>
  <c r="E199" i="6"/>
  <c r="N195" i="6"/>
  <c r="E195" i="6"/>
  <c r="N191" i="6"/>
  <c r="E191" i="6"/>
  <c r="N187" i="6"/>
  <c r="E187" i="6"/>
  <c r="N183" i="6"/>
  <c r="E183" i="6"/>
  <c r="N179" i="6"/>
  <c r="E179" i="6"/>
  <c r="N175" i="6"/>
  <c r="E175" i="6"/>
  <c r="N171" i="6"/>
  <c r="E171" i="6"/>
  <c r="N167" i="6"/>
  <c r="E167" i="6"/>
  <c r="N163" i="6"/>
  <c r="E163" i="6"/>
  <c r="N159" i="6"/>
  <c r="E159" i="6"/>
  <c r="N155" i="6"/>
  <c r="E155" i="6"/>
  <c r="N151" i="6"/>
  <c r="E151" i="6"/>
  <c r="N147" i="6"/>
  <c r="E147" i="6"/>
  <c r="N143" i="6"/>
  <c r="E143" i="6"/>
  <c r="N139" i="6"/>
  <c r="E139" i="6"/>
  <c r="N135" i="6"/>
  <c r="E135" i="6"/>
  <c r="N131" i="6"/>
  <c r="E131" i="6"/>
  <c r="N127" i="6"/>
  <c r="E127" i="6"/>
  <c r="N123" i="6"/>
  <c r="E123" i="6"/>
  <c r="N119" i="6"/>
  <c r="E119" i="6"/>
  <c r="N115" i="6"/>
  <c r="E115" i="6"/>
  <c r="N111" i="6"/>
  <c r="E111" i="6"/>
  <c r="N107" i="6"/>
  <c r="E107" i="6"/>
  <c r="N103" i="6"/>
  <c r="E103" i="6"/>
  <c r="N99" i="6"/>
  <c r="E99" i="6"/>
  <c r="N95" i="6"/>
  <c r="E95" i="6"/>
  <c r="N91" i="6"/>
  <c r="E91" i="6"/>
  <c r="N87" i="6"/>
  <c r="E87" i="6"/>
  <c r="N83" i="6"/>
  <c r="E83" i="6"/>
  <c r="N79" i="6"/>
  <c r="E79" i="6"/>
  <c r="N75" i="6"/>
  <c r="E75" i="6"/>
  <c r="N71" i="6"/>
  <c r="E71" i="6"/>
  <c r="N67" i="6"/>
  <c r="E67" i="6"/>
  <c r="N63" i="6"/>
  <c r="E63" i="6"/>
  <c r="N59" i="6"/>
  <c r="E59" i="6"/>
  <c r="N55" i="6"/>
  <c r="E55" i="6"/>
  <c r="N51" i="6"/>
  <c r="E51" i="6"/>
  <c r="N47" i="6"/>
  <c r="E47" i="6"/>
  <c r="N43" i="6"/>
  <c r="E43" i="6"/>
  <c r="N39" i="6"/>
  <c r="E39" i="6"/>
  <c r="N35" i="6"/>
  <c r="E35" i="6"/>
  <c r="N31" i="6"/>
  <c r="E31" i="6"/>
  <c r="N27" i="6"/>
  <c r="E27" i="6"/>
  <c r="N23" i="6"/>
  <c r="E23" i="6"/>
  <c r="N19" i="6"/>
  <c r="E19" i="6"/>
  <c r="N15" i="6"/>
  <c r="E15" i="6"/>
  <c r="N11" i="6"/>
  <c r="E11" i="6"/>
  <c r="N6" i="6"/>
  <c r="E6" i="6"/>
  <c r="N998" i="6"/>
  <c r="E998" i="6"/>
  <c r="N994" i="6"/>
  <c r="E994" i="6"/>
  <c r="N990" i="6"/>
  <c r="E990" i="6"/>
  <c r="N986" i="6"/>
  <c r="E986" i="6"/>
  <c r="N982" i="6"/>
  <c r="E982" i="6"/>
  <c r="N978" i="6"/>
  <c r="E978" i="6"/>
  <c r="N974" i="6"/>
  <c r="E974" i="6"/>
  <c r="N970" i="6"/>
  <c r="E970" i="6"/>
  <c r="N966" i="6"/>
  <c r="E966" i="6"/>
  <c r="N962" i="6"/>
  <c r="E962" i="6"/>
  <c r="N958" i="6"/>
  <c r="E958" i="6"/>
  <c r="N954" i="6"/>
  <c r="E954" i="6"/>
  <c r="N950" i="6"/>
  <c r="E950" i="6"/>
  <c r="N946" i="6"/>
  <c r="E946" i="6"/>
  <c r="N942" i="6"/>
  <c r="E942" i="6"/>
  <c r="N938" i="6"/>
  <c r="E938" i="6"/>
  <c r="N934" i="6"/>
  <c r="E934" i="6"/>
  <c r="N930" i="6"/>
  <c r="E930" i="6"/>
  <c r="N926" i="6"/>
  <c r="E926" i="6"/>
  <c r="N922" i="6"/>
  <c r="E922" i="6"/>
  <c r="N918" i="6"/>
  <c r="E918" i="6"/>
  <c r="N914" i="6"/>
  <c r="E914" i="6"/>
  <c r="N910" i="6"/>
  <c r="E910" i="6"/>
  <c r="N906" i="6"/>
  <c r="E906" i="6"/>
  <c r="N902" i="6"/>
  <c r="E902" i="6"/>
  <c r="N898" i="6"/>
  <c r="E898" i="6"/>
  <c r="N894" i="6"/>
  <c r="E894" i="6"/>
  <c r="N890" i="6"/>
  <c r="E890" i="6"/>
  <c r="N886" i="6"/>
  <c r="E886" i="6"/>
  <c r="N882" i="6"/>
  <c r="E882" i="6"/>
  <c r="N878" i="6"/>
  <c r="E878" i="6"/>
  <c r="N874" i="6"/>
  <c r="E874" i="6"/>
  <c r="N870" i="6"/>
  <c r="E870" i="6"/>
  <c r="N866" i="6"/>
  <c r="E866" i="6"/>
  <c r="N862" i="6"/>
  <c r="E862" i="6"/>
  <c r="N858" i="6"/>
  <c r="E858" i="6"/>
  <c r="N854" i="6"/>
  <c r="E854" i="6"/>
  <c r="N850" i="6"/>
  <c r="E850" i="6"/>
  <c r="N846" i="6"/>
  <c r="E846" i="6"/>
  <c r="N842" i="6"/>
  <c r="E842" i="6"/>
  <c r="N838" i="6"/>
  <c r="E838" i="6"/>
  <c r="N834" i="6"/>
  <c r="E834" i="6"/>
  <c r="N830" i="6"/>
  <c r="E830" i="6"/>
  <c r="N826" i="6"/>
  <c r="E826" i="6"/>
  <c r="N822" i="6"/>
  <c r="E822" i="6"/>
  <c r="N818" i="6"/>
  <c r="E818" i="6"/>
  <c r="N814" i="6"/>
  <c r="E814" i="6"/>
  <c r="N810" i="6"/>
  <c r="E810" i="6"/>
  <c r="N806" i="6"/>
  <c r="E806" i="6"/>
  <c r="N802" i="6"/>
  <c r="E802" i="6"/>
  <c r="N798" i="6"/>
  <c r="E798" i="6"/>
  <c r="N794" i="6"/>
  <c r="E794" i="6"/>
  <c r="N790" i="6"/>
  <c r="E790" i="6"/>
  <c r="N786" i="6"/>
  <c r="E786" i="6"/>
  <c r="N782" i="6"/>
  <c r="E782" i="6"/>
  <c r="N778" i="6"/>
  <c r="E778" i="6"/>
  <c r="N774" i="6"/>
  <c r="E774" i="6"/>
  <c r="N770" i="6"/>
  <c r="E770" i="6"/>
  <c r="N766" i="6"/>
  <c r="E766" i="6"/>
  <c r="N762" i="6"/>
  <c r="E762" i="6"/>
  <c r="N758" i="6"/>
  <c r="E758" i="6"/>
  <c r="N754" i="6"/>
  <c r="E754" i="6"/>
  <c r="N750" i="6"/>
  <c r="E750" i="6"/>
  <c r="N746" i="6"/>
  <c r="E746" i="6"/>
  <c r="N742" i="6"/>
  <c r="E742" i="6"/>
  <c r="N738" i="6"/>
  <c r="E738" i="6"/>
  <c r="N734" i="6"/>
  <c r="E734" i="6"/>
  <c r="N730" i="6"/>
  <c r="E730" i="6"/>
  <c r="N726" i="6"/>
  <c r="E726" i="6"/>
  <c r="N722" i="6"/>
  <c r="E722" i="6"/>
  <c r="N718" i="6"/>
  <c r="E718" i="6"/>
  <c r="N714" i="6"/>
  <c r="E714" i="6"/>
  <c r="N710" i="6"/>
  <c r="E710" i="6"/>
  <c r="N706" i="6"/>
  <c r="E706" i="6"/>
  <c r="N702" i="6"/>
  <c r="E702" i="6"/>
  <c r="N698" i="6"/>
  <c r="E698" i="6"/>
  <c r="N694" i="6"/>
  <c r="E694" i="6"/>
  <c r="N690" i="6"/>
  <c r="E690" i="6"/>
  <c r="N686" i="6"/>
  <c r="E686" i="6"/>
  <c r="N682" i="6"/>
  <c r="E682" i="6"/>
  <c r="N678" i="6"/>
  <c r="E678" i="6"/>
  <c r="N674" i="6"/>
  <c r="E674" i="6"/>
  <c r="N670" i="6"/>
  <c r="E670" i="6"/>
  <c r="N666" i="6"/>
  <c r="E666" i="6"/>
  <c r="N662" i="6"/>
  <c r="E662" i="6"/>
  <c r="N658" i="6"/>
  <c r="E658" i="6"/>
  <c r="N654" i="6"/>
  <c r="E654" i="6"/>
  <c r="N650" i="6"/>
  <c r="E650" i="6"/>
  <c r="N646" i="6"/>
  <c r="E646" i="6"/>
  <c r="N642" i="6"/>
  <c r="E642" i="6"/>
  <c r="N638" i="6"/>
  <c r="E638" i="6"/>
  <c r="N634" i="6"/>
  <c r="E634" i="6"/>
  <c r="N630" i="6"/>
  <c r="E630" i="6"/>
  <c r="N626" i="6"/>
  <c r="E626" i="6"/>
  <c r="N622" i="6"/>
  <c r="E622" i="6"/>
  <c r="N618" i="6"/>
  <c r="E618" i="6"/>
  <c r="N614" i="6"/>
  <c r="E614" i="6"/>
  <c r="N610" i="6"/>
  <c r="E610" i="6"/>
  <c r="N606" i="6"/>
  <c r="E606" i="6"/>
  <c r="N602" i="6"/>
  <c r="E602" i="6"/>
  <c r="N598" i="6"/>
  <c r="E598" i="6"/>
  <c r="N594" i="6"/>
  <c r="E594" i="6"/>
  <c r="N590" i="6"/>
  <c r="E590" i="6"/>
  <c r="N586" i="6"/>
  <c r="E586" i="6"/>
  <c r="N582" i="6"/>
  <c r="E582" i="6"/>
  <c r="N578" i="6"/>
  <c r="E578" i="6"/>
  <c r="N574" i="6"/>
  <c r="E574" i="6"/>
  <c r="N570" i="6"/>
  <c r="E570" i="6"/>
  <c r="N566" i="6"/>
  <c r="E566" i="6"/>
  <c r="N562" i="6"/>
  <c r="E562" i="6"/>
  <c r="N558" i="6"/>
  <c r="E558" i="6"/>
  <c r="N554" i="6"/>
  <c r="E554" i="6"/>
  <c r="N550" i="6"/>
  <c r="E550" i="6"/>
  <c r="N546" i="6"/>
  <c r="E546" i="6"/>
  <c r="N542" i="6"/>
  <c r="E542" i="6"/>
  <c r="N538" i="6"/>
  <c r="E538" i="6"/>
  <c r="N534" i="6"/>
  <c r="E534" i="6"/>
  <c r="N530" i="6"/>
  <c r="E530" i="6"/>
  <c r="N526" i="6"/>
  <c r="E526" i="6"/>
  <c r="N522" i="6"/>
  <c r="E522" i="6"/>
  <c r="N518" i="6"/>
  <c r="E518" i="6"/>
  <c r="N514" i="6"/>
  <c r="E514" i="6"/>
  <c r="N510" i="6"/>
  <c r="E510" i="6"/>
  <c r="N506" i="6"/>
  <c r="E506" i="6"/>
  <c r="N502" i="6"/>
  <c r="E502" i="6"/>
  <c r="N498" i="6"/>
  <c r="E498" i="6"/>
  <c r="N494" i="6"/>
  <c r="E494" i="6"/>
  <c r="N490" i="6"/>
  <c r="E490" i="6"/>
  <c r="N486" i="6"/>
  <c r="E486" i="6"/>
  <c r="N482" i="6"/>
  <c r="E482" i="6"/>
  <c r="N478" i="6"/>
  <c r="E478" i="6"/>
  <c r="N474" i="6"/>
  <c r="E474" i="6"/>
  <c r="N470" i="6"/>
  <c r="E470" i="6"/>
  <c r="N466" i="6"/>
  <c r="E466" i="6"/>
  <c r="N462" i="6"/>
  <c r="E462" i="6"/>
  <c r="N458" i="6"/>
  <c r="E458" i="6"/>
  <c r="N454" i="6"/>
  <c r="E454" i="6"/>
  <c r="N450" i="6"/>
  <c r="E450" i="6"/>
  <c r="N446" i="6"/>
  <c r="E446" i="6"/>
  <c r="N442" i="6"/>
  <c r="E442" i="6"/>
  <c r="N438" i="6"/>
  <c r="E438" i="6"/>
  <c r="N434" i="6"/>
  <c r="E434" i="6"/>
  <c r="N430" i="6"/>
  <c r="E430" i="6"/>
  <c r="N426" i="6"/>
  <c r="E426" i="6"/>
  <c r="N422" i="6"/>
  <c r="E422" i="6"/>
  <c r="N418" i="6"/>
  <c r="E418" i="6"/>
  <c r="N414" i="6"/>
  <c r="E414" i="6"/>
  <c r="N410" i="6"/>
  <c r="E410" i="6"/>
  <c r="N406" i="6"/>
  <c r="E406" i="6"/>
  <c r="N402" i="6"/>
  <c r="E402" i="6"/>
  <c r="N398" i="6"/>
  <c r="E398" i="6"/>
  <c r="N394" i="6"/>
  <c r="E394" i="6"/>
  <c r="N390" i="6"/>
  <c r="E390" i="6"/>
  <c r="N386" i="6"/>
  <c r="E386" i="6"/>
  <c r="N382" i="6"/>
  <c r="E382" i="6"/>
  <c r="N378" i="6"/>
  <c r="E378" i="6"/>
  <c r="N374" i="6"/>
  <c r="E374" i="6"/>
  <c r="N370" i="6"/>
  <c r="E370" i="6"/>
  <c r="N366" i="6"/>
  <c r="E366" i="6"/>
  <c r="N362" i="6"/>
  <c r="E362" i="6"/>
  <c r="N358" i="6"/>
  <c r="E358" i="6"/>
  <c r="N354" i="6"/>
  <c r="E354" i="6"/>
  <c r="N350" i="6"/>
  <c r="E350" i="6"/>
  <c r="N346" i="6"/>
  <c r="E346" i="6"/>
  <c r="N342" i="6"/>
  <c r="E342" i="6"/>
  <c r="N338" i="6"/>
  <c r="E338" i="6"/>
  <c r="N334" i="6"/>
  <c r="E334" i="6"/>
  <c r="N330" i="6"/>
  <c r="E330" i="6"/>
  <c r="N326" i="6"/>
  <c r="E326" i="6"/>
  <c r="N322" i="6"/>
  <c r="E322" i="6"/>
  <c r="N318" i="6"/>
  <c r="E318" i="6"/>
  <c r="N314" i="6"/>
  <c r="E314" i="6"/>
  <c r="N310" i="6"/>
  <c r="E310" i="6"/>
  <c r="N306" i="6"/>
  <c r="E306" i="6"/>
  <c r="N302" i="6"/>
  <c r="E302" i="6"/>
  <c r="N298" i="6"/>
  <c r="E298" i="6"/>
  <c r="N294" i="6"/>
  <c r="E294" i="6"/>
  <c r="N290" i="6"/>
  <c r="E290" i="6"/>
  <c r="N286" i="6"/>
  <c r="E286" i="6"/>
  <c r="N282" i="6"/>
  <c r="E282" i="6"/>
  <c r="N278" i="6"/>
  <c r="E278" i="6"/>
  <c r="N274" i="6"/>
  <c r="E274" i="6"/>
  <c r="N270" i="6"/>
  <c r="E270" i="6"/>
  <c r="N266" i="6"/>
  <c r="E266" i="6"/>
  <c r="N262" i="6"/>
  <c r="E262" i="6"/>
  <c r="N258" i="6"/>
  <c r="E258" i="6"/>
  <c r="N254" i="6"/>
  <c r="E254" i="6"/>
  <c r="N250" i="6"/>
  <c r="E250" i="6"/>
  <c r="N246" i="6"/>
  <c r="E246" i="6"/>
  <c r="N242" i="6"/>
  <c r="E242" i="6"/>
  <c r="N238" i="6"/>
  <c r="E238" i="6"/>
  <c r="N234" i="6"/>
  <c r="E234" i="6"/>
  <c r="N230" i="6"/>
  <c r="E230" i="6"/>
  <c r="N226" i="6"/>
  <c r="E226" i="6"/>
  <c r="N222" i="6"/>
  <c r="E222" i="6"/>
  <c r="N218" i="6"/>
  <c r="E218" i="6"/>
  <c r="N214" i="6"/>
  <c r="E214" i="6"/>
  <c r="N210" i="6"/>
  <c r="E210" i="6"/>
  <c r="N206" i="6"/>
  <c r="E206" i="6"/>
  <c r="N202" i="6"/>
  <c r="E202" i="6"/>
  <c r="N198" i="6"/>
  <c r="E198" i="6"/>
  <c r="N194" i="6"/>
  <c r="E194" i="6"/>
  <c r="N190" i="6"/>
  <c r="E190" i="6"/>
  <c r="N186" i="6"/>
  <c r="E186" i="6"/>
  <c r="N182" i="6"/>
  <c r="E182" i="6"/>
  <c r="N178" i="6"/>
  <c r="E178" i="6"/>
  <c r="N174" i="6"/>
  <c r="E174" i="6"/>
  <c r="N170" i="6"/>
  <c r="E170" i="6"/>
  <c r="N166" i="6"/>
  <c r="E166" i="6"/>
  <c r="N162" i="6"/>
  <c r="E162" i="6"/>
  <c r="N158" i="6"/>
  <c r="E158" i="6"/>
  <c r="N154" i="6"/>
  <c r="E154" i="6"/>
  <c r="N150" i="6"/>
  <c r="E150" i="6"/>
  <c r="N146" i="6"/>
  <c r="E146" i="6"/>
  <c r="N142" i="6"/>
  <c r="E142" i="6"/>
  <c r="N138" i="6"/>
  <c r="E138" i="6"/>
  <c r="N134" i="6"/>
  <c r="E134" i="6"/>
  <c r="N130" i="6"/>
  <c r="E130" i="6"/>
  <c r="N126" i="6"/>
  <c r="E126" i="6"/>
  <c r="N122" i="6"/>
  <c r="E122" i="6"/>
  <c r="N118" i="6"/>
  <c r="E118" i="6"/>
  <c r="N114" i="6"/>
  <c r="E114" i="6"/>
  <c r="N110" i="6"/>
  <c r="E110" i="6"/>
  <c r="N106" i="6"/>
  <c r="E106" i="6"/>
  <c r="N102" i="6"/>
  <c r="E102" i="6"/>
  <c r="N98" i="6"/>
  <c r="E98" i="6"/>
  <c r="N94" i="6"/>
  <c r="E94" i="6"/>
  <c r="N90" i="6"/>
  <c r="E90" i="6"/>
  <c r="N86" i="6"/>
  <c r="E86" i="6"/>
  <c r="N82" i="6"/>
  <c r="E82" i="6"/>
  <c r="N78" i="6"/>
  <c r="E78" i="6"/>
  <c r="N74" i="6"/>
  <c r="E74" i="6"/>
  <c r="N70" i="6"/>
  <c r="E70" i="6"/>
  <c r="N66" i="6"/>
  <c r="E66" i="6"/>
  <c r="N62" i="6"/>
  <c r="E62" i="6"/>
  <c r="N58" i="6"/>
  <c r="E58" i="6"/>
  <c r="N54" i="6"/>
  <c r="E54" i="6"/>
  <c r="N50" i="6"/>
  <c r="E50" i="6"/>
  <c r="N46" i="6"/>
  <c r="E46" i="6"/>
  <c r="N42" i="6"/>
  <c r="E42" i="6"/>
  <c r="N38" i="6"/>
  <c r="E38" i="6"/>
  <c r="N34" i="6"/>
  <c r="E34" i="6"/>
  <c r="N30" i="6"/>
  <c r="E30" i="6"/>
  <c r="N26" i="6"/>
  <c r="E26" i="6"/>
  <c r="N22" i="6"/>
  <c r="E22" i="6"/>
  <c r="N18" i="6"/>
  <c r="E18" i="6"/>
  <c r="N14" i="6"/>
  <c r="E14" i="6"/>
  <c r="N10" i="6"/>
  <c r="E10" i="6"/>
  <c r="N5" i="6"/>
  <c r="E5" i="6"/>
  <c r="V3" i="14"/>
  <c r="D6" i="7"/>
  <c r="D5" i="7"/>
  <c r="N2" i="6" l="1"/>
  <c r="P2" i="6" s="1"/>
  <c r="Q2" i="6" s="1"/>
  <c r="R2" i="6" s="1"/>
  <c r="X2" i="6"/>
  <c r="V2" i="6"/>
  <c r="T2" i="6"/>
  <c r="U1006" i="6" s="1"/>
  <c r="U2" i="6"/>
  <c r="W2" i="6"/>
  <c r="S2" i="6"/>
  <c r="O2" i="6"/>
  <c r="O11" i="6"/>
  <c r="D8" i="7"/>
  <c r="P382" i="6"/>
  <c r="Q382" i="6" s="1"/>
  <c r="R382" i="6" s="1"/>
  <c r="O382" i="6"/>
  <c r="P398" i="6"/>
  <c r="Q398" i="6" s="1"/>
  <c r="R398" i="6" s="1"/>
  <c r="O398" i="6"/>
  <c r="P454" i="6"/>
  <c r="Q454" i="6" s="1"/>
  <c r="R454" i="6" s="1"/>
  <c r="O454" i="6"/>
  <c r="P494" i="6"/>
  <c r="Q494" i="6" s="1"/>
  <c r="R494" i="6" s="1"/>
  <c r="O494" i="6"/>
  <c r="P534" i="6"/>
  <c r="Q534" i="6" s="1"/>
  <c r="R534" i="6" s="1"/>
  <c r="O534" i="6"/>
  <c r="P10" i="6"/>
  <c r="Q10" i="6" s="1"/>
  <c r="O10" i="6"/>
  <c r="P26" i="6"/>
  <c r="Q26" i="6" s="1"/>
  <c r="R26" i="6" s="1"/>
  <c r="O26" i="6"/>
  <c r="P34" i="6"/>
  <c r="Q34" i="6" s="1"/>
  <c r="R34" i="6" s="1"/>
  <c r="O34" i="6"/>
  <c r="P50" i="6"/>
  <c r="Q50" i="6" s="1"/>
  <c r="R50" i="6" s="1"/>
  <c r="O50" i="6"/>
  <c r="P82" i="6"/>
  <c r="Q82" i="6" s="1"/>
  <c r="R82" i="6" s="1"/>
  <c r="O82" i="6"/>
  <c r="P106" i="6"/>
  <c r="Q106" i="6" s="1"/>
  <c r="R106" i="6" s="1"/>
  <c r="O106" i="6"/>
  <c r="P130" i="6"/>
  <c r="Q130" i="6" s="1"/>
  <c r="R130" i="6" s="1"/>
  <c r="O130" i="6"/>
  <c r="P146" i="6"/>
  <c r="Q146" i="6" s="1"/>
  <c r="R146" i="6" s="1"/>
  <c r="O146" i="6"/>
  <c r="P162" i="6"/>
  <c r="Q162" i="6" s="1"/>
  <c r="R162" i="6" s="1"/>
  <c r="O162" i="6"/>
  <c r="P178" i="6"/>
  <c r="Q178" i="6" s="1"/>
  <c r="R178" i="6" s="1"/>
  <c r="O178" i="6"/>
  <c r="P194" i="6"/>
  <c r="Q194" i="6" s="1"/>
  <c r="R194" i="6" s="1"/>
  <c r="O194" i="6"/>
  <c r="P218" i="6"/>
  <c r="Q218" i="6" s="1"/>
  <c r="R218" i="6" s="1"/>
  <c r="O218" i="6"/>
  <c r="P234" i="6"/>
  <c r="Q234" i="6" s="1"/>
  <c r="R234" i="6" s="1"/>
  <c r="O234" i="6"/>
  <c r="P250" i="6"/>
  <c r="Q250" i="6" s="1"/>
  <c r="R250" i="6" s="1"/>
  <c r="O250" i="6"/>
  <c r="P266" i="6"/>
  <c r="Q266" i="6" s="1"/>
  <c r="R266" i="6" s="1"/>
  <c r="O266" i="6"/>
  <c r="P282" i="6"/>
  <c r="Q282" i="6" s="1"/>
  <c r="R282" i="6" s="1"/>
  <c r="O282" i="6"/>
  <c r="P298" i="6"/>
  <c r="Q298" i="6" s="1"/>
  <c r="R298" i="6" s="1"/>
  <c r="O298" i="6"/>
  <c r="P314" i="6"/>
  <c r="Q314" i="6" s="1"/>
  <c r="R314" i="6" s="1"/>
  <c r="O314" i="6"/>
  <c r="P322" i="6"/>
  <c r="Q322" i="6" s="1"/>
  <c r="R322" i="6" s="1"/>
  <c r="O322" i="6"/>
  <c r="P346" i="6"/>
  <c r="Q346" i="6" s="1"/>
  <c r="R346" i="6" s="1"/>
  <c r="O346" i="6"/>
  <c r="P354" i="6"/>
  <c r="Q354" i="6" s="1"/>
  <c r="R354" i="6" s="1"/>
  <c r="O354" i="6"/>
  <c r="P370" i="6"/>
  <c r="Q370" i="6" s="1"/>
  <c r="R370" i="6" s="1"/>
  <c r="O370" i="6"/>
  <c r="P394" i="6"/>
  <c r="Q394" i="6" s="1"/>
  <c r="R394" i="6" s="1"/>
  <c r="O394" i="6"/>
  <c r="P402" i="6"/>
  <c r="Q402" i="6" s="1"/>
  <c r="R402" i="6" s="1"/>
  <c r="O402" i="6"/>
  <c r="P418" i="6"/>
  <c r="Q418" i="6" s="1"/>
  <c r="R418" i="6" s="1"/>
  <c r="O418" i="6"/>
  <c r="P434" i="6"/>
  <c r="Q434" i="6" s="1"/>
  <c r="R434" i="6" s="1"/>
  <c r="O434" i="6"/>
  <c r="P458" i="6"/>
  <c r="Q458" i="6" s="1"/>
  <c r="R458" i="6" s="1"/>
  <c r="O458" i="6"/>
  <c r="P474" i="6"/>
  <c r="Q474" i="6" s="1"/>
  <c r="R474" i="6" s="1"/>
  <c r="O474" i="6"/>
  <c r="P482" i="6"/>
  <c r="Q482" i="6" s="1"/>
  <c r="R482" i="6" s="1"/>
  <c r="O482" i="6"/>
  <c r="P498" i="6"/>
  <c r="Q498" i="6" s="1"/>
  <c r="R498" i="6" s="1"/>
  <c r="O498" i="6"/>
  <c r="P506" i="6"/>
  <c r="Q506" i="6" s="1"/>
  <c r="R506" i="6" s="1"/>
  <c r="O506" i="6"/>
  <c r="P522" i="6"/>
  <c r="Q522" i="6" s="1"/>
  <c r="R522" i="6" s="1"/>
  <c r="O522" i="6"/>
  <c r="P538" i="6"/>
  <c r="Q538" i="6" s="1"/>
  <c r="R538" i="6" s="1"/>
  <c r="O538" i="6"/>
  <c r="P554" i="6"/>
  <c r="Q554" i="6" s="1"/>
  <c r="R554" i="6" s="1"/>
  <c r="O554" i="6"/>
  <c r="P570" i="6"/>
  <c r="Q570" i="6" s="1"/>
  <c r="R570" i="6" s="1"/>
  <c r="O570" i="6"/>
  <c r="P578" i="6"/>
  <c r="Q578" i="6" s="1"/>
  <c r="R578" i="6" s="1"/>
  <c r="O578" i="6"/>
  <c r="P594" i="6"/>
  <c r="Q594" i="6" s="1"/>
  <c r="R594" i="6" s="1"/>
  <c r="O594" i="6"/>
  <c r="P618" i="6"/>
  <c r="Q618" i="6" s="1"/>
  <c r="R618" i="6" s="1"/>
  <c r="O618" i="6"/>
  <c r="P634" i="6"/>
  <c r="Q634" i="6" s="1"/>
  <c r="R634" i="6" s="1"/>
  <c r="O634" i="6"/>
  <c r="P642" i="6"/>
  <c r="Q642" i="6" s="1"/>
  <c r="R642" i="6" s="1"/>
  <c r="O642" i="6"/>
  <c r="P658" i="6"/>
  <c r="Q658" i="6" s="1"/>
  <c r="R658" i="6" s="1"/>
  <c r="O658" i="6"/>
  <c r="P666" i="6"/>
  <c r="Q666" i="6" s="1"/>
  <c r="R666" i="6" s="1"/>
  <c r="O666" i="6"/>
  <c r="P690" i="6"/>
  <c r="Q690" i="6" s="1"/>
  <c r="R690" i="6" s="1"/>
  <c r="O690" i="6"/>
  <c r="P706" i="6"/>
  <c r="Q706" i="6" s="1"/>
  <c r="R706" i="6" s="1"/>
  <c r="O706" i="6"/>
  <c r="P730" i="6"/>
  <c r="Q730" i="6" s="1"/>
  <c r="R730" i="6" s="1"/>
  <c r="O730" i="6"/>
  <c r="P746" i="6"/>
  <c r="Q746" i="6" s="1"/>
  <c r="R746" i="6" s="1"/>
  <c r="O746" i="6"/>
  <c r="P770" i="6"/>
  <c r="Q770" i="6" s="1"/>
  <c r="R770" i="6" s="1"/>
  <c r="O770" i="6"/>
  <c r="P786" i="6"/>
  <c r="Q786" i="6" s="1"/>
  <c r="R786" i="6" s="1"/>
  <c r="O786" i="6"/>
  <c r="P810" i="6"/>
  <c r="Q810" i="6" s="1"/>
  <c r="R810" i="6" s="1"/>
  <c r="O810" i="6"/>
  <c r="P826" i="6"/>
  <c r="Q826" i="6" s="1"/>
  <c r="R826" i="6" s="1"/>
  <c r="O826" i="6"/>
  <c r="P842" i="6"/>
  <c r="Q842" i="6" s="1"/>
  <c r="R842" i="6" s="1"/>
  <c r="O842" i="6"/>
  <c r="P850" i="6"/>
  <c r="Q850" i="6" s="1"/>
  <c r="R850" i="6" s="1"/>
  <c r="O850" i="6"/>
  <c r="P866" i="6"/>
  <c r="Q866" i="6" s="1"/>
  <c r="R866" i="6" s="1"/>
  <c r="O866" i="6"/>
  <c r="P882" i="6"/>
  <c r="Q882" i="6" s="1"/>
  <c r="R882" i="6" s="1"/>
  <c r="O882" i="6"/>
  <c r="P898" i="6"/>
  <c r="Q898" i="6" s="1"/>
  <c r="R898" i="6" s="1"/>
  <c r="O898" i="6"/>
  <c r="P922" i="6"/>
  <c r="Q922" i="6" s="1"/>
  <c r="R922" i="6" s="1"/>
  <c r="O922" i="6"/>
  <c r="P938" i="6"/>
  <c r="Q938" i="6" s="1"/>
  <c r="R938" i="6" s="1"/>
  <c r="O938" i="6"/>
  <c r="P954" i="6"/>
  <c r="Q954" i="6" s="1"/>
  <c r="R954" i="6" s="1"/>
  <c r="O954" i="6"/>
  <c r="P970" i="6"/>
  <c r="Q970" i="6" s="1"/>
  <c r="R970" i="6" s="1"/>
  <c r="O970" i="6"/>
  <c r="P978" i="6"/>
  <c r="Q978" i="6" s="1"/>
  <c r="R978" i="6" s="1"/>
  <c r="O978" i="6"/>
  <c r="P43" i="6"/>
  <c r="Q43" i="6" s="1"/>
  <c r="R43" i="6" s="1"/>
  <c r="O43" i="6"/>
  <c r="P51" i="6"/>
  <c r="Q51" i="6" s="1"/>
  <c r="R51" i="6" s="1"/>
  <c r="O51" i="6"/>
  <c r="P75" i="6"/>
  <c r="Q75" i="6" s="1"/>
  <c r="R75" i="6" s="1"/>
  <c r="O75" i="6"/>
  <c r="P91" i="6"/>
  <c r="Q91" i="6" s="1"/>
  <c r="R91" i="6" s="1"/>
  <c r="O91" i="6"/>
  <c r="P107" i="6"/>
  <c r="Q107" i="6" s="1"/>
  <c r="R107" i="6" s="1"/>
  <c r="O107" i="6"/>
  <c r="P123" i="6"/>
  <c r="Q123" i="6" s="1"/>
  <c r="R123" i="6" s="1"/>
  <c r="O123" i="6"/>
  <c r="P139" i="6"/>
  <c r="Q139" i="6" s="1"/>
  <c r="R139" i="6" s="1"/>
  <c r="O139" i="6"/>
  <c r="P155" i="6"/>
  <c r="Q155" i="6" s="1"/>
  <c r="R155" i="6" s="1"/>
  <c r="O155" i="6"/>
  <c r="P171" i="6"/>
  <c r="Q171" i="6" s="1"/>
  <c r="R171" i="6" s="1"/>
  <c r="O171" i="6"/>
  <c r="P187" i="6"/>
  <c r="Q187" i="6" s="1"/>
  <c r="R187" i="6" s="1"/>
  <c r="O187" i="6"/>
  <c r="P203" i="6"/>
  <c r="Q203" i="6" s="1"/>
  <c r="R203" i="6" s="1"/>
  <c r="O203" i="6"/>
  <c r="P219" i="6"/>
  <c r="Q219" i="6" s="1"/>
  <c r="R219" i="6" s="1"/>
  <c r="O219" i="6"/>
  <c r="P227" i="6"/>
  <c r="Q227" i="6" s="1"/>
  <c r="R227" i="6" s="1"/>
  <c r="O227" i="6"/>
  <c r="P243" i="6"/>
  <c r="Q243" i="6" s="1"/>
  <c r="R243" i="6" s="1"/>
  <c r="O243" i="6"/>
  <c r="P259" i="6"/>
  <c r="Q259" i="6" s="1"/>
  <c r="R259" i="6" s="1"/>
  <c r="O259" i="6"/>
  <c r="P275" i="6"/>
  <c r="Q275" i="6" s="1"/>
  <c r="R275" i="6" s="1"/>
  <c r="O275" i="6"/>
  <c r="P307" i="6"/>
  <c r="Q307" i="6" s="1"/>
  <c r="R307" i="6" s="1"/>
  <c r="O307" i="6"/>
  <c r="P315" i="6"/>
  <c r="Q315" i="6" s="1"/>
  <c r="R315" i="6" s="1"/>
  <c r="O315" i="6"/>
  <c r="P331" i="6"/>
  <c r="Q331" i="6" s="1"/>
  <c r="R331" i="6" s="1"/>
  <c r="O331" i="6"/>
  <c r="P347" i="6"/>
  <c r="Q347" i="6" s="1"/>
  <c r="R347" i="6" s="1"/>
  <c r="O347" i="6"/>
  <c r="P363" i="6"/>
  <c r="Q363" i="6" s="1"/>
  <c r="R363" i="6" s="1"/>
  <c r="O363" i="6"/>
  <c r="P371" i="6"/>
  <c r="Q371" i="6" s="1"/>
  <c r="R371" i="6" s="1"/>
  <c r="O371" i="6"/>
  <c r="P387" i="6"/>
  <c r="Q387" i="6" s="1"/>
  <c r="R387" i="6" s="1"/>
  <c r="O387" i="6"/>
  <c r="P411" i="6"/>
  <c r="Q411" i="6" s="1"/>
  <c r="R411" i="6" s="1"/>
  <c r="O411" i="6"/>
  <c r="P427" i="6"/>
  <c r="Q427" i="6" s="1"/>
  <c r="R427" i="6" s="1"/>
  <c r="O427" i="6"/>
  <c r="P435" i="6"/>
  <c r="Q435" i="6" s="1"/>
  <c r="R435" i="6" s="1"/>
  <c r="O435" i="6"/>
  <c r="P451" i="6"/>
  <c r="Q451" i="6" s="1"/>
  <c r="R451" i="6" s="1"/>
  <c r="O451" i="6"/>
  <c r="P467" i="6"/>
  <c r="Q467" i="6" s="1"/>
  <c r="R467" i="6" s="1"/>
  <c r="O467" i="6"/>
  <c r="P475" i="6"/>
  <c r="Q475" i="6" s="1"/>
  <c r="R475" i="6" s="1"/>
  <c r="O475" i="6"/>
  <c r="P30" i="6"/>
  <c r="Q30" i="6" s="1"/>
  <c r="R30" i="6" s="1"/>
  <c r="O30" i="6"/>
  <c r="P46" i="6"/>
  <c r="Q46" i="6" s="1"/>
  <c r="R46" i="6" s="1"/>
  <c r="O46" i="6"/>
  <c r="P86" i="6"/>
  <c r="Q86" i="6" s="1"/>
  <c r="R86" i="6" s="1"/>
  <c r="O86" i="6"/>
  <c r="P110" i="6"/>
  <c r="Q110" i="6" s="1"/>
  <c r="R110" i="6" s="1"/>
  <c r="O110" i="6"/>
  <c r="P142" i="6"/>
  <c r="Q142" i="6" s="1"/>
  <c r="R142" i="6" s="1"/>
  <c r="O142" i="6"/>
  <c r="P166" i="6"/>
  <c r="Q166" i="6" s="1"/>
  <c r="R166" i="6" s="1"/>
  <c r="O166" i="6"/>
  <c r="P190" i="6"/>
  <c r="Q190" i="6" s="1"/>
  <c r="R190" i="6" s="1"/>
  <c r="O190" i="6"/>
  <c r="P206" i="6"/>
  <c r="Q206" i="6" s="1"/>
  <c r="R206" i="6" s="1"/>
  <c r="O206" i="6"/>
  <c r="P230" i="6"/>
  <c r="Q230" i="6" s="1"/>
  <c r="R230" i="6" s="1"/>
  <c r="O230" i="6"/>
  <c r="P254" i="6"/>
  <c r="Q254" i="6" s="1"/>
  <c r="R254" i="6" s="1"/>
  <c r="O254" i="6"/>
  <c r="P278" i="6"/>
  <c r="Q278" i="6" s="1"/>
  <c r="R278" i="6" s="1"/>
  <c r="O278" i="6"/>
  <c r="P294" i="6"/>
  <c r="Q294" i="6" s="1"/>
  <c r="R294" i="6" s="1"/>
  <c r="O294" i="6"/>
  <c r="P342" i="6"/>
  <c r="Q342" i="6" s="1"/>
  <c r="R342" i="6" s="1"/>
  <c r="O342" i="6"/>
  <c r="P366" i="6"/>
  <c r="Q366" i="6" s="1"/>
  <c r="R366" i="6" s="1"/>
  <c r="O366" i="6"/>
  <c r="P414" i="6"/>
  <c r="Q414" i="6" s="1"/>
  <c r="R414" i="6" s="1"/>
  <c r="O414" i="6"/>
  <c r="P430" i="6"/>
  <c r="Q430" i="6" s="1"/>
  <c r="R430" i="6" s="1"/>
  <c r="O430" i="6"/>
  <c r="P462" i="6"/>
  <c r="Q462" i="6" s="1"/>
  <c r="R462" i="6" s="1"/>
  <c r="O462" i="6"/>
  <c r="P502" i="6"/>
  <c r="Q502" i="6" s="1"/>
  <c r="R502" i="6" s="1"/>
  <c r="O502" i="6"/>
  <c r="P510" i="6"/>
  <c r="Q510" i="6" s="1"/>
  <c r="R510" i="6" s="1"/>
  <c r="O510" i="6"/>
  <c r="P518" i="6"/>
  <c r="Q518" i="6" s="1"/>
  <c r="R518" i="6" s="1"/>
  <c r="O518" i="6"/>
  <c r="P558" i="6"/>
  <c r="Q558" i="6" s="1"/>
  <c r="R558" i="6" s="1"/>
  <c r="O558" i="6"/>
  <c r="P582" i="6"/>
  <c r="Q582" i="6" s="1"/>
  <c r="R582" i="6" s="1"/>
  <c r="O582" i="6"/>
  <c r="P622" i="6"/>
  <c r="Q622" i="6" s="1"/>
  <c r="R622" i="6" s="1"/>
  <c r="O622" i="6"/>
  <c r="P646" i="6"/>
  <c r="Q646" i="6" s="1"/>
  <c r="R646" i="6" s="1"/>
  <c r="O646" i="6"/>
  <c r="P662" i="6"/>
  <c r="Q662" i="6" s="1"/>
  <c r="R662" i="6" s="1"/>
  <c r="O662" i="6"/>
  <c r="P718" i="6"/>
  <c r="Q718" i="6" s="1"/>
  <c r="R718" i="6" s="1"/>
  <c r="O718" i="6"/>
  <c r="P742" i="6"/>
  <c r="Q742" i="6" s="1"/>
  <c r="R742" i="6" s="1"/>
  <c r="O742" i="6"/>
  <c r="P798" i="6"/>
  <c r="Q798" i="6" s="1"/>
  <c r="R798" i="6" s="1"/>
  <c r="O798" i="6"/>
  <c r="P814" i="6"/>
  <c r="Q814" i="6" s="1"/>
  <c r="R814" i="6" s="1"/>
  <c r="O814" i="6"/>
  <c r="P838" i="6"/>
  <c r="Q838" i="6" s="1"/>
  <c r="R838" i="6" s="1"/>
  <c r="O838" i="6"/>
  <c r="P854" i="6"/>
  <c r="Q854" i="6" s="1"/>
  <c r="R854" i="6" s="1"/>
  <c r="O854" i="6"/>
  <c r="P878" i="6"/>
  <c r="Q878" i="6" s="1"/>
  <c r="R878" i="6" s="1"/>
  <c r="O878" i="6"/>
  <c r="P894" i="6"/>
  <c r="Q894" i="6" s="1"/>
  <c r="R894" i="6" s="1"/>
  <c r="O894" i="6"/>
  <c r="P926" i="6"/>
  <c r="Q926" i="6" s="1"/>
  <c r="R926" i="6" s="1"/>
  <c r="O926" i="6"/>
  <c r="P950" i="6"/>
  <c r="Q950" i="6" s="1"/>
  <c r="R950" i="6" s="1"/>
  <c r="O950" i="6"/>
  <c r="P982" i="6"/>
  <c r="Q982" i="6" s="1"/>
  <c r="R982" i="6" s="1"/>
  <c r="O982" i="6"/>
  <c r="P998" i="6"/>
  <c r="Q998" i="6" s="1"/>
  <c r="R998" i="6" s="1"/>
  <c r="O998" i="6"/>
  <c r="P6" i="6"/>
  <c r="Q6" i="6" s="1"/>
  <c r="R6" i="6" s="1"/>
  <c r="O6" i="6"/>
  <c r="P15" i="6"/>
  <c r="Q15" i="6" s="1"/>
  <c r="R15" i="6" s="1"/>
  <c r="O15" i="6"/>
  <c r="P31" i="6"/>
  <c r="Q31" i="6" s="1"/>
  <c r="R31" i="6" s="1"/>
  <c r="O31" i="6"/>
  <c r="P55" i="6"/>
  <c r="Q55" i="6" s="1"/>
  <c r="R55" i="6" s="1"/>
  <c r="O55" i="6"/>
  <c r="P87" i="6"/>
  <c r="Q87" i="6" s="1"/>
  <c r="R87" i="6" s="1"/>
  <c r="O87" i="6"/>
  <c r="P111" i="6"/>
  <c r="Q111" i="6" s="1"/>
  <c r="R111" i="6" s="1"/>
  <c r="O111" i="6"/>
  <c r="P143" i="6"/>
  <c r="Q143" i="6" s="1"/>
  <c r="R143" i="6" s="1"/>
  <c r="O143" i="6"/>
  <c r="P167" i="6"/>
  <c r="Q167" i="6" s="1"/>
  <c r="R167" i="6" s="1"/>
  <c r="O167" i="6"/>
  <c r="P191" i="6"/>
  <c r="Q191" i="6" s="1"/>
  <c r="R191" i="6" s="1"/>
  <c r="O191" i="6"/>
  <c r="P223" i="6"/>
  <c r="Q223" i="6" s="1"/>
  <c r="R223" i="6" s="1"/>
  <c r="O223" i="6"/>
  <c r="P239" i="6"/>
  <c r="Q239" i="6" s="1"/>
  <c r="R239" i="6" s="1"/>
  <c r="O239" i="6"/>
  <c r="P263" i="6"/>
  <c r="Q263" i="6" s="1"/>
  <c r="R263" i="6" s="1"/>
  <c r="O263" i="6"/>
  <c r="P295" i="6"/>
  <c r="Q295" i="6" s="1"/>
  <c r="R295" i="6" s="1"/>
  <c r="O295" i="6"/>
  <c r="P303" i="6"/>
  <c r="Q303" i="6" s="1"/>
  <c r="R303" i="6" s="1"/>
  <c r="O303" i="6"/>
  <c r="P311" i="6"/>
  <c r="Q311" i="6" s="1"/>
  <c r="R311" i="6" s="1"/>
  <c r="O311" i="6"/>
  <c r="P335" i="6"/>
  <c r="Q335" i="6" s="1"/>
  <c r="R335" i="6" s="1"/>
  <c r="O335" i="6"/>
  <c r="P359" i="6"/>
  <c r="Q359" i="6" s="1"/>
  <c r="R359" i="6" s="1"/>
  <c r="O359" i="6"/>
  <c r="P383" i="6"/>
  <c r="Q383" i="6" s="1"/>
  <c r="R383" i="6" s="1"/>
  <c r="O383" i="6"/>
  <c r="P407" i="6"/>
  <c r="Q407" i="6" s="1"/>
  <c r="R407" i="6" s="1"/>
  <c r="O407" i="6"/>
  <c r="P431" i="6"/>
  <c r="Q431" i="6" s="1"/>
  <c r="R431" i="6" s="1"/>
  <c r="O431" i="6"/>
  <c r="P463" i="6"/>
  <c r="Q463" i="6" s="1"/>
  <c r="R463" i="6" s="1"/>
  <c r="O463" i="6"/>
  <c r="P495" i="6"/>
  <c r="Q495" i="6" s="1"/>
  <c r="R495" i="6" s="1"/>
  <c r="O495" i="6"/>
  <c r="P519" i="6"/>
  <c r="Q519" i="6" s="1"/>
  <c r="R519" i="6" s="1"/>
  <c r="O519" i="6"/>
  <c r="P543" i="6"/>
  <c r="Q543" i="6" s="1"/>
  <c r="R543" i="6" s="1"/>
  <c r="O543" i="6"/>
  <c r="P575" i="6"/>
  <c r="Q575" i="6" s="1"/>
  <c r="R575" i="6" s="1"/>
  <c r="O575" i="6"/>
  <c r="P607" i="6"/>
  <c r="Q607" i="6" s="1"/>
  <c r="R607" i="6" s="1"/>
  <c r="O607" i="6"/>
  <c r="P639" i="6"/>
  <c r="Q639" i="6" s="1"/>
  <c r="R639" i="6" s="1"/>
  <c r="O639" i="6"/>
  <c r="P647" i="6"/>
  <c r="Q647" i="6" s="1"/>
  <c r="R647" i="6" s="1"/>
  <c r="O647" i="6"/>
  <c r="P679" i="6"/>
  <c r="Q679" i="6" s="1"/>
  <c r="R679" i="6" s="1"/>
  <c r="O679" i="6"/>
  <c r="P695" i="6"/>
  <c r="Q695" i="6" s="1"/>
  <c r="R695" i="6" s="1"/>
  <c r="O695" i="6"/>
  <c r="P719" i="6"/>
  <c r="Q719" i="6" s="1"/>
  <c r="R719" i="6" s="1"/>
  <c r="O719" i="6"/>
  <c r="P727" i="6"/>
  <c r="Q727" i="6" s="1"/>
  <c r="R727" i="6" s="1"/>
  <c r="O727" i="6"/>
  <c r="P735" i="6"/>
  <c r="Q735" i="6" s="1"/>
  <c r="R735" i="6" s="1"/>
  <c r="O735" i="6"/>
  <c r="P743" i="6"/>
  <c r="Q743" i="6" s="1"/>
  <c r="R743" i="6" s="1"/>
  <c r="O743" i="6"/>
  <c r="P751" i="6"/>
  <c r="Q751" i="6" s="1"/>
  <c r="R751" i="6" s="1"/>
  <c r="O751" i="6"/>
  <c r="P759" i="6"/>
  <c r="Q759" i="6" s="1"/>
  <c r="R759" i="6" s="1"/>
  <c r="O759" i="6"/>
  <c r="P767" i="6"/>
  <c r="Q767" i="6" s="1"/>
  <c r="R767" i="6" s="1"/>
  <c r="O767" i="6"/>
  <c r="P775" i="6"/>
  <c r="Q775" i="6" s="1"/>
  <c r="R775" i="6" s="1"/>
  <c r="O775" i="6"/>
  <c r="P783" i="6"/>
  <c r="Q783" i="6" s="1"/>
  <c r="R783" i="6" s="1"/>
  <c r="O783" i="6"/>
  <c r="P791" i="6"/>
  <c r="Q791" i="6" s="1"/>
  <c r="R791" i="6" s="1"/>
  <c r="O791" i="6"/>
  <c r="P799" i="6"/>
  <c r="Q799" i="6" s="1"/>
  <c r="R799" i="6" s="1"/>
  <c r="O799" i="6"/>
  <c r="P807" i="6"/>
  <c r="Q807" i="6" s="1"/>
  <c r="R807" i="6" s="1"/>
  <c r="O807" i="6"/>
  <c r="P815" i="6"/>
  <c r="Q815" i="6" s="1"/>
  <c r="R815" i="6" s="1"/>
  <c r="O815" i="6"/>
  <c r="P823" i="6"/>
  <c r="Q823" i="6" s="1"/>
  <c r="R823" i="6" s="1"/>
  <c r="O823" i="6"/>
  <c r="P831" i="6"/>
  <c r="Q831" i="6" s="1"/>
  <c r="R831" i="6" s="1"/>
  <c r="O831" i="6"/>
  <c r="P839" i="6"/>
  <c r="Q839" i="6" s="1"/>
  <c r="R839" i="6" s="1"/>
  <c r="O839" i="6"/>
  <c r="P847" i="6"/>
  <c r="Q847" i="6" s="1"/>
  <c r="R847" i="6" s="1"/>
  <c r="O847" i="6"/>
  <c r="P855" i="6"/>
  <c r="Q855" i="6" s="1"/>
  <c r="R855" i="6" s="1"/>
  <c r="O855" i="6"/>
  <c r="P863" i="6"/>
  <c r="Q863" i="6" s="1"/>
  <c r="R863" i="6" s="1"/>
  <c r="O863" i="6"/>
  <c r="P871" i="6"/>
  <c r="Q871" i="6" s="1"/>
  <c r="R871" i="6" s="1"/>
  <c r="O871" i="6"/>
  <c r="P879" i="6"/>
  <c r="Q879" i="6" s="1"/>
  <c r="R879" i="6" s="1"/>
  <c r="O879" i="6"/>
  <c r="P887" i="6"/>
  <c r="Q887" i="6" s="1"/>
  <c r="R887" i="6" s="1"/>
  <c r="O887" i="6"/>
  <c r="P895" i="6"/>
  <c r="Q895" i="6" s="1"/>
  <c r="R895" i="6" s="1"/>
  <c r="O895" i="6"/>
  <c r="P903" i="6"/>
  <c r="Q903" i="6" s="1"/>
  <c r="R903" i="6" s="1"/>
  <c r="O903" i="6"/>
  <c r="P911" i="6"/>
  <c r="Q911" i="6" s="1"/>
  <c r="R911" i="6" s="1"/>
  <c r="O911" i="6"/>
  <c r="P919" i="6"/>
  <c r="Q919" i="6" s="1"/>
  <c r="R919" i="6" s="1"/>
  <c r="O919" i="6"/>
  <c r="P927" i="6"/>
  <c r="Q927" i="6" s="1"/>
  <c r="R927" i="6" s="1"/>
  <c r="O927" i="6"/>
  <c r="P935" i="6"/>
  <c r="Q935" i="6" s="1"/>
  <c r="R935" i="6" s="1"/>
  <c r="O935" i="6"/>
  <c r="P943" i="6"/>
  <c r="Q943" i="6" s="1"/>
  <c r="R943" i="6" s="1"/>
  <c r="O943" i="6"/>
  <c r="P951" i="6"/>
  <c r="Q951" i="6" s="1"/>
  <c r="R951" i="6" s="1"/>
  <c r="O951" i="6"/>
  <c r="P959" i="6"/>
  <c r="Q959" i="6" s="1"/>
  <c r="R959" i="6" s="1"/>
  <c r="O959" i="6"/>
  <c r="P967" i="6"/>
  <c r="Q967" i="6" s="1"/>
  <c r="R967" i="6" s="1"/>
  <c r="O967" i="6"/>
  <c r="P975" i="6"/>
  <c r="Q975" i="6" s="1"/>
  <c r="R975" i="6" s="1"/>
  <c r="O975" i="6"/>
  <c r="P983" i="6"/>
  <c r="Q983" i="6" s="1"/>
  <c r="R983" i="6" s="1"/>
  <c r="O983" i="6"/>
  <c r="P991" i="6"/>
  <c r="Q991" i="6" s="1"/>
  <c r="R991" i="6" s="1"/>
  <c r="O991" i="6"/>
  <c r="P999" i="6"/>
  <c r="Q999" i="6" s="1"/>
  <c r="R999" i="6" s="1"/>
  <c r="O999" i="6"/>
  <c r="P7" i="6"/>
  <c r="Q7" i="6" s="1"/>
  <c r="R7" i="6" s="1"/>
  <c r="O7" i="6"/>
  <c r="P16" i="6"/>
  <c r="Q16" i="6" s="1"/>
  <c r="R16" i="6" s="1"/>
  <c r="O16" i="6"/>
  <c r="P24" i="6"/>
  <c r="Q24" i="6" s="1"/>
  <c r="R24" i="6" s="1"/>
  <c r="O24" i="6"/>
  <c r="P32" i="6"/>
  <c r="Q32" i="6" s="1"/>
  <c r="R32" i="6" s="1"/>
  <c r="O32" i="6"/>
  <c r="P40" i="6"/>
  <c r="Q40" i="6" s="1"/>
  <c r="R40" i="6" s="1"/>
  <c r="O40" i="6"/>
  <c r="P48" i="6"/>
  <c r="Q48" i="6" s="1"/>
  <c r="R48" i="6" s="1"/>
  <c r="O48" i="6"/>
  <c r="P56" i="6"/>
  <c r="Q56" i="6" s="1"/>
  <c r="R56" i="6" s="1"/>
  <c r="O56" i="6"/>
  <c r="P64" i="6"/>
  <c r="Q64" i="6" s="1"/>
  <c r="R64" i="6" s="1"/>
  <c r="O64" i="6"/>
  <c r="P72" i="6"/>
  <c r="Q72" i="6" s="1"/>
  <c r="R72" i="6" s="1"/>
  <c r="O72" i="6"/>
  <c r="P80" i="6"/>
  <c r="Q80" i="6" s="1"/>
  <c r="R80" i="6" s="1"/>
  <c r="O80" i="6"/>
  <c r="P88" i="6"/>
  <c r="Q88" i="6" s="1"/>
  <c r="R88" i="6" s="1"/>
  <c r="O88" i="6"/>
  <c r="P96" i="6"/>
  <c r="Q96" i="6" s="1"/>
  <c r="R96" i="6" s="1"/>
  <c r="O96" i="6"/>
  <c r="P104" i="6"/>
  <c r="Q104" i="6" s="1"/>
  <c r="R104" i="6" s="1"/>
  <c r="O104" i="6"/>
  <c r="P112" i="6"/>
  <c r="Q112" i="6" s="1"/>
  <c r="R112" i="6" s="1"/>
  <c r="O112" i="6"/>
  <c r="P120" i="6"/>
  <c r="Q120" i="6" s="1"/>
  <c r="R120" i="6" s="1"/>
  <c r="O120" i="6"/>
  <c r="P128" i="6"/>
  <c r="Q128" i="6" s="1"/>
  <c r="R128" i="6" s="1"/>
  <c r="O128" i="6"/>
  <c r="P136" i="6"/>
  <c r="Q136" i="6" s="1"/>
  <c r="R136" i="6" s="1"/>
  <c r="O136" i="6"/>
  <c r="P144" i="6"/>
  <c r="Q144" i="6" s="1"/>
  <c r="R144" i="6" s="1"/>
  <c r="O144" i="6"/>
  <c r="P152" i="6"/>
  <c r="Q152" i="6" s="1"/>
  <c r="R152" i="6" s="1"/>
  <c r="O152" i="6"/>
  <c r="P160" i="6"/>
  <c r="Q160" i="6" s="1"/>
  <c r="R160" i="6" s="1"/>
  <c r="O160" i="6"/>
  <c r="P168" i="6"/>
  <c r="Q168" i="6" s="1"/>
  <c r="R168" i="6" s="1"/>
  <c r="O168" i="6"/>
  <c r="P176" i="6"/>
  <c r="Q176" i="6" s="1"/>
  <c r="R176" i="6" s="1"/>
  <c r="O176" i="6"/>
  <c r="P184" i="6"/>
  <c r="Q184" i="6" s="1"/>
  <c r="R184" i="6" s="1"/>
  <c r="O184" i="6"/>
  <c r="P192" i="6"/>
  <c r="Q192" i="6" s="1"/>
  <c r="R192" i="6" s="1"/>
  <c r="O192" i="6"/>
  <c r="P200" i="6"/>
  <c r="Q200" i="6" s="1"/>
  <c r="R200" i="6" s="1"/>
  <c r="O200" i="6"/>
  <c r="P208" i="6"/>
  <c r="Q208" i="6" s="1"/>
  <c r="R208" i="6" s="1"/>
  <c r="O208" i="6"/>
  <c r="P216" i="6"/>
  <c r="Q216" i="6" s="1"/>
  <c r="R216" i="6" s="1"/>
  <c r="O216" i="6"/>
  <c r="P224" i="6"/>
  <c r="Q224" i="6" s="1"/>
  <c r="R224" i="6" s="1"/>
  <c r="O224" i="6"/>
  <c r="P232" i="6"/>
  <c r="Q232" i="6" s="1"/>
  <c r="R232" i="6" s="1"/>
  <c r="O232" i="6"/>
  <c r="P240" i="6"/>
  <c r="Q240" i="6" s="1"/>
  <c r="R240" i="6" s="1"/>
  <c r="O240" i="6"/>
  <c r="P248" i="6"/>
  <c r="Q248" i="6" s="1"/>
  <c r="R248" i="6" s="1"/>
  <c r="O248" i="6"/>
  <c r="P256" i="6"/>
  <c r="Q256" i="6" s="1"/>
  <c r="R256" i="6" s="1"/>
  <c r="O256" i="6"/>
  <c r="P264" i="6"/>
  <c r="Q264" i="6" s="1"/>
  <c r="R264" i="6" s="1"/>
  <c r="O264" i="6"/>
  <c r="P272" i="6"/>
  <c r="Q272" i="6" s="1"/>
  <c r="R272" i="6" s="1"/>
  <c r="O272" i="6"/>
  <c r="P280" i="6"/>
  <c r="Q280" i="6" s="1"/>
  <c r="R280" i="6" s="1"/>
  <c r="O280" i="6"/>
  <c r="P288" i="6"/>
  <c r="Q288" i="6" s="1"/>
  <c r="R288" i="6" s="1"/>
  <c r="O288" i="6"/>
  <c r="P296" i="6"/>
  <c r="Q296" i="6" s="1"/>
  <c r="R296" i="6" s="1"/>
  <c r="O296" i="6"/>
  <c r="P304" i="6"/>
  <c r="Q304" i="6" s="1"/>
  <c r="R304" i="6" s="1"/>
  <c r="O304" i="6"/>
  <c r="P312" i="6"/>
  <c r="Q312" i="6" s="1"/>
  <c r="R312" i="6" s="1"/>
  <c r="O312" i="6"/>
  <c r="P320" i="6"/>
  <c r="Q320" i="6" s="1"/>
  <c r="R320" i="6" s="1"/>
  <c r="O320" i="6"/>
  <c r="P328" i="6"/>
  <c r="Q328" i="6" s="1"/>
  <c r="R328" i="6" s="1"/>
  <c r="O328" i="6"/>
  <c r="P336" i="6"/>
  <c r="Q336" i="6" s="1"/>
  <c r="R336" i="6" s="1"/>
  <c r="O336" i="6"/>
  <c r="P344" i="6"/>
  <c r="Q344" i="6" s="1"/>
  <c r="R344" i="6" s="1"/>
  <c r="O344" i="6"/>
  <c r="P352" i="6"/>
  <c r="Q352" i="6" s="1"/>
  <c r="R352" i="6" s="1"/>
  <c r="O352" i="6"/>
  <c r="P360" i="6"/>
  <c r="Q360" i="6" s="1"/>
  <c r="R360" i="6" s="1"/>
  <c r="O360" i="6"/>
  <c r="P368" i="6"/>
  <c r="Q368" i="6" s="1"/>
  <c r="R368" i="6" s="1"/>
  <c r="O368" i="6"/>
  <c r="P376" i="6"/>
  <c r="Q376" i="6" s="1"/>
  <c r="R376" i="6" s="1"/>
  <c r="O376" i="6"/>
  <c r="P384" i="6"/>
  <c r="Q384" i="6" s="1"/>
  <c r="R384" i="6" s="1"/>
  <c r="O384" i="6"/>
  <c r="P392" i="6"/>
  <c r="Q392" i="6" s="1"/>
  <c r="R392" i="6" s="1"/>
  <c r="O392" i="6"/>
  <c r="P400" i="6"/>
  <c r="Q400" i="6" s="1"/>
  <c r="R400" i="6" s="1"/>
  <c r="O400" i="6"/>
  <c r="P408" i="6"/>
  <c r="Q408" i="6" s="1"/>
  <c r="R408" i="6" s="1"/>
  <c r="O408" i="6"/>
  <c r="P416" i="6"/>
  <c r="Q416" i="6" s="1"/>
  <c r="R416" i="6" s="1"/>
  <c r="O416" i="6"/>
  <c r="P424" i="6"/>
  <c r="Q424" i="6" s="1"/>
  <c r="R424" i="6" s="1"/>
  <c r="O424" i="6"/>
  <c r="P432" i="6"/>
  <c r="Q432" i="6" s="1"/>
  <c r="R432" i="6" s="1"/>
  <c r="O432" i="6"/>
  <c r="P440" i="6"/>
  <c r="Q440" i="6" s="1"/>
  <c r="R440" i="6" s="1"/>
  <c r="O440" i="6"/>
  <c r="P448" i="6"/>
  <c r="Q448" i="6" s="1"/>
  <c r="R448" i="6" s="1"/>
  <c r="O448" i="6"/>
  <c r="P456" i="6"/>
  <c r="Q456" i="6" s="1"/>
  <c r="R456" i="6" s="1"/>
  <c r="O456" i="6"/>
  <c r="P464" i="6"/>
  <c r="Q464" i="6" s="1"/>
  <c r="R464" i="6" s="1"/>
  <c r="O464" i="6"/>
  <c r="P472" i="6"/>
  <c r="Q472" i="6" s="1"/>
  <c r="R472" i="6" s="1"/>
  <c r="O472" i="6"/>
  <c r="P480" i="6"/>
  <c r="Q480" i="6" s="1"/>
  <c r="R480" i="6" s="1"/>
  <c r="O480" i="6"/>
  <c r="P488" i="6"/>
  <c r="Q488" i="6" s="1"/>
  <c r="R488" i="6" s="1"/>
  <c r="O488" i="6"/>
  <c r="P496" i="6"/>
  <c r="Q496" i="6" s="1"/>
  <c r="R496" i="6" s="1"/>
  <c r="O496" i="6"/>
  <c r="P504" i="6"/>
  <c r="Q504" i="6" s="1"/>
  <c r="R504" i="6" s="1"/>
  <c r="O504" i="6"/>
  <c r="P512" i="6"/>
  <c r="Q512" i="6" s="1"/>
  <c r="R512" i="6" s="1"/>
  <c r="O512" i="6"/>
  <c r="P520" i="6"/>
  <c r="Q520" i="6" s="1"/>
  <c r="R520" i="6" s="1"/>
  <c r="O520" i="6"/>
  <c r="P528" i="6"/>
  <c r="Q528" i="6" s="1"/>
  <c r="R528" i="6" s="1"/>
  <c r="O528" i="6"/>
  <c r="P536" i="6"/>
  <c r="Q536" i="6" s="1"/>
  <c r="R536" i="6" s="1"/>
  <c r="O536" i="6"/>
  <c r="P544" i="6"/>
  <c r="Q544" i="6" s="1"/>
  <c r="R544" i="6" s="1"/>
  <c r="O544" i="6"/>
  <c r="P552" i="6"/>
  <c r="Q552" i="6" s="1"/>
  <c r="R552" i="6" s="1"/>
  <c r="O552" i="6"/>
  <c r="P560" i="6"/>
  <c r="Q560" i="6" s="1"/>
  <c r="R560" i="6" s="1"/>
  <c r="O560" i="6"/>
  <c r="P568" i="6"/>
  <c r="Q568" i="6" s="1"/>
  <c r="R568" i="6" s="1"/>
  <c r="O568" i="6"/>
  <c r="P576" i="6"/>
  <c r="Q576" i="6" s="1"/>
  <c r="R576" i="6" s="1"/>
  <c r="O576" i="6"/>
  <c r="P584" i="6"/>
  <c r="Q584" i="6" s="1"/>
  <c r="R584" i="6" s="1"/>
  <c r="O584" i="6"/>
  <c r="P592" i="6"/>
  <c r="Q592" i="6" s="1"/>
  <c r="R592" i="6" s="1"/>
  <c r="O592" i="6"/>
  <c r="P600" i="6"/>
  <c r="Q600" i="6" s="1"/>
  <c r="R600" i="6" s="1"/>
  <c r="O600" i="6"/>
  <c r="P608" i="6"/>
  <c r="Q608" i="6" s="1"/>
  <c r="R608" i="6" s="1"/>
  <c r="O608" i="6"/>
  <c r="P616" i="6"/>
  <c r="Q616" i="6" s="1"/>
  <c r="R616" i="6" s="1"/>
  <c r="O616" i="6"/>
  <c r="P624" i="6"/>
  <c r="Q624" i="6" s="1"/>
  <c r="R624" i="6" s="1"/>
  <c r="O624" i="6"/>
  <c r="P632" i="6"/>
  <c r="Q632" i="6" s="1"/>
  <c r="R632" i="6" s="1"/>
  <c r="O632" i="6"/>
  <c r="P640" i="6"/>
  <c r="Q640" i="6" s="1"/>
  <c r="R640" i="6" s="1"/>
  <c r="O640" i="6"/>
  <c r="P648" i="6"/>
  <c r="Q648" i="6" s="1"/>
  <c r="R648" i="6" s="1"/>
  <c r="O648" i="6"/>
  <c r="P656" i="6"/>
  <c r="Q656" i="6" s="1"/>
  <c r="R656" i="6" s="1"/>
  <c r="O656" i="6"/>
  <c r="P664" i="6"/>
  <c r="Q664" i="6" s="1"/>
  <c r="R664" i="6" s="1"/>
  <c r="O664" i="6"/>
  <c r="P672" i="6"/>
  <c r="Q672" i="6" s="1"/>
  <c r="R672" i="6" s="1"/>
  <c r="O672" i="6"/>
  <c r="P680" i="6"/>
  <c r="Q680" i="6" s="1"/>
  <c r="R680" i="6" s="1"/>
  <c r="O680" i="6"/>
  <c r="P688" i="6"/>
  <c r="Q688" i="6" s="1"/>
  <c r="R688" i="6" s="1"/>
  <c r="O688" i="6"/>
  <c r="P696" i="6"/>
  <c r="Q696" i="6" s="1"/>
  <c r="R696" i="6" s="1"/>
  <c r="O696" i="6"/>
  <c r="P704" i="6"/>
  <c r="Q704" i="6" s="1"/>
  <c r="R704" i="6" s="1"/>
  <c r="O704" i="6"/>
  <c r="P712" i="6"/>
  <c r="Q712" i="6" s="1"/>
  <c r="R712" i="6" s="1"/>
  <c r="O712" i="6"/>
  <c r="P720" i="6"/>
  <c r="Q720" i="6" s="1"/>
  <c r="R720" i="6" s="1"/>
  <c r="O720" i="6"/>
  <c r="P728" i="6"/>
  <c r="Q728" i="6" s="1"/>
  <c r="R728" i="6" s="1"/>
  <c r="O728" i="6"/>
  <c r="P736" i="6"/>
  <c r="Q736" i="6" s="1"/>
  <c r="R736" i="6" s="1"/>
  <c r="O736" i="6"/>
  <c r="P744" i="6"/>
  <c r="Q744" i="6" s="1"/>
  <c r="R744" i="6" s="1"/>
  <c r="O744" i="6"/>
  <c r="P5" i="6"/>
  <c r="Q5" i="6" s="1"/>
  <c r="R5" i="6" s="1"/>
  <c r="O5" i="6"/>
  <c r="P22" i="6"/>
  <c r="Q22" i="6" s="1"/>
  <c r="R22" i="6" s="1"/>
  <c r="O22" i="6"/>
  <c r="P54" i="6"/>
  <c r="Q54" i="6" s="1"/>
  <c r="R54" i="6" s="1"/>
  <c r="O54" i="6"/>
  <c r="P70" i="6"/>
  <c r="Q70" i="6" s="1"/>
  <c r="R70" i="6" s="1"/>
  <c r="O70" i="6"/>
  <c r="P78" i="6"/>
  <c r="Q78" i="6" s="1"/>
  <c r="R78" i="6" s="1"/>
  <c r="O78" i="6"/>
  <c r="P102" i="6"/>
  <c r="Q102" i="6" s="1"/>
  <c r="R102" i="6" s="1"/>
  <c r="O102" i="6"/>
  <c r="P126" i="6"/>
  <c r="Q126" i="6" s="1"/>
  <c r="R126" i="6" s="1"/>
  <c r="O126" i="6"/>
  <c r="P150" i="6"/>
  <c r="Q150" i="6" s="1"/>
  <c r="R150" i="6" s="1"/>
  <c r="O150" i="6"/>
  <c r="P174" i="6"/>
  <c r="Q174" i="6" s="1"/>
  <c r="R174" i="6" s="1"/>
  <c r="O174" i="6"/>
  <c r="P198" i="6"/>
  <c r="Q198" i="6" s="1"/>
  <c r="R198" i="6" s="1"/>
  <c r="O198" i="6"/>
  <c r="P214" i="6"/>
  <c r="Q214" i="6" s="1"/>
  <c r="R214" i="6" s="1"/>
  <c r="O214" i="6"/>
  <c r="P238" i="6"/>
  <c r="Q238" i="6" s="1"/>
  <c r="R238" i="6" s="1"/>
  <c r="O238" i="6"/>
  <c r="P262" i="6"/>
  <c r="Q262" i="6" s="1"/>
  <c r="R262" i="6" s="1"/>
  <c r="O262" i="6"/>
  <c r="P286" i="6"/>
  <c r="Q286" i="6" s="1"/>
  <c r="R286" i="6" s="1"/>
  <c r="O286" i="6"/>
  <c r="P310" i="6"/>
  <c r="Q310" i="6" s="1"/>
  <c r="R310" i="6" s="1"/>
  <c r="O310" i="6"/>
  <c r="P334" i="6"/>
  <c r="Q334" i="6" s="1"/>
  <c r="R334" i="6" s="1"/>
  <c r="O334" i="6"/>
  <c r="P358" i="6"/>
  <c r="Q358" i="6" s="1"/>
  <c r="R358" i="6" s="1"/>
  <c r="O358" i="6"/>
  <c r="P374" i="6"/>
  <c r="Q374" i="6" s="1"/>
  <c r="R374" i="6" s="1"/>
  <c r="O374" i="6"/>
  <c r="P406" i="6"/>
  <c r="Q406" i="6" s="1"/>
  <c r="R406" i="6" s="1"/>
  <c r="O406" i="6"/>
  <c r="P446" i="6"/>
  <c r="Q446" i="6" s="1"/>
  <c r="R446" i="6" s="1"/>
  <c r="O446" i="6"/>
  <c r="P486" i="6"/>
  <c r="Q486" i="6" s="1"/>
  <c r="R486" i="6" s="1"/>
  <c r="O486" i="6"/>
  <c r="P542" i="6"/>
  <c r="Q542" i="6" s="1"/>
  <c r="R542" i="6" s="1"/>
  <c r="O542" i="6"/>
  <c r="P566" i="6"/>
  <c r="Q566" i="6" s="1"/>
  <c r="R566" i="6" s="1"/>
  <c r="O566" i="6"/>
  <c r="P598" i="6"/>
  <c r="Q598" i="6" s="1"/>
  <c r="R598" i="6" s="1"/>
  <c r="O598" i="6"/>
  <c r="P606" i="6"/>
  <c r="Q606" i="6" s="1"/>
  <c r="R606" i="6" s="1"/>
  <c r="O606" i="6"/>
  <c r="P638" i="6"/>
  <c r="Q638" i="6" s="1"/>
  <c r="R638" i="6" s="1"/>
  <c r="O638" i="6"/>
  <c r="P670" i="6"/>
  <c r="Q670" i="6" s="1"/>
  <c r="R670" i="6" s="1"/>
  <c r="O670" i="6"/>
  <c r="P686" i="6"/>
  <c r="Q686" i="6" s="1"/>
  <c r="R686" i="6" s="1"/>
  <c r="O686" i="6"/>
  <c r="P694" i="6"/>
  <c r="Q694" i="6" s="1"/>
  <c r="R694" i="6" s="1"/>
  <c r="O694" i="6"/>
  <c r="P726" i="6"/>
  <c r="Q726" i="6" s="1"/>
  <c r="R726" i="6" s="1"/>
  <c r="O726" i="6"/>
  <c r="P766" i="6"/>
  <c r="Q766" i="6" s="1"/>
  <c r="R766" i="6" s="1"/>
  <c r="O766" i="6"/>
  <c r="P790" i="6"/>
  <c r="Q790" i="6" s="1"/>
  <c r="R790" i="6" s="1"/>
  <c r="O790" i="6"/>
  <c r="P822" i="6"/>
  <c r="Q822" i="6" s="1"/>
  <c r="R822" i="6" s="1"/>
  <c r="O822" i="6"/>
  <c r="P862" i="6"/>
  <c r="Q862" i="6" s="1"/>
  <c r="R862" i="6" s="1"/>
  <c r="O862" i="6"/>
  <c r="P886" i="6"/>
  <c r="Q886" i="6" s="1"/>
  <c r="R886" i="6" s="1"/>
  <c r="O886" i="6"/>
  <c r="P910" i="6"/>
  <c r="Q910" i="6" s="1"/>
  <c r="R910" i="6" s="1"/>
  <c r="O910" i="6"/>
  <c r="P934" i="6"/>
  <c r="Q934" i="6" s="1"/>
  <c r="R934" i="6" s="1"/>
  <c r="O934" i="6"/>
  <c r="P958" i="6"/>
  <c r="Q958" i="6" s="1"/>
  <c r="R958" i="6" s="1"/>
  <c r="O958" i="6"/>
  <c r="P974" i="6"/>
  <c r="Q974" i="6" s="1"/>
  <c r="R974" i="6" s="1"/>
  <c r="O974" i="6"/>
  <c r="P23" i="6"/>
  <c r="Q23" i="6" s="1"/>
  <c r="R23" i="6" s="1"/>
  <c r="O23" i="6"/>
  <c r="P47" i="6"/>
  <c r="Q47" i="6" s="1"/>
  <c r="R47" i="6" s="1"/>
  <c r="O47" i="6"/>
  <c r="P71" i="6"/>
  <c r="Q71" i="6" s="1"/>
  <c r="R71" i="6" s="1"/>
  <c r="O71" i="6"/>
  <c r="P95" i="6"/>
  <c r="Q95" i="6" s="1"/>
  <c r="R95" i="6" s="1"/>
  <c r="O95" i="6"/>
  <c r="P103" i="6"/>
  <c r="Q103" i="6" s="1"/>
  <c r="R103" i="6" s="1"/>
  <c r="O103" i="6"/>
  <c r="P127" i="6"/>
  <c r="Q127" i="6" s="1"/>
  <c r="R127" i="6" s="1"/>
  <c r="O127" i="6"/>
  <c r="P159" i="6"/>
  <c r="Q159" i="6" s="1"/>
  <c r="R159" i="6" s="1"/>
  <c r="O159" i="6"/>
  <c r="P183" i="6"/>
  <c r="Q183" i="6" s="1"/>
  <c r="R183" i="6" s="1"/>
  <c r="O183" i="6"/>
  <c r="P207" i="6"/>
  <c r="Q207" i="6" s="1"/>
  <c r="R207" i="6" s="1"/>
  <c r="O207" i="6"/>
  <c r="P231" i="6"/>
  <c r="Q231" i="6" s="1"/>
  <c r="R231" i="6" s="1"/>
  <c r="O231" i="6"/>
  <c r="P255" i="6"/>
  <c r="Q255" i="6" s="1"/>
  <c r="R255" i="6" s="1"/>
  <c r="O255" i="6"/>
  <c r="P271" i="6"/>
  <c r="Q271" i="6" s="1"/>
  <c r="R271" i="6" s="1"/>
  <c r="O271" i="6"/>
  <c r="P287" i="6"/>
  <c r="Q287" i="6" s="1"/>
  <c r="R287" i="6" s="1"/>
  <c r="O287" i="6"/>
  <c r="P327" i="6"/>
  <c r="Q327" i="6" s="1"/>
  <c r="R327" i="6" s="1"/>
  <c r="O327" i="6"/>
  <c r="P351" i="6"/>
  <c r="Q351" i="6" s="1"/>
  <c r="R351" i="6" s="1"/>
  <c r="O351" i="6"/>
  <c r="P367" i="6"/>
  <c r="Q367" i="6" s="1"/>
  <c r="R367" i="6" s="1"/>
  <c r="O367" i="6"/>
  <c r="P391" i="6"/>
  <c r="Q391" i="6" s="1"/>
  <c r="R391" i="6" s="1"/>
  <c r="O391" i="6"/>
  <c r="P415" i="6"/>
  <c r="Q415" i="6" s="1"/>
  <c r="R415" i="6" s="1"/>
  <c r="O415" i="6"/>
  <c r="P447" i="6"/>
  <c r="Q447" i="6" s="1"/>
  <c r="R447" i="6" s="1"/>
  <c r="O447" i="6"/>
  <c r="P455" i="6"/>
  <c r="Q455" i="6" s="1"/>
  <c r="R455" i="6" s="1"/>
  <c r="O455" i="6"/>
  <c r="P479" i="6"/>
  <c r="Q479" i="6" s="1"/>
  <c r="R479" i="6" s="1"/>
  <c r="O479" i="6"/>
  <c r="P511" i="6"/>
  <c r="Q511" i="6" s="1"/>
  <c r="R511" i="6" s="1"/>
  <c r="O511" i="6"/>
  <c r="P535" i="6"/>
  <c r="Q535" i="6" s="1"/>
  <c r="R535" i="6" s="1"/>
  <c r="O535" i="6"/>
  <c r="P559" i="6"/>
  <c r="Q559" i="6" s="1"/>
  <c r="R559" i="6" s="1"/>
  <c r="O559" i="6"/>
  <c r="P583" i="6"/>
  <c r="Q583" i="6" s="1"/>
  <c r="R583" i="6" s="1"/>
  <c r="O583" i="6"/>
  <c r="P599" i="6"/>
  <c r="Q599" i="6" s="1"/>
  <c r="R599" i="6" s="1"/>
  <c r="O599" i="6"/>
  <c r="P631" i="6"/>
  <c r="Q631" i="6" s="1"/>
  <c r="R631" i="6" s="1"/>
  <c r="O631" i="6"/>
  <c r="P663" i="6"/>
  <c r="Q663" i="6" s="1"/>
  <c r="R663" i="6" s="1"/>
  <c r="O663" i="6"/>
  <c r="P671" i="6"/>
  <c r="Q671" i="6" s="1"/>
  <c r="R671" i="6" s="1"/>
  <c r="O671" i="6"/>
  <c r="P711" i="6"/>
  <c r="Q711" i="6" s="1"/>
  <c r="R711" i="6" s="1"/>
  <c r="O711" i="6"/>
  <c r="P14" i="6"/>
  <c r="Q14" i="6" s="1"/>
  <c r="R14" i="6" s="1"/>
  <c r="O14" i="6"/>
  <c r="P38" i="6"/>
  <c r="Q38" i="6" s="1"/>
  <c r="R38" i="6" s="1"/>
  <c r="O38" i="6"/>
  <c r="P62" i="6"/>
  <c r="Q62" i="6" s="1"/>
  <c r="R62" i="6" s="1"/>
  <c r="O62" i="6"/>
  <c r="P94" i="6"/>
  <c r="Q94" i="6" s="1"/>
  <c r="R94" i="6" s="1"/>
  <c r="O94" i="6"/>
  <c r="P118" i="6"/>
  <c r="Q118" i="6" s="1"/>
  <c r="R118" i="6" s="1"/>
  <c r="O118" i="6"/>
  <c r="P134" i="6"/>
  <c r="Q134" i="6" s="1"/>
  <c r="R134" i="6" s="1"/>
  <c r="O134" i="6"/>
  <c r="P158" i="6"/>
  <c r="Q158" i="6" s="1"/>
  <c r="R158" i="6" s="1"/>
  <c r="O158" i="6"/>
  <c r="P182" i="6"/>
  <c r="Q182" i="6" s="1"/>
  <c r="R182" i="6" s="1"/>
  <c r="O182" i="6"/>
  <c r="P222" i="6"/>
  <c r="Q222" i="6" s="1"/>
  <c r="R222" i="6" s="1"/>
  <c r="O222" i="6"/>
  <c r="P246" i="6"/>
  <c r="Q246" i="6" s="1"/>
  <c r="R246" i="6" s="1"/>
  <c r="O246" i="6"/>
  <c r="P270" i="6"/>
  <c r="Q270" i="6" s="1"/>
  <c r="R270" i="6" s="1"/>
  <c r="O270" i="6"/>
  <c r="P302" i="6"/>
  <c r="Q302" i="6" s="1"/>
  <c r="R302" i="6" s="1"/>
  <c r="O302" i="6"/>
  <c r="P318" i="6"/>
  <c r="Q318" i="6" s="1"/>
  <c r="R318" i="6" s="1"/>
  <c r="O318" i="6"/>
  <c r="P326" i="6"/>
  <c r="Q326" i="6" s="1"/>
  <c r="R326" i="6" s="1"/>
  <c r="O326" i="6"/>
  <c r="P350" i="6"/>
  <c r="Q350" i="6" s="1"/>
  <c r="R350" i="6" s="1"/>
  <c r="O350" i="6"/>
  <c r="P390" i="6"/>
  <c r="Q390" i="6" s="1"/>
  <c r="R390" i="6" s="1"/>
  <c r="O390" i="6"/>
  <c r="P422" i="6"/>
  <c r="Q422" i="6" s="1"/>
  <c r="R422" i="6" s="1"/>
  <c r="O422" i="6"/>
  <c r="P438" i="6"/>
  <c r="Q438" i="6" s="1"/>
  <c r="R438" i="6" s="1"/>
  <c r="O438" i="6"/>
  <c r="P470" i="6"/>
  <c r="Q470" i="6" s="1"/>
  <c r="R470" i="6" s="1"/>
  <c r="O470" i="6"/>
  <c r="P478" i="6"/>
  <c r="Q478" i="6" s="1"/>
  <c r="R478" i="6" s="1"/>
  <c r="O478" i="6"/>
  <c r="P526" i="6"/>
  <c r="Q526" i="6" s="1"/>
  <c r="R526" i="6" s="1"/>
  <c r="O526" i="6"/>
  <c r="P550" i="6"/>
  <c r="Q550" i="6" s="1"/>
  <c r="R550" i="6" s="1"/>
  <c r="O550" i="6"/>
  <c r="P574" i="6"/>
  <c r="Q574" i="6" s="1"/>
  <c r="R574" i="6" s="1"/>
  <c r="O574" i="6"/>
  <c r="P590" i="6"/>
  <c r="Q590" i="6" s="1"/>
  <c r="R590" i="6" s="1"/>
  <c r="O590" i="6"/>
  <c r="P614" i="6"/>
  <c r="Q614" i="6" s="1"/>
  <c r="R614" i="6" s="1"/>
  <c r="O614" i="6"/>
  <c r="P630" i="6"/>
  <c r="Q630" i="6" s="1"/>
  <c r="R630" i="6" s="1"/>
  <c r="O630" i="6"/>
  <c r="P654" i="6"/>
  <c r="Q654" i="6" s="1"/>
  <c r="R654" i="6" s="1"/>
  <c r="O654" i="6"/>
  <c r="P678" i="6"/>
  <c r="Q678" i="6" s="1"/>
  <c r="R678" i="6" s="1"/>
  <c r="O678" i="6"/>
  <c r="P702" i="6"/>
  <c r="Q702" i="6" s="1"/>
  <c r="R702" i="6" s="1"/>
  <c r="O702" i="6"/>
  <c r="P710" i="6"/>
  <c r="Q710" i="6" s="1"/>
  <c r="R710" i="6" s="1"/>
  <c r="O710" i="6"/>
  <c r="P734" i="6"/>
  <c r="Q734" i="6" s="1"/>
  <c r="R734" i="6" s="1"/>
  <c r="O734" i="6"/>
  <c r="P750" i="6"/>
  <c r="Q750" i="6" s="1"/>
  <c r="R750" i="6" s="1"/>
  <c r="O750" i="6"/>
  <c r="P758" i="6"/>
  <c r="Q758" i="6" s="1"/>
  <c r="R758" i="6" s="1"/>
  <c r="O758" i="6"/>
  <c r="P774" i="6"/>
  <c r="Q774" i="6" s="1"/>
  <c r="R774" i="6" s="1"/>
  <c r="O774" i="6"/>
  <c r="P782" i="6"/>
  <c r="Q782" i="6" s="1"/>
  <c r="R782" i="6" s="1"/>
  <c r="O782" i="6"/>
  <c r="P806" i="6"/>
  <c r="Q806" i="6" s="1"/>
  <c r="R806" i="6" s="1"/>
  <c r="O806" i="6"/>
  <c r="P830" i="6"/>
  <c r="Q830" i="6" s="1"/>
  <c r="R830" i="6" s="1"/>
  <c r="O830" i="6"/>
  <c r="P846" i="6"/>
  <c r="Q846" i="6" s="1"/>
  <c r="R846" i="6" s="1"/>
  <c r="O846" i="6"/>
  <c r="P870" i="6"/>
  <c r="Q870" i="6" s="1"/>
  <c r="R870" i="6" s="1"/>
  <c r="O870" i="6"/>
  <c r="P902" i="6"/>
  <c r="Q902" i="6" s="1"/>
  <c r="R902" i="6" s="1"/>
  <c r="O902" i="6"/>
  <c r="P918" i="6"/>
  <c r="Q918" i="6" s="1"/>
  <c r="R918" i="6" s="1"/>
  <c r="O918" i="6"/>
  <c r="P942" i="6"/>
  <c r="Q942" i="6" s="1"/>
  <c r="R942" i="6" s="1"/>
  <c r="O942" i="6"/>
  <c r="P966" i="6"/>
  <c r="Q966" i="6" s="1"/>
  <c r="R966" i="6" s="1"/>
  <c r="O966" i="6"/>
  <c r="P990" i="6"/>
  <c r="Q990" i="6" s="1"/>
  <c r="R990" i="6" s="1"/>
  <c r="O990" i="6"/>
  <c r="P39" i="6"/>
  <c r="Q39" i="6" s="1"/>
  <c r="R39" i="6" s="1"/>
  <c r="O39" i="6"/>
  <c r="P63" i="6"/>
  <c r="Q63" i="6" s="1"/>
  <c r="R63" i="6" s="1"/>
  <c r="O63" i="6"/>
  <c r="P79" i="6"/>
  <c r="Q79" i="6" s="1"/>
  <c r="R79" i="6" s="1"/>
  <c r="O79" i="6"/>
  <c r="P119" i="6"/>
  <c r="Q119" i="6" s="1"/>
  <c r="R119" i="6" s="1"/>
  <c r="O119" i="6"/>
  <c r="P135" i="6"/>
  <c r="Q135" i="6" s="1"/>
  <c r="R135" i="6" s="1"/>
  <c r="O135" i="6"/>
  <c r="P151" i="6"/>
  <c r="Q151" i="6" s="1"/>
  <c r="R151" i="6" s="1"/>
  <c r="O151" i="6"/>
  <c r="P175" i="6"/>
  <c r="Q175" i="6" s="1"/>
  <c r="R175" i="6" s="1"/>
  <c r="O175" i="6"/>
  <c r="P199" i="6"/>
  <c r="Q199" i="6" s="1"/>
  <c r="R199" i="6" s="1"/>
  <c r="O199" i="6"/>
  <c r="P215" i="6"/>
  <c r="Q215" i="6" s="1"/>
  <c r="R215" i="6" s="1"/>
  <c r="O215" i="6"/>
  <c r="P247" i="6"/>
  <c r="Q247" i="6" s="1"/>
  <c r="R247" i="6" s="1"/>
  <c r="O247" i="6"/>
  <c r="P279" i="6"/>
  <c r="Q279" i="6" s="1"/>
  <c r="R279" i="6" s="1"/>
  <c r="O279" i="6"/>
  <c r="P319" i="6"/>
  <c r="Q319" i="6" s="1"/>
  <c r="R319" i="6" s="1"/>
  <c r="O319" i="6"/>
  <c r="P343" i="6"/>
  <c r="Q343" i="6" s="1"/>
  <c r="R343" i="6" s="1"/>
  <c r="O343" i="6"/>
  <c r="P375" i="6"/>
  <c r="Q375" i="6" s="1"/>
  <c r="R375" i="6" s="1"/>
  <c r="O375" i="6"/>
  <c r="P399" i="6"/>
  <c r="Q399" i="6" s="1"/>
  <c r="R399" i="6" s="1"/>
  <c r="O399" i="6"/>
  <c r="P423" i="6"/>
  <c r="Q423" i="6" s="1"/>
  <c r="R423" i="6" s="1"/>
  <c r="O423" i="6"/>
  <c r="P439" i="6"/>
  <c r="Q439" i="6" s="1"/>
  <c r="R439" i="6" s="1"/>
  <c r="O439" i="6"/>
  <c r="P471" i="6"/>
  <c r="Q471" i="6" s="1"/>
  <c r="R471" i="6" s="1"/>
  <c r="O471" i="6"/>
  <c r="P487" i="6"/>
  <c r="Q487" i="6" s="1"/>
  <c r="R487" i="6" s="1"/>
  <c r="O487" i="6"/>
  <c r="P503" i="6"/>
  <c r="Q503" i="6" s="1"/>
  <c r="R503" i="6" s="1"/>
  <c r="O503" i="6"/>
  <c r="P527" i="6"/>
  <c r="Q527" i="6" s="1"/>
  <c r="R527" i="6" s="1"/>
  <c r="O527" i="6"/>
  <c r="P551" i="6"/>
  <c r="Q551" i="6" s="1"/>
  <c r="R551" i="6" s="1"/>
  <c r="O551" i="6"/>
  <c r="P567" i="6"/>
  <c r="Q567" i="6" s="1"/>
  <c r="R567" i="6" s="1"/>
  <c r="O567" i="6"/>
  <c r="P591" i="6"/>
  <c r="Q591" i="6" s="1"/>
  <c r="R591" i="6" s="1"/>
  <c r="O591" i="6"/>
  <c r="P615" i="6"/>
  <c r="Q615" i="6" s="1"/>
  <c r="R615" i="6" s="1"/>
  <c r="O615" i="6"/>
  <c r="P623" i="6"/>
  <c r="Q623" i="6" s="1"/>
  <c r="R623" i="6" s="1"/>
  <c r="O623" i="6"/>
  <c r="P655" i="6"/>
  <c r="Q655" i="6" s="1"/>
  <c r="R655" i="6" s="1"/>
  <c r="O655" i="6"/>
  <c r="P687" i="6"/>
  <c r="Q687" i="6" s="1"/>
  <c r="R687" i="6" s="1"/>
  <c r="O687" i="6"/>
  <c r="P703" i="6"/>
  <c r="Q703" i="6" s="1"/>
  <c r="R703" i="6" s="1"/>
  <c r="O703" i="6"/>
  <c r="P18" i="6"/>
  <c r="Q18" i="6" s="1"/>
  <c r="R18" i="6" s="1"/>
  <c r="O18" i="6"/>
  <c r="P42" i="6"/>
  <c r="Q42" i="6" s="1"/>
  <c r="R42" i="6" s="1"/>
  <c r="O42" i="6"/>
  <c r="P58" i="6"/>
  <c r="Q58" i="6" s="1"/>
  <c r="R58" i="6" s="1"/>
  <c r="O58" i="6"/>
  <c r="P66" i="6"/>
  <c r="Q66" i="6" s="1"/>
  <c r="R66" i="6" s="1"/>
  <c r="O66" i="6"/>
  <c r="P74" i="6"/>
  <c r="Q74" i="6" s="1"/>
  <c r="R74" i="6" s="1"/>
  <c r="O74" i="6"/>
  <c r="P90" i="6"/>
  <c r="Q90" i="6" s="1"/>
  <c r="R90" i="6" s="1"/>
  <c r="O90" i="6"/>
  <c r="P98" i="6"/>
  <c r="Q98" i="6" s="1"/>
  <c r="R98" i="6" s="1"/>
  <c r="O98" i="6"/>
  <c r="P114" i="6"/>
  <c r="Q114" i="6" s="1"/>
  <c r="R114" i="6" s="1"/>
  <c r="O114" i="6"/>
  <c r="P122" i="6"/>
  <c r="Q122" i="6" s="1"/>
  <c r="R122" i="6" s="1"/>
  <c r="O122" i="6"/>
  <c r="P138" i="6"/>
  <c r="Q138" i="6" s="1"/>
  <c r="R138" i="6" s="1"/>
  <c r="O138" i="6"/>
  <c r="P154" i="6"/>
  <c r="Q154" i="6" s="1"/>
  <c r="R154" i="6" s="1"/>
  <c r="O154" i="6"/>
  <c r="P170" i="6"/>
  <c r="Q170" i="6" s="1"/>
  <c r="R170" i="6" s="1"/>
  <c r="O170" i="6"/>
  <c r="P186" i="6"/>
  <c r="Q186" i="6" s="1"/>
  <c r="R186" i="6" s="1"/>
  <c r="O186" i="6"/>
  <c r="P202" i="6"/>
  <c r="Q202" i="6" s="1"/>
  <c r="R202" i="6" s="1"/>
  <c r="O202" i="6"/>
  <c r="P210" i="6"/>
  <c r="Q210" i="6" s="1"/>
  <c r="R210" i="6" s="1"/>
  <c r="O210" i="6"/>
  <c r="P226" i="6"/>
  <c r="Q226" i="6" s="1"/>
  <c r="R226" i="6" s="1"/>
  <c r="O226" i="6"/>
  <c r="P242" i="6"/>
  <c r="Q242" i="6" s="1"/>
  <c r="R242" i="6" s="1"/>
  <c r="O242" i="6"/>
  <c r="P258" i="6"/>
  <c r="Q258" i="6" s="1"/>
  <c r="R258" i="6" s="1"/>
  <c r="O258" i="6"/>
  <c r="P274" i="6"/>
  <c r="Q274" i="6" s="1"/>
  <c r="R274" i="6" s="1"/>
  <c r="O274" i="6"/>
  <c r="P290" i="6"/>
  <c r="Q290" i="6" s="1"/>
  <c r="R290" i="6" s="1"/>
  <c r="O290" i="6"/>
  <c r="P306" i="6"/>
  <c r="Q306" i="6" s="1"/>
  <c r="R306" i="6" s="1"/>
  <c r="O306" i="6"/>
  <c r="P330" i="6"/>
  <c r="Q330" i="6" s="1"/>
  <c r="R330" i="6" s="1"/>
  <c r="O330" i="6"/>
  <c r="P338" i="6"/>
  <c r="Q338" i="6" s="1"/>
  <c r="R338" i="6" s="1"/>
  <c r="O338" i="6"/>
  <c r="P362" i="6"/>
  <c r="Q362" i="6" s="1"/>
  <c r="R362" i="6" s="1"/>
  <c r="O362" i="6"/>
  <c r="P378" i="6"/>
  <c r="Q378" i="6" s="1"/>
  <c r="R378" i="6" s="1"/>
  <c r="O378" i="6"/>
  <c r="P386" i="6"/>
  <c r="Q386" i="6" s="1"/>
  <c r="R386" i="6" s="1"/>
  <c r="O386" i="6"/>
  <c r="P410" i="6"/>
  <c r="Q410" i="6" s="1"/>
  <c r="R410" i="6" s="1"/>
  <c r="O410" i="6"/>
  <c r="P426" i="6"/>
  <c r="Q426" i="6" s="1"/>
  <c r="R426" i="6" s="1"/>
  <c r="O426" i="6"/>
  <c r="P442" i="6"/>
  <c r="Q442" i="6" s="1"/>
  <c r="R442" i="6" s="1"/>
  <c r="O442" i="6"/>
  <c r="P450" i="6"/>
  <c r="Q450" i="6" s="1"/>
  <c r="R450" i="6" s="1"/>
  <c r="O450" i="6"/>
  <c r="P466" i="6"/>
  <c r="Q466" i="6" s="1"/>
  <c r="R466" i="6" s="1"/>
  <c r="O466" i="6"/>
  <c r="P490" i="6"/>
  <c r="Q490" i="6" s="1"/>
  <c r="R490" i="6" s="1"/>
  <c r="O490" i="6"/>
  <c r="P514" i="6"/>
  <c r="Q514" i="6" s="1"/>
  <c r="R514" i="6" s="1"/>
  <c r="O514" i="6"/>
  <c r="P530" i="6"/>
  <c r="Q530" i="6" s="1"/>
  <c r="R530" i="6" s="1"/>
  <c r="O530" i="6"/>
  <c r="P546" i="6"/>
  <c r="Q546" i="6" s="1"/>
  <c r="R546" i="6" s="1"/>
  <c r="O546" i="6"/>
  <c r="P562" i="6"/>
  <c r="Q562" i="6" s="1"/>
  <c r="R562" i="6" s="1"/>
  <c r="O562" i="6"/>
  <c r="P586" i="6"/>
  <c r="Q586" i="6" s="1"/>
  <c r="R586" i="6" s="1"/>
  <c r="O586" i="6"/>
  <c r="P602" i="6"/>
  <c r="Q602" i="6" s="1"/>
  <c r="R602" i="6" s="1"/>
  <c r="O602" i="6"/>
  <c r="P610" i="6"/>
  <c r="Q610" i="6" s="1"/>
  <c r="R610" i="6" s="1"/>
  <c r="O610" i="6"/>
  <c r="P626" i="6"/>
  <c r="Q626" i="6" s="1"/>
  <c r="R626" i="6" s="1"/>
  <c r="O626" i="6"/>
  <c r="P650" i="6"/>
  <c r="Q650" i="6" s="1"/>
  <c r="R650" i="6" s="1"/>
  <c r="O650" i="6"/>
  <c r="P674" i="6"/>
  <c r="Q674" i="6" s="1"/>
  <c r="R674" i="6" s="1"/>
  <c r="O674" i="6"/>
  <c r="P682" i="6"/>
  <c r="Q682" i="6" s="1"/>
  <c r="R682" i="6" s="1"/>
  <c r="O682" i="6"/>
  <c r="P698" i="6"/>
  <c r="Q698" i="6" s="1"/>
  <c r="R698" i="6" s="1"/>
  <c r="O698" i="6"/>
  <c r="P714" i="6"/>
  <c r="Q714" i="6" s="1"/>
  <c r="R714" i="6" s="1"/>
  <c r="O714" i="6"/>
  <c r="P722" i="6"/>
  <c r="Q722" i="6" s="1"/>
  <c r="R722" i="6" s="1"/>
  <c r="O722" i="6"/>
  <c r="P738" i="6"/>
  <c r="Q738" i="6" s="1"/>
  <c r="R738" i="6" s="1"/>
  <c r="O738" i="6"/>
  <c r="P754" i="6"/>
  <c r="Q754" i="6" s="1"/>
  <c r="R754" i="6" s="1"/>
  <c r="O754" i="6"/>
  <c r="P762" i="6"/>
  <c r="Q762" i="6" s="1"/>
  <c r="R762" i="6" s="1"/>
  <c r="O762" i="6"/>
  <c r="P778" i="6"/>
  <c r="Q778" i="6" s="1"/>
  <c r="R778" i="6" s="1"/>
  <c r="O778" i="6"/>
  <c r="P794" i="6"/>
  <c r="Q794" i="6" s="1"/>
  <c r="R794" i="6" s="1"/>
  <c r="O794" i="6"/>
  <c r="P802" i="6"/>
  <c r="Q802" i="6" s="1"/>
  <c r="R802" i="6" s="1"/>
  <c r="O802" i="6"/>
  <c r="P818" i="6"/>
  <c r="Q818" i="6" s="1"/>
  <c r="R818" i="6" s="1"/>
  <c r="O818" i="6"/>
  <c r="P834" i="6"/>
  <c r="Q834" i="6" s="1"/>
  <c r="R834" i="6" s="1"/>
  <c r="O834" i="6"/>
  <c r="P858" i="6"/>
  <c r="Q858" i="6" s="1"/>
  <c r="R858" i="6" s="1"/>
  <c r="O858" i="6"/>
  <c r="P874" i="6"/>
  <c r="Q874" i="6" s="1"/>
  <c r="R874" i="6" s="1"/>
  <c r="O874" i="6"/>
  <c r="P890" i="6"/>
  <c r="Q890" i="6" s="1"/>
  <c r="R890" i="6" s="1"/>
  <c r="O890" i="6"/>
  <c r="P906" i="6"/>
  <c r="Q906" i="6" s="1"/>
  <c r="R906" i="6" s="1"/>
  <c r="O906" i="6"/>
  <c r="P914" i="6"/>
  <c r="Q914" i="6" s="1"/>
  <c r="R914" i="6" s="1"/>
  <c r="O914" i="6"/>
  <c r="P930" i="6"/>
  <c r="Q930" i="6" s="1"/>
  <c r="R930" i="6" s="1"/>
  <c r="O930" i="6"/>
  <c r="P946" i="6"/>
  <c r="Q946" i="6" s="1"/>
  <c r="R946" i="6" s="1"/>
  <c r="O946" i="6"/>
  <c r="P962" i="6"/>
  <c r="Q962" i="6" s="1"/>
  <c r="R962" i="6" s="1"/>
  <c r="O962" i="6"/>
  <c r="P986" i="6"/>
  <c r="Q986" i="6" s="1"/>
  <c r="R986" i="6" s="1"/>
  <c r="O986" i="6"/>
  <c r="P994" i="6"/>
  <c r="Q994" i="6" s="1"/>
  <c r="R994" i="6" s="1"/>
  <c r="O994" i="6"/>
  <c r="P19" i="6"/>
  <c r="Q19" i="6" s="1"/>
  <c r="R19" i="6" s="1"/>
  <c r="O19" i="6"/>
  <c r="P27" i="6"/>
  <c r="Q27" i="6" s="1"/>
  <c r="R27" i="6" s="1"/>
  <c r="O27" i="6"/>
  <c r="P35" i="6"/>
  <c r="Q35" i="6" s="1"/>
  <c r="R35" i="6" s="1"/>
  <c r="O35" i="6"/>
  <c r="P59" i="6"/>
  <c r="Q59" i="6" s="1"/>
  <c r="R59" i="6" s="1"/>
  <c r="O59" i="6"/>
  <c r="P67" i="6"/>
  <c r="Q67" i="6" s="1"/>
  <c r="R67" i="6" s="1"/>
  <c r="O67" i="6"/>
  <c r="P83" i="6"/>
  <c r="Q83" i="6" s="1"/>
  <c r="R83" i="6" s="1"/>
  <c r="O83" i="6"/>
  <c r="P99" i="6"/>
  <c r="Q99" i="6" s="1"/>
  <c r="R99" i="6" s="1"/>
  <c r="O99" i="6"/>
  <c r="P115" i="6"/>
  <c r="Q115" i="6" s="1"/>
  <c r="R115" i="6" s="1"/>
  <c r="O115" i="6"/>
  <c r="P131" i="6"/>
  <c r="Q131" i="6" s="1"/>
  <c r="R131" i="6" s="1"/>
  <c r="O131" i="6"/>
  <c r="P147" i="6"/>
  <c r="Q147" i="6" s="1"/>
  <c r="R147" i="6" s="1"/>
  <c r="O147" i="6"/>
  <c r="P163" i="6"/>
  <c r="Q163" i="6" s="1"/>
  <c r="R163" i="6" s="1"/>
  <c r="O163" i="6"/>
  <c r="P179" i="6"/>
  <c r="Q179" i="6" s="1"/>
  <c r="R179" i="6" s="1"/>
  <c r="O179" i="6"/>
  <c r="P195" i="6"/>
  <c r="Q195" i="6" s="1"/>
  <c r="R195" i="6" s="1"/>
  <c r="O195" i="6"/>
  <c r="P211" i="6"/>
  <c r="Q211" i="6" s="1"/>
  <c r="R211" i="6" s="1"/>
  <c r="O211" i="6"/>
  <c r="P235" i="6"/>
  <c r="Q235" i="6" s="1"/>
  <c r="R235" i="6" s="1"/>
  <c r="O235" i="6"/>
  <c r="P251" i="6"/>
  <c r="Q251" i="6" s="1"/>
  <c r="R251" i="6" s="1"/>
  <c r="O251" i="6"/>
  <c r="P267" i="6"/>
  <c r="Q267" i="6" s="1"/>
  <c r="R267" i="6" s="1"/>
  <c r="O267" i="6"/>
  <c r="P283" i="6"/>
  <c r="Q283" i="6" s="1"/>
  <c r="R283" i="6" s="1"/>
  <c r="O283" i="6"/>
  <c r="P291" i="6"/>
  <c r="Q291" i="6" s="1"/>
  <c r="R291" i="6" s="1"/>
  <c r="O291" i="6"/>
  <c r="P299" i="6"/>
  <c r="Q299" i="6" s="1"/>
  <c r="R299" i="6" s="1"/>
  <c r="O299" i="6"/>
  <c r="P323" i="6"/>
  <c r="Q323" i="6" s="1"/>
  <c r="R323" i="6" s="1"/>
  <c r="O323" i="6"/>
  <c r="P339" i="6"/>
  <c r="Q339" i="6" s="1"/>
  <c r="R339" i="6" s="1"/>
  <c r="O339" i="6"/>
  <c r="P355" i="6"/>
  <c r="Q355" i="6" s="1"/>
  <c r="R355" i="6" s="1"/>
  <c r="O355" i="6"/>
  <c r="P379" i="6"/>
  <c r="Q379" i="6" s="1"/>
  <c r="R379" i="6" s="1"/>
  <c r="O379" i="6"/>
  <c r="P395" i="6"/>
  <c r="Q395" i="6" s="1"/>
  <c r="R395" i="6" s="1"/>
  <c r="O395" i="6"/>
  <c r="P403" i="6"/>
  <c r="Q403" i="6" s="1"/>
  <c r="R403" i="6" s="1"/>
  <c r="O403" i="6"/>
  <c r="P419" i="6"/>
  <c r="Q419" i="6" s="1"/>
  <c r="R419" i="6" s="1"/>
  <c r="O419" i="6"/>
  <c r="P443" i="6"/>
  <c r="Q443" i="6" s="1"/>
  <c r="R443" i="6" s="1"/>
  <c r="O443" i="6"/>
  <c r="P459" i="6"/>
  <c r="Q459" i="6" s="1"/>
  <c r="R459" i="6" s="1"/>
  <c r="O459" i="6"/>
  <c r="P483" i="6"/>
  <c r="Q483" i="6" s="1"/>
  <c r="R483" i="6" s="1"/>
  <c r="O483" i="6"/>
  <c r="P491" i="6"/>
  <c r="Q491" i="6" s="1"/>
  <c r="R491" i="6" s="1"/>
  <c r="O491" i="6"/>
  <c r="P752" i="6"/>
  <c r="Q752" i="6" s="1"/>
  <c r="R752" i="6" s="1"/>
  <c r="O752" i="6"/>
  <c r="P760" i="6"/>
  <c r="Q760" i="6" s="1"/>
  <c r="R760" i="6" s="1"/>
  <c r="O760" i="6"/>
  <c r="P768" i="6"/>
  <c r="Q768" i="6" s="1"/>
  <c r="R768" i="6" s="1"/>
  <c r="O768" i="6"/>
  <c r="P776" i="6"/>
  <c r="Q776" i="6" s="1"/>
  <c r="R776" i="6" s="1"/>
  <c r="O776" i="6"/>
  <c r="P784" i="6"/>
  <c r="Q784" i="6" s="1"/>
  <c r="R784" i="6" s="1"/>
  <c r="O784" i="6"/>
  <c r="P792" i="6"/>
  <c r="Q792" i="6" s="1"/>
  <c r="R792" i="6" s="1"/>
  <c r="O792" i="6"/>
  <c r="P800" i="6"/>
  <c r="Q800" i="6" s="1"/>
  <c r="R800" i="6" s="1"/>
  <c r="O800" i="6"/>
  <c r="P808" i="6"/>
  <c r="Q808" i="6" s="1"/>
  <c r="R808" i="6" s="1"/>
  <c r="O808" i="6"/>
  <c r="P816" i="6"/>
  <c r="Q816" i="6" s="1"/>
  <c r="R816" i="6" s="1"/>
  <c r="O816" i="6"/>
  <c r="P824" i="6"/>
  <c r="Q824" i="6" s="1"/>
  <c r="R824" i="6" s="1"/>
  <c r="O824" i="6"/>
  <c r="P832" i="6"/>
  <c r="Q832" i="6" s="1"/>
  <c r="R832" i="6" s="1"/>
  <c r="O832" i="6"/>
  <c r="P840" i="6"/>
  <c r="Q840" i="6" s="1"/>
  <c r="R840" i="6" s="1"/>
  <c r="O840" i="6"/>
  <c r="P848" i="6"/>
  <c r="Q848" i="6" s="1"/>
  <c r="R848" i="6" s="1"/>
  <c r="O848" i="6"/>
  <c r="P856" i="6"/>
  <c r="Q856" i="6" s="1"/>
  <c r="R856" i="6" s="1"/>
  <c r="O856" i="6"/>
  <c r="P864" i="6"/>
  <c r="Q864" i="6" s="1"/>
  <c r="R864" i="6" s="1"/>
  <c r="O864" i="6"/>
  <c r="P872" i="6"/>
  <c r="Q872" i="6" s="1"/>
  <c r="R872" i="6" s="1"/>
  <c r="O872" i="6"/>
  <c r="P880" i="6"/>
  <c r="Q880" i="6" s="1"/>
  <c r="R880" i="6" s="1"/>
  <c r="O880" i="6"/>
  <c r="P888" i="6"/>
  <c r="Q888" i="6" s="1"/>
  <c r="R888" i="6" s="1"/>
  <c r="O888" i="6"/>
  <c r="P896" i="6"/>
  <c r="Q896" i="6" s="1"/>
  <c r="R896" i="6" s="1"/>
  <c r="O896" i="6"/>
  <c r="P904" i="6"/>
  <c r="Q904" i="6" s="1"/>
  <c r="R904" i="6" s="1"/>
  <c r="O904" i="6"/>
  <c r="P912" i="6"/>
  <c r="Q912" i="6" s="1"/>
  <c r="R912" i="6" s="1"/>
  <c r="O912" i="6"/>
  <c r="P920" i="6"/>
  <c r="Q920" i="6" s="1"/>
  <c r="R920" i="6" s="1"/>
  <c r="O920" i="6"/>
  <c r="P928" i="6"/>
  <c r="Q928" i="6" s="1"/>
  <c r="R928" i="6" s="1"/>
  <c r="O928" i="6"/>
  <c r="P936" i="6"/>
  <c r="Q936" i="6" s="1"/>
  <c r="R936" i="6" s="1"/>
  <c r="O936" i="6"/>
  <c r="P944" i="6"/>
  <c r="Q944" i="6" s="1"/>
  <c r="R944" i="6" s="1"/>
  <c r="O944" i="6"/>
  <c r="P952" i="6"/>
  <c r="Q952" i="6" s="1"/>
  <c r="R952" i="6" s="1"/>
  <c r="O952" i="6"/>
  <c r="P960" i="6"/>
  <c r="Q960" i="6" s="1"/>
  <c r="R960" i="6" s="1"/>
  <c r="O960" i="6"/>
  <c r="P968" i="6"/>
  <c r="Q968" i="6" s="1"/>
  <c r="R968" i="6" s="1"/>
  <c r="O968" i="6"/>
  <c r="P976" i="6"/>
  <c r="Q976" i="6" s="1"/>
  <c r="R976" i="6" s="1"/>
  <c r="O976" i="6"/>
  <c r="P984" i="6"/>
  <c r="Q984" i="6" s="1"/>
  <c r="R984" i="6" s="1"/>
  <c r="O984" i="6"/>
  <c r="P992" i="6"/>
  <c r="Q992" i="6" s="1"/>
  <c r="R992" i="6" s="1"/>
  <c r="O992" i="6"/>
  <c r="P1000" i="6"/>
  <c r="Q1000" i="6" s="1"/>
  <c r="R1000" i="6" s="1"/>
  <c r="O1000" i="6"/>
  <c r="P8" i="6"/>
  <c r="Q8" i="6" s="1"/>
  <c r="R8" i="6" s="1"/>
  <c r="O8" i="6"/>
  <c r="P17" i="6"/>
  <c r="Q17" i="6" s="1"/>
  <c r="O17" i="6"/>
  <c r="P25" i="6"/>
  <c r="Q25" i="6" s="1"/>
  <c r="R25" i="6" s="1"/>
  <c r="O25" i="6"/>
  <c r="P33" i="6"/>
  <c r="Q33" i="6" s="1"/>
  <c r="R33" i="6" s="1"/>
  <c r="O33" i="6"/>
  <c r="P41" i="6"/>
  <c r="Q41" i="6" s="1"/>
  <c r="R41" i="6" s="1"/>
  <c r="O41" i="6"/>
  <c r="P49" i="6"/>
  <c r="Q49" i="6" s="1"/>
  <c r="R49" i="6" s="1"/>
  <c r="O49" i="6"/>
  <c r="P57" i="6"/>
  <c r="Q57" i="6" s="1"/>
  <c r="R57" i="6" s="1"/>
  <c r="O57" i="6"/>
  <c r="P65" i="6"/>
  <c r="Q65" i="6" s="1"/>
  <c r="R65" i="6" s="1"/>
  <c r="O65" i="6"/>
  <c r="P73" i="6"/>
  <c r="Q73" i="6" s="1"/>
  <c r="R73" i="6" s="1"/>
  <c r="O73" i="6"/>
  <c r="P81" i="6"/>
  <c r="Q81" i="6" s="1"/>
  <c r="R81" i="6" s="1"/>
  <c r="O81" i="6"/>
  <c r="P89" i="6"/>
  <c r="Q89" i="6" s="1"/>
  <c r="R89" i="6" s="1"/>
  <c r="O89" i="6"/>
  <c r="P97" i="6"/>
  <c r="Q97" i="6" s="1"/>
  <c r="R97" i="6" s="1"/>
  <c r="O97" i="6"/>
  <c r="P105" i="6"/>
  <c r="Q105" i="6" s="1"/>
  <c r="R105" i="6" s="1"/>
  <c r="O105" i="6"/>
  <c r="P113" i="6"/>
  <c r="Q113" i="6" s="1"/>
  <c r="R113" i="6" s="1"/>
  <c r="O113" i="6"/>
  <c r="P121" i="6"/>
  <c r="Q121" i="6" s="1"/>
  <c r="R121" i="6" s="1"/>
  <c r="O121" i="6"/>
  <c r="P129" i="6"/>
  <c r="Q129" i="6" s="1"/>
  <c r="R129" i="6" s="1"/>
  <c r="O129" i="6"/>
  <c r="P137" i="6"/>
  <c r="Q137" i="6" s="1"/>
  <c r="R137" i="6" s="1"/>
  <c r="O137" i="6"/>
  <c r="P145" i="6"/>
  <c r="Q145" i="6" s="1"/>
  <c r="R145" i="6" s="1"/>
  <c r="O145" i="6"/>
  <c r="P153" i="6"/>
  <c r="Q153" i="6" s="1"/>
  <c r="R153" i="6" s="1"/>
  <c r="O153" i="6"/>
  <c r="P161" i="6"/>
  <c r="Q161" i="6" s="1"/>
  <c r="R161" i="6" s="1"/>
  <c r="O161" i="6"/>
  <c r="P169" i="6"/>
  <c r="Q169" i="6" s="1"/>
  <c r="R169" i="6" s="1"/>
  <c r="O169" i="6"/>
  <c r="P177" i="6"/>
  <c r="Q177" i="6" s="1"/>
  <c r="R177" i="6" s="1"/>
  <c r="O177" i="6"/>
  <c r="P185" i="6"/>
  <c r="Q185" i="6" s="1"/>
  <c r="R185" i="6" s="1"/>
  <c r="O185" i="6"/>
  <c r="P193" i="6"/>
  <c r="Q193" i="6" s="1"/>
  <c r="R193" i="6" s="1"/>
  <c r="O193" i="6"/>
  <c r="P201" i="6"/>
  <c r="Q201" i="6" s="1"/>
  <c r="R201" i="6" s="1"/>
  <c r="O201" i="6"/>
  <c r="P209" i="6"/>
  <c r="Q209" i="6" s="1"/>
  <c r="R209" i="6" s="1"/>
  <c r="O209" i="6"/>
  <c r="P217" i="6"/>
  <c r="Q217" i="6" s="1"/>
  <c r="R217" i="6" s="1"/>
  <c r="O217" i="6"/>
  <c r="P225" i="6"/>
  <c r="Q225" i="6" s="1"/>
  <c r="R225" i="6" s="1"/>
  <c r="O225" i="6"/>
  <c r="P233" i="6"/>
  <c r="Q233" i="6" s="1"/>
  <c r="R233" i="6" s="1"/>
  <c r="O233" i="6"/>
  <c r="P241" i="6"/>
  <c r="Q241" i="6" s="1"/>
  <c r="R241" i="6" s="1"/>
  <c r="O241" i="6"/>
  <c r="P249" i="6"/>
  <c r="Q249" i="6" s="1"/>
  <c r="R249" i="6" s="1"/>
  <c r="O249" i="6"/>
  <c r="P257" i="6"/>
  <c r="Q257" i="6" s="1"/>
  <c r="R257" i="6" s="1"/>
  <c r="O257" i="6"/>
  <c r="P265" i="6"/>
  <c r="Q265" i="6" s="1"/>
  <c r="R265" i="6" s="1"/>
  <c r="O265" i="6"/>
  <c r="P273" i="6"/>
  <c r="Q273" i="6" s="1"/>
  <c r="R273" i="6" s="1"/>
  <c r="O273" i="6"/>
  <c r="P281" i="6"/>
  <c r="Q281" i="6" s="1"/>
  <c r="R281" i="6" s="1"/>
  <c r="O281" i="6"/>
  <c r="P289" i="6"/>
  <c r="Q289" i="6" s="1"/>
  <c r="R289" i="6" s="1"/>
  <c r="O289" i="6"/>
  <c r="P297" i="6"/>
  <c r="Q297" i="6" s="1"/>
  <c r="R297" i="6" s="1"/>
  <c r="O297" i="6"/>
  <c r="P305" i="6"/>
  <c r="Q305" i="6" s="1"/>
  <c r="R305" i="6" s="1"/>
  <c r="O305" i="6"/>
  <c r="P313" i="6"/>
  <c r="Q313" i="6" s="1"/>
  <c r="R313" i="6" s="1"/>
  <c r="O313" i="6"/>
  <c r="P321" i="6"/>
  <c r="Q321" i="6" s="1"/>
  <c r="R321" i="6" s="1"/>
  <c r="O321" i="6"/>
  <c r="P329" i="6"/>
  <c r="Q329" i="6" s="1"/>
  <c r="R329" i="6" s="1"/>
  <c r="O329" i="6"/>
  <c r="P337" i="6"/>
  <c r="Q337" i="6" s="1"/>
  <c r="R337" i="6" s="1"/>
  <c r="O337" i="6"/>
  <c r="P345" i="6"/>
  <c r="Q345" i="6" s="1"/>
  <c r="R345" i="6" s="1"/>
  <c r="O345" i="6"/>
  <c r="P353" i="6"/>
  <c r="Q353" i="6" s="1"/>
  <c r="R353" i="6" s="1"/>
  <c r="O353" i="6"/>
  <c r="P361" i="6"/>
  <c r="Q361" i="6" s="1"/>
  <c r="R361" i="6" s="1"/>
  <c r="O361" i="6"/>
  <c r="P369" i="6"/>
  <c r="Q369" i="6" s="1"/>
  <c r="R369" i="6" s="1"/>
  <c r="O369" i="6"/>
  <c r="P377" i="6"/>
  <c r="Q377" i="6" s="1"/>
  <c r="R377" i="6" s="1"/>
  <c r="O377" i="6"/>
  <c r="P385" i="6"/>
  <c r="Q385" i="6" s="1"/>
  <c r="R385" i="6" s="1"/>
  <c r="O385" i="6"/>
  <c r="P393" i="6"/>
  <c r="Q393" i="6" s="1"/>
  <c r="R393" i="6" s="1"/>
  <c r="O393" i="6"/>
  <c r="P401" i="6"/>
  <c r="Q401" i="6" s="1"/>
  <c r="R401" i="6" s="1"/>
  <c r="O401" i="6"/>
  <c r="P409" i="6"/>
  <c r="Q409" i="6" s="1"/>
  <c r="R409" i="6" s="1"/>
  <c r="O409" i="6"/>
  <c r="P417" i="6"/>
  <c r="Q417" i="6" s="1"/>
  <c r="R417" i="6" s="1"/>
  <c r="O417" i="6"/>
  <c r="P425" i="6"/>
  <c r="Q425" i="6" s="1"/>
  <c r="R425" i="6" s="1"/>
  <c r="O425" i="6"/>
  <c r="P433" i="6"/>
  <c r="Q433" i="6" s="1"/>
  <c r="R433" i="6" s="1"/>
  <c r="O433" i="6"/>
  <c r="P441" i="6"/>
  <c r="Q441" i="6" s="1"/>
  <c r="R441" i="6" s="1"/>
  <c r="O441" i="6"/>
  <c r="P449" i="6"/>
  <c r="Q449" i="6" s="1"/>
  <c r="R449" i="6" s="1"/>
  <c r="O449" i="6"/>
  <c r="P457" i="6"/>
  <c r="Q457" i="6" s="1"/>
  <c r="R457" i="6" s="1"/>
  <c r="O457" i="6"/>
  <c r="P465" i="6"/>
  <c r="Q465" i="6" s="1"/>
  <c r="R465" i="6" s="1"/>
  <c r="O465" i="6"/>
  <c r="P473" i="6"/>
  <c r="Q473" i="6" s="1"/>
  <c r="R473" i="6" s="1"/>
  <c r="O473" i="6"/>
  <c r="P481" i="6"/>
  <c r="Q481" i="6" s="1"/>
  <c r="R481" i="6" s="1"/>
  <c r="O481" i="6"/>
  <c r="P489" i="6"/>
  <c r="Q489" i="6" s="1"/>
  <c r="R489" i="6" s="1"/>
  <c r="O489" i="6"/>
  <c r="P497" i="6"/>
  <c r="Q497" i="6" s="1"/>
  <c r="R497" i="6" s="1"/>
  <c r="O497" i="6"/>
  <c r="P505" i="6"/>
  <c r="Q505" i="6" s="1"/>
  <c r="R505" i="6" s="1"/>
  <c r="O505" i="6"/>
  <c r="P513" i="6"/>
  <c r="Q513" i="6" s="1"/>
  <c r="R513" i="6" s="1"/>
  <c r="O513" i="6"/>
  <c r="P521" i="6"/>
  <c r="Q521" i="6" s="1"/>
  <c r="R521" i="6" s="1"/>
  <c r="O521" i="6"/>
  <c r="P529" i="6"/>
  <c r="Q529" i="6" s="1"/>
  <c r="R529" i="6" s="1"/>
  <c r="O529" i="6"/>
  <c r="P537" i="6"/>
  <c r="Q537" i="6" s="1"/>
  <c r="R537" i="6" s="1"/>
  <c r="O537" i="6"/>
  <c r="P545" i="6"/>
  <c r="Q545" i="6" s="1"/>
  <c r="R545" i="6" s="1"/>
  <c r="O545" i="6"/>
  <c r="P553" i="6"/>
  <c r="Q553" i="6" s="1"/>
  <c r="R553" i="6" s="1"/>
  <c r="O553" i="6"/>
  <c r="P561" i="6"/>
  <c r="Q561" i="6" s="1"/>
  <c r="R561" i="6" s="1"/>
  <c r="O561" i="6"/>
  <c r="P569" i="6"/>
  <c r="Q569" i="6" s="1"/>
  <c r="R569" i="6" s="1"/>
  <c r="O569" i="6"/>
  <c r="P577" i="6"/>
  <c r="Q577" i="6" s="1"/>
  <c r="R577" i="6" s="1"/>
  <c r="O577" i="6"/>
  <c r="P585" i="6"/>
  <c r="Q585" i="6" s="1"/>
  <c r="R585" i="6" s="1"/>
  <c r="O585" i="6"/>
  <c r="P593" i="6"/>
  <c r="Q593" i="6" s="1"/>
  <c r="R593" i="6" s="1"/>
  <c r="O593" i="6"/>
  <c r="P601" i="6"/>
  <c r="Q601" i="6" s="1"/>
  <c r="R601" i="6" s="1"/>
  <c r="O601" i="6"/>
  <c r="P609" i="6"/>
  <c r="Q609" i="6" s="1"/>
  <c r="R609" i="6" s="1"/>
  <c r="O609" i="6"/>
  <c r="P617" i="6"/>
  <c r="Q617" i="6" s="1"/>
  <c r="R617" i="6" s="1"/>
  <c r="O617" i="6"/>
  <c r="P625" i="6"/>
  <c r="Q625" i="6" s="1"/>
  <c r="R625" i="6" s="1"/>
  <c r="O625" i="6"/>
  <c r="P633" i="6"/>
  <c r="Q633" i="6" s="1"/>
  <c r="R633" i="6" s="1"/>
  <c r="O633" i="6"/>
  <c r="P641" i="6"/>
  <c r="Q641" i="6" s="1"/>
  <c r="R641" i="6" s="1"/>
  <c r="O641" i="6"/>
  <c r="P649" i="6"/>
  <c r="Q649" i="6" s="1"/>
  <c r="R649" i="6" s="1"/>
  <c r="O649" i="6"/>
  <c r="P657" i="6"/>
  <c r="Q657" i="6" s="1"/>
  <c r="R657" i="6" s="1"/>
  <c r="O657" i="6"/>
  <c r="P665" i="6"/>
  <c r="Q665" i="6" s="1"/>
  <c r="R665" i="6" s="1"/>
  <c r="O665" i="6"/>
  <c r="P673" i="6"/>
  <c r="Q673" i="6" s="1"/>
  <c r="R673" i="6" s="1"/>
  <c r="O673" i="6"/>
  <c r="P681" i="6"/>
  <c r="Q681" i="6" s="1"/>
  <c r="R681" i="6" s="1"/>
  <c r="O681" i="6"/>
  <c r="P689" i="6"/>
  <c r="Q689" i="6" s="1"/>
  <c r="R689" i="6" s="1"/>
  <c r="O689" i="6"/>
  <c r="P697" i="6"/>
  <c r="Q697" i="6" s="1"/>
  <c r="R697" i="6" s="1"/>
  <c r="O697" i="6"/>
  <c r="P705" i="6"/>
  <c r="Q705" i="6" s="1"/>
  <c r="R705" i="6" s="1"/>
  <c r="O705" i="6"/>
  <c r="P713" i="6"/>
  <c r="Q713" i="6" s="1"/>
  <c r="R713" i="6" s="1"/>
  <c r="O713" i="6"/>
  <c r="P721" i="6"/>
  <c r="Q721" i="6" s="1"/>
  <c r="R721" i="6" s="1"/>
  <c r="O721" i="6"/>
  <c r="P729" i="6"/>
  <c r="Q729" i="6" s="1"/>
  <c r="R729" i="6" s="1"/>
  <c r="O729" i="6"/>
  <c r="P737" i="6"/>
  <c r="Q737" i="6" s="1"/>
  <c r="R737" i="6" s="1"/>
  <c r="O737" i="6"/>
  <c r="P745" i="6"/>
  <c r="Q745" i="6" s="1"/>
  <c r="R745" i="6" s="1"/>
  <c r="O745" i="6"/>
  <c r="P753" i="6"/>
  <c r="Q753" i="6" s="1"/>
  <c r="R753" i="6" s="1"/>
  <c r="O753" i="6"/>
  <c r="P761" i="6"/>
  <c r="Q761" i="6" s="1"/>
  <c r="R761" i="6" s="1"/>
  <c r="O761" i="6"/>
  <c r="P769" i="6"/>
  <c r="Q769" i="6" s="1"/>
  <c r="R769" i="6" s="1"/>
  <c r="O769" i="6"/>
  <c r="P777" i="6"/>
  <c r="Q777" i="6" s="1"/>
  <c r="R777" i="6" s="1"/>
  <c r="O777" i="6"/>
  <c r="P785" i="6"/>
  <c r="Q785" i="6" s="1"/>
  <c r="R785" i="6" s="1"/>
  <c r="O785" i="6"/>
  <c r="P793" i="6"/>
  <c r="Q793" i="6" s="1"/>
  <c r="R793" i="6" s="1"/>
  <c r="O793" i="6"/>
  <c r="P801" i="6"/>
  <c r="Q801" i="6" s="1"/>
  <c r="R801" i="6" s="1"/>
  <c r="O801" i="6"/>
  <c r="P809" i="6"/>
  <c r="Q809" i="6" s="1"/>
  <c r="R809" i="6" s="1"/>
  <c r="O809" i="6"/>
  <c r="P817" i="6"/>
  <c r="Q817" i="6" s="1"/>
  <c r="R817" i="6" s="1"/>
  <c r="O817" i="6"/>
  <c r="P825" i="6"/>
  <c r="Q825" i="6" s="1"/>
  <c r="R825" i="6" s="1"/>
  <c r="O825" i="6"/>
  <c r="P833" i="6"/>
  <c r="Q833" i="6" s="1"/>
  <c r="R833" i="6" s="1"/>
  <c r="O833" i="6"/>
  <c r="P841" i="6"/>
  <c r="Q841" i="6" s="1"/>
  <c r="R841" i="6" s="1"/>
  <c r="O841" i="6"/>
  <c r="P849" i="6"/>
  <c r="Q849" i="6" s="1"/>
  <c r="R849" i="6" s="1"/>
  <c r="O849" i="6"/>
  <c r="P857" i="6"/>
  <c r="Q857" i="6" s="1"/>
  <c r="R857" i="6" s="1"/>
  <c r="O857" i="6"/>
  <c r="P865" i="6"/>
  <c r="Q865" i="6" s="1"/>
  <c r="R865" i="6" s="1"/>
  <c r="O865" i="6"/>
  <c r="P873" i="6"/>
  <c r="Q873" i="6" s="1"/>
  <c r="R873" i="6" s="1"/>
  <c r="O873" i="6"/>
  <c r="P881" i="6"/>
  <c r="Q881" i="6" s="1"/>
  <c r="R881" i="6" s="1"/>
  <c r="O881" i="6"/>
  <c r="P889" i="6"/>
  <c r="Q889" i="6" s="1"/>
  <c r="R889" i="6" s="1"/>
  <c r="O889" i="6"/>
  <c r="P897" i="6"/>
  <c r="Q897" i="6" s="1"/>
  <c r="R897" i="6" s="1"/>
  <c r="O897" i="6"/>
  <c r="P905" i="6"/>
  <c r="Q905" i="6" s="1"/>
  <c r="R905" i="6" s="1"/>
  <c r="O905" i="6"/>
  <c r="P913" i="6"/>
  <c r="Q913" i="6" s="1"/>
  <c r="R913" i="6" s="1"/>
  <c r="O913" i="6"/>
  <c r="P921" i="6"/>
  <c r="Q921" i="6" s="1"/>
  <c r="R921" i="6" s="1"/>
  <c r="O921" i="6"/>
  <c r="P929" i="6"/>
  <c r="Q929" i="6" s="1"/>
  <c r="R929" i="6" s="1"/>
  <c r="O929" i="6"/>
  <c r="P937" i="6"/>
  <c r="Q937" i="6" s="1"/>
  <c r="R937" i="6" s="1"/>
  <c r="O937" i="6"/>
  <c r="P945" i="6"/>
  <c r="Q945" i="6" s="1"/>
  <c r="R945" i="6" s="1"/>
  <c r="O945" i="6"/>
  <c r="P953" i="6"/>
  <c r="Q953" i="6" s="1"/>
  <c r="R953" i="6" s="1"/>
  <c r="O953" i="6"/>
  <c r="P961" i="6"/>
  <c r="Q961" i="6" s="1"/>
  <c r="R961" i="6" s="1"/>
  <c r="O961" i="6"/>
  <c r="P969" i="6"/>
  <c r="Q969" i="6" s="1"/>
  <c r="R969" i="6" s="1"/>
  <c r="O969" i="6"/>
  <c r="P977" i="6"/>
  <c r="Q977" i="6" s="1"/>
  <c r="R977" i="6" s="1"/>
  <c r="O977" i="6"/>
  <c r="P985" i="6"/>
  <c r="Q985" i="6" s="1"/>
  <c r="R985" i="6" s="1"/>
  <c r="O985" i="6"/>
  <c r="P993" i="6"/>
  <c r="Q993" i="6" s="1"/>
  <c r="R993" i="6" s="1"/>
  <c r="O993" i="6"/>
  <c r="P1001" i="6"/>
  <c r="Q1001" i="6" s="1"/>
  <c r="R1001" i="6" s="1"/>
  <c r="O1001" i="6"/>
  <c r="P507" i="6"/>
  <c r="Q507" i="6" s="1"/>
  <c r="R507" i="6" s="1"/>
  <c r="O507" i="6"/>
  <c r="P523" i="6"/>
  <c r="Q523" i="6" s="1"/>
  <c r="R523" i="6" s="1"/>
  <c r="O523" i="6"/>
  <c r="P547" i="6"/>
  <c r="Q547" i="6" s="1"/>
  <c r="R547" i="6" s="1"/>
  <c r="O547" i="6"/>
  <c r="P563" i="6"/>
  <c r="Q563" i="6" s="1"/>
  <c r="R563" i="6" s="1"/>
  <c r="O563" i="6"/>
  <c r="P579" i="6"/>
  <c r="Q579" i="6" s="1"/>
  <c r="R579" i="6" s="1"/>
  <c r="O579" i="6"/>
  <c r="P595" i="6"/>
  <c r="Q595" i="6" s="1"/>
  <c r="R595" i="6" s="1"/>
  <c r="O595" i="6"/>
  <c r="P619" i="6"/>
  <c r="Q619" i="6" s="1"/>
  <c r="R619" i="6" s="1"/>
  <c r="O619" i="6"/>
  <c r="P635" i="6"/>
  <c r="Q635" i="6" s="1"/>
  <c r="R635" i="6" s="1"/>
  <c r="O635" i="6"/>
  <c r="P651" i="6"/>
  <c r="Q651" i="6" s="1"/>
  <c r="R651" i="6" s="1"/>
  <c r="O651" i="6"/>
  <c r="P675" i="6"/>
  <c r="Q675" i="6" s="1"/>
  <c r="R675" i="6" s="1"/>
  <c r="O675" i="6"/>
  <c r="P691" i="6"/>
  <c r="Q691" i="6" s="1"/>
  <c r="R691" i="6" s="1"/>
  <c r="O691" i="6"/>
  <c r="P723" i="6"/>
  <c r="Q723" i="6" s="1"/>
  <c r="R723" i="6" s="1"/>
  <c r="O723" i="6"/>
  <c r="P739" i="6"/>
  <c r="Q739" i="6" s="1"/>
  <c r="R739" i="6" s="1"/>
  <c r="O739" i="6"/>
  <c r="P763" i="6"/>
  <c r="Q763" i="6" s="1"/>
  <c r="R763" i="6" s="1"/>
  <c r="O763" i="6"/>
  <c r="P779" i="6"/>
  <c r="Q779" i="6" s="1"/>
  <c r="R779" i="6" s="1"/>
  <c r="O779" i="6"/>
  <c r="P811" i="6"/>
  <c r="Q811" i="6" s="1"/>
  <c r="R811" i="6" s="1"/>
  <c r="O811" i="6"/>
  <c r="P827" i="6"/>
  <c r="Q827" i="6" s="1"/>
  <c r="R827" i="6" s="1"/>
  <c r="O827" i="6"/>
  <c r="P843" i="6"/>
  <c r="Q843" i="6" s="1"/>
  <c r="R843" i="6" s="1"/>
  <c r="O843" i="6"/>
  <c r="P859" i="6"/>
  <c r="Q859" i="6" s="1"/>
  <c r="R859" i="6" s="1"/>
  <c r="O859" i="6"/>
  <c r="P867" i="6"/>
  <c r="Q867" i="6" s="1"/>
  <c r="R867" i="6" s="1"/>
  <c r="O867" i="6"/>
  <c r="P891" i="6"/>
  <c r="Q891" i="6" s="1"/>
  <c r="R891" i="6" s="1"/>
  <c r="O891" i="6"/>
  <c r="P907" i="6"/>
  <c r="Q907" i="6" s="1"/>
  <c r="R907" i="6" s="1"/>
  <c r="O907" i="6"/>
  <c r="P931" i="6"/>
  <c r="Q931" i="6" s="1"/>
  <c r="R931" i="6" s="1"/>
  <c r="O931" i="6"/>
  <c r="P947" i="6"/>
  <c r="Q947" i="6" s="1"/>
  <c r="R947" i="6" s="1"/>
  <c r="O947" i="6"/>
  <c r="P963" i="6"/>
  <c r="Q963" i="6" s="1"/>
  <c r="R963" i="6" s="1"/>
  <c r="O963" i="6"/>
  <c r="P979" i="6"/>
  <c r="Q979" i="6" s="1"/>
  <c r="R979" i="6" s="1"/>
  <c r="O979" i="6"/>
  <c r="P987" i="6"/>
  <c r="Q987" i="6" s="1"/>
  <c r="R987" i="6" s="1"/>
  <c r="O987" i="6"/>
  <c r="P995" i="6"/>
  <c r="Q995" i="6" s="1"/>
  <c r="R995" i="6" s="1"/>
  <c r="O995" i="6"/>
  <c r="P20" i="6"/>
  <c r="Q20" i="6" s="1"/>
  <c r="O20" i="6"/>
  <c r="P44" i="6"/>
  <c r="Q44" i="6" s="1"/>
  <c r="R44" i="6" s="1"/>
  <c r="O44" i="6"/>
  <c r="P60" i="6"/>
  <c r="Q60" i="6" s="1"/>
  <c r="R60" i="6" s="1"/>
  <c r="O60" i="6"/>
  <c r="P76" i="6"/>
  <c r="Q76" i="6" s="1"/>
  <c r="R76" i="6" s="1"/>
  <c r="O76" i="6"/>
  <c r="P92" i="6"/>
  <c r="Q92" i="6" s="1"/>
  <c r="R92" i="6" s="1"/>
  <c r="O92" i="6"/>
  <c r="P116" i="6"/>
  <c r="Q116" i="6" s="1"/>
  <c r="R116" i="6" s="1"/>
  <c r="O116" i="6"/>
  <c r="P132" i="6"/>
  <c r="Q132" i="6" s="1"/>
  <c r="R132" i="6" s="1"/>
  <c r="O132" i="6"/>
  <c r="P140" i="6"/>
  <c r="Q140" i="6" s="1"/>
  <c r="R140" i="6" s="1"/>
  <c r="O140" i="6"/>
  <c r="P164" i="6"/>
  <c r="Q164" i="6" s="1"/>
  <c r="R164" i="6" s="1"/>
  <c r="O164" i="6"/>
  <c r="P172" i="6"/>
  <c r="Q172" i="6" s="1"/>
  <c r="R172" i="6" s="1"/>
  <c r="O172" i="6"/>
  <c r="P180" i="6"/>
  <c r="Q180" i="6" s="1"/>
  <c r="R180" i="6" s="1"/>
  <c r="O180" i="6"/>
  <c r="P196" i="6"/>
  <c r="Q196" i="6" s="1"/>
  <c r="R196" i="6" s="1"/>
  <c r="O196" i="6"/>
  <c r="P220" i="6"/>
  <c r="Q220" i="6" s="1"/>
  <c r="R220" i="6" s="1"/>
  <c r="O220" i="6"/>
  <c r="P236" i="6"/>
  <c r="Q236" i="6" s="1"/>
  <c r="R236" i="6" s="1"/>
  <c r="O236" i="6"/>
  <c r="P260" i="6"/>
  <c r="Q260" i="6" s="1"/>
  <c r="R260" i="6" s="1"/>
  <c r="O260" i="6"/>
  <c r="P268" i="6"/>
  <c r="Q268" i="6" s="1"/>
  <c r="R268" i="6" s="1"/>
  <c r="O268" i="6"/>
  <c r="P284" i="6"/>
  <c r="Q284" i="6" s="1"/>
  <c r="R284" i="6" s="1"/>
  <c r="O284" i="6"/>
  <c r="P316" i="6"/>
  <c r="Q316" i="6" s="1"/>
  <c r="R316" i="6" s="1"/>
  <c r="O316" i="6"/>
  <c r="P332" i="6"/>
  <c r="Q332" i="6" s="1"/>
  <c r="R332" i="6" s="1"/>
  <c r="O332" i="6"/>
  <c r="P348" i="6"/>
  <c r="Q348" i="6" s="1"/>
  <c r="R348" i="6" s="1"/>
  <c r="O348" i="6"/>
  <c r="P356" i="6"/>
  <c r="Q356" i="6" s="1"/>
  <c r="R356" i="6" s="1"/>
  <c r="O356" i="6"/>
  <c r="P364" i="6"/>
  <c r="Q364" i="6" s="1"/>
  <c r="R364" i="6" s="1"/>
  <c r="O364" i="6"/>
  <c r="P372" i="6"/>
  <c r="Q372" i="6" s="1"/>
  <c r="R372" i="6" s="1"/>
  <c r="O372" i="6"/>
  <c r="P380" i="6"/>
  <c r="Q380" i="6" s="1"/>
  <c r="R380" i="6" s="1"/>
  <c r="O380" i="6"/>
  <c r="P388" i="6"/>
  <c r="Q388" i="6" s="1"/>
  <c r="R388" i="6" s="1"/>
  <c r="O388" i="6"/>
  <c r="P396" i="6"/>
  <c r="Q396" i="6" s="1"/>
  <c r="R396" i="6" s="1"/>
  <c r="O396" i="6"/>
  <c r="P404" i="6"/>
  <c r="Q404" i="6" s="1"/>
  <c r="R404" i="6" s="1"/>
  <c r="O404" i="6"/>
  <c r="P412" i="6"/>
  <c r="Q412" i="6" s="1"/>
  <c r="R412" i="6" s="1"/>
  <c r="O412" i="6"/>
  <c r="P420" i="6"/>
  <c r="Q420" i="6" s="1"/>
  <c r="R420" i="6" s="1"/>
  <c r="O420" i="6"/>
  <c r="P428" i="6"/>
  <c r="Q428" i="6" s="1"/>
  <c r="R428" i="6" s="1"/>
  <c r="O428" i="6"/>
  <c r="P436" i="6"/>
  <c r="Q436" i="6" s="1"/>
  <c r="R436" i="6" s="1"/>
  <c r="O436" i="6"/>
  <c r="P444" i="6"/>
  <c r="Q444" i="6" s="1"/>
  <c r="R444" i="6" s="1"/>
  <c r="O444" i="6"/>
  <c r="P452" i="6"/>
  <c r="Q452" i="6" s="1"/>
  <c r="R452" i="6" s="1"/>
  <c r="O452" i="6"/>
  <c r="P460" i="6"/>
  <c r="Q460" i="6" s="1"/>
  <c r="R460" i="6" s="1"/>
  <c r="O460" i="6"/>
  <c r="P468" i="6"/>
  <c r="Q468" i="6" s="1"/>
  <c r="R468" i="6" s="1"/>
  <c r="O468" i="6"/>
  <c r="P476" i="6"/>
  <c r="Q476" i="6" s="1"/>
  <c r="R476" i="6" s="1"/>
  <c r="O476" i="6"/>
  <c r="P484" i="6"/>
  <c r="Q484" i="6" s="1"/>
  <c r="R484" i="6" s="1"/>
  <c r="O484" i="6"/>
  <c r="P492" i="6"/>
  <c r="Q492" i="6" s="1"/>
  <c r="R492" i="6" s="1"/>
  <c r="O492" i="6"/>
  <c r="P500" i="6"/>
  <c r="Q500" i="6" s="1"/>
  <c r="R500" i="6" s="1"/>
  <c r="O500" i="6"/>
  <c r="P508" i="6"/>
  <c r="Q508" i="6" s="1"/>
  <c r="R508" i="6" s="1"/>
  <c r="O508" i="6"/>
  <c r="P516" i="6"/>
  <c r="Q516" i="6" s="1"/>
  <c r="R516" i="6" s="1"/>
  <c r="O516" i="6"/>
  <c r="P524" i="6"/>
  <c r="Q524" i="6" s="1"/>
  <c r="R524" i="6" s="1"/>
  <c r="O524" i="6"/>
  <c r="P532" i="6"/>
  <c r="Q532" i="6" s="1"/>
  <c r="R532" i="6" s="1"/>
  <c r="O532" i="6"/>
  <c r="P540" i="6"/>
  <c r="Q540" i="6" s="1"/>
  <c r="R540" i="6" s="1"/>
  <c r="O540" i="6"/>
  <c r="P548" i="6"/>
  <c r="Q548" i="6" s="1"/>
  <c r="R548" i="6" s="1"/>
  <c r="O548" i="6"/>
  <c r="P556" i="6"/>
  <c r="Q556" i="6" s="1"/>
  <c r="R556" i="6" s="1"/>
  <c r="O556" i="6"/>
  <c r="P564" i="6"/>
  <c r="Q564" i="6" s="1"/>
  <c r="R564" i="6" s="1"/>
  <c r="O564" i="6"/>
  <c r="P572" i="6"/>
  <c r="Q572" i="6" s="1"/>
  <c r="R572" i="6" s="1"/>
  <c r="O572" i="6"/>
  <c r="P580" i="6"/>
  <c r="Q580" i="6" s="1"/>
  <c r="R580" i="6" s="1"/>
  <c r="O580" i="6"/>
  <c r="P588" i="6"/>
  <c r="Q588" i="6" s="1"/>
  <c r="R588" i="6" s="1"/>
  <c r="O588" i="6"/>
  <c r="P596" i="6"/>
  <c r="Q596" i="6" s="1"/>
  <c r="R596" i="6" s="1"/>
  <c r="O596" i="6"/>
  <c r="P604" i="6"/>
  <c r="Q604" i="6" s="1"/>
  <c r="R604" i="6" s="1"/>
  <c r="O604" i="6"/>
  <c r="P612" i="6"/>
  <c r="Q612" i="6" s="1"/>
  <c r="R612" i="6" s="1"/>
  <c r="O612" i="6"/>
  <c r="P620" i="6"/>
  <c r="Q620" i="6" s="1"/>
  <c r="R620" i="6" s="1"/>
  <c r="O620" i="6"/>
  <c r="P628" i="6"/>
  <c r="Q628" i="6" s="1"/>
  <c r="R628" i="6" s="1"/>
  <c r="O628" i="6"/>
  <c r="P636" i="6"/>
  <c r="Q636" i="6" s="1"/>
  <c r="R636" i="6" s="1"/>
  <c r="O636" i="6"/>
  <c r="P644" i="6"/>
  <c r="Q644" i="6" s="1"/>
  <c r="R644" i="6" s="1"/>
  <c r="O644" i="6"/>
  <c r="P652" i="6"/>
  <c r="Q652" i="6" s="1"/>
  <c r="R652" i="6" s="1"/>
  <c r="O652" i="6"/>
  <c r="P660" i="6"/>
  <c r="Q660" i="6" s="1"/>
  <c r="R660" i="6" s="1"/>
  <c r="O660" i="6"/>
  <c r="P668" i="6"/>
  <c r="Q668" i="6" s="1"/>
  <c r="R668" i="6" s="1"/>
  <c r="O668" i="6"/>
  <c r="P676" i="6"/>
  <c r="Q676" i="6" s="1"/>
  <c r="R676" i="6" s="1"/>
  <c r="O676" i="6"/>
  <c r="P684" i="6"/>
  <c r="Q684" i="6" s="1"/>
  <c r="R684" i="6" s="1"/>
  <c r="O684" i="6"/>
  <c r="P692" i="6"/>
  <c r="Q692" i="6" s="1"/>
  <c r="R692" i="6" s="1"/>
  <c r="O692" i="6"/>
  <c r="P700" i="6"/>
  <c r="Q700" i="6" s="1"/>
  <c r="R700" i="6" s="1"/>
  <c r="O700" i="6"/>
  <c r="P708" i="6"/>
  <c r="Q708" i="6" s="1"/>
  <c r="R708" i="6" s="1"/>
  <c r="O708" i="6"/>
  <c r="P716" i="6"/>
  <c r="Q716" i="6" s="1"/>
  <c r="R716" i="6" s="1"/>
  <c r="O716" i="6"/>
  <c r="P724" i="6"/>
  <c r="Q724" i="6" s="1"/>
  <c r="R724" i="6" s="1"/>
  <c r="O724" i="6"/>
  <c r="P732" i="6"/>
  <c r="Q732" i="6" s="1"/>
  <c r="R732" i="6" s="1"/>
  <c r="O732" i="6"/>
  <c r="P740" i="6"/>
  <c r="Q740" i="6" s="1"/>
  <c r="R740" i="6" s="1"/>
  <c r="O740" i="6"/>
  <c r="P748" i="6"/>
  <c r="Q748" i="6" s="1"/>
  <c r="R748" i="6" s="1"/>
  <c r="O748" i="6"/>
  <c r="P756" i="6"/>
  <c r="Q756" i="6" s="1"/>
  <c r="R756" i="6" s="1"/>
  <c r="O756" i="6"/>
  <c r="P764" i="6"/>
  <c r="Q764" i="6" s="1"/>
  <c r="R764" i="6" s="1"/>
  <c r="O764" i="6"/>
  <c r="P772" i="6"/>
  <c r="Q772" i="6" s="1"/>
  <c r="R772" i="6" s="1"/>
  <c r="O772" i="6"/>
  <c r="P780" i="6"/>
  <c r="Q780" i="6" s="1"/>
  <c r="R780" i="6" s="1"/>
  <c r="O780" i="6"/>
  <c r="P788" i="6"/>
  <c r="Q788" i="6" s="1"/>
  <c r="R788" i="6" s="1"/>
  <c r="O788" i="6"/>
  <c r="P796" i="6"/>
  <c r="Q796" i="6" s="1"/>
  <c r="R796" i="6" s="1"/>
  <c r="O796" i="6"/>
  <c r="P804" i="6"/>
  <c r="Q804" i="6" s="1"/>
  <c r="R804" i="6" s="1"/>
  <c r="O804" i="6"/>
  <c r="P812" i="6"/>
  <c r="Q812" i="6" s="1"/>
  <c r="R812" i="6" s="1"/>
  <c r="O812" i="6"/>
  <c r="P820" i="6"/>
  <c r="Q820" i="6" s="1"/>
  <c r="R820" i="6" s="1"/>
  <c r="O820" i="6"/>
  <c r="P828" i="6"/>
  <c r="Q828" i="6" s="1"/>
  <c r="R828" i="6" s="1"/>
  <c r="O828" i="6"/>
  <c r="P836" i="6"/>
  <c r="Q836" i="6" s="1"/>
  <c r="R836" i="6" s="1"/>
  <c r="O836" i="6"/>
  <c r="P844" i="6"/>
  <c r="Q844" i="6" s="1"/>
  <c r="R844" i="6" s="1"/>
  <c r="O844" i="6"/>
  <c r="P852" i="6"/>
  <c r="Q852" i="6" s="1"/>
  <c r="R852" i="6" s="1"/>
  <c r="O852" i="6"/>
  <c r="P860" i="6"/>
  <c r="Q860" i="6" s="1"/>
  <c r="R860" i="6" s="1"/>
  <c r="O860" i="6"/>
  <c r="P868" i="6"/>
  <c r="Q868" i="6" s="1"/>
  <c r="R868" i="6" s="1"/>
  <c r="O868" i="6"/>
  <c r="P876" i="6"/>
  <c r="Q876" i="6" s="1"/>
  <c r="R876" i="6" s="1"/>
  <c r="O876" i="6"/>
  <c r="P884" i="6"/>
  <c r="Q884" i="6" s="1"/>
  <c r="R884" i="6" s="1"/>
  <c r="O884" i="6"/>
  <c r="P892" i="6"/>
  <c r="Q892" i="6" s="1"/>
  <c r="R892" i="6" s="1"/>
  <c r="O892" i="6"/>
  <c r="P900" i="6"/>
  <c r="Q900" i="6" s="1"/>
  <c r="R900" i="6" s="1"/>
  <c r="O900" i="6"/>
  <c r="P908" i="6"/>
  <c r="Q908" i="6" s="1"/>
  <c r="R908" i="6" s="1"/>
  <c r="O908" i="6"/>
  <c r="P916" i="6"/>
  <c r="Q916" i="6" s="1"/>
  <c r="R916" i="6" s="1"/>
  <c r="O916" i="6"/>
  <c r="P924" i="6"/>
  <c r="Q924" i="6" s="1"/>
  <c r="R924" i="6" s="1"/>
  <c r="O924" i="6"/>
  <c r="P932" i="6"/>
  <c r="Q932" i="6" s="1"/>
  <c r="R932" i="6" s="1"/>
  <c r="O932" i="6"/>
  <c r="P940" i="6"/>
  <c r="Q940" i="6" s="1"/>
  <c r="R940" i="6" s="1"/>
  <c r="O940" i="6"/>
  <c r="P948" i="6"/>
  <c r="Q948" i="6" s="1"/>
  <c r="R948" i="6" s="1"/>
  <c r="O948" i="6"/>
  <c r="P956" i="6"/>
  <c r="Q956" i="6" s="1"/>
  <c r="R956" i="6" s="1"/>
  <c r="O956" i="6"/>
  <c r="P964" i="6"/>
  <c r="Q964" i="6" s="1"/>
  <c r="R964" i="6" s="1"/>
  <c r="O964" i="6"/>
  <c r="P972" i="6"/>
  <c r="Q972" i="6" s="1"/>
  <c r="R972" i="6" s="1"/>
  <c r="O972" i="6"/>
  <c r="P980" i="6"/>
  <c r="Q980" i="6" s="1"/>
  <c r="R980" i="6" s="1"/>
  <c r="O980" i="6"/>
  <c r="P988" i="6"/>
  <c r="Q988" i="6" s="1"/>
  <c r="R988" i="6" s="1"/>
  <c r="O988" i="6"/>
  <c r="P996" i="6"/>
  <c r="Q996" i="6" s="1"/>
  <c r="R996" i="6" s="1"/>
  <c r="O996" i="6"/>
  <c r="P13" i="6"/>
  <c r="Q13" i="6" s="1"/>
  <c r="R13" i="6" s="1"/>
  <c r="O13" i="6"/>
  <c r="P21" i="6"/>
  <c r="Q21" i="6" s="1"/>
  <c r="R21" i="6" s="1"/>
  <c r="O21" i="6"/>
  <c r="P29" i="6"/>
  <c r="Q29" i="6" s="1"/>
  <c r="R29" i="6" s="1"/>
  <c r="O29" i="6"/>
  <c r="P37" i="6"/>
  <c r="Q37" i="6" s="1"/>
  <c r="R37" i="6" s="1"/>
  <c r="O37" i="6"/>
  <c r="P45" i="6"/>
  <c r="Q45" i="6" s="1"/>
  <c r="R45" i="6" s="1"/>
  <c r="O45" i="6"/>
  <c r="P53" i="6"/>
  <c r="Q53" i="6" s="1"/>
  <c r="R53" i="6" s="1"/>
  <c r="O53" i="6"/>
  <c r="P61" i="6"/>
  <c r="Q61" i="6" s="1"/>
  <c r="R61" i="6" s="1"/>
  <c r="O61" i="6"/>
  <c r="P69" i="6"/>
  <c r="Q69" i="6" s="1"/>
  <c r="R69" i="6" s="1"/>
  <c r="O69" i="6"/>
  <c r="P77" i="6"/>
  <c r="Q77" i="6" s="1"/>
  <c r="R77" i="6" s="1"/>
  <c r="O77" i="6"/>
  <c r="P85" i="6"/>
  <c r="Q85" i="6" s="1"/>
  <c r="R85" i="6" s="1"/>
  <c r="O85" i="6"/>
  <c r="P93" i="6"/>
  <c r="Q93" i="6" s="1"/>
  <c r="R93" i="6" s="1"/>
  <c r="O93" i="6"/>
  <c r="P101" i="6"/>
  <c r="Q101" i="6" s="1"/>
  <c r="R101" i="6" s="1"/>
  <c r="O101" i="6"/>
  <c r="P109" i="6"/>
  <c r="Q109" i="6" s="1"/>
  <c r="R109" i="6" s="1"/>
  <c r="O109" i="6"/>
  <c r="P117" i="6"/>
  <c r="Q117" i="6" s="1"/>
  <c r="R117" i="6" s="1"/>
  <c r="O117" i="6"/>
  <c r="P125" i="6"/>
  <c r="Q125" i="6" s="1"/>
  <c r="R125" i="6" s="1"/>
  <c r="O125" i="6"/>
  <c r="P133" i="6"/>
  <c r="Q133" i="6" s="1"/>
  <c r="R133" i="6" s="1"/>
  <c r="O133" i="6"/>
  <c r="P141" i="6"/>
  <c r="Q141" i="6" s="1"/>
  <c r="R141" i="6" s="1"/>
  <c r="O141" i="6"/>
  <c r="P149" i="6"/>
  <c r="Q149" i="6" s="1"/>
  <c r="R149" i="6" s="1"/>
  <c r="O149" i="6"/>
  <c r="P157" i="6"/>
  <c r="Q157" i="6" s="1"/>
  <c r="R157" i="6" s="1"/>
  <c r="O157" i="6"/>
  <c r="P165" i="6"/>
  <c r="Q165" i="6" s="1"/>
  <c r="R165" i="6" s="1"/>
  <c r="O165" i="6"/>
  <c r="P173" i="6"/>
  <c r="Q173" i="6" s="1"/>
  <c r="R173" i="6" s="1"/>
  <c r="O173" i="6"/>
  <c r="P181" i="6"/>
  <c r="Q181" i="6" s="1"/>
  <c r="R181" i="6" s="1"/>
  <c r="O181" i="6"/>
  <c r="P189" i="6"/>
  <c r="Q189" i="6" s="1"/>
  <c r="R189" i="6" s="1"/>
  <c r="O189" i="6"/>
  <c r="P197" i="6"/>
  <c r="Q197" i="6" s="1"/>
  <c r="R197" i="6" s="1"/>
  <c r="O197" i="6"/>
  <c r="P205" i="6"/>
  <c r="Q205" i="6" s="1"/>
  <c r="R205" i="6" s="1"/>
  <c r="O205" i="6"/>
  <c r="P213" i="6"/>
  <c r="Q213" i="6" s="1"/>
  <c r="R213" i="6" s="1"/>
  <c r="O213" i="6"/>
  <c r="P221" i="6"/>
  <c r="Q221" i="6" s="1"/>
  <c r="R221" i="6" s="1"/>
  <c r="O221" i="6"/>
  <c r="P229" i="6"/>
  <c r="Q229" i="6" s="1"/>
  <c r="R229" i="6" s="1"/>
  <c r="O229" i="6"/>
  <c r="P237" i="6"/>
  <c r="Q237" i="6" s="1"/>
  <c r="R237" i="6" s="1"/>
  <c r="O237" i="6"/>
  <c r="P245" i="6"/>
  <c r="Q245" i="6" s="1"/>
  <c r="R245" i="6" s="1"/>
  <c r="O245" i="6"/>
  <c r="P253" i="6"/>
  <c r="Q253" i="6" s="1"/>
  <c r="R253" i="6" s="1"/>
  <c r="O253" i="6"/>
  <c r="P261" i="6"/>
  <c r="Q261" i="6" s="1"/>
  <c r="R261" i="6" s="1"/>
  <c r="O261" i="6"/>
  <c r="P269" i="6"/>
  <c r="Q269" i="6" s="1"/>
  <c r="R269" i="6" s="1"/>
  <c r="O269" i="6"/>
  <c r="P277" i="6"/>
  <c r="Q277" i="6" s="1"/>
  <c r="R277" i="6" s="1"/>
  <c r="O277" i="6"/>
  <c r="P285" i="6"/>
  <c r="Q285" i="6" s="1"/>
  <c r="R285" i="6" s="1"/>
  <c r="O285" i="6"/>
  <c r="P293" i="6"/>
  <c r="Q293" i="6" s="1"/>
  <c r="R293" i="6" s="1"/>
  <c r="O293" i="6"/>
  <c r="P301" i="6"/>
  <c r="Q301" i="6" s="1"/>
  <c r="R301" i="6" s="1"/>
  <c r="O301" i="6"/>
  <c r="P309" i="6"/>
  <c r="Q309" i="6" s="1"/>
  <c r="R309" i="6" s="1"/>
  <c r="O309" i="6"/>
  <c r="P317" i="6"/>
  <c r="Q317" i="6" s="1"/>
  <c r="R317" i="6" s="1"/>
  <c r="O317" i="6"/>
  <c r="P325" i="6"/>
  <c r="Q325" i="6" s="1"/>
  <c r="R325" i="6" s="1"/>
  <c r="O325" i="6"/>
  <c r="P333" i="6"/>
  <c r="Q333" i="6" s="1"/>
  <c r="R333" i="6" s="1"/>
  <c r="O333" i="6"/>
  <c r="P341" i="6"/>
  <c r="Q341" i="6" s="1"/>
  <c r="R341" i="6" s="1"/>
  <c r="O341" i="6"/>
  <c r="P349" i="6"/>
  <c r="Q349" i="6" s="1"/>
  <c r="R349" i="6" s="1"/>
  <c r="O349" i="6"/>
  <c r="P357" i="6"/>
  <c r="Q357" i="6" s="1"/>
  <c r="R357" i="6" s="1"/>
  <c r="O357" i="6"/>
  <c r="P365" i="6"/>
  <c r="Q365" i="6" s="1"/>
  <c r="R365" i="6" s="1"/>
  <c r="O365" i="6"/>
  <c r="P373" i="6"/>
  <c r="Q373" i="6" s="1"/>
  <c r="R373" i="6" s="1"/>
  <c r="O373" i="6"/>
  <c r="P381" i="6"/>
  <c r="Q381" i="6" s="1"/>
  <c r="R381" i="6" s="1"/>
  <c r="O381" i="6"/>
  <c r="P389" i="6"/>
  <c r="Q389" i="6" s="1"/>
  <c r="R389" i="6" s="1"/>
  <c r="O389" i="6"/>
  <c r="P397" i="6"/>
  <c r="Q397" i="6" s="1"/>
  <c r="R397" i="6" s="1"/>
  <c r="O397" i="6"/>
  <c r="P405" i="6"/>
  <c r="Q405" i="6" s="1"/>
  <c r="R405" i="6" s="1"/>
  <c r="O405" i="6"/>
  <c r="P413" i="6"/>
  <c r="Q413" i="6" s="1"/>
  <c r="R413" i="6" s="1"/>
  <c r="O413" i="6"/>
  <c r="P421" i="6"/>
  <c r="Q421" i="6" s="1"/>
  <c r="R421" i="6" s="1"/>
  <c r="O421" i="6"/>
  <c r="P429" i="6"/>
  <c r="Q429" i="6" s="1"/>
  <c r="R429" i="6" s="1"/>
  <c r="O429" i="6"/>
  <c r="P437" i="6"/>
  <c r="Q437" i="6" s="1"/>
  <c r="R437" i="6" s="1"/>
  <c r="O437" i="6"/>
  <c r="P445" i="6"/>
  <c r="Q445" i="6" s="1"/>
  <c r="R445" i="6" s="1"/>
  <c r="O445" i="6"/>
  <c r="P453" i="6"/>
  <c r="Q453" i="6" s="1"/>
  <c r="R453" i="6" s="1"/>
  <c r="O453" i="6"/>
  <c r="P461" i="6"/>
  <c r="Q461" i="6" s="1"/>
  <c r="R461" i="6" s="1"/>
  <c r="O461" i="6"/>
  <c r="P469" i="6"/>
  <c r="Q469" i="6" s="1"/>
  <c r="R469" i="6" s="1"/>
  <c r="O469" i="6"/>
  <c r="P477" i="6"/>
  <c r="Q477" i="6" s="1"/>
  <c r="R477" i="6" s="1"/>
  <c r="O477" i="6"/>
  <c r="P485" i="6"/>
  <c r="Q485" i="6" s="1"/>
  <c r="R485" i="6" s="1"/>
  <c r="O485" i="6"/>
  <c r="P493" i="6"/>
  <c r="Q493" i="6" s="1"/>
  <c r="R493" i="6" s="1"/>
  <c r="O493" i="6"/>
  <c r="P501" i="6"/>
  <c r="Q501" i="6" s="1"/>
  <c r="R501" i="6" s="1"/>
  <c r="O501" i="6"/>
  <c r="P509" i="6"/>
  <c r="Q509" i="6" s="1"/>
  <c r="R509" i="6" s="1"/>
  <c r="O509" i="6"/>
  <c r="P517" i="6"/>
  <c r="Q517" i="6" s="1"/>
  <c r="R517" i="6" s="1"/>
  <c r="O517" i="6"/>
  <c r="P525" i="6"/>
  <c r="Q525" i="6" s="1"/>
  <c r="R525" i="6" s="1"/>
  <c r="O525" i="6"/>
  <c r="P533" i="6"/>
  <c r="Q533" i="6" s="1"/>
  <c r="R533" i="6" s="1"/>
  <c r="O533" i="6"/>
  <c r="P541" i="6"/>
  <c r="Q541" i="6" s="1"/>
  <c r="R541" i="6" s="1"/>
  <c r="O541" i="6"/>
  <c r="P549" i="6"/>
  <c r="Q549" i="6" s="1"/>
  <c r="R549" i="6" s="1"/>
  <c r="O549" i="6"/>
  <c r="P557" i="6"/>
  <c r="Q557" i="6" s="1"/>
  <c r="R557" i="6" s="1"/>
  <c r="O557" i="6"/>
  <c r="P565" i="6"/>
  <c r="Q565" i="6" s="1"/>
  <c r="R565" i="6" s="1"/>
  <c r="O565" i="6"/>
  <c r="P573" i="6"/>
  <c r="Q573" i="6" s="1"/>
  <c r="R573" i="6" s="1"/>
  <c r="O573" i="6"/>
  <c r="P581" i="6"/>
  <c r="Q581" i="6" s="1"/>
  <c r="R581" i="6" s="1"/>
  <c r="O581" i="6"/>
  <c r="P589" i="6"/>
  <c r="Q589" i="6" s="1"/>
  <c r="R589" i="6" s="1"/>
  <c r="O589" i="6"/>
  <c r="P597" i="6"/>
  <c r="Q597" i="6" s="1"/>
  <c r="R597" i="6" s="1"/>
  <c r="O597" i="6"/>
  <c r="P605" i="6"/>
  <c r="Q605" i="6" s="1"/>
  <c r="R605" i="6" s="1"/>
  <c r="O605" i="6"/>
  <c r="P613" i="6"/>
  <c r="Q613" i="6" s="1"/>
  <c r="R613" i="6" s="1"/>
  <c r="O613" i="6"/>
  <c r="P621" i="6"/>
  <c r="Q621" i="6" s="1"/>
  <c r="R621" i="6" s="1"/>
  <c r="O621" i="6"/>
  <c r="P629" i="6"/>
  <c r="Q629" i="6" s="1"/>
  <c r="R629" i="6" s="1"/>
  <c r="O629" i="6"/>
  <c r="P637" i="6"/>
  <c r="Q637" i="6" s="1"/>
  <c r="R637" i="6" s="1"/>
  <c r="O637" i="6"/>
  <c r="P645" i="6"/>
  <c r="Q645" i="6" s="1"/>
  <c r="R645" i="6" s="1"/>
  <c r="O645" i="6"/>
  <c r="P653" i="6"/>
  <c r="Q653" i="6" s="1"/>
  <c r="R653" i="6" s="1"/>
  <c r="O653" i="6"/>
  <c r="P661" i="6"/>
  <c r="Q661" i="6" s="1"/>
  <c r="R661" i="6" s="1"/>
  <c r="O661" i="6"/>
  <c r="P669" i="6"/>
  <c r="Q669" i="6" s="1"/>
  <c r="R669" i="6" s="1"/>
  <c r="O669" i="6"/>
  <c r="P677" i="6"/>
  <c r="Q677" i="6" s="1"/>
  <c r="R677" i="6" s="1"/>
  <c r="O677" i="6"/>
  <c r="P685" i="6"/>
  <c r="Q685" i="6" s="1"/>
  <c r="R685" i="6" s="1"/>
  <c r="O685" i="6"/>
  <c r="P693" i="6"/>
  <c r="Q693" i="6" s="1"/>
  <c r="R693" i="6" s="1"/>
  <c r="O693" i="6"/>
  <c r="P701" i="6"/>
  <c r="Q701" i="6" s="1"/>
  <c r="R701" i="6" s="1"/>
  <c r="O701" i="6"/>
  <c r="P709" i="6"/>
  <c r="Q709" i="6" s="1"/>
  <c r="R709" i="6" s="1"/>
  <c r="O709" i="6"/>
  <c r="P717" i="6"/>
  <c r="Q717" i="6" s="1"/>
  <c r="R717" i="6" s="1"/>
  <c r="O717" i="6"/>
  <c r="P725" i="6"/>
  <c r="Q725" i="6" s="1"/>
  <c r="R725" i="6" s="1"/>
  <c r="O725" i="6"/>
  <c r="P733" i="6"/>
  <c r="Q733" i="6" s="1"/>
  <c r="R733" i="6" s="1"/>
  <c r="O733" i="6"/>
  <c r="P741" i="6"/>
  <c r="Q741" i="6" s="1"/>
  <c r="R741" i="6" s="1"/>
  <c r="O741" i="6"/>
  <c r="P749" i="6"/>
  <c r="Q749" i="6" s="1"/>
  <c r="R749" i="6" s="1"/>
  <c r="O749" i="6"/>
  <c r="P757" i="6"/>
  <c r="Q757" i="6" s="1"/>
  <c r="R757" i="6" s="1"/>
  <c r="O757" i="6"/>
  <c r="P765" i="6"/>
  <c r="Q765" i="6" s="1"/>
  <c r="R765" i="6" s="1"/>
  <c r="O765" i="6"/>
  <c r="P773" i="6"/>
  <c r="Q773" i="6" s="1"/>
  <c r="R773" i="6" s="1"/>
  <c r="O773" i="6"/>
  <c r="P781" i="6"/>
  <c r="Q781" i="6" s="1"/>
  <c r="R781" i="6" s="1"/>
  <c r="O781" i="6"/>
  <c r="P789" i="6"/>
  <c r="Q789" i="6" s="1"/>
  <c r="R789" i="6" s="1"/>
  <c r="O789" i="6"/>
  <c r="P797" i="6"/>
  <c r="Q797" i="6" s="1"/>
  <c r="R797" i="6" s="1"/>
  <c r="O797" i="6"/>
  <c r="P805" i="6"/>
  <c r="Q805" i="6" s="1"/>
  <c r="R805" i="6" s="1"/>
  <c r="O805" i="6"/>
  <c r="P813" i="6"/>
  <c r="Q813" i="6" s="1"/>
  <c r="R813" i="6" s="1"/>
  <c r="O813" i="6"/>
  <c r="P821" i="6"/>
  <c r="Q821" i="6" s="1"/>
  <c r="R821" i="6" s="1"/>
  <c r="O821" i="6"/>
  <c r="P829" i="6"/>
  <c r="Q829" i="6" s="1"/>
  <c r="R829" i="6" s="1"/>
  <c r="O829" i="6"/>
  <c r="P837" i="6"/>
  <c r="Q837" i="6" s="1"/>
  <c r="R837" i="6" s="1"/>
  <c r="O837" i="6"/>
  <c r="P845" i="6"/>
  <c r="Q845" i="6" s="1"/>
  <c r="R845" i="6" s="1"/>
  <c r="O845" i="6"/>
  <c r="P853" i="6"/>
  <c r="Q853" i="6" s="1"/>
  <c r="R853" i="6" s="1"/>
  <c r="O853" i="6"/>
  <c r="P861" i="6"/>
  <c r="Q861" i="6" s="1"/>
  <c r="R861" i="6" s="1"/>
  <c r="O861" i="6"/>
  <c r="P869" i="6"/>
  <c r="Q869" i="6" s="1"/>
  <c r="R869" i="6" s="1"/>
  <c r="O869" i="6"/>
  <c r="P877" i="6"/>
  <c r="Q877" i="6" s="1"/>
  <c r="R877" i="6" s="1"/>
  <c r="O877" i="6"/>
  <c r="P885" i="6"/>
  <c r="Q885" i="6" s="1"/>
  <c r="R885" i="6" s="1"/>
  <c r="O885" i="6"/>
  <c r="P893" i="6"/>
  <c r="Q893" i="6" s="1"/>
  <c r="R893" i="6" s="1"/>
  <c r="O893" i="6"/>
  <c r="P901" i="6"/>
  <c r="Q901" i="6" s="1"/>
  <c r="R901" i="6" s="1"/>
  <c r="O901" i="6"/>
  <c r="P909" i="6"/>
  <c r="Q909" i="6" s="1"/>
  <c r="R909" i="6" s="1"/>
  <c r="O909" i="6"/>
  <c r="P917" i="6"/>
  <c r="Q917" i="6" s="1"/>
  <c r="R917" i="6" s="1"/>
  <c r="O917" i="6"/>
  <c r="P925" i="6"/>
  <c r="Q925" i="6" s="1"/>
  <c r="R925" i="6" s="1"/>
  <c r="O925" i="6"/>
  <c r="P933" i="6"/>
  <c r="Q933" i="6" s="1"/>
  <c r="R933" i="6" s="1"/>
  <c r="O933" i="6"/>
  <c r="P941" i="6"/>
  <c r="Q941" i="6" s="1"/>
  <c r="R941" i="6" s="1"/>
  <c r="O941" i="6"/>
  <c r="P949" i="6"/>
  <c r="Q949" i="6" s="1"/>
  <c r="R949" i="6" s="1"/>
  <c r="O949" i="6"/>
  <c r="P957" i="6"/>
  <c r="Q957" i="6" s="1"/>
  <c r="R957" i="6" s="1"/>
  <c r="O957" i="6"/>
  <c r="P965" i="6"/>
  <c r="Q965" i="6" s="1"/>
  <c r="R965" i="6" s="1"/>
  <c r="O965" i="6"/>
  <c r="P973" i="6"/>
  <c r="Q973" i="6" s="1"/>
  <c r="R973" i="6" s="1"/>
  <c r="O973" i="6"/>
  <c r="P981" i="6"/>
  <c r="Q981" i="6" s="1"/>
  <c r="R981" i="6" s="1"/>
  <c r="O981" i="6"/>
  <c r="P989" i="6"/>
  <c r="Q989" i="6" s="1"/>
  <c r="R989" i="6" s="1"/>
  <c r="O989" i="6"/>
  <c r="P997" i="6"/>
  <c r="Q997" i="6" s="1"/>
  <c r="R997" i="6" s="1"/>
  <c r="O997" i="6"/>
  <c r="R9" i="6"/>
  <c r="P499" i="6"/>
  <c r="Q499" i="6" s="1"/>
  <c r="R499" i="6" s="1"/>
  <c r="O499" i="6"/>
  <c r="P515" i="6"/>
  <c r="Q515" i="6" s="1"/>
  <c r="R515" i="6" s="1"/>
  <c r="O515" i="6"/>
  <c r="P531" i="6"/>
  <c r="Q531" i="6" s="1"/>
  <c r="R531" i="6" s="1"/>
  <c r="O531" i="6"/>
  <c r="P539" i="6"/>
  <c r="Q539" i="6" s="1"/>
  <c r="R539" i="6" s="1"/>
  <c r="O539" i="6"/>
  <c r="P555" i="6"/>
  <c r="Q555" i="6" s="1"/>
  <c r="R555" i="6" s="1"/>
  <c r="O555" i="6"/>
  <c r="P571" i="6"/>
  <c r="Q571" i="6" s="1"/>
  <c r="R571" i="6" s="1"/>
  <c r="O571" i="6"/>
  <c r="P587" i="6"/>
  <c r="Q587" i="6" s="1"/>
  <c r="R587" i="6" s="1"/>
  <c r="O587" i="6"/>
  <c r="P603" i="6"/>
  <c r="Q603" i="6" s="1"/>
  <c r="R603" i="6" s="1"/>
  <c r="O603" i="6"/>
  <c r="P611" i="6"/>
  <c r="Q611" i="6" s="1"/>
  <c r="R611" i="6" s="1"/>
  <c r="O611" i="6"/>
  <c r="P627" i="6"/>
  <c r="Q627" i="6" s="1"/>
  <c r="R627" i="6" s="1"/>
  <c r="O627" i="6"/>
  <c r="P643" i="6"/>
  <c r="Q643" i="6" s="1"/>
  <c r="R643" i="6" s="1"/>
  <c r="O643" i="6"/>
  <c r="P659" i="6"/>
  <c r="Q659" i="6" s="1"/>
  <c r="R659" i="6" s="1"/>
  <c r="O659" i="6"/>
  <c r="P667" i="6"/>
  <c r="Q667" i="6" s="1"/>
  <c r="R667" i="6" s="1"/>
  <c r="O667" i="6"/>
  <c r="P683" i="6"/>
  <c r="Q683" i="6" s="1"/>
  <c r="R683" i="6" s="1"/>
  <c r="O683" i="6"/>
  <c r="P699" i="6"/>
  <c r="Q699" i="6" s="1"/>
  <c r="R699" i="6" s="1"/>
  <c r="O699" i="6"/>
  <c r="P707" i="6"/>
  <c r="Q707" i="6" s="1"/>
  <c r="R707" i="6" s="1"/>
  <c r="O707" i="6"/>
  <c r="P715" i="6"/>
  <c r="Q715" i="6" s="1"/>
  <c r="R715" i="6" s="1"/>
  <c r="O715" i="6"/>
  <c r="P731" i="6"/>
  <c r="Q731" i="6" s="1"/>
  <c r="R731" i="6" s="1"/>
  <c r="O731" i="6"/>
  <c r="P747" i="6"/>
  <c r="Q747" i="6" s="1"/>
  <c r="R747" i="6" s="1"/>
  <c r="O747" i="6"/>
  <c r="P755" i="6"/>
  <c r="Q755" i="6" s="1"/>
  <c r="R755" i="6" s="1"/>
  <c r="O755" i="6"/>
  <c r="P771" i="6"/>
  <c r="Q771" i="6" s="1"/>
  <c r="R771" i="6" s="1"/>
  <c r="O771" i="6"/>
  <c r="P787" i="6"/>
  <c r="Q787" i="6" s="1"/>
  <c r="R787" i="6" s="1"/>
  <c r="O787" i="6"/>
  <c r="P795" i="6"/>
  <c r="Q795" i="6" s="1"/>
  <c r="R795" i="6" s="1"/>
  <c r="O795" i="6"/>
  <c r="P803" i="6"/>
  <c r="Q803" i="6" s="1"/>
  <c r="R803" i="6" s="1"/>
  <c r="O803" i="6"/>
  <c r="P819" i="6"/>
  <c r="Q819" i="6" s="1"/>
  <c r="R819" i="6" s="1"/>
  <c r="O819" i="6"/>
  <c r="P835" i="6"/>
  <c r="Q835" i="6" s="1"/>
  <c r="R835" i="6" s="1"/>
  <c r="O835" i="6"/>
  <c r="P851" i="6"/>
  <c r="Q851" i="6" s="1"/>
  <c r="R851" i="6" s="1"/>
  <c r="O851" i="6"/>
  <c r="P875" i="6"/>
  <c r="Q875" i="6" s="1"/>
  <c r="R875" i="6" s="1"/>
  <c r="O875" i="6"/>
  <c r="P883" i="6"/>
  <c r="Q883" i="6" s="1"/>
  <c r="R883" i="6" s="1"/>
  <c r="O883" i="6"/>
  <c r="P899" i="6"/>
  <c r="Q899" i="6" s="1"/>
  <c r="R899" i="6" s="1"/>
  <c r="O899" i="6"/>
  <c r="P915" i="6"/>
  <c r="Q915" i="6" s="1"/>
  <c r="R915" i="6" s="1"/>
  <c r="O915" i="6"/>
  <c r="P923" i="6"/>
  <c r="Q923" i="6" s="1"/>
  <c r="R923" i="6" s="1"/>
  <c r="O923" i="6"/>
  <c r="P939" i="6"/>
  <c r="Q939" i="6" s="1"/>
  <c r="R939" i="6" s="1"/>
  <c r="O939" i="6"/>
  <c r="P955" i="6"/>
  <c r="Q955" i="6" s="1"/>
  <c r="R955" i="6" s="1"/>
  <c r="O955" i="6"/>
  <c r="P971" i="6"/>
  <c r="Q971" i="6" s="1"/>
  <c r="R971" i="6" s="1"/>
  <c r="O971" i="6"/>
  <c r="P12" i="6"/>
  <c r="Q12" i="6" s="1"/>
  <c r="R12" i="6" s="1"/>
  <c r="O12" i="6"/>
  <c r="P28" i="6"/>
  <c r="Q28" i="6" s="1"/>
  <c r="R28" i="6" s="1"/>
  <c r="O28" i="6"/>
  <c r="P36" i="6"/>
  <c r="Q36" i="6" s="1"/>
  <c r="R36" i="6" s="1"/>
  <c r="O36" i="6"/>
  <c r="P52" i="6"/>
  <c r="Q52" i="6" s="1"/>
  <c r="R52" i="6" s="1"/>
  <c r="O52" i="6"/>
  <c r="P68" i="6"/>
  <c r="Q68" i="6" s="1"/>
  <c r="R68" i="6" s="1"/>
  <c r="O68" i="6"/>
  <c r="P84" i="6"/>
  <c r="Q84" i="6" s="1"/>
  <c r="R84" i="6" s="1"/>
  <c r="O84" i="6"/>
  <c r="P100" i="6"/>
  <c r="Q100" i="6" s="1"/>
  <c r="R100" i="6" s="1"/>
  <c r="O100" i="6"/>
  <c r="P108" i="6"/>
  <c r="Q108" i="6" s="1"/>
  <c r="R108" i="6" s="1"/>
  <c r="O108" i="6"/>
  <c r="P124" i="6"/>
  <c r="Q124" i="6" s="1"/>
  <c r="R124" i="6" s="1"/>
  <c r="O124" i="6"/>
  <c r="P148" i="6"/>
  <c r="Q148" i="6" s="1"/>
  <c r="R148" i="6" s="1"/>
  <c r="O148" i="6"/>
  <c r="P156" i="6"/>
  <c r="Q156" i="6" s="1"/>
  <c r="R156" i="6" s="1"/>
  <c r="O156" i="6"/>
  <c r="P188" i="6"/>
  <c r="Q188" i="6" s="1"/>
  <c r="R188" i="6" s="1"/>
  <c r="O188" i="6"/>
  <c r="P204" i="6"/>
  <c r="Q204" i="6" s="1"/>
  <c r="R204" i="6" s="1"/>
  <c r="O204" i="6"/>
  <c r="P212" i="6"/>
  <c r="Q212" i="6" s="1"/>
  <c r="R212" i="6" s="1"/>
  <c r="O212" i="6"/>
  <c r="P228" i="6"/>
  <c r="Q228" i="6" s="1"/>
  <c r="R228" i="6" s="1"/>
  <c r="O228" i="6"/>
  <c r="P244" i="6"/>
  <c r="Q244" i="6" s="1"/>
  <c r="R244" i="6" s="1"/>
  <c r="O244" i="6"/>
  <c r="P252" i="6"/>
  <c r="Q252" i="6" s="1"/>
  <c r="R252" i="6" s="1"/>
  <c r="O252" i="6"/>
  <c r="P276" i="6"/>
  <c r="Q276" i="6" s="1"/>
  <c r="R276" i="6" s="1"/>
  <c r="O276" i="6"/>
  <c r="P292" i="6"/>
  <c r="Q292" i="6" s="1"/>
  <c r="R292" i="6" s="1"/>
  <c r="O292" i="6"/>
  <c r="P300" i="6"/>
  <c r="Q300" i="6" s="1"/>
  <c r="R300" i="6" s="1"/>
  <c r="O300" i="6"/>
  <c r="P308" i="6"/>
  <c r="Q308" i="6" s="1"/>
  <c r="R308" i="6" s="1"/>
  <c r="O308" i="6"/>
  <c r="P324" i="6"/>
  <c r="Q324" i="6" s="1"/>
  <c r="R324" i="6" s="1"/>
  <c r="O324" i="6"/>
  <c r="P340" i="6"/>
  <c r="Q340" i="6" s="1"/>
  <c r="R340" i="6" s="1"/>
  <c r="O340" i="6"/>
  <c r="P11" i="6"/>
  <c r="Q11" i="6" s="1"/>
  <c r="C20" i="7"/>
  <c r="C22" i="7" s="1"/>
  <c r="C9" i="7"/>
  <c r="D7" i="7"/>
  <c r="Z3" i="14" l="1"/>
  <c r="C10" i="7"/>
  <c r="D10" i="7" s="1"/>
  <c r="C12" i="7"/>
  <c r="D12" i="7" s="1"/>
  <c r="Z2" i="14"/>
  <c r="C11" i="7"/>
  <c r="R11" i="6"/>
  <c r="Z5" i="14"/>
  <c r="R20" i="6"/>
  <c r="Z7" i="14"/>
  <c r="R17" i="6"/>
  <c r="Z6" i="14"/>
  <c r="C19" i="7"/>
  <c r="D11" i="7" s="1"/>
  <c r="R10" i="6"/>
  <c r="Z4" i="14"/>
  <c r="D3" i="7"/>
  <c r="D9" i="7"/>
  <c r="D4" i="7"/>
  <c r="D2" i="7"/>
  <c r="C14" i="7" l="1"/>
  <c r="D14" i="7" s="1"/>
  <c r="C13" i="7"/>
  <c r="D13" i="7" s="1"/>
  <c r="Z10" i="14"/>
  <c r="C15" i="7"/>
  <c r="D15" i="7" s="1"/>
  <c r="C16" i="7"/>
  <c r="D16" i="7" s="1"/>
</calcChain>
</file>

<file path=xl/sharedStrings.xml><?xml version="1.0" encoding="utf-8"?>
<sst xmlns="http://schemas.openxmlformats.org/spreadsheetml/2006/main" count="11715" uniqueCount="3195">
  <si>
    <t>O+</t>
  </si>
  <si>
    <t>A+</t>
  </si>
  <si>
    <t>AB+</t>
  </si>
  <si>
    <t>AB-</t>
  </si>
  <si>
    <t>B-</t>
  </si>
  <si>
    <t>A-</t>
  </si>
  <si>
    <t>O-</t>
  </si>
  <si>
    <t>B+</t>
  </si>
  <si>
    <t>Ratna Mulyani</t>
  </si>
  <si>
    <t>Ilsa Hakim</t>
  </si>
  <si>
    <t>Gandi Wibisono</t>
  </si>
  <si>
    <t>Salwa Wasita</t>
  </si>
  <si>
    <t>Humaira Marpaung</t>
  </si>
  <si>
    <t>Tina Rahimah</t>
  </si>
  <si>
    <t>Lanjar Napitupulu</t>
  </si>
  <si>
    <t>Salsabila Utama</t>
  </si>
  <si>
    <t>Salimah Wijaya</t>
  </si>
  <si>
    <t>Gandi Nugroho</t>
  </si>
  <si>
    <t>Abyasa Hastuti</t>
  </si>
  <si>
    <t>Ade Astuti</t>
  </si>
  <si>
    <t>Ade Mustofa</t>
  </si>
  <si>
    <t>Ade Rajasa</t>
  </si>
  <si>
    <t>Ade Simbolon</t>
  </si>
  <si>
    <t>Adhiarja Hartati</t>
  </si>
  <si>
    <t>Adhiarja Prasasta</t>
  </si>
  <si>
    <t>Adiarja Nasyiah</t>
  </si>
  <si>
    <t>Adiarja Sihotang</t>
  </si>
  <si>
    <t>Adiarja Zulaika</t>
  </si>
  <si>
    <t>Adika Prastuti</t>
  </si>
  <si>
    <t>Adikara Wahyudin</t>
  </si>
  <si>
    <t>Adinata Permata</t>
  </si>
  <si>
    <t>Adinata Saefullah</t>
  </si>
  <si>
    <t>Adinata Samosir</t>
  </si>
  <si>
    <t>Aditya Nugroho</t>
  </si>
  <si>
    <t>Aditya Pangestu</t>
  </si>
  <si>
    <t>Agnes Siregar</t>
  </si>
  <si>
    <t>Agus Halim</t>
  </si>
  <si>
    <t>Agus Jailani</t>
  </si>
  <si>
    <t>Aisyah Nashiruddin</t>
  </si>
  <si>
    <t>Ajeng Setiawan</t>
  </si>
  <si>
    <t>Ajiman Ardianto</t>
  </si>
  <si>
    <t>Ajiman Hakim</t>
  </si>
  <si>
    <t>Ajiman Mulyani</t>
  </si>
  <si>
    <t>Ajiman Puspasari</t>
  </si>
  <si>
    <t>Ajimat Dabukke</t>
  </si>
  <si>
    <t>Akarsana Firgantoro</t>
  </si>
  <si>
    <t>Akarsana Lestari</t>
  </si>
  <si>
    <t>Akarsana Nasyidah</t>
  </si>
  <si>
    <t>Akarsana Permata</t>
  </si>
  <si>
    <t>Alambana Purwanti</t>
  </si>
  <si>
    <t>Alambana Uyainah</t>
  </si>
  <si>
    <t>Almira Hassanah</t>
  </si>
  <si>
    <t>Almira Wahyuni</t>
  </si>
  <si>
    <t>Amalia Pratiwi</t>
  </si>
  <si>
    <t>Amalia Putra</t>
  </si>
  <si>
    <t>Amelia Lailasari</t>
  </si>
  <si>
    <t>Amelia Manullang</t>
  </si>
  <si>
    <t>Amelia Nasyiah</t>
  </si>
  <si>
    <t>Ami Prasetya</t>
  </si>
  <si>
    <t>Among Padmasari</t>
  </si>
  <si>
    <t>Ana Nugroho</t>
  </si>
  <si>
    <t>Anita Suryatmi</t>
  </si>
  <si>
    <t>Anita Tamba</t>
  </si>
  <si>
    <t>Anom Pratama</t>
  </si>
  <si>
    <t>Argono Padmasari</t>
  </si>
  <si>
    <t>Argono Wastuti</t>
  </si>
  <si>
    <t>Aris Anggraini</t>
  </si>
  <si>
    <t>Aris Purnawati</t>
  </si>
  <si>
    <t>Aris Sinaga</t>
  </si>
  <si>
    <t>Arsipatra Lailasari</t>
  </si>
  <si>
    <t>Arsipatra Prasetya</t>
  </si>
  <si>
    <t>Arta Ardianto</t>
  </si>
  <si>
    <t>Artanto Sitorus</t>
  </si>
  <si>
    <t>Artawan Lazuardi</t>
  </si>
  <si>
    <t>Artawan Sitorus</t>
  </si>
  <si>
    <t>Artawan Zulaika</t>
  </si>
  <si>
    <t>Asirwada Suartini</t>
  </si>
  <si>
    <t>Asirwanda Natsir</t>
  </si>
  <si>
    <t>Asmadi Prabowo</t>
  </si>
  <si>
    <t>Asmianto Farida</t>
  </si>
  <si>
    <t>Asmianto Winarsih</t>
  </si>
  <si>
    <t>Asmuni Anggriawan</t>
  </si>
  <si>
    <t>Asmuni Nainggolan</t>
  </si>
  <si>
    <t>Aswani Maryati</t>
  </si>
  <si>
    <t>Atmaja Nainggolan</t>
  </si>
  <si>
    <t>Aurora Siregar</t>
  </si>
  <si>
    <t>Azalea Mardhiyah</t>
  </si>
  <si>
    <t>Bagas Laksmiwati</t>
  </si>
  <si>
    <t>Bagiya Damanik</t>
  </si>
  <si>
    <t>Bagus Namaga</t>
  </si>
  <si>
    <t>Bahuraksa Nuraini</t>
  </si>
  <si>
    <t>Bahuwirya Halim</t>
  </si>
  <si>
    <t>Bahuwirya Novitasari</t>
  </si>
  <si>
    <t>Bahuwirya Rajasa</t>
  </si>
  <si>
    <t>Bajragin Aryani</t>
  </si>
  <si>
    <t>Bajragin Halimah</t>
  </si>
  <si>
    <t>Bajragin Najmudin</t>
  </si>
  <si>
    <t>Bajragin Pudjiastuti</t>
  </si>
  <si>
    <t>Bajragin Riyanti</t>
  </si>
  <si>
    <t>Bakda Handayani</t>
  </si>
  <si>
    <t>Bakda Kusmawati</t>
  </si>
  <si>
    <t>Bakda Sihotang</t>
  </si>
  <si>
    <t>Bakianto Marpaung</t>
  </si>
  <si>
    <t>Bakianto Tarihoran</t>
  </si>
  <si>
    <t>Bakidin Hasanah</t>
  </si>
  <si>
    <t>Bakidin Maryadi</t>
  </si>
  <si>
    <t>Bakiman Lailasari</t>
  </si>
  <si>
    <t>Bakiman Rahimah</t>
  </si>
  <si>
    <t>Bakiman Uwais</t>
  </si>
  <si>
    <t>Bakiono Mustofa</t>
  </si>
  <si>
    <t>Bakiono Suartini</t>
  </si>
  <si>
    <t>Bakti Sirait</t>
  </si>
  <si>
    <t>Bakti Winarno</t>
  </si>
  <si>
    <t>Baktiadi Purnawati</t>
  </si>
  <si>
    <t>Baktiono Firgantoro</t>
  </si>
  <si>
    <t>Baktiono Kurniawan</t>
  </si>
  <si>
    <t>Baktiono Mandasari</t>
  </si>
  <si>
    <t>Bala Sihotang</t>
  </si>
  <si>
    <t>Bala Sitorus</t>
  </si>
  <si>
    <t>Bala Wibowo</t>
  </si>
  <si>
    <t>Balamantri Kuswandari</t>
  </si>
  <si>
    <t>Balamantri Usamah</t>
  </si>
  <si>
    <t>Balangga Prasetyo</t>
  </si>
  <si>
    <t>Balapati Tamba</t>
  </si>
  <si>
    <t>Balijan Winarsih</t>
  </si>
  <si>
    <t>Bambang Gunarto</t>
  </si>
  <si>
    <t>Bambang Haryanto</t>
  </si>
  <si>
    <t>Bambang Nasyiah</t>
  </si>
  <si>
    <t>Bambang Yuniar</t>
  </si>
  <si>
    <t>Banara Ardianto</t>
  </si>
  <si>
    <t>Banara Suartini</t>
  </si>
  <si>
    <t>Banara Utama</t>
  </si>
  <si>
    <t>Banara Wijayanti</t>
  </si>
  <si>
    <t>Banawa Prasetyo</t>
  </si>
  <si>
    <t>Banawa Saputra</t>
  </si>
  <si>
    <t>Banawi Laksita</t>
  </si>
  <si>
    <t>Bancar Siregar</t>
  </si>
  <si>
    <t>Belinda Widiastuti</t>
  </si>
  <si>
    <t>Betania Fujiati</t>
  </si>
  <si>
    <t>Betania Namaga</t>
  </si>
  <si>
    <t>Budi Sihotang</t>
  </si>
  <si>
    <t>Cagak Hassanah</t>
  </si>
  <si>
    <t>Cahya Halimah</t>
  </si>
  <si>
    <t>Cahyadi Pradana</t>
  </si>
  <si>
    <t>Cahyo Mustofa</t>
  </si>
  <si>
    <t>Cahyono Hartati</t>
  </si>
  <si>
    <t>Cakrabirawa Sitompul</t>
  </si>
  <si>
    <t>Cakrabuana Pranowo</t>
  </si>
  <si>
    <t>Cakrawala Namaga</t>
  </si>
  <si>
    <t>Cakrawangsa Adriansyah</t>
  </si>
  <si>
    <t>Calista Hutasoit</t>
  </si>
  <si>
    <t>Candrakanta Wijayanti</t>
  </si>
  <si>
    <t>Capa Prakasa</t>
  </si>
  <si>
    <t>Capa Usada</t>
  </si>
  <si>
    <t>Carla Hasanah</t>
  </si>
  <si>
    <t>Carla Padmasari</t>
  </si>
  <si>
    <t>Carub Mansur</t>
  </si>
  <si>
    <t>Carub Rahmawati</t>
  </si>
  <si>
    <t>Carub Ramadan</t>
  </si>
  <si>
    <t>Cawisadi Laksita</t>
  </si>
  <si>
    <t>Cawisadi Suartini</t>
  </si>
  <si>
    <t>Cawuk Sihotang</t>
  </si>
  <si>
    <t>Cayadi Aryani</t>
  </si>
  <si>
    <t>Cayadi Halimah</t>
  </si>
  <si>
    <t>Cayadi Hidayanto</t>
  </si>
  <si>
    <t>Cayadi Maryati</t>
  </si>
  <si>
    <t>Cecep Mansur</t>
  </si>
  <si>
    <t>Cemplunk Maryadi</t>
  </si>
  <si>
    <t>Cemplunk Rajata</t>
  </si>
  <si>
    <t>Cengkal Anggraini</t>
  </si>
  <si>
    <t>Cengkal Rahayu</t>
  </si>
  <si>
    <t>Cengkal Wastuti</t>
  </si>
  <si>
    <t>Cengkir Dongoran</t>
  </si>
  <si>
    <t>Cengkir Hutapea</t>
  </si>
  <si>
    <t>Chandra Latupono</t>
  </si>
  <si>
    <t>Chandra Mangunsong</t>
  </si>
  <si>
    <t>Chelsea Adriansyah</t>
  </si>
  <si>
    <t>Chelsea Kusumo</t>
  </si>
  <si>
    <t>Chelsea Purnawati</t>
  </si>
  <si>
    <t>Ciaobella Wibisono</t>
  </si>
  <si>
    <t>Cindy Anggriawan</t>
  </si>
  <si>
    <t>Cindy Januar</t>
  </si>
  <si>
    <t>Cindy Simanjuntak</t>
  </si>
  <si>
    <t>Cindy Sitompul</t>
  </si>
  <si>
    <t>Cinthia Zulkarnain</t>
  </si>
  <si>
    <t>Citra Sitorus</t>
  </si>
  <si>
    <t>Citra Sudiati</t>
  </si>
  <si>
    <t>Citra Zulkarnain</t>
  </si>
  <si>
    <t>Clara Kusmawati</t>
  </si>
  <si>
    <t>Cornelia Andriani</t>
  </si>
  <si>
    <t>Dacin Sinaga</t>
  </si>
  <si>
    <t>Dacin Yulianti</t>
  </si>
  <si>
    <t>Dadap Farida</t>
  </si>
  <si>
    <t>Dadap Manullang</t>
  </si>
  <si>
    <t>Dadap Winarsih</t>
  </si>
  <si>
    <t>Dadi Manullang</t>
  </si>
  <si>
    <t>Dalima Widodo</t>
  </si>
  <si>
    <t>Daliman Sitorus</t>
  </si>
  <si>
    <t>Daliman Thamrin</t>
  </si>
  <si>
    <t>Dalimin Natsir</t>
  </si>
  <si>
    <t>Dalimin Padmasari</t>
  </si>
  <si>
    <t>Dalimin Pranowo</t>
  </si>
  <si>
    <t>Dalimin Situmorang</t>
  </si>
  <si>
    <t>Daliono Sudiati</t>
  </si>
  <si>
    <t>Daliono Wasita</t>
  </si>
  <si>
    <t>Damu Pradana</t>
  </si>
  <si>
    <t>Damu Suwarno</t>
  </si>
  <si>
    <t>Danang Pratiwi</t>
  </si>
  <si>
    <t>Daniswara Damanik</t>
  </si>
  <si>
    <t>Daniswara Manullang</t>
  </si>
  <si>
    <t>Danu Maulana</t>
  </si>
  <si>
    <t>Danu Mulyani</t>
  </si>
  <si>
    <t>Danu Nasyiah</t>
  </si>
  <si>
    <t>Danu Prastuti</t>
  </si>
  <si>
    <t>Danuja Utama</t>
  </si>
  <si>
    <t>Dariati Samosir</t>
  </si>
  <si>
    <t>Dariati Wastuti</t>
  </si>
  <si>
    <t>Darijan Permata</t>
  </si>
  <si>
    <t>Darijan Wacana</t>
  </si>
  <si>
    <t>Darijan Zulkarnain</t>
  </si>
  <si>
    <t>Darimin Adriansyah</t>
  </si>
  <si>
    <t>Darimin Suryatmi</t>
  </si>
  <si>
    <t>Darimin Yuliarti</t>
  </si>
  <si>
    <t>Darmaji Budiman</t>
  </si>
  <si>
    <t>Darmaji Manullang</t>
  </si>
  <si>
    <t>Darmaji Zulaika</t>
  </si>
  <si>
    <t>Darman Anggriawan</t>
  </si>
  <si>
    <t>Darman Permata</t>
  </si>
  <si>
    <t>Darmanto Damanik</t>
  </si>
  <si>
    <t>Darsirah Gunarto</t>
  </si>
  <si>
    <t>Darsirah Habibi</t>
  </si>
  <si>
    <t>Darsirah Wacana</t>
  </si>
  <si>
    <t>Darsirah Wahyuni</t>
  </si>
  <si>
    <t>Dartono Lestari</t>
  </si>
  <si>
    <t>Dartono Purnawati</t>
  </si>
  <si>
    <t>Dartono Thamrin</t>
  </si>
  <si>
    <t>Daryani Adriansyah</t>
  </si>
  <si>
    <t>Dasa Purwanti</t>
  </si>
  <si>
    <t>Devi Lailasari</t>
  </si>
  <si>
    <t>Devi Maryadi</t>
  </si>
  <si>
    <t>Devi Wibowo</t>
  </si>
  <si>
    <t>Dewi Budiman</t>
  </si>
  <si>
    <t>Diah Saptono</t>
  </si>
  <si>
    <t>Diah Simbolon</t>
  </si>
  <si>
    <t>Diah Wahyudin</t>
  </si>
  <si>
    <t>Dian Hidayanto</t>
  </si>
  <si>
    <t>Dian Wulandari</t>
  </si>
  <si>
    <t>Diana Handayani</t>
  </si>
  <si>
    <t>Diana Mangunsong</t>
  </si>
  <si>
    <t>Diana Rajasa</t>
  </si>
  <si>
    <t>Diana Zulaika</t>
  </si>
  <si>
    <t>Digdaya Mustofa</t>
  </si>
  <si>
    <t>Digdaya Saptono</t>
  </si>
  <si>
    <t>Dimas Megantara</t>
  </si>
  <si>
    <t>Dimas Rajasa</t>
  </si>
  <si>
    <t>Dimaz Prasetyo</t>
  </si>
  <si>
    <t>Dina Marbun</t>
  </si>
  <si>
    <t>Dina Wahyudin</t>
  </si>
  <si>
    <t>Dinda Pranowo</t>
  </si>
  <si>
    <t>Dipa Setiawan</t>
  </si>
  <si>
    <t>Dirja Nashiruddin</t>
  </si>
  <si>
    <t>Dodo Hassanah</t>
  </si>
  <si>
    <t>Dono Dabukke</t>
  </si>
  <si>
    <t>Dono Mansur</t>
  </si>
  <si>
    <t>Drajat Suwarno</t>
  </si>
  <si>
    <t>Dwi Latupono</t>
  </si>
  <si>
    <t>Dwi Permadi</t>
  </si>
  <si>
    <t>Dwi Sihotang</t>
  </si>
  <si>
    <t>Dwi Wibowo</t>
  </si>
  <si>
    <t>Edi Hariyah</t>
  </si>
  <si>
    <t>Edi Narpati</t>
  </si>
  <si>
    <t>Edi Nashiruddin</t>
  </si>
  <si>
    <t>Edi Prasetya</t>
  </si>
  <si>
    <t>Edison Maheswara</t>
  </si>
  <si>
    <t>Edward Natsir</t>
  </si>
  <si>
    <t>Edward Prasetya</t>
  </si>
  <si>
    <t>Edward Wasita</t>
  </si>
  <si>
    <t>Eja Yulianti</t>
  </si>
  <si>
    <t>Eka Gunawan</t>
  </si>
  <si>
    <t>Eka Permadi</t>
  </si>
  <si>
    <t>Elisa Habibi</t>
  </si>
  <si>
    <t>Elisa Irawan</t>
  </si>
  <si>
    <t>Elisa Mahendra</t>
  </si>
  <si>
    <t>Ellis Pratiwi</t>
  </si>
  <si>
    <t>Ellis Prayoga</t>
  </si>
  <si>
    <t>Ellis Rajata</t>
  </si>
  <si>
    <t>Elma Hartati</t>
  </si>
  <si>
    <t>Elma Maheswara</t>
  </si>
  <si>
    <t>Elma Mayasari</t>
  </si>
  <si>
    <t>Elma Prastuti</t>
  </si>
  <si>
    <t>Elon Irawan</t>
  </si>
  <si>
    <t>Eluh Siregar</t>
  </si>
  <si>
    <t>Elvin Saragih</t>
  </si>
  <si>
    <t>Elvin Tarihoran</t>
  </si>
  <si>
    <t>Elvin Wijayanti</t>
  </si>
  <si>
    <t>Elvina Kuswandari</t>
  </si>
  <si>
    <t>Elvina Saefullah</t>
  </si>
  <si>
    <t>Elvina Siregar</t>
  </si>
  <si>
    <t>Elvina Usamah</t>
  </si>
  <si>
    <t>Elvina Wulandari</t>
  </si>
  <si>
    <t>Emas Purwanti</t>
  </si>
  <si>
    <t>Emas Tampubolon</t>
  </si>
  <si>
    <t>Embuh Adriansyah</t>
  </si>
  <si>
    <t>Embuh Prayoga</t>
  </si>
  <si>
    <t>Emil Jailani</t>
  </si>
  <si>
    <t>Emong Siregar</t>
  </si>
  <si>
    <t>Empluk Waskita</t>
  </si>
  <si>
    <t>Endah Purwanti</t>
  </si>
  <si>
    <t>Endah Simbolon</t>
  </si>
  <si>
    <t>Endah Utama</t>
  </si>
  <si>
    <t>Endah Yuniar</t>
  </si>
  <si>
    <t>Endra Waskita</t>
  </si>
  <si>
    <t>Endra Yulianti</t>
  </si>
  <si>
    <t>Enteng Hariyah</t>
  </si>
  <si>
    <t>Enteng Wacana</t>
  </si>
  <si>
    <t>Eva Puspita</t>
  </si>
  <si>
    <t>Eva Waluyo</t>
  </si>
  <si>
    <t>Faizah Suwarno</t>
  </si>
  <si>
    <t>Faizah Uwais</t>
  </si>
  <si>
    <t>Farah Pertiwi</t>
  </si>
  <si>
    <t>Farah Rahmawati</t>
  </si>
  <si>
    <t>Farhunnisa Wahyuni</t>
  </si>
  <si>
    <t>Farhunnisa Wijaya</t>
  </si>
  <si>
    <t>Fitria Gunawan</t>
  </si>
  <si>
    <t>Fitriani Mulyani</t>
  </si>
  <si>
    <t>Fitriani Nuraini</t>
  </si>
  <si>
    <t>Gabriella Damanik</t>
  </si>
  <si>
    <t>Gabriella Pratiwi</t>
  </si>
  <si>
    <t>Gada Mardhiyah</t>
  </si>
  <si>
    <t>Gadang Thamrin</t>
  </si>
  <si>
    <t>Gading Hakim</t>
  </si>
  <si>
    <t>Gaduh Gunawan</t>
  </si>
  <si>
    <t>Gaiman Irawan</t>
  </si>
  <si>
    <t>Galak Halimah</t>
  </si>
  <si>
    <t>Galak Oktaviani</t>
  </si>
  <si>
    <t>Galak Saefullah</t>
  </si>
  <si>
    <t>Galak Salahudin</t>
  </si>
  <si>
    <t>Galang Firgantoro</t>
  </si>
  <si>
    <t>Galih Prastuti</t>
  </si>
  <si>
    <t>Galiono Waluyo</t>
  </si>
  <si>
    <t>Gaman Damanik</t>
  </si>
  <si>
    <t>Gaman Simbolon</t>
  </si>
  <si>
    <t>Gamani Susanti</t>
  </si>
  <si>
    <t>Gamani Wibisono</t>
  </si>
  <si>
    <t>Gamanto Suryatmi</t>
  </si>
  <si>
    <t>Gambira Melani</t>
  </si>
  <si>
    <t>Gamblang Mayasari</t>
  </si>
  <si>
    <t>Gamblang Permata</t>
  </si>
  <si>
    <t>Ganda Setiawan</t>
  </si>
  <si>
    <t>Gandewa Sihombing</t>
  </si>
  <si>
    <t>Gandi Purnawati</t>
  </si>
  <si>
    <t>Ganep Puspita</t>
  </si>
  <si>
    <t>Gangsa Iswahyudi</t>
  </si>
  <si>
    <t>Gangsa Mulyani</t>
  </si>
  <si>
    <t>Gangsa Riyanti</t>
  </si>
  <si>
    <t>Gangsa Tampubolon</t>
  </si>
  <si>
    <t>Gangsa Yuniar</t>
  </si>
  <si>
    <t>Gangsar Widiastuti</t>
  </si>
  <si>
    <t>Ganjaran Hartati</t>
  </si>
  <si>
    <t>Gantar Iswahyudi</t>
  </si>
  <si>
    <t>Gantar Prayoga</t>
  </si>
  <si>
    <t>Gantar Sihombing</t>
  </si>
  <si>
    <t>Gantar Winarsih</t>
  </si>
  <si>
    <t>Gara Puspita</t>
  </si>
  <si>
    <t>Garang Mulyani</t>
  </si>
  <si>
    <t>Gasti Mahendra</t>
  </si>
  <si>
    <t>Gawati Melani</t>
  </si>
  <si>
    <t>Gawati Purwanti</t>
  </si>
  <si>
    <t>Ghaliyati Kurniawan</t>
  </si>
  <si>
    <t>Ghaliyati Rajasa</t>
  </si>
  <si>
    <t>Ghaliyati Yulianti</t>
  </si>
  <si>
    <t>Ghani Hariyah</t>
  </si>
  <si>
    <t>Gilda Napitupulu</t>
  </si>
  <si>
    <t>Gina Irawan</t>
  </si>
  <si>
    <t>Hadi Pudjiastuti</t>
  </si>
  <si>
    <t>Hadi Yuliarti</t>
  </si>
  <si>
    <t>Hafshah Haryanti</t>
  </si>
  <si>
    <t>Hafshah Hastuti</t>
  </si>
  <si>
    <t>Hafshah Padmasari</t>
  </si>
  <si>
    <t>Hafshah Utama</t>
  </si>
  <si>
    <t>Halim Hakim</t>
  </si>
  <si>
    <t>Halim Halimah</t>
  </si>
  <si>
    <t>Halima Marbun</t>
  </si>
  <si>
    <t>Hana Hutagalung</t>
  </si>
  <si>
    <t>Hana Prasetya</t>
  </si>
  <si>
    <t>Hana Usamah</t>
  </si>
  <si>
    <t>Hana Winarsih</t>
  </si>
  <si>
    <t>Hardi Latupono</t>
  </si>
  <si>
    <t>Hardi Usada</t>
  </si>
  <si>
    <t>Hari Aryani</t>
  </si>
  <si>
    <t>Harimurti Iswahyudi</t>
  </si>
  <si>
    <t>Harimurti Permadi</t>
  </si>
  <si>
    <t>Harja Suryatmi</t>
  </si>
  <si>
    <t>Harjasa Wibowo</t>
  </si>
  <si>
    <t>Harjaya Firmansyah</t>
  </si>
  <si>
    <t>Harjo Permata</t>
  </si>
  <si>
    <t>Harjo Pertiwi</t>
  </si>
  <si>
    <t>Harjo Yulianti</t>
  </si>
  <si>
    <t>Harsana Mandasari</t>
  </si>
  <si>
    <t>Harsaya Tamba</t>
  </si>
  <si>
    <t>Hartaka Rahimah</t>
  </si>
  <si>
    <t>Hartaka Utami</t>
  </si>
  <si>
    <t>Hartana Astuti</t>
  </si>
  <si>
    <t>Hartana Dongoran</t>
  </si>
  <si>
    <t>Hartana Hassanah</t>
  </si>
  <si>
    <t>Harto Tarihoran</t>
  </si>
  <si>
    <t>Hasan Laksmiwati</t>
  </si>
  <si>
    <t>Hasim Nurdiyanti</t>
  </si>
  <si>
    <t>Hasim Purwanti</t>
  </si>
  <si>
    <t>Hasta Suwarno</t>
  </si>
  <si>
    <t>Hasta Usada</t>
  </si>
  <si>
    <t>Hasta Utami</t>
  </si>
  <si>
    <t>Hendra Halimah</t>
  </si>
  <si>
    <t>Hendra Pratama</t>
  </si>
  <si>
    <t>Hendri Marpaung</t>
  </si>
  <si>
    <t>Hesti Agustina</t>
  </si>
  <si>
    <t>Hesti Saptono</t>
  </si>
  <si>
    <t>Hesti Tamba</t>
  </si>
  <si>
    <t>Hilda Permadi</t>
  </si>
  <si>
    <t>Himawan Ardianto</t>
  </si>
  <si>
    <t>Ian Prasetya</t>
  </si>
  <si>
    <t>Ibrahim Wijaya</t>
  </si>
  <si>
    <t>Ibrani Hidayanto</t>
  </si>
  <si>
    <t>Ibrani Purnawati</t>
  </si>
  <si>
    <t>Ibrani Thamrin</t>
  </si>
  <si>
    <t>Ibun Hutapea</t>
  </si>
  <si>
    <t>Ibun Kusmawati</t>
  </si>
  <si>
    <t>Ibun Setiawan</t>
  </si>
  <si>
    <t>Icha Utami</t>
  </si>
  <si>
    <t>Ida Budiman</t>
  </si>
  <si>
    <t>Ifa Kusmawati</t>
  </si>
  <si>
    <t>Ifa Namaga</t>
  </si>
  <si>
    <t>Ifa Setiawan</t>
  </si>
  <si>
    <t>Ifa Yolanda</t>
  </si>
  <si>
    <t>Ihsan Sudiati</t>
  </si>
  <si>
    <t>Ika Haryanto</t>
  </si>
  <si>
    <t>Ika Maheswara</t>
  </si>
  <si>
    <t>Ikhsan Maheswara</t>
  </si>
  <si>
    <t>Ikin Purnawati</t>
  </si>
  <si>
    <t>Imam Palastri</t>
  </si>
  <si>
    <t>Indah Kurniawan</t>
  </si>
  <si>
    <t>Indah Salahudin</t>
  </si>
  <si>
    <t>Indra Nasyiah</t>
  </si>
  <si>
    <t>Intan Namaga</t>
  </si>
  <si>
    <t>Ira Firgantoro</t>
  </si>
  <si>
    <t>Irfan Handayani</t>
  </si>
  <si>
    <t>Irfan Melani</t>
  </si>
  <si>
    <t>Irfan Nababan</t>
  </si>
  <si>
    <t>Irfan Pranowo</t>
  </si>
  <si>
    <t>Irfan Usamah</t>
  </si>
  <si>
    <t>Iriana Maulana</t>
  </si>
  <si>
    <t>Irnanto Fujiati</t>
  </si>
  <si>
    <t>Irnanto Irawan</t>
  </si>
  <si>
    <t>Irsad Kusmawati</t>
  </si>
  <si>
    <t>Ismail Nugroho</t>
  </si>
  <si>
    <t>Ivan Manullang</t>
  </si>
  <si>
    <t>Ivan Wibisono</t>
  </si>
  <si>
    <t>Jabal Manullang</t>
  </si>
  <si>
    <t>Jaeman Halimah</t>
  </si>
  <si>
    <t>Jaeman Safitri</t>
  </si>
  <si>
    <t>Jaeman Sinaga</t>
  </si>
  <si>
    <t>Jaga Maulana</t>
  </si>
  <si>
    <t>Jagapati Situmorang</t>
  </si>
  <si>
    <t>Jagaraga Aryani</t>
  </si>
  <si>
    <t>Jagaraga Wahyuni</t>
  </si>
  <si>
    <t>Jail Budiman</t>
  </si>
  <si>
    <t>Jail Mulyani</t>
  </si>
  <si>
    <t>Jail Usada</t>
  </si>
  <si>
    <t>Jaiman Megantara</t>
  </si>
  <si>
    <t>Jais Iswahyudi</t>
  </si>
  <si>
    <t>Jamalia Waluyo</t>
  </si>
  <si>
    <t>Jamalia Wastuti</t>
  </si>
  <si>
    <t>Jamalia Zulaika</t>
  </si>
  <si>
    <t>Jamil Handayani</t>
  </si>
  <si>
    <t>Jamil Hardiansyah</t>
  </si>
  <si>
    <t>Janet Gunawan</t>
  </si>
  <si>
    <t>Janet Pradana</t>
  </si>
  <si>
    <t>Jarwa Maulana</t>
  </si>
  <si>
    <t>Jarwadi Lailasari</t>
  </si>
  <si>
    <t>Jarwadi Puspasari</t>
  </si>
  <si>
    <t>Jasmani Mustofa</t>
  </si>
  <si>
    <t>Jasmani Nurdiyanti</t>
  </si>
  <si>
    <t>Jasmani Wahyudin</t>
  </si>
  <si>
    <t>Jasmin Narpati</t>
  </si>
  <si>
    <t>Jasmin Padmasari</t>
  </si>
  <si>
    <t>Jasmin Prasetya</t>
  </si>
  <si>
    <t>Jasmin Wijayanti</t>
  </si>
  <si>
    <t>Jaswadi Dabukke</t>
  </si>
  <si>
    <t>Jaswadi Jailani</t>
  </si>
  <si>
    <t>Jaswadi Permata</t>
  </si>
  <si>
    <t>Jaswadi Rahayu</t>
  </si>
  <si>
    <t>Jaswadi Waskita</t>
  </si>
  <si>
    <t>Jati Suwarno</t>
  </si>
  <si>
    <t>Jati Yulianti</t>
  </si>
  <si>
    <t>Jatmiko Halimah</t>
  </si>
  <si>
    <t>Jatmiko Nasyidah</t>
  </si>
  <si>
    <t>Jatmiko Pangestu</t>
  </si>
  <si>
    <t>Jatmiko Uwais</t>
  </si>
  <si>
    <t>Jaya Mayasari</t>
  </si>
  <si>
    <t>Jayadi Tampubolon</t>
  </si>
  <si>
    <t>Jayeng Mandasari</t>
  </si>
  <si>
    <t>Jayeng Putra</t>
  </si>
  <si>
    <t>Jefri Hutapea</t>
  </si>
  <si>
    <t>Jefri Kusumo</t>
  </si>
  <si>
    <t>Jelita Suwarno</t>
  </si>
  <si>
    <t>Jessica Hakim</t>
  </si>
  <si>
    <t>Jessica Pradipta</t>
  </si>
  <si>
    <t>Jessica Zulaika</t>
  </si>
  <si>
    <t>Jinawi Hardiansyah</t>
  </si>
  <si>
    <t>Jindra Purwanti</t>
  </si>
  <si>
    <t>Jindra Wibowo</t>
  </si>
  <si>
    <t>Joko Prayoga</t>
  </si>
  <si>
    <t>Jono Lazuardi</t>
  </si>
  <si>
    <t>Julia Kusmawati</t>
  </si>
  <si>
    <t>Julia Kuswandari</t>
  </si>
  <si>
    <t>Julia Salahudin</t>
  </si>
  <si>
    <t>Jumadi Saragih</t>
  </si>
  <si>
    <t>Jumadi Wahyuni</t>
  </si>
  <si>
    <t>Jumari Hakim</t>
  </si>
  <si>
    <t>Jumari Namaga</t>
  </si>
  <si>
    <t>Kadir Anggriawan</t>
  </si>
  <si>
    <t>Kajen Budiman</t>
  </si>
  <si>
    <t>Kajen Narpati</t>
  </si>
  <si>
    <t>Kajen Prabowo</t>
  </si>
  <si>
    <t>Kajen Pudjiastuti</t>
  </si>
  <si>
    <t>Kala Hassanah</t>
  </si>
  <si>
    <t>Kala Uwais</t>
  </si>
  <si>
    <t>Kamal Saefullah</t>
  </si>
  <si>
    <t>Kamaria Wijayanti</t>
  </si>
  <si>
    <t>Kamidin Handayani</t>
  </si>
  <si>
    <t>Kamidin Tamba</t>
  </si>
  <si>
    <t>Kamidin Wacana</t>
  </si>
  <si>
    <t>Kamila Megantara</t>
  </si>
  <si>
    <t>Kamila Prayoga</t>
  </si>
  <si>
    <t>Kanda Nugroho</t>
  </si>
  <si>
    <t>Kanda Pratiwi</t>
  </si>
  <si>
    <t>Kania Irawan</t>
  </si>
  <si>
    <t>Kania Mandasari</t>
  </si>
  <si>
    <t>Kania Tarihoran</t>
  </si>
  <si>
    <t>Kardi Mardhiyah</t>
  </si>
  <si>
    <t>Karen Budiyanto</t>
  </si>
  <si>
    <t>Kariman Usamah</t>
  </si>
  <si>
    <t>Karja Winarsih</t>
  </si>
  <si>
    <t>Karma Marpaung</t>
  </si>
  <si>
    <t>Karma Oktaviani</t>
  </si>
  <si>
    <t>Karman Hidayat</t>
  </si>
  <si>
    <t>Karna Winarsih</t>
  </si>
  <si>
    <t>Karsa Padmasari</t>
  </si>
  <si>
    <t>Karsana Wijaya</t>
  </si>
  <si>
    <t>Karta Wahyudin</t>
  </si>
  <si>
    <t>Kartika Hutapea</t>
  </si>
  <si>
    <t>Kartika Napitupulu</t>
  </si>
  <si>
    <t>Kasim Nasyidah</t>
  </si>
  <si>
    <t>Kasim Natsir</t>
  </si>
  <si>
    <t>Kasiran Nugroho</t>
  </si>
  <si>
    <t>Kasiyah Mangunsong</t>
  </si>
  <si>
    <t>Kasusra Nurdiyanti</t>
  </si>
  <si>
    <t>Kasusra Rahimah</t>
  </si>
  <si>
    <t>Kasusra Riyanti</t>
  </si>
  <si>
    <t>Kasusra Sudiati</t>
  </si>
  <si>
    <t>Kawaca Hutagalung</t>
  </si>
  <si>
    <t>Kawaya Firgantoro</t>
  </si>
  <si>
    <t>Kawaya Pradana</t>
  </si>
  <si>
    <t>Kayla Hartati</t>
  </si>
  <si>
    <t>Kayla Nuraini</t>
  </si>
  <si>
    <t>Kayla Rajata</t>
  </si>
  <si>
    <t>Kayun Dongoran</t>
  </si>
  <si>
    <t>Keisha Firgantoro</t>
  </si>
  <si>
    <t>Keisha Suryatmi</t>
  </si>
  <si>
    <t>Kemal Laksita</t>
  </si>
  <si>
    <t>Kemal Napitupulu</t>
  </si>
  <si>
    <t>Kemal Prabowo</t>
  </si>
  <si>
    <t>Kemba Napitupulu</t>
  </si>
  <si>
    <t>Kenari Saefullah</t>
  </si>
  <si>
    <t>Kenari Waluyo</t>
  </si>
  <si>
    <t>Kenzie Pratama</t>
  </si>
  <si>
    <t>Kenzie Wibowo</t>
  </si>
  <si>
    <t>Kenzie Widodo</t>
  </si>
  <si>
    <t>Kiandra Agustina</t>
  </si>
  <si>
    <t>Kiandra Megantara</t>
  </si>
  <si>
    <t>Kiandra Prayoga</t>
  </si>
  <si>
    <t>Koko Suartini</t>
  </si>
  <si>
    <t>Kuncara Kurniawan</t>
  </si>
  <si>
    <t>Kuncara Mulyani</t>
  </si>
  <si>
    <t>Kuncara Uwais</t>
  </si>
  <si>
    <t>Kunthara Halimah</t>
  </si>
  <si>
    <t>Kusuma Andriani</t>
  </si>
  <si>
    <t>Kusuma Mayasari</t>
  </si>
  <si>
    <t>Kusuma Uwais</t>
  </si>
  <si>
    <t>Labuh Permadi</t>
  </si>
  <si>
    <t>Labuh Purnawati</t>
  </si>
  <si>
    <t>Labuh Puspasari</t>
  </si>
  <si>
    <t>Labuh Sudiati</t>
  </si>
  <si>
    <t>Laila Maryadi</t>
  </si>
  <si>
    <t>Laila Mustofa</t>
  </si>
  <si>
    <t>Laksana Ardianto</t>
  </si>
  <si>
    <t>Laksana Irawan</t>
  </si>
  <si>
    <t>Laksana Maheswara</t>
  </si>
  <si>
    <t>Laksana Purwanti</t>
  </si>
  <si>
    <t>Lala Gunarto</t>
  </si>
  <si>
    <t>Lala Yolanda</t>
  </si>
  <si>
    <t>Lalita Sihombing</t>
  </si>
  <si>
    <t>Lalita Wibisono</t>
  </si>
  <si>
    <t>Lanjar Hakim</t>
  </si>
  <si>
    <t>Lanjar Hidayanto</t>
  </si>
  <si>
    <t>Lanjar Utami</t>
  </si>
  <si>
    <t>Lantar Haryanti</t>
  </si>
  <si>
    <t>Lantar Melani</t>
  </si>
  <si>
    <t>Lantar Prakasa</t>
  </si>
  <si>
    <t>Lantar Puspita</t>
  </si>
  <si>
    <t>Lantar Susanti</t>
  </si>
  <si>
    <t>Laras Nainggolan</t>
  </si>
  <si>
    <t>Laswi Hastuti</t>
  </si>
  <si>
    <t>Lega Habibi</t>
  </si>
  <si>
    <t>Lega Nababan</t>
  </si>
  <si>
    <t>Legawa Riyanti</t>
  </si>
  <si>
    <t>Lembah Nababan</t>
  </si>
  <si>
    <t>Lembah Waskita</t>
  </si>
  <si>
    <t>Leo Halim</t>
  </si>
  <si>
    <t>Leo Tarihoran</t>
  </si>
  <si>
    <t>Lidya Hutagalung</t>
  </si>
  <si>
    <t>Lidya Prasetya</t>
  </si>
  <si>
    <t>Lili Hastuti</t>
  </si>
  <si>
    <t>Lili Nainggolan</t>
  </si>
  <si>
    <t>Lili Widiastuti</t>
  </si>
  <si>
    <t>Liman Hartati</t>
  </si>
  <si>
    <t>Liman Pradipta</t>
  </si>
  <si>
    <t>Limar Mangunsong</t>
  </si>
  <si>
    <t>Luis Sirait</t>
  </si>
  <si>
    <t>Lukita Anggriawan</t>
  </si>
  <si>
    <t>Luluh Putra</t>
  </si>
  <si>
    <t>Lutfan Permata</t>
  </si>
  <si>
    <t>Luthfi Laksmiwati</t>
  </si>
  <si>
    <t>Mahdi Kuswandari</t>
  </si>
  <si>
    <t>Mahdi Mangunsong</t>
  </si>
  <si>
    <t>Mahdi Permadi</t>
  </si>
  <si>
    <t>Mahdi Prasetyo</t>
  </si>
  <si>
    <t>Mahesa Kurniawan</t>
  </si>
  <si>
    <t>Mahesa Maulana</t>
  </si>
  <si>
    <t>Mahfud Melani</t>
  </si>
  <si>
    <t>Mahfud Pertiwi</t>
  </si>
  <si>
    <t>Makara Mulyani</t>
  </si>
  <si>
    <t>Mala Padmasari</t>
  </si>
  <si>
    <t>Malik Mustofa</t>
  </si>
  <si>
    <t>Malik Tampubolon</t>
  </si>
  <si>
    <t>Malika Tamba</t>
  </si>
  <si>
    <t>Maman Hutasoit</t>
  </si>
  <si>
    <t>Maman Winarsih</t>
  </si>
  <si>
    <t>Manah Siregar</t>
  </si>
  <si>
    <t>Maras Salahudin</t>
  </si>
  <si>
    <t>Margana Nasyiah</t>
  </si>
  <si>
    <t>Maria Palastri</t>
  </si>
  <si>
    <t>Mariadi Hasanah</t>
  </si>
  <si>
    <t>Mariadi Wulandari</t>
  </si>
  <si>
    <t>Marsito Ardianto</t>
  </si>
  <si>
    <t>Marsito Nasyiah</t>
  </si>
  <si>
    <t>Marsudi Haryanti</t>
  </si>
  <si>
    <t>Marsudi Rajata</t>
  </si>
  <si>
    <t>Marsudi Uyainah</t>
  </si>
  <si>
    <t>Marsudi Yuniar</t>
  </si>
  <si>
    <t>Martaka Pangestu</t>
  </si>
  <si>
    <t>Martaka Pudjiastuti</t>
  </si>
  <si>
    <t>Martaka Siregar</t>
  </si>
  <si>
    <t>Martana Dongoran</t>
  </si>
  <si>
    <t>Martana Rajasa</t>
  </si>
  <si>
    <t>Martani Lailasari</t>
  </si>
  <si>
    <t>Martani Mulyani</t>
  </si>
  <si>
    <t>Martani Pudjiastuti</t>
  </si>
  <si>
    <t>Martani Puspita</t>
  </si>
  <si>
    <t>Marwata Sudiati</t>
  </si>
  <si>
    <t>Marwata Susanti</t>
  </si>
  <si>
    <t>Maryadi Hakim</t>
  </si>
  <si>
    <t>Maryadi Nainggolan</t>
  </si>
  <si>
    <t>Maryadi Natsir</t>
  </si>
  <si>
    <t>Maryanto Nugroho</t>
  </si>
  <si>
    <t>Maya Simanjuntak</t>
  </si>
  <si>
    <t>Melinda Mayasari</t>
  </si>
  <si>
    <t>Melinda Megantara</t>
  </si>
  <si>
    <t>Melinda Utama</t>
  </si>
  <si>
    <t>Michelle Nuraini</t>
  </si>
  <si>
    <t>Michelle Permata</t>
  </si>
  <si>
    <t>Mila Mahendra</t>
  </si>
  <si>
    <t>Muhammad Suryatmi</t>
  </si>
  <si>
    <t>Muhammad Suryono</t>
  </si>
  <si>
    <t>Muhammad Thamrin</t>
  </si>
  <si>
    <t>Muhammad Wijaya</t>
  </si>
  <si>
    <t>Mujur Halimah</t>
  </si>
  <si>
    <t>Mujur Wibisono</t>
  </si>
  <si>
    <t>Mulya Waluyo</t>
  </si>
  <si>
    <t>Mumpuni Napitupulu</t>
  </si>
  <si>
    <t>Muni Aryani</t>
  </si>
  <si>
    <t>Muni Mangunsong</t>
  </si>
  <si>
    <t>Mursinin Dabukke</t>
  </si>
  <si>
    <t>Mursita Palastri</t>
  </si>
  <si>
    <t>Mursita Puspasari</t>
  </si>
  <si>
    <t>Mursita Safitri</t>
  </si>
  <si>
    <t>Mursita Sirait</t>
  </si>
  <si>
    <t>Mustika Budiman</t>
  </si>
  <si>
    <t>Mustofa Narpati</t>
  </si>
  <si>
    <t>Mutia Hidayat</t>
  </si>
  <si>
    <t>Mutia Suartini</t>
  </si>
  <si>
    <t>Nabila Hidayat</t>
  </si>
  <si>
    <t>Nadia Puspasari</t>
  </si>
  <si>
    <t>Nadine Salahudin</t>
  </si>
  <si>
    <t>Najam Prayoga</t>
  </si>
  <si>
    <t>Najwa Palastri</t>
  </si>
  <si>
    <t>Nalar Andriani</t>
  </si>
  <si>
    <t>Nalar Permadi</t>
  </si>
  <si>
    <t>Nardi Maryadi</t>
  </si>
  <si>
    <t>Narji Haryanto</t>
  </si>
  <si>
    <t>Narji Januar</t>
  </si>
  <si>
    <t>Narji Nugroho</t>
  </si>
  <si>
    <t>Narji Suryono</t>
  </si>
  <si>
    <t>Natalia Hasanah</t>
  </si>
  <si>
    <t>Natalia Rahimah</t>
  </si>
  <si>
    <t>Nilam Hakim</t>
  </si>
  <si>
    <t>Nilam Widodo</t>
  </si>
  <si>
    <t>Niyaga Pradipta</t>
  </si>
  <si>
    <t>Nova Nurdiyanti</t>
  </si>
  <si>
    <t>Nova Rahmawati</t>
  </si>
  <si>
    <t>Nova Sirait</t>
  </si>
  <si>
    <t>Novi Prabowo</t>
  </si>
  <si>
    <t>Nrima Novitasari</t>
  </si>
  <si>
    <t>Nrima Prabowo</t>
  </si>
  <si>
    <t>Nrima Pudjiastuti</t>
  </si>
  <si>
    <t>Nugraha Natsir</t>
  </si>
  <si>
    <t>Nugraha Suryono</t>
  </si>
  <si>
    <t>Nyana Lestari</t>
  </si>
  <si>
    <t>Nyoman Mahendra</t>
  </si>
  <si>
    <t>Nyoman Nuraini</t>
  </si>
  <si>
    <t>Okta Sitorus</t>
  </si>
  <si>
    <t>Okto Hastuti</t>
  </si>
  <si>
    <t>Okto Lestari</t>
  </si>
  <si>
    <t>Olga Handayani</t>
  </si>
  <si>
    <t>Oliva Lailasari</t>
  </si>
  <si>
    <t>Olivia Anggraini</t>
  </si>
  <si>
    <t>Oman Mardhiyah</t>
  </si>
  <si>
    <t>Omar Sihombing</t>
  </si>
  <si>
    <t>Omar Wibowo</t>
  </si>
  <si>
    <t>Opung Maulana</t>
  </si>
  <si>
    <t>Ozy Salahudin</t>
  </si>
  <si>
    <t>Padma Melani</t>
  </si>
  <si>
    <t>Padma Namaga</t>
  </si>
  <si>
    <t>Padmi Anggraini</t>
  </si>
  <si>
    <t>Paiman Hasanah</t>
  </si>
  <si>
    <t>Paiman Santoso</t>
  </si>
  <si>
    <t>Paiman Waskita</t>
  </si>
  <si>
    <t>Pandu Laksmiwati</t>
  </si>
  <si>
    <t>Pandu Sihotang</t>
  </si>
  <si>
    <t>Pangeran Samosir</t>
  </si>
  <si>
    <t>Pangestu Manullang</t>
  </si>
  <si>
    <t>Pardi Yulianti</t>
  </si>
  <si>
    <t>Parman Gunawan</t>
  </si>
  <si>
    <t>Parman Kurniawan</t>
  </si>
  <si>
    <t>Paulin Hariyah</t>
  </si>
  <si>
    <t>Paulin Januar</t>
  </si>
  <si>
    <t>Paulin Nainggolan</t>
  </si>
  <si>
    <t>Perkasa Handayani</t>
  </si>
  <si>
    <t>Perkasa Lailasari</t>
  </si>
  <si>
    <t>Perkasa Wahyuni</t>
  </si>
  <si>
    <t>Praba Tarihoran</t>
  </si>
  <si>
    <t>Prabawa Hutasoit</t>
  </si>
  <si>
    <t>Prabawa Pratiwi</t>
  </si>
  <si>
    <t>Prabu Halim</t>
  </si>
  <si>
    <t>Prabu Natsir</t>
  </si>
  <si>
    <t>Prakosa Halim</t>
  </si>
  <si>
    <t>Pranata Hastuti</t>
  </si>
  <si>
    <t>Pranawa Melani</t>
  </si>
  <si>
    <t>Pranawa Prayoga</t>
  </si>
  <si>
    <t>Prasetyo Nashiruddin</t>
  </si>
  <si>
    <t>Prasetyo Situmorang</t>
  </si>
  <si>
    <t>Prayitna Habibi</t>
  </si>
  <si>
    <t>Prayoga Nurdiyanti</t>
  </si>
  <si>
    <t>Prayogo Sihombing</t>
  </si>
  <si>
    <t>Prima Saefullah</t>
  </si>
  <si>
    <t>Purwa Uyainah</t>
  </si>
  <si>
    <t>Purwadi Natsir</t>
  </si>
  <si>
    <t>Purwadi Palastri</t>
  </si>
  <si>
    <t>Purwadi Sinaga</t>
  </si>
  <si>
    <t>Puspa Fujiati</t>
  </si>
  <si>
    <t>Puspa Laksita</t>
  </si>
  <si>
    <t>Puti Zulaika</t>
  </si>
  <si>
    <t>Putri Nuraini</t>
  </si>
  <si>
    <t>Putri Pertiwi</t>
  </si>
  <si>
    <t>Putri Simanjuntak</t>
  </si>
  <si>
    <t>Putri Thamrin</t>
  </si>
  <si>
    <t>Putu Manullang</t>
  </si>
  <si>
    <t>Qori Hidayat</t>
  </si>
  <si>
    <t>Rachel Salahudin</t>
  </si>
  <si>
    <t>Raden Halim</t>
  </si>
  <si>
    <t>Raden Kusmawati</t>
  </si>
  <si>
    <t>Raden Oktaviani</t>
  </si>
  <si>
    <t>Raden Rahayu</t>
  </si>
  <si>
    <t>Raden Simbolon</t>
  </si>
  <si>
    <t>Radika Aryani</t>
  </si>
  <si>
    <t>Radit Kuswandari</t>
  </si>
  <si>
    <t>Radit Lestari</t>
  </si>
  <si>
    <t>Raditya Mangunsong</t>
  </si>
  <si>
    <t>Raditya Marpaung</t>
  </si>
  <si>
    <t>Rafi Halimah</t>
  </si>
  <si>
    <t>Rafi Lazuardi</t>
  </si>
  <si>
    <t>Rafi Namaga</t>
  </si>
  <si>
    <t>Rafi Uwais</t>
  </si>
  <si>
    <t>Rafid Latupono</t>
  </si>
  <si>
    <t>Rahmat Hutasoit</t>
  </si>
  <si>
    <t>Rahmat Nasyidah</t>
  </si>
  <si>
    <t>Rahmat Purwanti</t>
  </si>
  <si>
    <t>Rahmat Saputra</t>
  </si>
  <si>
    <t>Rahmi Pratiwi</t>
  </si>
  <si>
    <t>Raihan Lailasari</t>
  </si>
  <si>
    <t>Raihan Laksita</t>
  </si>
  <si>
    <t>Raihan Nasyiah</t>
  </si>
  <si>
    <t>Raihan Susanti</t>
  </si>
  <si>
    <t>Raina Yuliarti</t>
  </si>
  <si>
    <t>Raisa Pradana</t>
  </si>
  <si>
    <t>Raisa Situmorang</t>
  </si>
  <si>
    <t>Ratih Palastri</t>
  </si>
  <si>
    <t>Ratih Santoso</t>
  </si>
  <si>
    <t>Ratih Setiawan</t>
  </si>
  <si>
    <t>Reksa Januar</t>
  </si>
  <si>
    <t>Reksa Prastuti</t>
  </si>
  <si>
    <t>Reksa Wulandari</t>
  </si>
  <si>
    <t>Rendy Utama</t>
  </si>
  <si>
    <t>Respati Saptono</t>
  </si>
  <si>
    <t>Restu Wibisono</t>
  </si>
  <si>
    <t>Ridwan Puspasari</t>
  </si>
  <si>
    <t>Ridwan Wijayanti</t>
  </si>
  <si>
    <t>Rika Firmansyah</t>
  </si>
  <si>
    <t>Rina Samosir</t>
  </si>
  <si>
    <t>Rina Yuniar</t>
  </si>
  <si>
    <t>Rizki Puspita</t>
  </si>
  <si>
    <t>Rizki Saputra</t>
  </si>
  <si>
    <t>Rizki Suartini</t>
  </si>
  <si>
    <t>Rosman Maryadi</t>
  </si>
  <si>
    <t>Rosman Susanti</t>
  </si>
  <si>
    <t>Rudi Zulkarnain</t>
  </si>
  <si>
    <t>Rusman Hakim</t>
  </si>
  <si>
    <t>Rusman Nugroho</t>
  </si>
  <si>
    <t>Saadat Iswahyudi</t>
  </si>
  <si>
    <t>Saadat Pratiwi</t>
  </si>
  <si>
    <t>Saadat Salahudin</t>
  </si>
  <si>
    <t>Sabar Pratiwi</t>
  </si>
  <si>
    <t>Sabar Tamba</t>
  </si>
  <si>
    <t>Sadina Hasanah</t>
  </si>
  <si>
    <t>Sadina Prabowo</t>
  </si>
  <si>
    <t>Safina Tamba</t>
  </si>
  <si>
    <t>Saiful Kusumo</t>
  </si>
  <si>
    <t>Saiful Safitri</t>
  </si>
  <si>
    <t>Saka Hidayat</t>
  </si>
  <si>
    <t>Sakti Prasetya</t>
  </si>
  <si>
    <t>Sakura Dabukke</t>
  </si>
  <si>
    <t>Salimah Wastuti</t>
  </si>
  <si>
    <t>Salman Irawan</t>
  </si>
  <si>
    <t>Salman Widiastuti</t>
  </si>
  <si>
    <t>Salwa Utama</t>
  </si>
  <si>
    <t>Samsul Firmansyah</t>
  </si>
  <si>
    <t>Samsul Kusmawati</t>
  </si>
  <si>
    <t>Samsul Widodo</t>
  </si>
  <si>
    <t>Sarah Nuraini</t>
  </si>
  <si>
    <t>Sari Wulandari</t>
  </si>
  <si>
    <t>Satya Budiman</t>
  </si>
  <si>
    <t>Septi Prasetya</t>
  </si>
  <si>
    <t>Setya Kuswoyo</t>
  </si>
  <si>
    <t>Setya Permadi</t>
  </si>
  <si>
    <t>Setya Prayoga</t>
  </si>
  <si>
    <t>Setya Suryatmi</t>
  </si>
  <si>
    <t>Setya Uyainah</t>
  </si>
  <si>
    <t>Shania Anggriawan</t>
  </si>
  <si>
    <t>Shania Maheswara</t>
  </si>
  <si>
    <t>Shania Pertiwi</t>
  </si>
  <si>
    <t>Sidiq Damanik</t>
  </si>
  <si>
    <t>Simon Widiastuti</t>
  </si>
  <si>
    <t>Siti Manullang</t>
  </si>
  <si>
    <t>Siti Prabowo</t>
  </si>
  <si>
    <t>Slamet Marpaung</t>
  </si>
  <si>
    <t>Soleh Uyainah</t>
  </si>
  <si>
    <t>Soleh Wasita</t>
  </si>
  <si>
    <t>Suci Oktaviani</t>
  </si>
  <si>
    <t>Talia Nainggolan</t>
  </si>
  <si>
    <t>Talia Purnawati</t>
  </si>
  <si>
    <t>Talia Saefullah</t>
  </si>
  <si>
    <t>Talia Yuliarti</t>
  </si>
  <si>
    <t>Tania Andriani</t>
  </si>
  <si>
    <t>Tantri Nasyiah</t>
  </si>
  <si>
    <t>Tari Waskita</t>
  </si>
  <si>
    <t>Tasdik Rajasa</t>
  </si>
  <si>
    <t>Tasdik Riyanti</t>
  </si>
  <si>
    <t>Taswir Nababan</t>
  </si>
  <si>
    <t>Taufan Mandala</t>
  </si>
  <si>
    <t>Taufan Permata</t>
  </si>
  <si>
    <t>Taufan Widiastuti</t>
  </si>
  <si>
    <t>Taufik Lailasari</t>
  </si>
  <si>
    <t>Taufik Oktaviani</t>
  </si>
  <si>
    <t>Taufik Uwais</t>
  </si>
  <si>
    <t>Taufik Wasita</t>
  </si>
  <si>
    <t>Teddy Aryani</t>
  </si>
  <si>
    <t>Tedi Aryani</t>
  </si>
  <si>
    <t>Tedi Suryatmi</t>
  </si>
  <si>
    <t>Teguh Astuti</t>
  </si>
  <si>
    <t>Teguh Hardiansyah</t>
  </si>
  <si>
    <t>Teguh Uyainah</t>
  </si>
  <si>
    <t>Tiara Halimah</t>
  </si>
  <si>
    <t>Tiara Palastri</t>
  </si>
  <si>
    <t>Tiara Wijayanti</t>
  </si>
  <si>
    <t>Timbul Hassanah</t>
  </si>
  <si>
    <t>Timbul Riyanti</t>
  </si>
  <si>
    <t>Tina Hidayanto</t>
  </si>
  <si>
    <t>Tina Pradipta</t>
  </si>
  <si>
    <t>Tina Puspasari</t>
  </si>
  <si>
    <t>Tina Saputra</t>
  </si>
  <si>
    <t>Tira Mulyani</t>
  </si>
  <si>
    <t>Tira Natsir</t>
  </si>
  <si>
    <t>Tira Sihombing</t>
  </si>
  <si>
    <t>Tirta Puspasari</t>
  </si>
  <si>
    <t>Tirta Saputra</t>
  </si>
  <si>
    <t>Tirtayasa Nuraini</t>
  </si>
  <si>
    <t>Tomi Pangestu</t>
  </si>
  <si>
    <t>Tomi Riyanti</t>
  </si>
  <si>
    <t>Tri Prasetyo</t>
  </si>
  <si>
    <t>Tri Sihombing</t>
  </si>
  <si>
    <t>Tugiman Hassanah</t>
  </si>
  <si>
    <t>Uchita Haryanto</t>
  </si>
  <si>
    <t>Uchita Hutasoit</t>
  </si>
  <si>
    <t>Umar Prastuti</t>
  </si>
  <si>
    <t>Umay Habibi</t>
  </si>
  <si>
    <t>Umay Siregar</t>
  </si>
  <si>
    <t>Umay Sitompul</t>
  </si>
  <si>
    <t>Umay Suryono</t>
  </si>
  <si>
    <t>Umi Nainggolan</t>
  </si>
  <si>
    <t>Umi Padmasari</t>
  </si>
  <si>
    <t>Upik Nababan</t>
  </si>
  <si>
    <t>Vanesa Agustina</t>
  </si>
  <si>
    <t>Vanya Pradipta</t>
  </si>
  <si>
    <t>Vera Suryatmi</t>
  </si>
  <si>
    <t>Vicky Novitasari</t>
  </si>
  <si>
    <t>Vicky Pratama</t>
  </si>
  <si>
    <t>Vicky Widiastuti</t>
  </si>
  <si>
    <t>Victoria Handayani</t>
  </si>
  <si>
    <t>Victoria Mustofa</t>
  </si>
  <si>
    <t>Viktor Novitasari</t>
  </si>
  <si>
    <t>Viman Latupono</t>
  </si>
  <si>
    <t>Viman Uyainah</t>
  </si>
  <si>
    <t>Vino Nashiruddin</t>
  </si>
  <si>
    <t>Virman Irawan</t>
  </si>
  <si>
    <t>Vivi Nuraini</t>
  </si>
  <si>
    <t>Vivi Suwarno</t>
  </si>
  <si>
    <t>Wadi Wijaya</t>
  </si>
  <si>
    <t>Wahyu Firmansyah</t>
  </si>
  <si>
    <t>Wakiman Prastuti</t>
  </si>
  <si>
    <t>Waluyo Riyanti</t>
  </si>
  <si>
    <t>Wani Kuswandari</t>
  </si>
  <si>
    <t>Wani Wahyudin</t>
  </si>
  <si>
    <t>Wardaya Kusumo</t>
  </si>
  <si>
    <t>Wardi Hasanah</t>
  </si>
  <si>
    <t>Warji Permadi</t>
  </si>
  <si>
    <t>Warji Tampubolon</t>
  </si>
  <si>
    <t>Warji Wahyudin</t>
  </si>
  <si>
    <t>Warji Yuniar</t>
  </si>
  <si>
    <t>Warsa Sudiati</t>
  </si>
  <si>
    <t>Warsita Pudjiastuti</t>
  </si>
  <si>
    <t>Warsita Putra</t>
  </si>
  <si>
    <t>Warta Astuti</t>
  </si>
  <si>
    <t>Wasis Melani</t>
  </si>
  <si>
    <t>Wira Firmansyah</t>
  </si>
  <si>
    <t>Wira Haryanto</t>
  </si>
  <si>
    <t>Wira Novitasari</t>
  </si>
  <si>
    <t>Wirda Sirait</t>
  </si>
  <si>
    <t>Wisnu Nashiruddin</t>
  </si>
  <si>
    <t>Wisnu Pangestu</t>
  </si>
  <si>
    <t>Wulan Lailasari</t>
  </si>
  <si>
    <t>Xanana Lailasari</t>
  </si>
  <si>
    <t>Xanana Nababan</t>
  </si>
  <si>
    <t>Yahya Kusumo</t>
  </si>
  <si>
    <t>Yance Palastri</t>
  </si>
  <si>
    <t>Yance Pranowo</t>
  </si>
  <si>
    <t>Yance Tamba</t>
  </si>
  <si>
    <t>Yance Winarno</t>
  </si>
  <si>
    <t>Yani Santoso</t>
  </si>
  <si>
    <t>Yoga Hakim</t>
  </si>
  <si>
    <t>Yoga Hartati</t>
  </si>
  <si>
    <t>Yoga Suryono</t>
  </si>
  <si>
    <t>Yono Wastuti</t>
  </si>
  <si>
    <t>Yulia Puspita</t>
  </si>
  <si>
    <t>Yuliana Mahendra</t>
  </si>
  <si>
    <t>Yuliana Sihombing</t>
  </si>
  <si>
    <t>Yuni Marpaung</t>
  </si>
  <si>
    <t>Yunita Namaga</t>
  </si>
  <si>
    <t>Yunita Oktaviani</t>
  </si>
  <si>
    <t>Yunita Siregar</t>
  </si>
  <si>
    <t>Zalindra Ramadan</t>
  </si>
  <si>
    <t>Zalindra Widodo</t>
  </si>
  <si>
    <t>Zamira Hutapea</t>
  </si>
  <si>
    <t>Zamira Nurdiyanti</t>
  </si>
  <si>
    <t>Zamira Simanjuntak</t>
  </si>
  <si>
    <t>Zelaya Suartini</t>
  </si>
  <si>
    <t>Zelda Fujiati</t>
  </si>
  <si>
    <t>Zizi Simanjuntak</t>
  </si>
  <si>
    <t>Zulaikha Hasanah</t>
  </si>
  <si>
    <t>Zulaikha Kusumo</t>
  </si>
  <si>
    <t>Zulaikha Kuswoyo</t>
  </si>
  <si>
    <t>Zulaikha Lestari</t>
  </si>
  <si>
    <t>Zulaikha Permadi</t>
  </si>
  <si>
    <t>Zulfa Utami</t>
  </si>
  <si>
    <t>Adinata Gunawan</t>
  </si>
  <si>
    <t>Okta Sitohang</t>
  </si>
  <si>
    <t>Farhunnisa Putri</t>
  </si>
  <si>
    <t>Balangga Kusuma</t>
  </si>
  <si>
    <t>Kusuma Tari</t>
  </si>
  <si>
    <t>Tanggal Lahir</t>
  </si>
  <si>
    <t>Jurusan</t>
  </si>
  <si>
    <t>Statistika</t>
  </si>
  <si>
    <t>Aktuaria</t>
  </si>
  <si>
    <t>Kimia</t>
  </si>
  <si>
    <t>Biologi</t>
  </si>
  <si>
    <t>Fisika</t>
  </si>
  <si>
    <t>Matematika</t>
  </si>
  <si>
    <t>Pertanyaan</t>
  </si>
  <si>
    <t>Berapa data dari kolom Jurusan yang Invalid (Tidak Valid)?</t>
  </si>
  <si>
    <t>Jurusan apa yang paling banyak memiliki data invalid?</t>
  </si>
  <si>
    <t>Ujian 1</t>
  </si>
  <si>
    <t>Ujian 2</t>
  </si>
  <si>
    <t>UTS</t>
  </si>
  <si>
    <t>Ujian 3</t>
  </si>
  <si>
    <t>Ujian 4</t>
  </si>
  <si>
    <t>UAS</t>
  </si>
  <si>
    <t>Tugas</t>
  </si>
  <si>
    <t>Nilai Akhir</t>
  </si>
  <si>
    <t>Contoh</t>
  </si>
  <si>
    <t>ID</t>
  </si>
  <si>
    <t>Grade</t>
  </si>
  <si>
    <t>Ujian 1 hingga Ujian 4</t>
  </si>
  <si>
    <t>UTS dan UAS</t>
  </si>
  <si>
    <t>Masing-masing 20%</t>
  </si>
  <si>
    <t>Masing-masing 12.5%</t>
  </si>
  <si>
    <t>Misal</t>
  </si>
  <si>
    <t xml:space="preserve">Absen </t>
  </si>
  <si>
    <t>Siapa yang mendapatkan Nilai Akhir paling tinggi?</t>
  </si>
  <si>
    <t>Beri Grade berdasarkan kondisi berikut ini</t>
  </si>
  <si>
    <t>90 keatas</t>
  </si>
  <si>
    <t>A</t>
  </si>
  <si>
    <t>B</t>
  </si>
  <si>
    <t>C</t>
  </si>
  <si>
    <t>80,01 sampai 90</t>
  </si>
  <si>
    <t>70,01 sampai 80</t>
  </si>
  <si>
    <t>60,01 sampai 70</t>
  </si>
  <si>
    <t>D</t>
  </si>
  <si>
    <t>40,01 sampai 60</t>
  </si>
  <si>
    <t>E</t>
  </si>
  <si>
    <t>40 dan bawah bawahnya</t>
  </si>
  <si>
    <t>ID Mahasiswa</t>
  </si>
  <si>
    <t>Golongan Darah</t>
  </si>
  <si>
    <t>Tinggi Badan</t>
  </si>
  <si>
    <t>Berat Badan</t>
  </si>
  <si>
    <t>Alamat</t>
  </si>
  <si>
    <t>Kota</t>
  </si>
  <si>
    <t>Code</t>
  </si>
  <si>
    <t>Gg. Erlangga No. 43</t>
  </si>
  <si>
    <t>Tarakan</t>
  </si>
  <si>
    <t>F0699</t>
  </si>
  <si>
    <t>Jalan Pasteur No. 97</t>
  </si>
  <si>
    <t>Padang</t>
  </si>
  <si>
    <t>E0998</t>
  </si>
  <si>
    <t>Gang Kiaracondong No. 44</t>
  </si>
  <si>
    <t>Pangkalpinang</t>
  </si>
  <si>
    <t>F0204</t>
  </si>
  <si>
    <t>Jalan Soekarno Hatta No. 45</t>
  </si>
  <si>
    <t>Sorong</t>
  </si>
  <si>
    <t>D0552</t>
  </si>
  <si>
    <t>Gg. Rawamangun No. 87</t>
  </si>
  <si>
    <t>Batam</t>
  </si>
  <si>
    <t>D0362</t>
  </si>
  <si>
    <t>Gg. Gedebage Selatan No. 16</t>
  </si>
  <si>
    <t>Samarinda</t>
  </si>
  <si>
    <t>B0955</t>
  </si>
  <si>
    <t>Jalan Ciwastra No. 05</t>
  </si>
  <si>
    <t>Banjar</t>
  </si>
  <si>
    <t>D0393</t>
  </si>
  <si>
    <t xml:space="preserve">Gang Laswi No. 9
</t>
  </si>
  <si>
    <t>Ternate</t>
  </si>
  <si>
    <t>E0799</t>
  </si>
  <si>
    <t>Jl. Rungkut Industri No. 10</t>
  </si>
  <si>
    <t>Denpasar</t>
  </si>
  <si>
    <t>E0806</t>
  </si>
  <si>
    <t xml:space="preserve">Gg. Pasirkoja No. 5
</t>
  </si>
  <si>
    <t>Cimahi</t>
  </si>
  <si>
    <t>E0549</t>
  </si>
  <si>
    <t>Gang Rajawali Timur No. 36</t>
  </si>
  <si>
    <t>F0901</t>
  </si>
  <si>
    <t>Gg. Pasirkoja No. 93</t>
  </si>
  <si>
    <t>Payakumbuh</t>
  </si>
  <si>
    <t>C0297</t>
  </si>
  <si>
    <t xml:space="preserve">Jl. Sentot Alibasa No. 0
</t>
  </si>
  <si>
    <t>C0573</t>
  </si>
  <si>
    <t xml:space="preserve">Jl. Rungkut Industri No. 5
</t>
  </si>
  <si>
    <t>Pontianak</t>
  </si>
  <si>
    <t>F0015</t>
  </si>
  <si>
    <t>Gang Gegerkalong Hilir No. 08</t>
  </si>
  <si>
    <t>E0743</t>
  </si>
  <si>
    <t>Jl. Yos Sudarso No. 91</t>
  </si>
  <si>
    <t>Bandar Lampung</t>
  </si>
  <si>
    <t>D0090</t>
  </si>
  <si>
    <t>Gg. Ir. H. Djuanda No. 33</t>
  </si>
  <si>
    <t>Mojokerto</t>
  </si>
  <si>
    <t>E0327</t>
  </si>
  <si>
    <t>Jl. Sadang Serang No. 14</t>
  </si>
  <si>
    <t>Salatiga</t>
  </si>
  <si>
    <t>F0867</t>
  </si>
  <si>
    <t>Gang Pasirkoja No. 48</t>
  </si>
  <si>
    <t>Tebingtinggi</t>
  </si>
  <si>
    <t>B0672</t>
  </si>
  <si>
    <t>Jalan Cikutra Timur No. 62</t>
  </si>
  <si>
    <t>Magelang</t>
  </si>
  <si>
    <t>D0417</t>
  </si>
  <si>
    <t>Jl. Cikutra Barat No. 38</t>
  </si>
  <si>
    <t>Meulaboh</t>
  </si>
  <si>
    <t>A0289</t>
  </si>
  <si>
    <t>Gang Medokan Ayu No. 80</t>
  </si>
  <si>
    <t>Bekasi</t>
  </si>
  <si>
    <t>A0405</t>
  </si>
  <si>
    <t xml:space="preserve">Gang Joyoboyo No. 8
</t>
  </si>
  <si>
    <t>Kota Administrasi Jakarta Selatan</t>
  </si>
  <si>
    <t>A0276</t>
  </si>
  <si>
    <t xml:space="preserve">Gg. M.T Haryono No. 2
</t>
  </si>
  <si>
    <t>Balikpapan</t>
  </si>
  <si>
    <t>C0583</t>
  </si>
  <si>
    <t xml:space="preserve">Gg. Sentot Alibasa No. 8
</t>
  </si>
  <si>
    <t>D0486</t>
  </si>
  <si>
    <t xml:space="preserve">Jalan M.T Haryono No. 8
</t>
  </si>
  <si>
    <t>A0065</t>
  </si>
  <si>
    <t>Jl. Ciwastra No. 68</t>
  </si>
  <si>
    <t>Dumai</t>
  </si>
  <si>
    <t>C0260</t>
  </si>
  <si>
    <t xml:space="preserve">Gang Cikutra Timur No. 8
</t>
  </si>
  <si>
    <t>Sibolga</t>
  </si>
  <si>
    <t>B0129</t>
  </si>
  <si>
    <t>Jl. Wonoayu No. 78</t>
  </si>
  <si>
    <t>D0292</t>
  </si>
  <si>
    <t>Jalan M.H Thamrin No. 47</t>
  </si>
  <si>
    <t>Tangerang</t>
  </si>
  <si>
    <t>A0301</t>
  </si>
  <si>
    <t>Gg. Ir. H. Djuanda No. 55</t>
  </si>
  <si>
    <t>Lubuklinggau</t>
  </si>
  <si>
    <t>C0989</t>
  </si>
  <si>
    <t>Gang Kebonjati No. 85</t>
  </si>
  <si>
    <t>Blitar</t>
  </si>
  <si>
    <t>D0491</t>
  </si>
  <si>
    <t>Jl. Sadang Serang No. 28</t>
  </si>
  <si>
    <t>B0963</t>
  </si>
  <si>
    <t>Gang Gardujati No. 90</t>
  </si>
  <si>
    <t>Tidore Kepulauan</t>
  </si>
  <si>
    <t>B0612</t>
  </si>
  <si>
    <t xml:space="preserve">Gg. Peta No. 3
</t>
  </si>
  <si>
    <t>E0591</t>
  </si>
  <si>
    <t>Gg. Kebonjati No. 65</t>
  </si>
  <si>
    <t>C0320</t>
  </si>
  <si>
    <t>Jalan Kutisari Selatan No. 49</t>
  </si>
  <si>
    <t>Tasikmalaya</t>
  </si>
  <si>
    <t>A0130</t>
  </si>
  <si>
    <t xml:space="preserve">Jl. Kendalsari No. 6
</t>
  </si>
  <si>
    <t>B0660</t>
  </si>
  <si>
    <t xml:space="preserve">Jl. Ahmad Yani No. 4
</t>
  </si>
  <si>
    <t>Mataram</t>
  </si>
  <si>
    <t>E0242</t>
  </si>
  <si>
    <t>Gg. Gegerkalong Hilir No. 12</t>
  </si>
  <si>
    <t>Solok</t>
  </si>
  <si>
    <t>E0981</t>
  </si>
  <si>
    <t>Gang Ronggowarsito No. 18</t>
  </si>
  <si>
    <t>Singkawang</t>
  </si>
  <si>
    <t>F0760</t>
  </si>
  <si>
    <t>Jalan Pacuan Kuda No. 45</t>
  </si>
  <si>
    <t>Langsa</t>
  </si>
  <si>
    <t>D0396</t>
  </si>
  <si>
    <t>Jl. Rajawali Barat No. 63</t>
  </si>
  <si>
    <t>Pekanbaru</t>
  </si>
  <si>
    <t>D0984</t>
  </si>
  <si>
    <t>Gg. Kapten Muslihat No. 53</t>
  </si>
  <si>
    <t>C0776</t>
  </si>
  <si>
    <t>Jalan Sentot Alibasa No. 39</t>
  </si>
  <si>
    <t>Cilegon</t>
  </si>
  <si>
    <t>B0467</t>
  </si>
  <si>
    <t>Gang K.H. Wahid Hasyim No. 25</t>
  </si>
  <si>
    <t>Depok</t>
  </si>
  <si>
    <t>A0394</t>
  </si>
  <si>
    <t>Gg. Erlangga No. 67</t>
  </si>
  <si>
    <t>F0422</t>
  </si>
  <si>
    <t>Gg. Ahmad Yani No. 79</t>
  </si>
  <si>
    <t>A0762</t>
  </si>
  <si>
    <t xml:space="preserve">Jl. Astana Anyar No. 2
</t>
  </si>
  <si>
    <t>Pagaralam</t>
  </si>
  <si>
    <t>E0366</t>
  </si>
  <si>
    <t xml:space="preserve">Jalan Wonoayu No. 2
</t>
  </si>
  <si>
    <t>Surakarta</t>
  </si>
  <si>
    <t>F0732</t>
  </si>
  <si>
    <t>Gang HOS. Cokroaminoto No. 41</t>
  </si>
  <si>
    <t>Prabumulih</t>
  </si>
  <si>
    <t>B0960</t>
  </si>
  <si>
    <t xml:space="preserve">Jl. Kutisari Selatan No. 0
</t>
  </si>
  <si>
    <t>D0747</t>
  </si>
  <si>
    <t>Jl. Kutisari Selatan No. 43</t>
  </si>
  <si>
    <t>B0066</t>
  </si>
  <si>
    <t>Jl. Wonoayu No. 03</t>
  </si>
  <si>
    <t>Surabaya</t>
  </si>
  <si>
    <t>A0500</t>
  </si>
  <si>
    <t>Jalan Suniaraja No. 30</t>
  </si>
  <si>
    <t>Gorontalo</t>
  </si>
  <si>
    <t>A0862</t>
  </si>
  <si>
    <t>Jl. M.T Haryono No. 56</t>
  </si>
  <si>
    <t>Kota Administrasi Jakarta Timur</t>
  </si>
  <si>
    <t>E0018</t>
  </si>
  <si>
    <t xml:space="preserve">Jalan Wonoayu No. 5
</t>
  </si>
  <si>
    <t>D0006</t>
  </si>
  <si>
    <t>Jl. Bangka Raya No. 31</t>
  </si>
  <si>
    <t>Kota Administrasi Jakarta Barat</t>
  </si>
  <si>
    <t>E0183</t>
  </si>
  <si>
    <t xml:space="preserve">Gang W.R. Supratman No. 6
</t>
  </si>
  <si>
    <t>B0891</t>
  </si>
  <si>
    <t>Gang Cikapayang No. 65</t>
  </si>
  <si>
    <t>Pematangsiantar</t>
  </si>
  <si>
    <t>C0648</t>
  </si>
  <si>
    <t>Jl. Rawamangun No. 56</t>
  </si>
  <si>
    <t>Makassar</t>
  </si>
  <si>
    <t>C0404</t>
  </si>
  <si>
    <t>Gang Raya Setiabudhi No. 60</t>
  </si>
  <si>
    <t>F0890</t>
  </si>
  <si>
    <t xml:space="preserve">Gg. Rajiman No. 2
</t>
  </si>
  <si>
    <t>Banjarbaru</t>
  </si>
  <si>
    <t>F0657</t>
  </si>
  <si>
    <t>Gg. Cihampelas No. 70</t>
  </si>
  <si>
    <t>Bengkulu</t>
  </si>
  <si>
    <t>E0073</t>
  </si>
  <si>
    <t>Gang Moch. Ramdan No. 56</t>
  </si>
  <si>
    <t>Sungai Penuh</t>
  </si>
  <si>
    <t>A0265</t>
  </si>
  <si>
    <t xml:space="preserve">Jl. Asia Afrika No. 4
</t>
  </si>
  <si>
    <t>Cirebon</t>
  </si>
  <si>
    <t>E0021</t>
  </si>
  <si>
    <t xml:space="preserve">Gg. Raya Setiabudhi No. 7
</t>
  </si>
  <si>
    <t>C0860</t>
  </si>
  <si>
    <t>Gang Rumah Sakit No. 08</t>
  </si>
  <si>
    <t>A0154</t>
  </si>
  <si>
    <t xml:space="preserve">Jl. Sukabumi No. 2
</t>
  </si>
  <si>
    <t>Bandung</t>
  </si>
  <si>
    <t>F0116</t>
  </si>
  <si>
    <t>Gg. Sukajadi No. 86</t>
  </si>
  <si>
    <t>B0589</t>
  </si>
  <si>
    <t xml:space="preserve">Gang Otto Iskandardinata No. 9
</t>
  </si>
  <si>
    <t>Yogyakarta</t>
  </si>
  <si>
    <t>F0640</t>
  </si>
  <si>
    <t>Gang Medokan Ayu No. 10</t>
  </si>
  <si>
    <t>F0095</t>
  </si>
  <si>
    <t xml:space="preserve">Jl. Kutai No. 6
</t>
  </si>
  <si>
    <t>Lhokseumawe</t>
  </si>
  <si>
    <t>B0351</t>
  </si>
  <si>
    <t>Jalan Merdeka No. 78</t>
  </si>
  <si>
    <t>Jayapura</t>
  </si>
  <si>
    <t>D0375</t>
  </si>
  <si>
    <t>Jalan Veteran No. 11</t>
  </si>
  <si>
    <t>Madiun</t>
  </si>
  <si>
    <t>F0189</t>
  </si>
  <si>
    <t>Gang Cikutra Barat No. 03</t>
  </si>
  <si>
    <t>B0956</t>
  </si>
  <si>
    <t>Jalan Cihampelas No. 01</t>
  </si>
  <si>
    <t>Kota Administrasi Jakarta Utara</t>
  </si>
  <si>
    <t>A0789</t>
  </si>
  <si>
    <t>Gg. Pasir Koja No. 72</t>
  </si>
  <si>
    <t>F0180</t>
  </si>
  <si>
    <t>Gg. Jend. A. Yani No. 47</t>
  </si>
  <si>
    <t>B0245</t>
  </si>
  <si>
    <t>Gang Rungkut Industri No. 01</t>
  </si>
  <si>
    <t>Palu</t>
  </si>
  <si>
    <t>D0668</t>
  </si>
  <si>
    <t xml:space="preserve">Gg. Jakarta No. 0
</t>
  </si>
  <si>
    <t>F0127</t>
  </si>
  <si>
    <t xml:space="preserve">Jalan Cikutra Timur No. 9
</t>
  </si>
  <si>
    <t>D0270</t>
  </si>
  <si>
    <t>Gg. W.R. Supratman No. 89</t>
  </si>
  <si>
    <t>B0677</t>
  </si>
  <si>
    <t xml:space="preserve">Gang Pacuan Kuda No. 7
</t>
  </si>
  <si>
    <t>Tual</t>
  </si>
  <si>
    <t>B0233</t>
  </si>
  <si>
    <t xml:space="preserve">Gang Indragiri No. 8
</t>
  </si>
  <si>
    <t>Bitung</t>
  </si>
  <si>
    <t>C0663</t>
  </si>
  <si>
    <t>Gang Kutai No. 21</t>
  </si>
  <si>
    <t>Bontang</t>
  </si>
  <si>
    <t>F0974</t>
  </si>
  <si>
    <t>Jl. Sadang Serang No. 60</t>
  </si>
  <si>
    <t>Palangkaraya</t>
  </si>
  <si>
    <t>E0032</t>
  </si>
  <si>
    <t xml:space="preserve">Gg. Kutisari Selatan No. 8
</t>
  </si>
  <si>
    <t>D0312</t>
  </si>
  <si>
    <t xml:space="preserve">Jl. Merdeka No. 1
</t>
  </si>
  <si>
    <t>Manado</t>
  </si>
  <si>
    <t>D0773</t>
  </si>
  <si>
    <t>Jalan Peta No. 14</t>
  </si>
  <si>
    <t>D0442</t>
  </si>
  <si>
    <t>Jalan Stasiun Wonokromo No. 03</t>
  </si>
  <si>
    <t>F0505</t>
  </si>
  <si>
    <t>Gang Gedebage Selatan No. 22</t>
  </si>
  <si>
    <t>D0105</t>
  </si>
  <si>
    <t>Gg. Pasirkoja No. 98</t>
  </si>
  <si>
    <t>F0282</t>
  </si>
  <si>
    <t>Jl. Rajawali Barat No. 96</t>
  </si>
  <si>
    <t>Pekalongan</t>
  </si>
  <si>
    <t>D0424</t>
  </si>
  <si>
    <t>Jalan Gedebage Selatan No. 07</t>
  </si>
  <si>
    <t>Kediri</t>
  </si>
  <si>
    <t>D0061</t>
  </si>
  <si>
    <t>Jalan Ciwastra No. 63</t>
  </si>
  <si>
    <t>Palopo</t>
  </si>
  <si>
    <t>B0431</t>
  </si>
  <si>
    <t>Jalan Rawamangun No. 49</t>
  </si>
  <si>
    <t>A0775</t>
  </si>
  <si>
    <t>Jl. Moch. Ramdan No. 35</t>
  </si>
  <si>
    <t>E0450</t>
  </si>
  <si>
    <t>Gang Ahmad Dahlan No. 37</t>
  </si>
  <si>
    <t>Padangpanjang</t>
  </si>
  <si>
    <t>A0016</t>
  </si>
  <si>
    <t>Gang Kapten Muslihat No. 86</t>
  </si>
  <si>
    <t>F0368</t>
  </si>
  <si>
    <t>Gg. Dipatiukur No. 07</t>
  </si>
  <si>
    <t>F0349</t>
  </si>
  <si>
    <t xml:space="preserve">Jl. Ahmad Yani No. 7
</t>
  </si>
  <si>
    <t>C0683</t>
  </si>
  <si>
    <t xml:space="preserve">Gg. Pasirkoja No. 8
</t>
  </si>
  <si>
    <t>C0453</t>
  </si>
  <si>
    <t>Jalan Rajiman No. 79</t>
  </si>
  <si>
    <t>E0639</t>
  </si>
  <si>
    <t>Jl. Monginsidi No. 91</t>
  </si>
  <si>
    <t>Jambi</t>
  </si>
  <si>
    <t>B0778</t>
  </si>
  <si>
    <t>Jl. Waringin No. 03</t>
  </si>
  <si>
    <t>C0616</t>
  </si>
  <si>
    <t>Jl. Laswi No. 62</t>
  </si>
  <si>
    <t>B0675</t>
  </si>
  <si>
    <t>Jl. Jamika No. 09</t>
  </si>
  <si>
    <t>Bau-Bau</t>
  </si>
  <si>
    <t>C0873</t>
  </si>
  <si>
    <t>Gang Laswi No. 60</t>
  </si>
  <si>
    <t>C0474</t>
  </si>
  <si>
    <t xml:space="preserve">Gang Kiaracondong No. 8
</t>
  </si>
  <si>
    <t>Palembang</t>
  </si>
  <si>
    <t>A0966</t>
  </si>
  <si>
    <t>Gg. Astana Anyar No. 64</t>
  </si>
  <si>
    <t>E0852</t>
  </si>
  <si>
    <t>Gang Jend. Sudirman No. 95</t>
  </si>
  <si>
    <t>E0395</t>
  </si>
  <si>
    <t>Gg. Tubagus Ismail No. 99</t>
  </si>
  <si>
    <t>A0905</t>
  </si>
  <si>
    <t>Jl. Jayawijaya No. 73</t>
  </si>
  <si>
    <t>D0704</t>
  </si>
  <si>
    <t>Gg. Monginsidi No. 16</t>
  </si>
  <si>
    <t>Bukittinggi</t>
  </si>
  <si>
    <t>A0816</t>
  </si>
  <si>
    <t>Jalan Kapten Muslihat No. 61</t>
  </si>
  <si>
    <t>D0844</t>
  </si>
  <si>
    <t xml:space="preserve">Gang Pasteur No. 4
</t>
  </si>
  <si>
    <t>E0071</t>
  </si>
  <si>
    <t xml:space="preserve">Gang Ahmad Yani No. 1
</t>
  </si>
  <si>
    <t>D0959</t>
  </si>
  <si>
    <t>Jl. Dipatiukur No. 38</t>
  </si>
  <si>
    <t>D0918</t>
  </si>
  <si>
    <t xml:space="preserve">Gang Rajawali Timur No. 4
</t>
  </si>
  <si>
    <t>C0029</t>
  </si>
  <si>
    <t>Jalan Pasteur No. 62</t>
  </si>
  <si>
    <t>Subulussalam</t>
  </si>
  <si>
    <t>E0556</t>
  </si>
  <si>
    <t>Jalan Raya Setiabudhi No. 92</t>
  </si>
  <si>
    <t>A0529</t>
  </si>
  <si>
    <t xml:space="preserve">Jalan Waringin No. 6
</t>
  </si>
  <si>
    <t>Padang Sidempuan</t>
  </si>
  <si>
    <t>B0515</t>
  </si>
  <si>
    <t>Gg. Cikutra Barat No. 82</t>
  </si>
  <si>
    <t>B0745</t>
  </si>
  <si>
    <t xml:space="preserve">Jl. Cikutra Barat No. 9
</t>
  </si>
  <si>
    <t>A0819</t>
  </si>
  <si>
    <t xml:space="preserve">Jalan S. Parman No. 7
</t>
  </si>
  <si>
    <t>F0251</t>
  </si>
  <si>
    <t>Jl. Setiabudhi No. 18</t>
  </si>
  <si>
    <t>Medan</t>
  </si>
  <si>
    <t>D0447</t>
  </si>
  <si>
    <t>Jalan PHH. Mustofa No. 42</t>
  </si>
  <si>
    <t>D0224</t>
  </si>
  <si>
    <t xml:space="preserve">Gg. Suryakencana No. 0
</t>
  </si>
  <si>
    <t>D0238</t>
  </si>
  <si>
    <t>Gang Jend. Sudirman No. 69</t>
  </si>
  <si>
    <t>A0370</t>
  </si>
  <si>
    <t xml:space="preserve">Jalan Pasir Koja No. 1
</t>
  </si>
  <si>
    <t>Tanjungbalai</t>
  </si>
  <si>
    <t>F0244</t>
  </si>
  <si>
    <t xml:space="preserve">Gang Asia Afrika No. 8
</t>
  </si>
  <si>
    <t>E0509</t>
  </si>
  <si>
    <t xml:space="preserve">Jalan Sentot Alibasa No. 4
</t>
  </si>
  <si>
    <t>B0650</t>
  </si>
  <si>
    <t xml:space="preserve">Jl. Jayawijaya No. 7
</t>
  </si>
  <si>
    <t>Malang</t>
  </si>
  <si>
    <t>D0003</t>
  </si>
  <si>
    <t xml:space="preserve">Gang Medokan Ayu No. 6
</t>
  </si>
  <si>
    <t>E0227</t>
  </si>
  <si>
    <t xml:space="preserve">Jl. Pasirkoja No. 3
</t>
  </si>
  <si>
    <t>E0322</t>
  </si>
  <si>
    <t>Jalan Abdul Muis No. 50</t>
  </si>
  <si>
    <t>F0360</t>
  </si>
  <si>
    <t>Jalan Waringin No. 50</t>
  </si>
  <si>
    <t>Parepare</t>
  </si>
  <si>
    <t>E0043</t>
  </si>
  <si>
    <t>Jalan Asia Afrika No. 15</t>
  </si>
  <si>
    <t>B0744</t>
  </si>
  <si>
    <t>Jl. Ahmad Yani No. 72</t>
  </si>
  <si>
    <t>C0907</t>
  </si>
  <si>
    <t>Jl. BKR No. 67</t>
  </si>
  <si>
    <t>B0193</t>
  </si>
  <si>
    <t>Jl. Jayawijaya No. 33</t>
  </si>
  <si>
    <t>D0550</t>
  </si>
  <si>
    <t>Jalan Moch. Ramdan No. 63</t>
  </si>
  <si>
    <t>A0820</t>
  </si>
  <si>
    <t>Jalan Stasiun Wonokromo No. 12</t>
  </si>
  <si>
    <t>D0846</t>
  </si>
  <si>
    <t xml:space="preserve">Gang Ciwastra No. 6
</t>
  </si>
  <si>
    <t>A0373</t>
  </si>
  <si>
    <t xml:space="preserve">Gang Moch. Ramdan No. 3
</t>
  </si>
  <si>
    <t>C0882</t>
  </si>
  <si>
    <t>Gg. Tubagus Ismail No. 22</t>
  </si>
  <si>
    <t>Kotamobagu</t>
  </si>
  <si>
    <t>E0385</t>
  </si>
  <si>
    <t>Jl. M.H Thamrin No. 98</t>
  </si>
  <si>
    <t>B0770</t>
  </si>
  <si>
    <t xml:space="preserve">Gg. Otto Iskandardinata No. 8
</t>
  </si>
  <si>
    <t>Bogor</t>
  </si>
  <si>
    <t>C0551</t>
  </si>
  <si>
    <t xml:space="preserve">Jl. Monginsidi No. 3
</t>
  </si>
  <si>
    <t>B0702</t>
  </si>
  <si>
    <t>Jl. Indragiri No. 50</t>
  </si>
  <si>
    <t>C0049</t>
  </si>
  <si>
    <t xml:space="preserve">Gang Kiaracondong No. 5
</t>
  </si>
  <si>
    <t>C0205</t>
  </si>
  <si>
    <t>Jalan Ronggowarsito No. 42</t>
  </si>
  <si>
    <t>B0887</t>
  </si>
  <si>
    <t>Gang Peta No. 79</t>
  </si>
  <si>
    <t>B0720</t>
  </si>
  <si>
    <t>Jl. Rumah Sakit No. 08</t>
  </si>
  <si>
    <t>B0082</t>
  </si>
  <si>
    <t>Gang Bangka Raya No. 72</t>
  </si>
  <si>
    <t>Pariaman</t>
  </si>
  <si>
    <t>C0658</t>
  </si>
  <si>
    <t>Gang Sukabumi No. 57</t>
  </si>
  <si>
    <t>D0068</t>
  </si>
  <si>
    <t>Gang Gedebage Selatan No. 09</t>
  </si>
  <si>
    <t>F0374</t>
  </si>
  <si>
    <t>Gg. Sukabumi No. 67</t>
  </si>
  <si>
    <t>E0790</t>
  </si>
  <si>
    <t xml:space="preserve">Jl. Ir. H. Djuanda No. 0
</t>
  </si>
  <si>
    <t>D0153</t>
  </si>
  <si>
    <t xml:space="preserve">Gg. Kutisari Selatan No. 0
</t>
  </si>
  <si>
    <t>A0601</t>
  </si>
  <si>
    <t>Jalan Rajiman No. 35</t>
  </si>
  <si>
    <t>D0157</t>
  </si>
  <si>
    <t>Jl. Otto Iskandardinata No. 55</t>
  </si>
  <si>
    <t>A0284</t>
  </si>
  <si>
    <t>Gang Wonoayu No. 62</t>
  </si>
  <si>
    <t>F0738</t>
  </si>
  <si>
    <t xml:space="preserve">Jl. Jakarta No. 3
</t>
  </si>
  <si>
    <t>B0269</t>
  </si>
  <si>
    <t xml:space="preserve">Gang Cempaka No. 2
</t>
  </si>
  <si>
    <t>B0924</t>
  </si>
  <si>
    <t>Gg. Veteran No. 86</t>
  </si>
  <si>
    <t>B0124</t>
  </si>
  <si>
    <t>Jl. Asia Afrika No. 30</t>
  </si>
  <si>
    <t>E0724</t>
  </si>
  <si>
    <t>Gg. Surapati No. 82</t>
  </si>
  <si>
    <t>E0050</t>
  </si>
  <si>
    <t xml:space="preserve">Gang Rawamangun No. 3
</t>
  </si>
  <si>
    <t>A0876</t>
  </si>
  <si>
    <t>Jl. Soekarno Hatta No. 42</t>
  </si>
  <si>
    <t>Tomohon</t>
  </si>
  <si>
    <t>A0746</t>
  </si>
  <si>
    <t xml:space="preserve">Gang Soekarno Hatta No. 7
</t>
  </si>
  <si>
    <t>Kupang</t>
  </si>
  <si>
    <t>C0173</t>
  </si>
  <si>
    <t>Jl. H.J Maemunah No. 72</t>
  </si>
  <si>
    <t>D0841</t>
  </si>
  <si>
    <t xml:space="preserve">Jl. Pasteur No. 0
</t>
  </si>
  <si>
    <t>Batu</t>
  </si>
  <si>
    <t>B0818</t>
  </si>
  <si>
    <t xml:space="preserve">Gg. Rumah Sakit No. 4
</t>
  </si>
  <si>
    <t>D0869</t>
  </si>
  <si>
    <t xml:space="preserve">Gg. Moch. Ramdan No. 8
</t>
  </si>
  <si>
    <t>E0499</t>
  </si>
  <si>
    <t xml:space="preserve">Jalan Ronggowarsito No. 2
</t>
  </si>
  <si>
    <t>C0793</t>
  </si>
  <si>
    <t>Jalan Jend. A. Yani No. 73</t>
  </si>
  <si>
    <t>C0451</t>
  </si>
  <si>
    <t>F0008</t>
  </si>
  <si>
    <t>Gang Moch. Toha No. 86</t>
  </si>
  <si>
    <t>F0689</t>
  </si>
  <si>
    <t xml:space="preserve">Jl. Jend. Sudirman No. 9
</t>
  </si>
  <si>
    <t>Probolinggo</t>
  </si>
  <si>
    <t>F0473</t>
  </si>
  <si>
    <t>Jl. Jend. A. Yani No. 08</t>
  </si>
  <si>
    <t>C0655</t>
  </si>
  <si>
    <t xml:space="preserve">Gang Gardujati No. 1
</t>
  </si>
  <si>
    <t>F0047</t>
  </si>
  <si>
    <t>Jalan Jayawijaya No. 91</t>
  </si>
  <si>
    <t>A0033</t>
  </si>
  <si>
    <t>Jl. Suniaraja No. 25</t>
  </si>
  <si>
    <t>F0099</t>
  </si>
  <si>
    <t>Gg. Moch. Toha No. 99</t>
  </si>
  <si>
    <t>A0710</t>
  </si>
  <si>
    <t xml:space="preserve">Gang Tubagus Ismail No. 4
</t>
  </si>
  <si>
    <t>E0308</t>
  </si>
  <si>
    <t xml:space="preserve">Gang Ahmad Dahlan No. 7
</t>
  </si>
  <si>
    <t>D0004</t>
  </si>
  <si>
    <t xml:space="preserve">Gang Cihampelas No. 1
</t>
  </si>
  <si>
    <t>D0559</t>
  </si>
  <si>
    <t xml:space="preserve">Jl. M.T Haryono No. 0
</t>
  </si>
  <si>
    <t>B0962</t>
  </si>
  <si>
    <t>Gg. Ciumbuleuit No. 29</t>
  </si>
  <si>
    <t>B0982</t>
  </si>
  <si>
    <t>Gang Pelajar Pejuang No. 49</t>
  </si>
  <si>
    <t>D0027</t>
  </si>
  <si>
    <t>Gg. Soekarno Hatta No. 12</t>
  </si>
  <si>
    <t>Banjarmasin</t>
  </si>
  <si>
    <t>A0438</t>
  </si>
  <si>
    <t>Jalan Dipenogoro No. 70</t>
  </si>
  <si>
    <t>Banda Aceh</t>
  </si>
  <si>
    <t>C0019</t>
  </si>
  <si>
    <t xml:space="preserve">Jl. Indragiri No. 8
</t>
  </si>
  <si>
    <t>E0314</t>
  </si>
  <si>
    <t>Jalan Ronggowarsito No. 39</t>
  </si>
  <si>
    <t>E0874</t>
  </si>
  <si>
    <t>Jl. W.R. Supratman No. 86</t>
  </si>
  <si>
    <t>Semarang</t>
  </si>
  <si>
    <t>D0783</t>
  </si>
  <si>
    <t xml:space="preserve">Jl. Suryakencana No. 7
</t>
  </si>
  <si>
    <t>F0296</t>
  </si>
  <si>
    <t>Jl. Tubagus Ismail No. 73</t>
  </si>
  <si>
    <t>D0287</t>
  </si>
  <si>
    <t xml:space="preserve">Gang Sukajadi No. 1
</t>
  </si>
  <si>
    <t>E0909</t>
  </si>
  <si>
    <t xml:space="preserve">Jalan Rawamangun No. 7
</t>
  </si>
  <si>
    <t>A0766</t>
  </si>
  <si>
    <t>Jalan BKR No. 03</t>
  </si>
  <si>
    <t>D0825</t>
  </si>
  <si>
    <t>Jl. Jamika No. 21</t>
  </si>
  <si>
    <t>B0761</t>
  </si>
  <si>
    <t>Gang Surapati No. 95</t>
  </si>
  <si>
    <t>B0042</t>
  </si>
  <si>
    <t>Jl. Gardujati No. 57</t>
  </si>
  <si>
    <t>B0676</t>
  </si>
  <si>
    <t xml:space="preserve">Gg. Joyoboyo No. 1
</t>
  </si>
  <si>
    <t>F0471</t>
  </si>
  <si>
    <t>Jl. Kebonjati No. 12</t>
  </si>
  <si>
    <t>B0829</t>
  </si>
  <si>
    <t>Gg. Joyoboyo No. 46</t>
  </si>
  <si>
    <t>E0851</t>
  </si>
  <si>
    <t>Gang PHH. Mustofa No. 91</t>
  </si>
  <si>
    <t>D0337</t>
  </si>
  <si>
    <t>Gang Monginsidi No. 08</t>
  </si>
  <si>
    <t>E0175</t>
  </si>
  <si>
    <t>Jl. Monginsidi No. 60</t>
  </si>
  <si>
    <t>B0166</t>
  </si>
  <si>
    <t xml:space="preserve">Gg. Stasiun Wonokromo No. 1
</t>
  </si>
  <si>
    <t>D0934</t>
  </si>
  <si>
    <t>Jalan Otto Iskandardinata No. 30</t>
  </si>
  <si>
    <t>E0452</t>
  </si>
  <si>
    <t xml:space="preserve">Gang Jamika No. 2
</t>
  </si>
  <si>
    <t>A0678</t>
  </si>
  <si>
    <t xml:space="preserve">Gang Yos Sudarso No. 9
</t>
  </si>
  <si>
    <t>Metro</t>
  </si>
  <si>
    <t>D0965</t>
  </si>
  <si>
    <t>Gang Kutisari Selatan No. 72</t>
  </si>
  <si>
    <t>D0437</t>
  </si>
  <si>
    <t>Jl. Ciwastra No. 69</t>
  </si>
  <si>
    <t>B0610</t>
  </si>
  <si>
    <t>Jalan M.H Thamrin No. 08</t>
  </si>
  <si>
    <t>D0359</t>
  </si>
  <si>
    <t xml:space="preserve">Jalan Pacuan Kuda No. 5
</t>
  </si>
  <si>
    <t>Purwokerto</t>
  </si>
  <si>
    <t>D0347</t>
  </si>
  <si>
    <t>Gang Siliwangi No. 07</t>
  </si>
  <si>
    <t>C0794</t>
  </si>
  <si>
    <t xml:space="preserve">Jalan W.R. Supratman No. 2
</t>
  </si>
  <si>
    <t>C0460</t>
  </si>
  <si>
    <t>Gang Raya Ujungberung No. 29</t>
  </si>
  <si>
    <t>D0457</t>
  </si>
  <si>
    <t>Jl. Pasir Koja No. 36</t>
  </si>
  <si>
    <t>A0843</t>
  </si>
  <si>
    <t>Gg. Dipenogoro No. 50</t>
  </si>
  <si>
    <t>Binjai</t>
  </si>
  <si>
    <t>C0631</t>
  </si>
  <si>
    <t xml:space="preserve">Gang Astana Anyar No. 3
</t>
  </si>
  <si>
    <t>D0645</t>
  </si>
  <si>
    <t>Jl. Medokan Ayu No. 73</t>
  </si>
  <si>
    <t>C0030</t>
  </si>
  <si>
    <t>Gg. Veteran No. 48</t>
  </si>
  <si>
    <t>A0854</t>
  </si>
  <si>
    <t xml:space="preserve">Gang Kebonjati No. 8
</t>
  </si>
  <si>
    <t>F0078</t>
  </si>
  <si>
    <t xml:space="preserve">Jalan Suryakencana No. 7
</t>
  </si>
  <si>
    <t>F0215</t>
  </si>
  <si>
    <t>Jalan Soekarno Hatta No. 91</t>
  </si>
  <si>
    <t>F0484</t>
  </si>
  <si>
    <t xml:space="preserve">Jalan PHH. Mustofa No. 6
</t>
  </si>
  <si>
    <t>C0300</t>
  </si>
  <si>
    <t>Jalan S. Parman No. 45</t>
  </si>
  <si>
    <t>B0553</t>
  </si>
  <si>
    <t>Gg. M.T Haryono No. 96</t>
  </si>
  <si>
    <t>C0804</t>
  </si>
  <si>
    <t xml:space="preserve">Jl. Rajawali Barat No. 3
</t>
  </si>
  <si>
    <t>C0548</t>
  </si>
  <si>
    <t>Gang Otto Iskandardinata No. 69</t>
  </si>
  <si>
    <t>A0604</t>
  </si>
  <si>
    <t xml:space="preserve">Gang Gardujati No. 4
</t>
  </si>
  <si>
    <t>E0765</t>
  </si>
  <si>
    <t>Jl. Yos Sudarso No. 38</t>
  </si>
  <si>
    <t>D0171</t>
  </si>
  <si>
    <t>Jalan Kendalsari No. 20</t>
  </si>
  <si>
    <t>C0620</t>
  </si>
  <si>
    <t>Jl. Peta No. 76</t>
  </si>
  <si>
    <t>F0971</t>
  </si>
  <si>
    <t xml:space="preserve">Gg. Pacuan Kuda No. 6
</t>
  </si>
  <si>
    <t>D0911</t>
  </si>
  <si>
    <t xml:space="preserve">Gg. Kiaracondong No. 6
</t>
  </si>
  <si>
    <t>A0485</t>
  </si>
  <si>
    <t>Gg. Cempaka No. 58</t>
  </si>
  <si>
    <t>B0009</t>
  </si>
  <si>
    <t>Gg. Dipatiukur No. 10</t>
  </si>
  <si>
    <t>D0039</t>
  </si>
  <si>
    <t>Jl. Sukabumi No. 07</t>
  </si>
  <si>
    <t>F0598</t>
  </si>
  <si>
    <t>Gang K.H. Wahid Hasyim No. 54</t>
  </si>
  <si>
    <t>C0246</t>
  </si>
  <si>
    <t xml:space="preserve">Jalan Medokan Ayu No. 3
</t>
  </si>
  <si>
    <t>C0101</t>
  </si>
  <si>
    <t>Gg. HOS. Cokroaminoto No. 02</t>
  </si>
  <si>
    <t>A0279</t>
  </si>
  <si>
    <t xml:space="preserve">Gg. Pasirkoja No. 2
</t>
  </si>
  <si>
    <t>A0774</t>
  </si>
  <si>
    <t>Jalan Indragiri No. 47</t>
  </si>
  <si>
    <t>F0126</t>
  </si>
  <si>
    <t xml:space="preserve">Jl. Jend. A. Yani No. 1
</t>
  </si>
  <si>
    <t>A0780</t>
  </si>
  <si>
    <t xml:space="preserve">Gg. Ciumbuleuit No. 1
</t>
  </si>
  <si>
    <t>C0278</t>
  </si>
  <si>
    <t>Gang Ir. H. Djuanda No. 36</t>
  </si>
  <si>
    <t>E0433</t>
  </si>
  <si>
    <t xml:space="preserve">Gg. Kutai No. 0
</t>
  </si>
  <si>
    <t>C0623</t>
  </si>
  <si>
    <t>Jl. Suryakencana No. 68</t>
  </si>
  <si>
    <t>F0134</t>
  </si>
  <si>
    <t>Jl. Medokan Ayu No. 74</t>
  </si>
  <si>
    <t>F0446</t>
  </si>
  <si>
    <t xml:space="preserve">Jalan Dr. Djunjunan No. 3
</t>
  </si>
  <si>
    <t>B0079</t>
  </si>
  <si>
    <t>Gg. Pelajar Pejuang No. 62</t>
  </si>
  <si>
    <t>F0403</t>
  </si>
  <si>
    <t xml:space="preserve">Jl. Asia Afrika No. 1
</t>
  </si>
  <si>
    <t>E0353</t>
  </si>
  <si>
    <t>Gg. Ahmad Dahlan No. 89</t>
  </si>
  <si>
    <t>D0840</t>
  </si>
  <si>
    <t xml:space="preserve">Gg. H.J Maemunah No. 3
</t>
  </si>
  <si>
    <t>F0234</t>
  </si>
  <si>
    <t xml:space="preserve">Jalan Gegerkalong Hilir No. 0
</t>
  </si>
  <si>
    <t>D0102</t>
  </si>
  <si>
    <t>Gg. K.H. Wahid Hasyim No. 78</t>
  </si>
  <si>
    <t>F0914</t>
  </si>
  <si>
    <t>Gg. HOS. Cokroaminoto No. 95</t>
  </si>
  <si>
    <t>B0662</t>
  </si>
  <si>
    <t xml:space="preserve">Jl. Pasteur No. 4
</t>
  </si>
  <si>
    <t>F0172</t>
  </si>
  <si>
    <t>Jl. Cikapayang No. 52</t>
  </si>
  <si>
    <t>D0382</t>
  </si>
  <si>
    <t>Gg. Erlangga No. 85</t>
  </si>
  <si>
    <t>F0410</t>
  </si>
  <si>
    <t>Jl. Rajawali Barat No. 19</t>
  </si>
  <si>
    <t>B0784</t>
  </si>
  <si>
    <t>Jalan Monginsidi No. 21</t>
  </si>
  <si>
    <t>Tangerang Selatan</t>
  </si>
  <si>
    <t>D0163</t>
  </si>
  <si>
    <t xml:space="preserve">Gg. Tebet Barat Dalam No. 6
</t>
  </si>
  <si>
    <t>D0983</t>
  </si>
  <si>
    <t>Gg. Astana Anyar No. 05</t>
  </si>
  <si>
    <t>F0611</t>
  </si>
  <si>
    <t xml:space="preserve">Jl. Monginsidi No. 4
</t>
  </si>
  <si>
    <t>E0560</t>
  </si>
  <si>
    <t>Gang Soekarno Hatta No. 47</t>
  </si>
  <si>
    <t>E0254</t>
  </si>
  <si>
    <t>Jalan Otto Iskandardinata No. 85</t>
  </si>
  <si>
    <t>E0145</t>
  </si>
  <si>
    <t xml:space="preserve">Jl. Rumah Sakit No. 8
</t>
  </si>
  <si>
    <t>C0602</t>
  </si>
  <si>
    <t>Gang Moch. Ramdan No. 25</t>
  </si>
  <si>
    <t>C0406</t>
  </si>
  <si>
    <t>Jalan Setiabudhi No. 75</t>
  </si>
  <si>
    <t>D0114</t>
  </si>
  <si>
    <t>Gang Dr. Djunjunan No. 37</t>
  </si>
  <si>
    <t>B0705</t>
  </si>
  <si>
    <t>Gg. Monginsidi No. 76</t>
  </si>
  <si>
    <t>C0086</t>
  </si>
  <si>
    <t xml:space="preserve">Gang Peta No. 5
</t>
  </si>
  <si>
    <t>B0542</t>
  </si>
  <si>
    <t xml:space="preserve">Gg. Tebet Barat Dalam No. 8
</t>
  </si>
  <si>
    <t>D0558</t>
  </si>
  <si>
    <t xml:space="preserve">Jalan Gedebage Selatan No. 5
</t>
  </si>
  <si>
    <t>Sukabumi</t>
  </si>
  <si>
    <t>D0555</t>
  </si>
  <si>
    <t>Jl. Surapati No. 98</t>
  </si>
  <si>
    <t>A0239</t>
  </si>
  <si>
    <t>Gg. Rajawali Barat No. 45</t>
  </si>
  <si>
    <t>A0861</t>
  </si>
  <si>
    <t>Jl. Sukajadi No. 80</t>
  </si>
  <si>
    <t>Kendari</t>
  </si>
  <si>
    <t>D0421</t>
  </si>
  <si>
    <t xml:space="preserve">Jalan Cikutra Barat No. 0
</t>
  </si>
  <si>
    <t>B0523</t>
  </si>
  <si>
    <t xml:space="preserve">Gang Sentot Alibasa No. 4
</t>
  </si>
  <si>
    <t>F0701</t>
  </si>
  <si>
    <t>Gang Otto Iskandardinata No. 06</t>
  </si>
  <si>
    <t>B0035</t>
  </si>
  <si>
    <t>Gang Antapani Lama No. 00</t>
  </si>
  <si>
    <t>C0626</t>
  </si>
  <si>
    <t xml:space="preserve">Jalan Surapati No. 6
</t>
  </si>
  <si>
    <t>D0266</t>
  </si>
  <si>
    <t>Gg. Otto Iskandardinata No. 43</t>
  </si>
  <si>
    <t>A0978</t>
  </si>
  <si>
    <t>Jalan KH Amin Jasuta No. 27</t>
  </si>
  <si>
    <t>B0621</t>
  </si>
  <si>
    <t>Jalan Pelajar Pejuang No. 01</t>
  </si>
  <si>
    <t>B0847</t>
  </si>
  <si>
    <t>Jl. Pasir Koja No. 51</t>
  </si>
  <si>
    <t>B0530</t>
  </si>
  <si>
    <t>Jl. Soekarno Hatta No. 82</t>
  </si>
  <si>
    <t>E0080</t>
  </si>
  <si>
    <t>Gang Astana Anyar No. 20</t>
  </si>
  <si>
    <t>E0569</t>
  </si>
  <si>
    <t>Gg. Stasiun Wonokromo No. 34</t>
  </si>
  <si>
    <t>C0985</t>
  </si>
  <si>
    <t>Gg. Jend. A. Yani No. 66</t>
  </si>
  <si>
    <t>E0176</t>
  </si>
  <si>
    <t xml:space="preserve">Gang Lembong No. 8
</t>
  </si>
  <si>
    <t>C0800</t>
  </si>
  <si>
    <t>Gang Rajawali Barat No. 56</t>
  </si>
  <si>
    <t>C0494</t>
  </si>
  <si>
    <t>Jl. Ir. H. Djuanda No. 77</t>
  </si>
  <si>
    <t>E0968</t>
  </si>
  <si>
    <t xml:space="preserve">Jl. Jakarta No. 2
</t>
  </si>
  <si>
    <t>C0646</t>
  </si>
  <si>
    <t xml:space="preserve">Gg. Stasiun Wonokromo No. 5
</t>
  </si>
  <si>
    <t>B0625</t>
  </si>
  <si>
    <t>Jl. Ahmad Yani No. 43</t>
  </si>
  <si>
    <t>B0637</t>
  </si>
  <si>
    <t>Gg. BKR No. 13</t>
  </si>
  <si>
    <t>E0574</t>
  </si>
  <si>
    <t xml:space="preserve">Jalan Jakarta No. 9
</t>
  </si>
  <si>
    <t>Kota Administrasi Jakarta Pusat</t>
  </si>
  <si>
    <t>B0456</t>
  </si>
  <si>
    <t>Jalan Cikapayang No. 41</t>
  </si>
  <si>
    <t>C0397</t>
  </si>
  <si>
    <t xml:space="preserve">Jl. Moch. Ramdan No. 5
</t>
  </si>
  <si>
    <t>B0439</t>
  </si>
  <si>
    <t>Gang Jend. Sudirman No. 63</t>
  </si>
  <si>
    <t>B0518</t>
  </si>
  <si>
    <t xml:space="preserve">Jl. Kebonjati No. 5
</t>
  </si>
  <si>
    <t>E0605</t>
  </si>
  <si>
    <t>Jl. Laswi No. 87</t>
  </si>
  <si>
    <t>A0969</t>
  </si>
  <si>
    <t>B0480</t>
  </si>
  <si>
    <t>Jl. Otto Iskandardinata No. 70</t>
  </si>
  <si>
    <t>B0568</t>
  </si>
  <si>
    <t>Jl. Soekarno Hatta No. 88</t>
  </si>
  <si>
    <t>A0536</t>
  </si>
  <si>
    <t>Jalan Gardujati No. 82</t>
  </si>
  <si>
    <t>A0596</t>
  </si>
  <si>
    <t>Gg. Astana Anyar No. 49</t>
  </si>
  <si>
    <t>Ambon</t>
  </si>
  <si>
    <t>C0357</t>
  </si>
  <si>
    <t>Gang Cikapayang No. 76</t>
  </si>
  <si>
    <t>D0165</t>
  </si>
  <si>
    <t>Jl. Yos Sudarso No. 26</t>
  </si>
  <si>
    <t>E0285</t>
  </si>
  <si>
    <t>C0842</t>
  </si>
  <si>
    <t>Gg. Rumah Sakit No. 60</t>
  </si>
  <si>
    <t>D0571</t>
  </si>
  <si>
    <t>Jl. Abdul Muis No. 96</t>
  </si>
  <si>
    <t>B0619</t>
  </si>
  <si>
    <t>Gang Siliwangi No. 32</t>
  </si>
  <si>
    <t>C0121</t>
  </si>
  <si>
    <t xml:space="preserve">Gg. Rajawali Barat No. 7
</t>
  </si>
  <si>
    <t>F0162</t>
  </si>
  <si>
    <t>Gang Cihampelas No. 05</t>
  </si>
  <si>
    <t>C0752</t>
  </si>
  <si>
    <t xml:space="preserve">Gang W.R. Supratman No. 0
</t>
  </si>
  <si>
    <t>C0481</t>
  </si>
  <si>
    <t>Gg. Asia Afrika No. 12</t>
  </si>
  <si>
    <t>E0669</t>
  </si>
  <si>
    <t xml:space="preserve">Gg. Setiabudhi No. 3
</t>
  </si>
  <si>
    <t>D0991</t>
  </si>
  <si>
    <t xml:space="preserve">Gang Kutai No. 1
</t>
  </si>
  <si>
    <t>A0964</t>
  </si>
  <si>
    <t>Jalan Surapati No. 19</t>
  </si>
  <si>
    <t>C0085</t>
  </si>
  <si>
    <t xml:space="preserve">Gg. Kiaracondong No. 9
</t>
  </si>
  <si>
    <t>E0826</t>
  </si>
  <si>
    <t>Gang Jamika No. 82</t>
  </si>
  <si>
    <t>B0495</t>
  </si>
  <si>
    <t>Jalan Suryakencana No. 20</t>
  </si>
  <si>
    <t>F0356</t>
  </si>
  <si>
    <t>Jalan Pacuan Kuda No. 81</t>
  </si>
  <si>
    <t>C0398</t>
  </si>
  <si>
    <t>Jl. Suniaraja No. 37</t>
  </si>
  <si>
    <t>C0151</t>
  </si>
  <si>
    <t>Jalan Bangka Raya No. 36</t>
  </si>
  <si>
    <t>A0609</t>
  </si>
  <si>
    <t xml:space="preserve">Gg. Ahmad Yani No. 8
</t>
  </si>
  <si>
    <t>F0946</t>
  </si>
  <si>
    <t xml:space="preserve">Jl. PHH. Mustofa No. 9
</t>
  </si>
  <si>
    <t>Bima</t>
  </si>
  <si>
    <t>C0647</t>
  </si>
  <si>
    <t>Gang Dipatiukur No. 95</t>
  </si>
  <si>
    <t>B0684</t>
  </si>
  <si>
    <t xml:space="preserve">Gang W.R. Supratman No. 9
</t>
  </si>
  <si>
    <t>D0400</t>
  </si>
  <si>
    <t xml:space="preserve">Jalan Yos Sudarso No. 5
</t>
  </si>
  <si>
    <t>E0089</t>
  </si>
  <si>
    <t>Gang M.T Haryono No. 25</t>
  </si>
  <si>
    <t>A0970</t>
  </si>
  <si>
    <t xml:space="preserve">Gg. Ahmad Yani No. 0
</t>
  </si>
  <si>
    <t>C0788</t>
  </si>
  <si>
    <t xml:space="preserve">Gg. M.H Thamrin No. 5
</t>
  </si>
  <si>
    <t>A0041</t>
  </si>
  <si>
    <t>Jl. Otto Iskandardinata No. 19</t>
  </si>
  <si>
    <t>B0810</t>
  </si>
  <si>
    <t>Gang Gegerkalong Hilir No. 40</t>
  </si>
  <si>
    <t>F0785</t>
  </si>
  <si>
    <t>Jl. Rajiman No. 51</t>
  </si>
  <si>
    <t>A0680</t>
  </si>
  <si>
    <t>Gang Raya Setiabudhi No. 20</t>
  </si>
  <si>
    <t>C0298</t>
  </si>
  <si>
    <t xml:space="preserve">Gang Jend. Sudirman No. 8
</t>
  </si>
  <si>
    <t>B0629</t>
  </si>
  <si>
    <t xml:space="preserve">Jl. Abdul Muis No. 6
</t>
  </si>
  <si>
    <t>E0961</t>
  </si>
  <si>
    <t xml:space="preserve">Gang Waringin No. 6
</t>
  </si>
  <si>
    <t>Pasuruan</t>
  </si>
  <si>
    <t>C0064</t>
  </si>
  <si>
    <t>Gg. Antapani Lama No. 19</t>
  </si>
  <si>
    <t>C0952</t>
  </si>
  <si>
    <t xml:space="preserve">Jl. Rajawali Timur No. 4
</t>
  </si>
  <si>
    <t>C0535</t>
  </si>
  <si>
    <t>Jl. Moch. Toha No. 79</t>
  </si>
  <si>
    <t>D0531</t>
  </si>
  <si>
    <t xml:space="preserve">Gang Antapani Lama No. 7
</t>
  </si>
  <si>
    <t>E0335</t>
  </si>
  <si>
    <t>Gang R.E Martadinata No. 17</t>
  </si>
  <si>
    <t>C0997</t>
  </si>
  <si>
    <t>Gg. Monginsidi No. 39</t>
  </si>
  <si>
    <t>Tegal</t>
  </si>
  <si>
    <t>B0943</t>
  </si>
  <si>
    <t xml:space="preserve">Gg. Asia Afrika No. 3
</t>
  </si>
  <si>
    <t>F0025</t>
  </si>
  <si>
    <t>Jl. Joyoboyo No. 21</t>
  </si>
  <si>
    <t>A0797</t>
  </si>
  <si>
    <t>Jl. Tebet Barat Dalam No. 01</t>
  </si>
  <si>
    <t>C0835</t>
  </si>
  <si>
    <t>Jl. Abdul Muis No. 10</t>
  </si>
  <si>
    <t>C0258</t>
  </si>
  <si>
    <t>Gang Lembong No. 72</t>
  </si>
  <si>
    <t>D0514</t>
  </si>
  <si>
    <t>Jalan Rajawali Timur No. 33</t>
  </si>
  <si>
    <t>C0863</t>
  </si>
  <si>
    <t>Jl. Raya Ujungberung No. 00</t>
  </si>
  <si>
    <t>A0399</t>
  </si>
  <si>
    <t xml:space="preserve">Gang Pasir Koja No. 1
</t>
  </si>
  <si>
    <t>E0703</t>
  </si>
  <si>
    <t>Gang Tebet Barat Dalam No. 83</t>
  </si>
  <si>
    <t>D0318</t>
  </si>
  <si>
    <t>Gang Stasiun Wonokromo No. 16</t>
  </si>
  <si>
    <t>D0786</t>
  </si>
  <si>
    <t>Gang Rawamangun No. 44</t>
  </si>
  <si>
    <t>A0197</t>
  </si>
  <si>
    <t>Jl. Rajawali Timur No. 25</t>
  </si>
  <si>
    <t>A0561</t>
  </si>
  <si>
    <t>Jl. Sukajadi No. 74</t>
  </si>
  <si>
    <t>E0492</t>
  </si>
  <si>
    <t>Gang Sadang Serang No. 63</t>
  </si>
  <si>
    <t>E0161</t>
  </si>
  <si>
    <t xml:space="preserve">Jl. Gedebage Selatan No. 4
</t>
  </si>
  <si>
    <t>A0020</t>
  </si>
  <si>
    <t xml:space="preserve">Gg. Stasiun Wonokromo No. 6
</t>
  </si>
  <si>
    <t>C0896</t>
  </si>
  <si>
    <t xml:space="preserve">Gg. Bangka Raya No. 9
</t>
  </si>
  <si>
    <t>E0967</t>
  </si>
  <si>
    <t>Gang Soekarno Hatta No. 75</t>
  </si>
  <si>
    <t>E0081</t>
  </si>
  <si>
    <t>Jl. KH Amin Jasuta No. 87</t>
  </si>
  <si>
    <t>D0972</t>
  </si>
  <si>
    <t>C0324</t>
  </si>
  <si>
    <t>Jalan Sentot Alibasa No. 17</t>
  </si>
  <si>
    <t>D0779</t>
  </si>
  <si>
    <t xml:space="preserve">Gg. Raya Ujungberung No. 7
</t>
  </si>
  <si>
    <t>D0057</t>
  </si>
  <si>
    <t xml:space="preserve">Gg. Kebonjati No. 4
</t>
  </si>
  <si>
    <t>E0894</t>
  </si>
  <si>
    <t>Gg. Dipatiukur No. 58</t>
  </si>
  <si>
    <t>D0546</t>
  </si>
  <si>
    <t>Gg. Laswi No. 86</t>
  </si>
  <si>
    <t>B0751</t>
  </si>
  <si>
    <t>Jl. Kiaracondong No. 99</t>
  </si>
  <si>
    <t>B0472</t>
  </si>
  <si>
    <t>Gang KH Amin Jasuta No. 44</t>
  </si>
  <si>
    <t>B0125</t>
  </si>
  <si>
    <t xml:space="preserve">Jalan Kebonjati No. 7
</t>
  </si>
  <si>
    <t>D0425</t>
  </si>
  <si>
    <t>Gg. Cempaka No. 15</t>
  </si>
  <si>
    <t>Tanjungpinang</t>
  </si>
  <si>
    <t>A0525</t>
  </si>
  <si>
    <t>Gang Ciwastra No. 42</t>
  </si>
  <si>
    <t>E0267</t>
  </si>
  <si>
    <t>Jalan Yos Sudarso No. 57</t>
  </si>
  <si>
    <t>F0376</t>
  </si>
  <si>
    <t>Gg. Moch. Ramdan No. 55</t>
  </si>
  <si>
    <t>B0521</t>
  </si>
  <si>
    <t>Gang Veteran No. 39</t>
  </si>
  <si>
    <t>Sawahlunto</t>
  </si>
  <si>
    <t>A0358</t>
  </si>
  <si>
    <t>Jalan Monginsidi No. 10</t>
  </si>
  <si>
    <t>F0888</t>
  </si>
  <si>
    <t>Gang Ronggowarsito No. 37</t>
  </si>
  <si>
    <t>B0056</t>
  </si>
  <si>
    <t xml:space="preserve">Gg. Joyoboyo No. 5
</t>
  </si>
  <si>
    <t>A0671</t>
  </si>
  <si>
    <t>Gg. Pasir Koja No. 65</t>
  </si>
  <si>
    <t>A0526</t>
  </si>
  <si>
    <t xml:space="preserve">Jalan K.H. Wahid Hasyim No. 4
</t>
  </si>
  <si>
    <t>A0482</t>
  </si>
  <si>
    <t>Jl. Tubagus Ismail No. 55</t>
  </si>
  <si>
    <t>F0937</t>
  </si>
  <si>
    <t xml:space="preserve">Gg. Cihampelas No. 5
</t>
  </si>
  <si>
    <t>C0379</t>
  </si>
  <si>
    <t>Jl. Cikapayang No. 43</t>
  </si>
  <si>
    <t>F0117</t>
  </si>
  <si>
    <t xml:space="preserve">Gang Rajawali Timur No. 3
</t>
  </si>
  <si>
    <t>F0211</t>
  </si>
  <si>
    <t xml:space="preserve">Jalan Astana Anyar No. 5
</t>
  </si>
  <si>
    <t>F0986</t>
  </si>
  <si>
    <t>Gg. Suniaraja No. 09</t>
  </si>
  <si>
    <t>C0247</t>
  </si>
  <si>
    <t>Gg. Pacuan Kuda No. 56</t>
  </si>
  <si>
    <t>D0903</t>
  </si>
  <si>
    <t>Gg. Ahmad Dahlan No. 15</t>
  </si>
  <si>
    <t>B0037</t>
  </si>
  <si>
    <t xml:space="preserve">Gang M.T Haryono No. 0
</t>
  </si>
  <si>
    <t>C0372</t>
  </si>
  <si>
    <t>Gg. PHH. Mustofa No. 87</t>
  </si>
  <si>
    <t>E0159</t>
  </si>
  <si>
    <t>Jalan Ahmad Dahlan No. 26</t>
  </si>
  <si>
    <t>F0866</t>
  </si>
  <si>
    <t xml:space="preserve">Jalan Peta No. 8
</t>
  </si>
  <si>
    <t>E0248</t>
  </si>
  <si>
    <t>Gang Merdeka No. 60</t>
  </si>
  <si>
    <t>F0524</t>
  </si>
  <si>
    <t xml:space="preserve">Gang Medokan Ayu No. 4
</t>
  </si>
  <si>
    <t>A0737</t>
  </si>
  <si>
    <t xml:space="preserve">Gang K.H. Wahid Hasyim No. 1
</t>
  </si>
  <si>
    <t>B0935</t>
  </si>
  <si>
    <t>Gg. Kiaracondong No. 32</t>
  </si>
  <si>
    <t>F0895</t>
  </si>
  <si>
    <t>Gg. Pasteur No. 57</t>
  </si>
  <si>
    <t>Sabang</t>
  </si>
  <si>
    <t>E0106</t>
  </si>
  <si>
    <t xml:space="preserve">Gg. Ciumbuleuit No. 9
</t>
  </si>
  <si>
    <t>E0200</t>
  </si>
  <si>
    <t xml:space="preserve">Jalan Surapati No. 2
</t>
  </si>
  <si>
    <t>B0231</t>
  </si>
  <si>
    <t>Jl. Ahmad Dahlan No. 75</t>
  </si>
  <si>
    <t>B0628</t>
  </si>
  <si>
    <t>Jl. Medokan Ayu No. 42</t>
  </si>
  <si>
    <t>A0497</t>
  </si>
  <si>
    <t>Jl. Merdeka No. 68</t>
  </si>
  <si>
    <t>F0040</t>
  </si>
  <si>
    <t>Jl. Kiaracondong No. 29</t>
  </si>
  <si>
    <t>E0107</t>
  </si>
  <si>
    <t xml:space="preserve">Jl. PHH. Mustofa No. 3
</t>
  </si>
  <si>
    <t>F0255</t>
  </si>
  <si>
    <t>Jl. Jakarta No. 19</t>
  </si>
  <si>
    <t>C0363</t>
  </si>
  <si>
    <t>Jalan Rajiman No. 44</t>
  </si>
  <si>
    <t>D0832</t>
  </si>
  <si>
    <t>Gg. Kiaracondong No. 19</t>
  </si>
  <si>
    <t>F0811</t>
  </si>
  <si>
    <t xml:space="preserve">Jl. W.R. Supratman No. 0
</t>
  </si>
  <si>
    <t>E0462</t>
  </si>
  <si>
    <t xml:space="preserve">Jl. Astana Anyar No. 9
</t>
  </si>
  <si>
    <t>E0544</t>
  </si>
  <si>
    <t>B0767</t>
  </si>
  <si>
    <t>Gg. Rungkut Industri No. 31</t>
  </si>
  <si>
    <t>C0354</t>
  </si>
  <si>
    <t>Jl. Pasteur No. 87</t>
  </si>
  <si>
    <t>F0186</t>
  </si>
  <si>
    <t xml:space="preserve">Jalan H.J Maemunah No. 5
</t>
  </si>
  <si>
    <t>E0944</t>
  </si>
  <si>
    <t>Jalan Cikapayang No. 13</t>
  </si>
  <si>
    <t>D0987</t>
  </si>
  <si>
    <t>Gg. Pasteur No. 47</t>
  </si>
  <si>
    <t>D0005</t>
  </si>
  <si>
    <t>Gg. Rungkut Industri No. 00</t>
  </si>
  <si>
    <t>F0845</t>
  </si>
  <si>
    <t>Gang Cikapayang No. 22</t>
  </si>
  <si>
    <t>B0711</t>
  </si>
  <si>
    <t>Gg. Lembong No. 31</t>
  </si>
  <si>
    <t>D0220</t>
  </si>
  <si>
    <t>Gg. Pacuan Kuda No. 19</t>
  </si>
  <si>
    <t>C0908</t>
  </si>
  <si>
    <t xml:space="preserve">Jl. Pelajar Pejuang No. 7
</t>
  </si>
  <si>
    <t>F0198</t>
  </si>
  <si>
    <t>Gg. Kutai No. 02</t>
  </si>
  <si>
    <t>A0022</t>
  </si>
  <si>
    <t>Gg. Surapati No. 68</t>
  </si>
  <si>
    <t>A0759</t>
  </si>
  <si>
    <t>Gg. Indragiri No. 23</t>
  </si>
  <si>
    <t>C0423</t>
  </si>
  <si>
    <t>Gang S. Parman No. 64</t>
  </si>
  <si>
    <t>A0992</t>
  </si>
  <si>
    <t xml:space="preserve">Gg. Gegerkalong Hilir No. 4
</t>
  </si>
  <si>
    <t>A0299</t>
  </si>
  <si>
    <t xml:space="preserve">Gg. Rajawali Barat No. 5
</t>
  </si>
  <si>
    <t>F0930</t>
  </si>
  <si>
    <t>Jalan Dr. Djunjunan No. 96</t>
  </si>
  <si>
    <t>D0236</t>
  </si>
  <si>
    <t>Jalan Ciwastra No. 53</t>
  </si>
  <si>
    <t>B0311</t>
  </si>
  <si>
    <t xml:space="preserve">Jl. Sukajadi No. 6
</t>
  </si>
  <si>
    <t>F0670</t>
  </si>
  <si>
    <t xml:space="preserve">Gang Jend. A. Yani No. 5
</t>
  </si>
  <si>
    <t>A0879</t>
  </si>
  <si>
    <t xml:space="preserve">Gang Moch. Toha No. 6
</t>
  </si>
  <si>
    <t>A0980</t>
  </si>
  <si>
    <t>Gg. BKR No. 46</t>
  </si>
  <si>
    <t>A0432</t>
  </si>
  <si>
    <t>Gg. Dipatiukur No. 86</t>
  </si>
  <si>
    <t>D0988</t>
  </si>
  <si>
    <t xml:space="preserve">Gang Pacuan Kuda No. 9
</t>
  </si>
  <si>
    <t>B0476</t>
  </si>
  <si>
    <t>Gang Sukabumi No. 16</t>
  </si>
  <si>
    <t>C0302</t>
  </si>
  <si>
    <t>Gang Medokan Ayu No. 60</t>
  </si>
  <si>
    <t>F0642</t>
  </si>
  <si>
    <t>B0945</t>
  </si>
  <si>
    <t xml:space="preserve">Jl. Rajawali Barat No. 7
</t>
  </si>
  <si>
    <t>E0581</t>
  </si>
  <si>
    <t>Gang H.J Maemunah No. 15</t>
  </si>
  <si>
    <t>C0230</t>
  </si>
  <si>
    <t xml:space="preserve">Jalan Pacuan Kuda No. 0
</t>
  </si>
  <si>
    <t>B0132</t>
  </si>
  <si>
    <t>Gang Moch. Ramdan No. 09</t>
  </si>
  <si>
    <t>E0622</t>
  </si>
  <si>
    <t>Gang Rajawali Barat No. 01</t>
  </si>
  <si>
    <t>D0884</t>
  </si>
  <si>
    <t>Jalan Jakarta No. 90</t>
  </si>
  <si>
    <t>A0196</t>
  </si>
  <si>
    <t>Gang Ahmad Dahlan No. 96</t>
  </si>
  <si>
    <t>C0877</t>
  </si>
  <si>
    <t>Gang Jayawijaya No. 49</t>
  </si>
  <si>
    <t>E0305</t>
  </si>
  <si>
    <t xml:space="preserve">Gg. Sukabumi No. 4
</t>
  </si>
  <si>
    <t>A0693</t>
  </si>
  <si>
    <t>Jalan Erlangga No. 58</t>
  </si>
  <si>
    <t>F0579</t>
  </si>
  <si>
    <t>Jalan Dipenogoro No. 63</t>
  </si>
  <si>
    <t>A0695</t>
  </si>
  <si>
    <t>Gang Surapati No. 48</t>
  </si>
  <si>
    <t>A0051</t>
  </si>
  <si>
    <t>Jl. Gedebage Selatan No. 60</t>
  </si>
  <si>
    <t>D0898</t>
  </si>
  <si>
    <t xml:space="preserve">Jalan Jend. A. Yani No. 9
</t>
  </si>
  <si>
    <t>F0329</t>
  </si>
  <si>
    <t xml:space="preserve">Gang Joyoboyo No. 6
</t>
  </si>
  <si>
    <t>E0115</t>
  </si>
  <si>
    <t>Gang Merdeka No. 47</t>
  </si>
  <si>
    <t>A0407</t>
  </si>
  <si>
    <t xml:space="preserve">Gang Sukabumi No. 7
</t>
  </si>
  <si>
    <t>A0100</t>
  </si>
  <si>
    <t>Gang H.J Maemunah No. 43</t>
  </si>
  <si>
    <t>A0659</t>
  </si>
  <si>
    <t>Jl. Surapati No. 17</t>
  </si>
  <si>
    <t>D0815</t>
  </si>
  <si>
    <t xml:space="preserve">Gg. PHH. Mustofa No. 6
</t>
  </si>
  <si>
    <t>D0427</t>
  </si>
  <si>
    <t>Jl. Erlangga No. 49</t>
  </si>
  <si>
    <t>E0798</t>
  </si>
  <si>
    <t xml:space="preserve">Jalan Wonoayu No. 1
</t>
  </si>
  <si>
    <t>F0369</t>
  </si>
  <si>
    <t xml:space="preserve">Gang Suryakencana No. 9
</t>
  </si>
  <si>
    <t>A0812</t>
  </si>
  <si>
    <t>Jl. Peta No. 41</t>
  </si>
  <si>
    <t>C0687</t>
  </si>
  <si>
    <t xml:space="preserve">Gg. Antapani Lama No. 4
</t>
  </si>
  <si>
    <t>C0541</t>
  </si>
  <si>
    <t>Jl. H.J Maemunah No. 90</t>
  </si>
  <si>
    <t>F0277</t>
  </si>
  <si>
    <t xml:space="preserve">Jalan Cempaka No. 8
</t>
  </si>
  <si>
    <t>B0920</t>
  </si>
  <si>
    <t xml:space="preserve">Jl. Pasir Koja No. 6
</t>
  </si>
  <si>
    <t>F0627</t>
  </si>
  <si>
    <t xml:space="preserve">Jalan HOS. Cokroaminoto No. 2
</t>
  </si>
  <si>
    <t>A0156</t>
  </si>
  <si>
    <t>Jalan Raya Ujungberung No. 34</t>
  </si>
  <si>
    <t>E0469</t>
  </si>
  <si>
    <t>Jl. Laswi No. 24</t>
  </si>
  <si>
    <t>E0386</t>
  </si>
  <si>
    <t>Gang Dipatiukur No. 63</t>
  </si>
  <si>
    <t>F0017</t>
  </si>
  <si>
    <t>Jl. Gedebage Selatan No. 18</t>
  </si>
  <si>
    <t>E0060</t>
  </si>
  <si>
    <t>Jl. Kutai No. 34</t>
  </si>
  <si>
    <t>B0012</t>
  </si>
  <si>
    <t>Jl. Cikutra Timur No. 25</t>
  </si>
  <si>
    <t>D0007</t>
  </si>
  <si>
    <t xml:space="preserve">Gang Setiabudhi No. 0
</t>
  </si>
  <si>
    <t>A0355</t>
  </si>
  <si>
    <t>Gg. Kutai No. 84</t>
  </si>
  <si>
    <t>F0913</t>
  </si>
  <si>
    <t>Jalan Dipatiukur No. 16</t>
  </si>
  <si>
    <t>D0454</t>
  </si>
  <si>
    <t>Jl. Ronggowarsito No. 02</t>
  </si>
  <si>
    <t>B0280</t>
  </si>
  <si>
    <t xml:space="preserve">Jl. Raya Ujungberung No. 0
</t>
  </si>
  <si>
    <t>D0666</t>
  </si>
  <si>
    <t>Jl. KH Amin Jasuta No. 34</t>
  </si>
  <si>
    <t>B0830</t>
  </si>
  <si>
    <t>Gang Pelajar Pejuang No. 27</t>
  </si>
  <si>
    <t>B0507</t>
  </si>
  <si>
    <t>Jl. Jayawijaya No. 87</t>
  </si>
  <si>
    <t>E0075</t>
  </si>
  <si>
    <t xml:space="preserve">Jl. Kapten Muslihat No. 1
</t>
  </si>
  <si>
    <t>B0714</t>
  </si>
  <si>
    <t>Jl. Siliwangi No. 84</t>
  </si>
  <si>
    <t>E0700</t>
  </si>
  <si>
    <t>Jalan Sukabumi No. 61</t>
  </si>
  <si>
    <t>A0192</t>
  </si>
  <si>
    <t xml:space="preserve">Gang Cihampelas No. 8
</t>
  </si>
  <si>
    <t>D0906</t>
  </si>
  <si>
    <t>Gg. Pasirkoja No. 95</t>
  </si>
  <si>
    <t>C0590</t>
  </si>
  <si>
    <t>Jalan Yos Sudarso No. 41</t>
  </si>
  <si>
    <t>C0339</t>
  </si>
  <si>
    <t>Gg. Tebet Barat Dalam No. 45</t>
  </si>
  <si>
    <t>A0813</t>
  </si>
  <si>
    <t>Gg. Surapati No. 92</t>
  </si>
  <si>
    <t>B0594</t>
  </si>
  <si>
    <t>Jl. Cikapayang No. 81</t>
  </si>
  <si>
    <t>F0976</t>
  </si>
  <si>
    <t>Jl. Merdeka No. 40</t>
  </si>
  <si>
    <t>E0464</t>
  </si>
  <si>
    <t>Gang BKR No. 89</t>
  </si>
  <si>
    <t>E0833</t>
  </si>
  <si>
    <t>Jalan Cikapayang No. 30</t>
  </si>
  <si>
    <t>F0444</t>
  </si>
  <si>
    <t>Gg. Suryakencana No. 76</t>
  </si>
  <si>
    <t>C0340</t>
  </si>
  <si>
    <t>Gang Yos Sudarso No. 81</t>
  </si>
  <si>
    <t>A0111</t>
  </si>
  <si>
    <t>Gang Cikutra Barat No. 63</t>
  </si>
  <si>
    <t>D0634</t>
  </si>
  <si>
    <t xml:space="preserve">Gang Kutai No. 8
</t>
  </si>
  <si>
    <t>E0429</t>
  </si>
  <si>
    <t>A0084</t>
  </si>
  <si>
    <t>Jl. M.H Thamrin No. 81</t>
  </si>
  <si>
    <t>C0979</t>
  </si>
  <si>
    <t xml:space="preserve">Gg. S. Parman No. 5
</t>
  </si>
  <si>
    <t>A0694</t>
  </si>
  <si>
    <t>Jalan Sukajadi No. 92</t>
  </si>
  <si>
    <t>F0723</t>
  </si>
  <si>
    <t xml:space="preserve">Gg. Erlangga No. 6
</t>
  </si>
  <si>
    <t>D0024</t>
  </si>
  <si>
    <t xml:space="preserve">Gg. Rawamangun No. 9
</t>
  </si>
  <si>
    <t>C0941</t>
  </si>
  <si>
    <t xml:space="preserve">Gg. Rungkut Industri No. 2
</t>
  </si>
  <si>
    <t>A0503</t>
  </si>
  <si>
    <t>Gang Pasir Koja No. 61</t>
  </si>
  <si>
    <t>A0364</t>
  </si>
  <si>
    <t>Jalan Antapani Lama No. 17</t>
  </si>
  <si>
    <t>E0721</t>
  </si>
  <si>
    <t>Gg. Jamika No. 10</t>
  </si>
  <si>
    <t>C0216</t>
  </si>
  <si>
    <t xml:space="preserve">Jalan BKR No. 3
</t>
  </si>
  <si>
    <t>C0273</t>
  </si>
  <si>
    <t xml:space="preserve">Jalan Gedebage Selatan No. 8
</t>
  </si>
  <si>
    <t>F0593</t>
  </si>
  <si>
    <t>Jl. Veteran No. 54</t>
  </si>
  <si>
    <t>A0319</t>
  </si>
  <si>
    <t>Gang Waringin No. 28</t>
  </si>
  <si>
    <t>B0831</t>
  </si>
  <si>
    <t>Jalan Ir. H. Djuanda No. 25</t>
  </si>
  <si>
    <t>A0722</t>
  </si>
  <si>
    <t>Jl. Rawamangun No. 71</t>
  </si>
  <si>
    <t>C0240</t>
  </si>
  <si>
    <t xml:space="preserve">Jl. S. Parman No. 4
</t>
  </si>
  <si>
    <t>D0850</t>
  </si>
  <si>
    <t>Jl. Rajiman No. 09</t>
  </si>
  <si>
    <t>C0112</t>
  </si>
  <si>
    <t>Jl. Gardujati No. 16</t>
  </si>
  <si>
    <t>B0554</t>
  </si>
  <si>
    <t>Jalan Cihampelas No. 17</t>
  </si>
  <si>
    <t>B0336</t>
  </si>
  <si>
    <t>Gang Tubagus Ismail No. 27</t>
  </si>
  <si>
    <t>F0990</t>
  </si>
  <si>
    <t>Jalan Cikutra Timur No. 22</t>
  </si>
  <si>
    <t>F0228</t>
  </si>
  <si>
    <t>Gang Astana Anyar No. 45</t>
  </si>
  <si>
    <t>A0187</t>
  </si>
  <si>
    <t>Gg. Wonoayu No. 30</t>
  </si>
  <si>
    <t>F0243</t>
  </si>
  <si>
    <t>Jalan HOS. Cokroaminoto No. 30</t>
  </si>
  <si>
    <t>D0809</t>
  </si>
  <si>
    <t>Jalan Rajawali Timur No. 19</t>
  </si>
  <si>
    <t>E0919</t>
  </si>
  <si>
    <t>Jalan Ciwastra No. 18</t>
  </si>
  <si>
    <t>C0565</t>
  </si>
  <si>
    <t xml:space="preserve">Gg. Cikutra Barat No. 2
</t>
  </si>
  <si>
    <t>B0885</t>
  </si>
  <si>
    <t xml:space="preserve">Jl. Pasir Koja No. 2
</t>
  </si>
  <si>
    <t>A0922</t>
  </si>
  <si>
    <t xml:space="preserve">Gang Raya Ujungberung No. 6
</t>
  </si>
  <si>
    <t>C0603</t>
  </si>
  <si>
    <t>Jl. Veteran No. 85</t>
  </si>
  <si>
    <t>E0338</t>
  </si>
  <si>
    <t>Gang Gardujati No. 63</t>
  </si>
  <si>
    <t>D0103</t>
  </si>
  <si>
    <t>Gang HOS. Cokroaminoto No. 57</t>
  </si>
  <si>
    <t>F0996</t>
  </si>
  <si>
    <t xml:space="preserve">Jl. Abdul Muis No. 4
</t>
  </si>
  <si>
    <t>C0900</t>
  </si>
  <si>
    <t>Gang Stasiun Wonokromo No. 62</t>
  </si>
  <si>
    <t>A0209</t>
  </si>
  <si>
    <t>Gang Asia Afrika No. 94</t>
  </si>
  <si>
    <t>B0532</t>
  </si>
  <si>
    <t>Jalan Asia Afrika No. 94</t>
  </si>
  <si>
    <t>F0496</t>
  </si>
  <si>
    <t xml:space="preserve">Gg. Cikutra Timur No. 7
</t>
  </si>
  <si>
    <t>Serang</t>
  </si>
  <si>
    <t>E0152</t>
  </si>
  <si>
    <t xml:space="preserve">Jalan Ciwastra No. 0
</t>
  </si>
  <si>
    <t>B0098</t>
  </si>
  <si>
    <t xml:space="preserve">Jalan Lembong No. 0
</t>
  </si>
  <si>
    <t>F0538</t>
  </si>
  <si>
    <t>Jl. Tubagus Ismail No. 10</t>
  </si>
  <si>
    <t>D0923</t>
  </si>
  <si>
    <t>Jl. Bangka Raya No. 76</t>
  </si>
  <si>
    <t>A0741</t>
  </si>
  <si>
    <t>C0580</t>
  </si>
  <si>
    <t>Jl. Kiaracondong No. 07</t>
  </si>
  <si>
    <t>B0411</t>
  </si>
  <si>
    <t>Jalan Cihampelas No. 91</t>
  </si>
  <si>
    <t>E0350</t>
  </si>
  <si>
    <t>Gang Dipenogoro No. 04</t>
  </si>
  <si>
    <t>F0912</t>
  </si>
  <si>
    <t>Gg. Kutisari Selatan No. 05</t>
  </si>
  <si>
    <t>E0652</t>
  </si>
  <si>
    <t xml:space="preserve">Jl. Dr. Djunjunan No. 3
</t>
  </si>
  <si>
    <t>E0257</t>
  </si>
  <si>
    <t>Jl. Bangka Raya No. 62</t>
  </si>
  <si>
    <t>A0083</t>
  </si>
  <si>
    <t xml:space="preserve">Jalan Ahmad Dahlan No. 3
</t>
  </si>
  <si>
    <t>F0261</t>
  </si>
  <si>
    <t>Gang M.H Thamrin No. 30</t>
  </si>
  <si>
    <t>D0232</t>
  </si>
  <si>
    <t>Gang Gegerkalong Hilir No. 66</t>
  </si>
  <si>
    <t>E0108</t>
  </si>
  <si>
    <t xml:space="preserve">Jl. Suryakencana No. 3
</t>
  </si>
  <si>
    <t>E0223</t>
  </si>
  <si>
    <t>Jalan Dipenogoro No. 04</t>
  </si>
  <si>
    <t>F0221</t>
  </si>
  <si>
    <t>Jl. Pacuan Kuda No. 55</t>
  </si>
  <si>
    <t>F0333</t>
  </si>
  <si>
    <t xml:space="preserve">Jl. Gegerkalong Hilir No. 8
</t>
  </si>
  <si>
    <t>A0728</t>
  </si>
  <si>
    <t xml:space="preserve">Jalan Kiaracondong No. 9
</t>
  </si>
  <si>
    <t>A0688</t>
  </si>
  <si>
    <t>Jalan Kendalsari No. 04</t>
  </si>
  <si>
    <t>B0618</t>
  </si>
  <si>
    <t>Gang Raya Setiabudhi No. 58</t>
  </si>
  <si>
    <t>D0380</t>
  </si>
  <si>
    <t>C0118</t>
  </si>
  <si>
    <t xml:space="preserve">Gang Waringin No. 9
</t>
  </si>
  <si>
    <t>C0170</t>
  </si>
  <si>
    <t>Jl. Moch. Toha No. 97</t>
  </si>
  <si>
    <t>A0031</t>
  </si>
  <si>
    <t>Jalan Sukajadi No. 65</t>
  </si>
  <si>
    <t>A0871</t>
  </si>
  <si>
    <t>Jl. M.H Thamrin No. 58</t>
  </si>
  <si>
    <t>A0834</t>
  </si>
  <si>
    <t>Jl. Abdul Muis No. 40</t>
  </si>
  <si>
    <t>F0147</t>
  </si>
  <si>
    <t>Gang Setiabudhi No. 17</t>
  </si>
  <si>
    <t>D0002</t>
  </si>
  <si>
    <t>Jl. Merdeka No. 55</t>
  </si>
  <si>
    <t>F0392</t>
  </si>
  <si>
    <t>Jalan Sukajadi No. 78</t>
  </si>
  <si>
    <t>D0199</t>
  </si>
  <si>
    <t>Jalan Pasirkoja No. 32</t>
  </si>
  <si>
    <t>D0807</t>
  </si>
  <si>
    <t>Gang Kiaracondong No. 04</t>
  </si>
  <si>
    <t>A0144</t>
  </si>
  <si>
    <t xml:space="preserve">Jalan Jend. A. Yani No. 2
</t>
  </si>
  <si>
    <t>A0725</t>
  </si>
  <si>
    <t>Gg. Yos Sudarso No. 38</t>
  </si>
  <si>
    <t>E0947</t>
  </si>
  <si>
    <t xml:space="preserve">Jalan Dipenogoro No. 9
</t>
  </si>
  <si>
    <t>D0148</t>
  </si>
  <si>
    <t xml:space="preserve">Jl. Moch. Toha No. 4
</t>
  </si>
  <si>
    <t>B0649</t>
  </si>
  <si>
    <t>Jl. Rajiman No. 19</t>
  </si>
  <si>
    <t>C0391</t>
  </si>
  <si>
    <t xml:space="preserve">Jalan H.J Maemunah No. 4
</t>
  </si>
  <si>
    <t>D0777</t>
  </si>
  <si>
    <t>Gg. Rumah Sakit No. 35</t>
  </si>
  <si>
    <t>D0613</t>
  </si>
  <si>
    <t xml:space="preserve">Jl. Ahmad Dahlan No. 1
</t>
  </si>
  <si>
    <t>A0712</t>
  </si>
  <si>
    <t>Gang Sadang Serang No. 57</t>
  </si>
  <si>
    <t>C0274</t>
  </si>
  <si>
    <t>Gang Moch. Toha No. 30</t>
  </si>
  <si>
    <t>D0651</t>
  </si>
  <si>
    <t>Gg. Ir. H. Djuanda No. 36</t>
  </si>
  <si>
    <t>C0237</t>
  </si>
  <si>
    <t xml:space="preserve">Jl. Rungkut Industri No. 0
</t>
  </si>
  <si>
    <t>B0641</t>
  </si>
  <si>
    <t>Jl. Cempaka No. 14</t>
  </si>
  <si>
    <t>D0547</t>
  </si>
  <si>
    <t>Jl. Rawamangun No. 82</t>
  </si>
  <si>
    <t>F0769</t>
  </si>
  <si>
    <t xml:space="preserve">Jalan Dipatiukur No. 0
</t>
  </si>
  <si>
    <t>C0455</t>
  </si>
  <si>
    <t>Jl. KH Amin Jasuta No. 26</t>
  </si>
  <si>
    <t>B0715</t>
  </si>
  <si>
    <t>Jl. Antapani Lama No. 09</t>
  </si>
  <si>
    <t>B0713</t>
  </si>
  <si>
    <t xml:space="preserve">Jl. Erlangga No. 5
</t>
  </si>
  <si>
    <t>C0883</t>
  </si>
  <si>
    <t xml:space="preserve">Gang Ahmad Yani No. 0
</t>
  </si>
  <si>
    <t>A0470</t>
  </si>
  <si>
    <t>Jl. Kebonjati No. 75</t>
  </si>
  <si>
    <t>E0058</t>
  </si>
  <si>
    <t xml:space="preserve">Jalan Ahmad Dahlan No. 4
</t>
  </si>
  <si>
    <t>C0113</t>
  </si>
  <si>
    <t>Jl. Rajiman No. 46</t>
  </si>
  <si>
    <t>F0673</t>
  </si>
  <si>
    <t>Gang Suryakencana No. 71</t>
  </si>
  <si>
    <t>C0575</t>
  </si>
  <si>
    <t xml:space="preserve">Jalan Raya Ujungberung No. 3
</t>
  </si>
  <si>
    <t>E0294</t>
  </si>
  <si>
    <t>Jl. Jakarta No. 92</t>
  </si>
  <si>
    <t>D0667</t>
  </si>
  <si>
    <t>Gg. Antapani Lama No. 96</t>
  </si>
  <si>
    <t>C0490</t>
  </si>
  <si>
    <t>Jl. Jend. A. Yani No. 23</t>
  </si>
  <si>
    <t>A0582</t>
  </si>
  <si>
    <t xml:space="preserve">Jl. M.T Haryono No. 5
</t>
  </si>
  <si>
    <t>D0001</t>
  </si>
  <si>
    <t xml:space="preserve">Gg. M.H Thamrin No. 8
</t>
  </si>
  <si>
    <t>E0543</t>
  </si>
  <si>
    <t xml:space="preserve">Jalan KH Amin Jasuta No. 6
</t>
  </si>
  <si>
    <t>C0516</t>
  </si>
  <si>
    <t>Jalan Sukajadi No. 48</t>
  </si>
  <si>
    <t>F0853</t>
  </si>
  <si>
    <t>Jalan M.H Thamrin No. 28</t>
  </si>
  <si>
    <t>A0607</t>
  </si>
  <si>
    <t xml:space="preserve">Jalan Veteran No. 3
</t>
  </si>
  <si>
    <t>E0781</t>
  </si>
  <si>
    <t>Jalan Bangka Raya No. 21</t>
  </si>
  <si>
    <t>A0321</t>
  </si>
  <si>
    <t>Gg. Cempaka No. 99</t>
  </si>
  <si>
    <t>E0146</t>
  </si>
  <si>
    <t>Jalan Wonoayu No. 69</t>
  </si>
  <si>
    <t>A0217</t>
  </si>
  <si>
    <t xml:space="preserve">Gang Ir. H. Djuanda No. 0
</t>
  </si>
  <si>
    <t>F0599</t>
  </si>
  <si>
    <t>Gg. Lembong No. 64</t>
  </si>
  <si>
    <t>D0167</t>
  </si>
  <si>
    <t>Jl. Medokan Ayu No. 70</t>
  </si>
  <si>
    <t>F0088</t>
  </si>
  <si>
    <t>Gang PHH. Mustofa No. 71</t>
  </si>
  <si>
    <t>A0915</t>
  </si>
  <si>
    <t>Gg. Cikutra Barat No. 75</t>
  </si>
  <si>
    <t>F0219</t>
  </si>
  <si>
    <t xml:space="preserve">Jalan Waringin No. 1
</t>
  </si>
  <si>
    <t>B0011</t>
  </si>
  <si>
    <t>Gang Suryakencana No. 35</t>
  </si>
  <si>
    <t>D0259</t>
  </si>
  <si>
    <t xml:space="preserve">Jalan Gegerkalong Hilir No. 5
</t>
  </si>
  <si>
    <t>F0225</t>
  </si>
  <si>
    <t xml:space="preserve">Gang Siliwangi No. 5
</t>
  </si>
  <si>
    <t>D0537</t>
  </si>
  <si>
    <t>Jalan Cikutra Barat No. 09</t>
  </si>
  <si>
    <t>C0837</t>
  </si>
  <si>
    <t xml:space="preserve">Jalan Ahmad Yani No. 3
</t>
  </si>
  <si>
    <t>C0892</t>
  </si>
  <si>
    <t>Jalan Abdul Muis No. 75</t>
  </si>
  <si>
    <t>F0750</t>
  </si>
  <si>
    <t>Jl. Jamika No. 98</t>
  </si>
  <si>
    <t>E0014</t>
  </si>
  <si>
    <t>Gang Siliwangi No. 93</t>
  </si>
  <si>
    <t>C0317</t>
  </si>
  <si>
    <t xml:space="preserve">Gg. Jend. Sudirman No. 7
</t>
  </si>
  <si>
    <t>C0951</t>
  </si>
  <si>
    <t xml:space="preserve">Gg. KH Amin Jasuta No. 8
</t>
  </si>
  <si>
    <t>A0475</t>
  </si>
  <si>
    <t xml:space="preserve">Gg. Surapati No. 5
</t>
  </si>
  <si>
    <t>C0434</t>
  </si>
  <si>
    <t>Gg. Raya Setiabudhi No. 69</t>
  </si>
  <si>
    <t>B0697</t>
  </si>
  <si>
    <t>Jl. Suryakencana No. 82</t>
  </si>
  <si>
    <t>E0178</t>
  </si>
  <si>
    <t xml:space="preserve">Gang Dipenogoro No. 9
</t>
  </si>
  <si>
    <t>E0264</t>
  </si>
  <si>
    <t xml:space="preserve">Gg. PHH. Mustofa No. 2
</t>
  </si>
  <si>
    <t>D0995</t>
  </si>
  <si>
    <t xml:space="preserve">Jl. Kendalsari No. 4
</t>
  </si>
  <si>
    <t>C0461</t>
  </si>
  <si>
    <t>Jalan Moch. Toha No. 29</t>
  </si>
  <si>
    <t>A0821</t>
  </si>
  <si>
    <t>Jalan Cikutra Timur No. 80</t>
  </si>
  <si>
    <t>D0342</t>
  </si>
  <si>
    <t>Gg. Ahmad Dahlan No. 65</t>
  </si>
  <si>
    <t>F0428</t>
  </si>
  <si>
    <t>Jl. Dr. Djunjunan No. 75</t>
  </si>
  <si>
    <t>A0753</t>
  </si>
  <si>
    <t>Gg. M.T Haryono No. 15</t>
  </si>
  <si>
    <t>D0570</t>
  </si>
  <si>
    <t>Jalan Gedebage Selatan No. 31</t>
  </si>
  <si>
    <t>B0740</t>
  </si>
  <si>
    <t xml:space="preserve">Jalan Monginsidi No. 6
</t>
  </si>
  <si>
    <t>C0177</t>
  </si>
  <si>
    <t>Jalan Bangka Raya No. 33</t>
  </si>
  <si>
    <t>B0295</t>
  </si>
  <si>
    <t>Jalan Sukabumi No. 64</t>
  </si>
  <si>
    <t>D0477</t>
  </si>
  <si>
    <t xml:space="preserve">Jl. Yos Sudarso No. 5
</t>
  </si>
  <si>
    <t>A0880</t>
  </si>
  <si>
    <t>Jalan Dipenogoro No. 30</t>
  </si>
  <si>
    <t>F0917</t>
  </si>
  <si>
    <t>Jalan Bangka Raya No. 88</t>
  </si>
  <si>
    <t>F0249</t>
  </si>
  <si>
    <t>Gang Jend. A. Yani No. 86</t>
  </si>
  <si>
    <t>D0576</t>
  </si>
  <si>
    <t xml:space="preserve">Gang Peta No. 1
</t>
  </si>
  <si>
    <t>C0517</t>
  </si>
  <si>
    <t>Gg. Indragiri No. 16</t>
  </si>
  <si>
    <t>C0562</t>
  </si>
  <si>
    <t>Gang Ahmad Yani No. 42</t>
  </si>
  <si>
    <t>B0252</t>
  </si>
  <si>
    <t xml:space="preserve">Jalan Sukabumi No. 8
</t>
  </si>
  <si>
    <t>F0325</t>
  </si>
  <si>
    <t>Jl. M.H Thamrin No. 55</t>
  </si>
  <si>
    <t>B0087</t>
  </si>
  <si>
    <t xml:space="preserve">Jalan Kutai No. 7
</t>
  </si>
  <si>
    <t>A0415</t>
  </si>
  <si>
    <t>Jl. Ir. H. Djuanda No. 05</t>
  </si>
  <si>
    <t>E0202</t>
  </si>
  <si>
    <t xml:space="preserve">Gang Sadang Serang No. 5
</t>
  </si>
  <si>
    <t>B0973</t>
  </si>
  <si>
    <t>Gang Rawamangun No. 30</t>
  </si>
  <si>
    <t>F0736</t>
  </si>
  <si>
    <t xml:space="preserve">Jl. Jend. Sudirman No. 5
</t>
  </si>
  <si>
    <t>B0377</t>
  </si>
  <si>
    <t xml:space="preserve">Jl. Joyoboyo No. 0
</t>
  </si>
  <si>
    <t>B0749</t>
  </si>
  <si>
    <t>Jalan Pasir Koja No. 95</t>
  </si>
  <si>
    <t>E0768</t>
  </si>
  <si>
    <t>Gg. Pasir Koja No. 91</t>
  </si>
  <si>
    <t>A0763</t>
  </si>
  <si>
    <t xml:space="preserve">Jl. Rajawali Timur No. 7
</t>
  </si>
  <si>
    <t>A0664</t>
  </si>
  <si>
    <t xml:space="preserve">Jl. Merdeka No. 4
</t>
  </si>
  <si>
    <t>F0856</t>
  </si>
  <si>
    <t xml:space="preserve">Gang PHH. Mustofa No. 8
</t>
  </si>
  <si>
    <t>E0123</t>
  </si>
  <si>
    <t>Jl. Rungkut Industri No. 93</t>
  </si>
  <si>
    <t>C0401</t>
  </si>
  <si>
    <t>Jl. Jend. A. Yani No. 89</t>
  </si>
  <si>
    <t>C0309</t>
  </si>
  <si>
    <t>Jalan Astana Anyar No. 45</t>
  </si>
  <si>
    <t>A0938</t>
  </si>
  <si>
    <t>Gang Sadang Serang No. 87</t>
  </si>
  <si>
    <t>E0827</t>
  </si>
  <si>
    <t>Jl. Dipatiukur No. 23</t>
  </si>
  <si>
    <t>F0999</t>
  </si>
  <si>
    <t>Jl. Jakarta No. 43</t>
  </si>
  <si>
    <t>F0293</t>
  </si>
  <si>
    <t>Gg. Peta No. 79</t>
  </si>
  <si>
    <t>E0586</t>
  </si>
  <si>
    <t>Gg. Kendalsari No. 59</t>
  </si>
  <si>
    <t>D0052</t>
  </si>
  <si>
    <t>Gg. Astana Anyar No. 74</t>
  </si>
  <si>
    <t>D0731</t>
  </si>
  <si>
    <t>Gg. Gardujati No. 57</t>
  </si>
  <si>
    <t>E0459</t>
  </si>
  <si>
    <t xml:space="preserve">Gang Laswi No. 2
</t>
  </si>
  <si>
    <t>B0886</t>
  </si>
  <si>
    <t>Jl. Ciumbuleuit No. 87</t>
  </si>
  <si>
    <t>D0332</t>
  </si>
  <si>
    <t xml:space="preserve">Jalan H.J Maemunah No. 0
</t>
  </si>
  <si>
    <t>A0904</t>
  </si>
  <si>
    <t>Jl. Sukabumi No. 61</t>
  </si>
  <si>
    <t>D0062</t>
  </si>
  <si>
    <t>Jalan Pasirkoja No. 20</t>
  </si>
  <si>
    <t>E0771</t>
  </si>
  <si>
    <t xml:space="preserve">Jalan Erlangga No. 8
</t>
  </si>
  <si>
    <t>A0584</t>
  </si>
  <si>
    <t>Jalan Moch. Toha No. 73</t>
  </si>
  <si>
    <t>D0348</t>
  </si>
  <si>
    <t xml:space="preserve">Gang Bangka Raya No. 7
</t>
  </si>
  <si>
    <t>E0754</t>
  </si>
  <si>
    <t>Jalan H.J Maemunah No. 82</t>
  </si>
  <si>
    <t>A0633</t>
  </si>
  <si>
    <t>Jalan Wonoayu No. 77</t>
  </si>
  <si>
    <t>B0268</t>
  </si>
  <si>
    <t>Jl. Pasirkoja No. 44</t>
  </si>
  <si>
    <t>B0748</t>
  </si>
  <si>
    <t>Gang Ronggowarsito No. 54</t>
  </si>
  <si>
    <t>E0478</t>
  </si>
  <si>
    <t>Jalan Rumah Sakit No. 92</t>
  </si>
  <si>
    <t>F0506</t>
  </si>
  <si>
    <t>Jl. Joyoboyo No. 20</t>
  </si>
  <si>
    <t>A0931</t>
  </si>
  <si>
    <t>B0155</t>
  </si>
  <si>
    <t>Gang Rawamangun No. 98</t>
  </si>
  <si>
    <t>E0608</t>
  </si>
  <si>
    <t>Jl. Setiabudhi No. 78</t>
  </si>
  <si>
    <t>C0275</t>
  </si>
  <si>
    <t>Gang Gardujati No. 55</t>
  </si>
  <si>
    <t>D0897</t>
  </si>
  <si>
    <t>Jalan Kutai No. 84</t>
  </si>
  <si>
    <t>C0128</t>
  </si>
  <si>
    <t xml:space="preserve">Gang Gardujati No. 0
</t>
  </si>
  <si>
    <t>A0803</t>
  </si>
  <si>
    <t>Gg. Wonoayu No. 90</t>
  </si>
  <si>
    <t>D0709</t>
  </si>
  <si>
    <t xml:space="preserve">Gg. K.H. Wahid Hasyim No. 1
</t>
  </si>
  <si>
    <t>A0207</t>
  </si>
  <si>
    <t>Jl. Gedebage Selatan No. 21</t>
  </si>
  <si>
    <t>D0468</t>
  </si>
  <si>
    <t>E0572</t>
  </si>
  <si>
    <t>Gang Jamika No. 17</t>
  </si>
  <si>
    <t>C0927</t>
  </si>
  <si>
    <t xml:space="preserve">Gang Rajawali Timur No. 5
</t>
  </si>
  <si>
    <t>C0203</t>
  </si>
  <si>
    <t>Jl. H.J Maemunah No. 28</t>
  </si>
  <si>
    <t>D0644</t>
  </si>
  <si>
    <t>Gang Kiaracondong No. 53</t>
  </si>
  <si>
    <t>C0286</t>
  </si>
  <si>
    <t xml:space="preserve">Gang Rumah Sakit No. 9
</t>
  </si>
  <si>
    <t>D0726</t>
  </si>
  <si>
    <t>Gang Moch. Ramdan No. 87</t>
  </si>
  <si>
    <t>B0718</t>
  </si>
  <si>
    <t>Gang Suniaraja No. 24</t>
  </si>
  <si>
    <t>D0508</t>
  </si>
  <si>
    <t>Jalan Dipatiukur No. 11</t>
  </si>
  <si>
    <t>D0739</t>
  </si>
  <si>
    <t>Gg. Rawamangun No. 30</t>
  </si>
  <si>
    <t>C0069</t>
  </si>
  <si>
    <t xml:space="preserve">Gang Stasiun Wonokromo No. 1
</t>
  </si>
  <si>
    <t>C0313</t>
  </si>
  <si>
    <t xml:space="preserve">Gg. M.T Haryono No. 5
</t>
  </si>
  <si>
    <t>D0158</t>
  </si>
  <si>
    <t>Gang Suryakencana No. 15</t>
  </si>
  <si>
    <t>F0164</t>
  </si>
  <si>
    <t>B0993</t>
  </si>
  <si>
    <t>Jl. Veteran No. 94</t>
  </si>
  <si>
    <t>D0323</t>
  </si>
  <si>
    <t>Jalan PHH. Mustofa No. 25</t>
  </si>
  <si>
    <t>C0836</t>
  </si>
  <si>
    <t xml:space="preserve">Gang Moch. Ramdan No. 6
</t>
  </si>
  <si>
    <t>F0465</t>
  </si>
  <si>
    <t>Gg. Joyoboyo No. 02</t>
  </si>
  <si>
    <t>E0540</t>
  </si>
  <si>
    <t xml:space="preserve">Jalan Soekarno Hatta No. 7
</t>
  </si>
  <si>
    <t>D0304</t>
  </si>
  <si>
    <t>Jalan Kendalsari No. 53</t>
  </si>
  <si>
    <t>A0493</t>
  </si>
  <si>
    <t>C0557</t>
  </si>
  <si>
    <t>Gang Peta No. 67</t>
  </si>
  <si>
    <t>D0564</t>
  </si>
  <si>
    <t xml:space="preserve">Jl. Sukabumi No. 4
</t>
  </si>
  <si>
    <t>E0365</t>
  </si>
  <si>
    <t xml:space="preserve">Jl. Antapani Lama No. 3
</t>
  </si>
  <si>
    <t>A0977</t>
  </si>
  <si>
    <t xml:space="preserve">Jalan Rumah Sakit No. 7
</t>
  </si>
  <si>
    <t>D0194</t>
  </si>
  <si>
    <t>Gg. Raya Ujungberung No. 99</t>
  </si>
  <si>
    <t>D0870</t>
  </si>
  <si>
    <t xml:space="preserve">Jl. Veteran No. 9
</t>
  </si>
  <si>
    <t>C0706</t>
  </si>
  <si>
    <t>Jl. Antapani Lama No. 52</t>
  </si>
  <si>
    <t>D0097</t>
  </si>
  <si>
    <t>Gang Kendalsari No. 85</t>
  </si>
  <si>
    <t>B0925</t>
  </si>
  <si>
    <t>Gg. W.R. Supratman No. 94</t>
  </si>
  <si>
    <t>B0389</t>
  </si>
  <si>
    <t xml:space="preserve">Jalan Gedebage Selatan No. 2
</t>
  </si>
  <si>
    <t>E1000</t>
  </si>
  <si>
    <t>Gg. Suniaraja No. 72</t>
  </si>
  <si>
    <t>F0091</t>
  </si>
  <si>
    <t xml:space="preserve">Gang Waringin No. 2
</t>
  </si>
  <si>
    <t>C0448</t>
  </si>
  <si>
    <t xml:space="preserve">Jl. Otto Iskandardinata No. 4
</t>
  </si>
  <si>
    <t>D0440</t>
  </si>
  <si>
    <t>Jalan Joyoboyo No. 51</t>
  </si>
  <si>
    <t>C0341</t>
  </si>
  <si>
    <t xml:space="preserve">Gang Asia Afrika No. 4
</t>
  </si>
  <si>
    <t>A0174</t>
  </si>
  <si>
    <t>Gang Raya Setiabudhi No. 61</t>
  </si>
  <si>
    <t>B0120</t>
  </si>
  <si>
    <t xml:space="preserve">Gang Peta No. 0
</t>
  </si>
  <si>
    <t>B0206</t>
  </si>
  <si>
    <t>Jl. Otto Iskandardinata No. 35</t>
  </si>
  <si>
    <t>E0504</t>
  </si>
  <si>
    <t>Gg. Peta No. 85</t>
  </si>
  <si>
    <t>D0511</t>
  </si>
  <si>
    <t xml:space="preserve">Gg. Abdul Muis No. 9
</t>
  </si>
  <si>
    <t>B0048</t>
  </si>
  <si>
    <t>Jl. Ciumbuleuit No. 10</t>
  </si>
  <si>
    <t>F0585</t>
  </si>
  <si>
    <t>Jalan Wonoayu No. 31</t>
  </si>
  <si>
    <t>D0875</t>
  </si>
  <si>
    <t>Jl. Siliwangi No. 20</t>
  </si>
  <si>
    <t>D0262</t>
  </si>
  <si>
    <t>Jalan M.T Haryono No. 69</t>
  </si>
  <si>
    <t>D0624</t>
  </si>
  <si>
    <t xml:space="preserve">Jl. Jend. Sudirman No. 4
</t>
  </si>
  <si>
    <t>F0361</t>
  </si>
  <si>
    <t>Gg. Ciwastra No. 36</t>
  </si>
  <si>
    <t>B0910</t>
  </si>
  <si>
    <t>Gg. Peta No. 50</t>
  </si>
  <si>
    <t>B0076</t>
  </si>
  <si>
    <t>Jalan Cikutra Timur No. 51</t>
  </si>
  <si>
    <t>A0034</t>
  </si>
  <si>
    <t>Gg. Rawamangun No. 15</t>
  </si>
  <si>
    <t>E0077</t>
  </si>
  <si>
    <t xml:space="preserve">Jalan M.H Thamrin No. 4
</t>
  </si>
  <si>
    <t>A0566</t>
  </si>
  <si>
    <t xml:space="preserve">Jalan Antapani Lama No. 7
</t>
  </si>
  <si>
    <t>E0734</t>
  </si>
  <si>
    <t>Gg. Antapani Lama No. 68</t>
  </si>
  <si>
    <t>F0755</t>
  </si>
  <si>
    <t xml:space="preserve">Gg. Ir. H. Djuanda No. 4
</t>
  </si>
  <si>
    <t>F0435</t>
  </si>
  <si>
    <t>Gang Pelajar Pejuang No. 06</t>
  </si>
  <si>
    <t>C0328</t>
  </si>
  <si>
    <t>Gang Tebet Barat Dalam No. 45</t>
  </si>
  <si>
    <t>F0195</t>
  </si>
  <si>
    <t xml:space="preserve">Gang Jayawijaya No. 7
</t>
  </si>
  <si>
    <t>F0615</t>
  </si>
  <si>
    <t xml:space="preserve">Jl. Gedebage Selatan No. 6
</t>
  </si>
  <si>
    <t>D0510</t>
  </si>
  <si>
    <t>Jalan Kendalsari No. 30</t>
  </si>
  <si>
    <t>D0942</t>
  </si>
  <si>
    <t xml:space="preserve">Gang Dipenogoro No. 5
</t>
  </si>
  <si>
    <t>B0418</t>
  </si>
  <si>
    <t xml:space="preserve">Jalan Pasirkoja No. 0
</t>
  </si>
  <si>
    <t>C0899</t>
  </si>
  <si>
    <t>Jl. Erlangga No. 90</t>
  </si>
  <si>
    <t>F0235</t>
  </si>
  <si>
    <t>Gang Rajawali Timur No. 87</t>
  </si>
  <si>
    <t>E0218</t>
  </si>
  <si>
    <t>Jalan Indragiri No. 95</t>
  </si>
  <si>
    <t>E0808</t>
  </si>
  <si>
    <t>D0241</t>
  </si>
  <si>
    <t xml:space="preserve">Jalan Otto Iskandardinata No. 9
</t>
  </si>
  <si>
    <t>C0929</t>
  </si>
  <si>
    <t>Jalan Dipenogoro No. 55</t>
  </si>
  <si>
    <t>D0787</t>
  </si>
  <si>
    <t>Jalan Cihampelas No. 50</t>
  </si>
  <si>
    <t>E0933</t>
  </si>
  <si>
    <t>B0466</t>
  </si>
  <si>
    <t>Gg. Bangka Raya No. 27</t>
  </si>
  <si>
    <t>F0463</t>
  </si>
  <si>
    <t>Gg. Siliwangi No. 53</t>
  </si>
  <si>
    <t>C0932</t>
  </si>
  <si>
    <t xml:space="preserve">Gg. Monginsidi No. 7
</t>
  </si>
  <si>
    <t>F0036</t>
  </si>
  <si>
    <t>Gang Cempaka No. 14</t>
  </si>
  <si>
    <t>D0479</t>
  </si>
  <si>
    <t xml:space="preserve">Jl. Wonoayu No. 1
</t>
  </si>
  <si>
    <t>A0638</t>
  </si>
  <si>
    <t>Jl. Ciwastra No. 45</t>
  </si>
  <si>
    <t>D0315</t>
  </si>
  <si>
    <t xml:space="preserve">Jl. Dipenogoro No. 8
</t>
  </si>
  <si>
    <t>E0191</t>
  </si>
  <si>
    <t>Gang Erlangga No. 11</t>
  </si>
  <si>
    <t>F0539</t>
  </si>
  <si>
    <t>Gang Rajawali Timur No. 81</t>
  </si>
  <si>
    <t>B0229</t>
  </si>
  <si>
    <t>Gg. Rawamangun No. 80</t>
  </si>
  <si>
    <t>A0926</t>
  </si>
  <si>
    <t>Jalan Abdul Muis No. 57</t>
  </si>
  <si>
    <t>E0028</t>
  </si>
  <si>
    <t>Jalan Gegerkalong Hilir No. 96</t>
  </si>
  <si>
    <t>C0250</t>
  </si>
  <si>
    <t>Gang Kutai No. 51</t>
  </si>
  <si>
    <t>D0445</t>
  </si>
  <si>
    <t xml:space="preserve">Gg. Indragiri No. 7
</t>
  </si>
  <si>
    <t>C0138</t>
  </si>
  <si>
    <t xml:space="preserve">Gang Jamika No. 6
</t>
  </si>
  <si>
    <t>F0306</t>
  </si>
  <si>
    <t>Gg. Ahmad Dahlan No. 90</t>
  </si>
  <si>
    <t>D0378</t>
  </si>
  <si>
    <t xml:space="preserve">Gang Dipatiukur No. 7
</t>
  </si>
  <si>
    <t>C0253</t>
  </si>
  <si>
    <t>Gg. Gardujati No. 90</t>
  </si>
  <si>
    <t>C0501</t>
  </si>
  <si>
    <t xml:space="preserve">Jl. Suniaraja No. 5
</t>
  </si>
  <si>
    <t>C0054</t>
  </si>
  <si>
    <t xml:space="preserve">Gg. Stasiun Wonokromo No. 8
</t>
  </si>
  <si>
    <t>F0889</t>
  </si>
  <si>
    <t>D0716</t>
  </si>
  <si>
    <t xml:space="preserve">Gg. Abdul Muis No. 4
</t>
  </si>
  <si>
    <t>F0838</t>
  </si>
  <si>
    <t>Gang Cikapayang No. 69</t>
  </si>
  <si>
    <t>E0519</t>
  </si>
  <si>
    <t>Gg. Astana Anyar No. 10</t>
  </si>
  <si>
    <t>A0653</t>
  </si>
  <si>
    <t xml:space="preserve">Gang Suryakencana No. 2
</t>
  </si>
  <si>
    <t>E0578</t>
  </si>
  <si>
    <t>Gang Cikutra Timur No. 64</t>
  </si>
  <si>
    <t>F0735</t>
  </si>
  <si>
    <t>Jalan Ir. H. Djuanda No. 13</t>
  </si>
  <si>
    <t>B0791</t>
  </si>
  <si>
    <t>Jl. Ronggowarsito No. 59</t>
  </si>
  <si>
    <t>D0070</t>
  </si>
  <si>
    <t xml:space="preserve">Gang Sentot Alibasa No. 6
</t>
  </si>
  <si>
    <t>D0950</t>
  </si>
  <si>
    <t>Jalan Laswi No. 49</t>
  </si>
  <si>
    <t>F0074</t>
  </si>
  <si>
    <t>Jl. Stasiun Wonokromo No. 77</t>
  </si>
  <si>
    <t>C0426</t>
  </si>
  <si>
    <t>Gg. M.T Haryono No. 33</t>
  </si>
  <si>
    <t>C0290</t>
  </si>
  <si>
    <t>Jl. Sukajadi No. 67</t>
  </si>
  <si>
    <t>F0038</t>
  </si>
  <si>
    <t>Gg. PHH. Mustofa No. 57</t>
  </si>
  <si>
    <t>E0046</t>
  </si>
  <si>
    <t>Gg. M.H Thamrin No. 37</t>
  </si>
  <si>
    <t>F0408</t>
  </si>
  <si>
    <t xml:space="preserve">Jl. Laswi No. 8
</t>
  </si>
  <si>
    <t>B0881</t>
  </si>
  <si>
    <t>Jalan Jend. A. Yani No. 43</t>
  </si>
  <si>
    <t>A0213</t>
  </si>
  <si>
    <t>Gang Pasteur No. 81</t>
  </si>
  <si>
    <t>D0334</t>
  </si>
  <si>
    <t>Jl. Raya Ujungberung No. 67</t>
  </si>
  <si>
    <t>F0263</t>
  </si>
  <si>
    <t>Jl. Raya Setiabudhi No. 98</t>
  </si>
  <si>
    <t>F0679</t>
  </si>
  <si>
    <t>Gg. Bangka Raya No. 15</t>
  </si>
  <si>
    <t>C0214</t>
  </si>
  <si>
    <t>Jalan Tubagus Ismail No. 99</t>
  </si>
  <si>
    <t>E0630</t>
  </si>
  <si>
    <t xml:space="preserve">Gang Surapati No. 7
</t>
  </si>
  <si>
    <t>B0527</t>
  </si>
  <si>
    <t xml:space="preserve">Gang Rawamangun No. 7
</t>
  </si>
  <si>
    <t>B0600</t>
  </si>
  <si>
    <t>Jalan Merdeka No. 87</t>
  </si>
  <si>
    <t>B0352</t>
  </si>
  <si>
    <t>B0140</t>
  </si>
  <si>
    <t>Jalan Jamika No. 77</t>
  </si>
  <si>
    <t>A0534</t>
  </si>
  <si>
    <t xml:space="preserve">Jl. Rajawali Timur No. 1
</t>
  </si>
  <si>
    <t>B0133</t>
  </si>
  <si>
    <t>Jl. Laswi No. 49</t>
  </si>
  <si>
    <t>D0949</t>
  </si>
  <si>
    <t>Gang BKR No. 08</t>
  </si>
  <si>
    <t>D0044</t>
  </si>
  <si>
    <t>Gg. Cihampelas No. 96</t>
  </si>
  <si>
    <t>D0707</t>
  </si>
  <si>
    <t xml:space="preserve">Gang R.E Martadinata No. 8
</t>
  </si>
  <si>
    <t>E0316</t>
  </si>
  <si>
    <t xml:space="preserve">Gang Jamika No. 9
</t>
  </si>
  <si>
    <t>A0137</t>
  </si>
  <si>
    <t xml:space="preserve">Gg. Gedebage Selatan No. 6
</t>
  </si>
  <si>
    <t>E0636</t>
  </si>
  <si>
    <t xml:space="preserve">Gg. Kutai No. 3
</t>
  </si>
  <si>
    <t>A0185</t>
  </si>
  <si>
    <t>Gang Moch. Ramdan No. 47</t>
  </si>
  <si>
    <t>B0416</t>
  </si>
  <si>
    <t xml:space="preserve">Gg. Rungkut Industri No. 6
</t>
  </si>
  <si>
    <t>C0330</t>
  </si>
  <si>
    <t xml:space="preserve">Gg. Tubagus Ismail No. 9
</t>
  </si>
  <si>
    <t>D0733</t>
  </si>
  <si>
    <t xml:space="preserve">Gang BKR No. 6
</t>
  </si>
  <si>
    <t>F0210</t>
  </si>
  <si>
    <t>Jl. Otto Iskandardinata No. 46</t>
  </si>
  <si>
    <t>E0522</t>
  </si>
  <si>
    <t xml:space="preserve">Jalan Antapani Lama No. 6
</t>
  </si>
  <si>
    <t>B0855</t>
  </si>
  <si>
    <t>Gg. Surapati No. 93</t>
  </si>
  <si>
    <t>E0104</t>
  </si>
  <si>
    <t>Jalan Ahmad Dahlan No. 74</t>
  </si>
  <si>
    <t>C0533</t>
  </si>
  <si>
    <t xml:space="preserve">Gg. BKR No. 3
</t>
  </si>
  <si>
    <t>A0696</t>
  </si>
  <si>
    <t>Gang Joyoboyo No. 21</t>
  </si>
  <si>
    <t>E0119</t>
  </si>
  <si>
    <t xml:space="preserve">Gang HOS. Cokroaminoto No. 5
</t>
  </si>
  <si>
    <t>E0381</t>
  </si>
  <si>
    <t>Gang Asia Afrika No. 97</t>
  </si>
  <si>
    <t>F0802</t>
  </si>
  <si>
    <t xml:space="preserve">Jalan Tubagus Ismail No. 7
</t>
  </si>
  <si>
    <t>E0796</t>
  </si>
  <si>
    <t>Gang Astana Anyar No. 51</t>
  </si>
  <si>
    <t>F0307</t>
  </si>
  <si>
    <t xml:space="preserve">Gang Kutai No. 3
</t>
  </si>
  <si>
    <t>E0708</t>
  </si>
  <si>
    <t xml:space="preserve">Gg. Sentot Alibasa No. 1
</t>
  </si>
  <si>
    <t>F0441</t>
  </si>
  <si>
    <t>F0109</t>
  </si>
  <si>
    <t xml:space="preserve">Gang Rawamangun No. 2
</t>
  </si>
  <si>
    <t>E0402</t>
  </si>
  <si>
    <t>Jl. Indragiri No. 66</t>
  </si>
  <si>
    <t>B0939</t>
  </si>
  <si>
    <t>Jalan Asia Afrika No. 36</t>
  </si>
  <si>
    <t>F0953</t>
  </si>
  <si>
    <t xml:space="preserve">Gang BKR No. 7
</t>
  </si>
  <si>
    <t>A0181</t>
  </si>
  <si>
    <t>Gang Kendalsari No. 87</t>
  </si>
  <si>
    <t>E0520</t>
  </si>
  <si>
    <t>Gang Moch. Toha No. 06</t>
  </si>
  <si>
    <t>F0878</t>
  </si>
  <si>
    <t xml:space="preserve">Jl. KH Amin Jasuta No. 9
</t>
  </si>
  <si>
    <t>F0742</t>
  </si>
  <si>
    <t>Gg. Bangka Raya No. 76</t>
  </si>
  <si>
    <t>B0656</t>
  </si>
  <si>
    <t xml:space="preserve">Gg. Pacuan Kuda No. 1
</t>
  </si>
  <si>
    <t>A0681</t>
  </si>
  <si>
    <t>Jalan BKR No. 90</t>
  </si>
  <si>
    <t>E0419</t>
  </si>
  <si>
    <t>Jl. Kiaracondong No. 45</t>
  </si>
  <si>
    <t>A0063</t>
  </si>
  <si>
    <t>Jalan Ahmad Dahlan No. 88</t>
  </si>
  <si>
    <t>C0449</t>
  </si>
  <si>
    <t xml:space="preserve">Gang Otto Iskandardinata No. 1
</t>
  </si>
  <si>
    <t>A0026</t>
  </si>
  <si>
    <t xml:space="preserve">Gg. Erlangga No. 9
</t>
  </si>
  <si>
    <t>F0182</t>
  </si>
  <si>
    <t xml:space="preserve">Jalan Yos Sudarso No. 8
</t>
  </si>
  <si>
    <t>A0940</t>
  </si>
  <si>
    <t xml:space="preserve">Gg. Monginsidi No. 5
</t>
  </si>
  <si>
    <t>B0893</t>
  </si>
  <si>
    <t>Gg. Sukabumi No. 75</t>
  </si>
  <si>
    <t>E0595</t>
  </si>
  <si>
    <t>Jalan Ahmad Dahlan No. 36</t>
  </si>
  <si>
    <t>B0502</t>
  </si>
  <si>
    <t xml:space="preserve">Jalan Wonoayu No. 0
</t>
  </si>
  <si>
    <t>E0367</t>
  </si>
  <si>
    <t xml:space="preserve">Jl. Gedebage Selatan No. 9
</t>
  </si>
  <si>
    <t>F0498</t>
  </si>
  <si>
    <t>Gg. W.R. Supratman No. 58</t>
  </si>
  <si>
    <t>E0390</t>
  </si>
  <si>
    <t xml:space="preserve">Gang H.J Maemunah No. 5
</t>
  </si>
  <si>
    <t>F0053</t>
  </si>
  <si>
    <t>Jalan Tubagus Ismail No. 73</t>
  </si>
  <si>
    <t>A0488</t>
  </si>
  <si>
    <t>Jalan Kapten Muslihat No. 07</t>
  </si>
  <si>
    <t>F0222</t>
  </si>
  <si>
    <t xml:space="preserve">Jl. HOS. Cokroaminoto No. 4
</t>
  </si>
  <si>
    <t>E0310</t>
  </si>
  <si>
    <t>Jl. Bangka Raya No. 78</t>
  </si>
  <si>
    <t>E0848</t>
  </si>
  <si>
    <t>Jl. Ciwastra No. 38</t>
  </si>
  <si>
    <t>C0179</t>
  </si>
  <si>
    <t>Jalan Rumah Sakit No. 66</t>
  </si>
  <si>
    <t>E0975</t>
  </si>
  <si>
    <t xml:space="preserve">Gg. Dipenogoro No. 2
</t>
  </si>
  <si>
    <t>C0067</t>
  </si>
  <si>
    <t>Jalan Sadang Serang No. 54</t>
  </si>
  <si>
    <t>D0772</t>
  </si>
  <si>
    <t>Jl. Jend. A. Yani No. 60</t>
  </si>
  <si>
    <t>B0371</t>
  </si>
  <si>
    <t>Jalan KH Amin Jasuta No. 68</t>
  </si>
  <si>
    <t>C0859</t>
  </si>
  <si>
    <t>Gang Veteran No. 08</t>
  </si>
  <si>
    <t>A0272</t>
  </si>
  <si>
    <t xml:space="preserve">Jl. Pasteur No. 5
</t>
  </si>
  <si>
    <t>D0801</t>
  </si>
  <si>
    <t xml:space="preserve">Jalan Pasteur No. 6
</t>
  </si>
  <si>
    <t>C0487</t>
  </si>
  <si>
    <t>Jl. Peta No. 31</t>
  </si>
  <si>
    <t>C0665</t>
  </si>
  <si>
    <t xml:space="preserve">Jl. Abdul Muis No. 9
</t>
  </si>
  <si>
    <t>C0430</t>
  </si>
  <si>
    <t>Gang R.E Martadinata No. 04</t>
  </si>
  <si>
    <t>F0168</t>
  </si>
  <si>
    <t xml:space="preserve">Gang Abdul Muis No. 2
</t>
  </si>
  <si>
    <t>C0614</t>
  </si>
  <si>
    <t>Gang Jayawijaya No. 00</t>
  </si>
  <si>
    <t>A0868</t>
  </si>
  <si>
    <t>Gang Rajawali Timur No. 93</t>
  </si>
  <si>
    <t>A0805</t>
  </si>
  <si>
    <t xml:space="preserve">Jalan Gardujati No. 5
</t>
  </si>
  <si>
    <t>D0513</t>
  </si>
  <si>
    <t>Gg. KH Amin Jasuta No. 08</t>
  </si>
  <si>
    <t>E0643</t>
  </si>
  <si>
    <t>Jalan Kutisari Selatan No. 41</t>
  </si>
  <si>
    <t>D0412</t>
  </si>
  <si>
    <t>Gg. Gedebage Selatan No. 46</t>
  </si>
  <si>
    <t>D0136</t>
  </si>
  <si>
    <t>Gg. Pasteur No. 26</t>
  </si>
  <si>
    <t>C0414</t>
  </si>
  <si>
    <t xml:space="preserve">Jalan Kutisari Selatan No. 3
</t>
  </si>
  <si>
    <t>F0957</t>
  </si>
  <si>
    <t>Jalan Kutisari Selatan No. 76</t>
  </si>
  <si>
    <t>F0184</t>
  </si>
  <si>
    <t>Jalan Erlangga No. 87</t>
  </si>
  <si>
    <t>A0692</t>
  </si>
  <si>
    <t>Jl. Kiaracondong No. 50</t>
  </si>
  <si>
    <t>C0139</t>
  </si>
  <si>
    <t xml:space="preserve">Gang Pasirkoja No. 7
</t>
  </si>
  <si>
    <t>A0201</t>
  </si>
  <si>
    <t xml:space="preserve">Jalan Indragiri No. 9
</t>
  </si>
  <si>
    <t>E0345</t>
  </si>
  <si>
    <t xml:space="preserve">Jl. Pelajar Pejuang No. 0
</t>
  </si>
  <si>
    <t>D0928</t>
  </si>
  <si>
    <t>Gg. Erlangga No. 38</t>
  </si>
  <si>
    <t>E0190</t>
  </si>
  <si>
    <t>Jalan Pasir Koja No. 85</t>
  </si>
  <si>
    <t>C0661</t>
  </si>
  <si>
    <t xml:space="preserve">Jalan Rumah Sakit No. 6
</t>
  </si>
  <si>
    <t>D0617</t>
  </si>
  <si>
    <t>Jl. Sukajadi No. 73</t>
  </si>
  <si>
    <t>F0828</t>
  </si>
  <si>
    <t>Jalan W.R. Supratman No. 28</t>
  </si>
  <si>
    <t>B0814</t>
  </si>
  <si>
    <t>Jl. H.J Maemunah No. 30</t>
  </si>
  <si>
    <t>F0823</t>
  </si>
  <si>
    <t xml:space="preserve">Gg. K.H. Wahid Hasyim No. 4
</t>
  </si>
  <si>
    <t>E0143</t>
  </si>
  <si>
    <t xml:space="preserve">Jl. Cikutra Barat No. 2
</t>
  </si>
  <si>
    <t>C0764</t>
  </si>
  <si>
    <t>Jalan Stasiun Wonokromo No. 38</t>
  </si>
  <si>
    <t>C0587</t>
  </si>
  <si>
    <t xml:space="preserve">Jalan K.H. Wahid Hasyim No. 6
</t>
  </si>
  <si>
    <t>E0291</t>
  </si>
  <si>
    <t xml:space="preserve">Jl. Suniaraja No. 3
</t>
  </si>
  <si>
    <t>E0409</t>
  </si>
  <si>
    <t>Jalan W.R. Supratman No. 90</t>
  </si>
  <si>
    <t>B0458</t>
  </si>
  <si>
    <t>Gg. Suryakencana No. 91</t>
  </si>
  <si>
    <t>E0045</t>
  </si>
  <si>
    <t>Gg. Waringin No. 37</t>
  </si>
  <si>
    <t>D0948</t>
  </si>
  <si>
    <t>Jalan Sukajadi No. 84</t>
  </si>
  <si>
    <t>F0256</t>
  </si>
  <si>
    <t>Gg. Stasiun Wonokromo No. 18</t>
  </si>
  <si>
    <t>E0685</t>
  </si>
  <si>
    <t>Gg. Dipatiukur No. 31</t>
  </si>
  <si>
    <t>D0131</t>
  </si>
  <si>
    <t>Jl. Raya Setiabudhi No. 90</t>
  </si>
  <si>
    <t>B0782</t>
  </si>
  <si>
    <t>Jl. Rumah Sakit No. 75</t>
  </si>
  <si>
    <t>A0563</t>
  </si>
  <si>
    <t>Gang Otto Iskandardinata No. 68</t>
  </si>
  <si>
    <t>D0902</t>
  </si>
  <si>
    <t>Gang S. Parman No. 79</t>
  </si>
  <si>
    <t>F0346</t>
  </si>
  <si>
    <t xml:space="preserve">Jl. Kiaracondong No. 2
</t>
  </si>
  <si>
    <t>B0512</t>
  </si>
  <si>
    <t xml:space="preserve">Gg. Indragiri No. 9
</t>
  </si>
  <si>
    <t>D0757</t>
  </si>
  <si>
    <t>Jl. Moch. Toha No. 55</t>
  </si>
  <si>
    <t>D0872</t>
  </si>
  <si>
    <t>Gang HOS. Cokroaminoto No. 33</t>
  </si>
  <si>
    <t>D0849</t>
  </si>
  <si>
    <t>Jl. Rajawali Timur No. 82</t>
  </si>
  <si>
    <t>C0839</t>
  </si>
  <si>
    <t>Jl. Dipatiukur No. 28</t>
  </si>
  <si>
    <t>E0387</t>
  </si>
  <si>
    <t>Gg. Cikutra Barat No. 80</t>
  </si>
  <si>
    <t>F0443</t>
  </si>
  <si>
    <t xml:space="preserve">Jalan Jakarta No. 1
</t>
  </si>
  <si>
    <t>E0059</t>
  </si>
  <si>
    <t>Gg. PHH. Mustofa No. 89</t>
  </si>
  <si>
    <t>B0717</t>
  </si>
  <si>
    <t>Jl. Suryakencana No. 91</t>
  </si>
  <si>
    <t>B0635</t>
  </si>
  <si>
    <t xml:space="preserve">Jl. Gegerkalong Hilir No. 0
</t>
  </si>
  <si>
    <t>A0094</t>
  </si>
  <si>
    <t>Jl. Sukajadi No. 95</t>
  </si>
  <si>
    <t>D0096</t>
  </si>
  <si>
    <t xml:space="preserve">Gg. Gegerkalong Hilir No. 7
</t>
  </si>
  <si>
    <t>D0489</t>
  </si>
  <si>
    <t>Jalan Rajawali Timur No. 17</t>
  </si>
  <si>
    <t>A0281</t>
  </si>
  <si>
    <t xml:space="preserve">Gang Moch. Ramdan No. 0
</t>
  </si>
  <si>
    <t>B0864</t>
  </si>
  <si>
    <t>Gg. Asia Afrika No. 28</t>
  </si>
  <si>
    <t>C0383</t>
  </si>
  <si>
    <t>Jalan W.R. Supratman No. 21</t>
  </si>
  <si>
    <t>D0271</t>
  </si>
  <si>
    <t>Jalan Suryakencana No. 23</t>
  </si>
  <si>
    <t>D0817</t>
  </si>
  <si>
    <t xml:space="preserve">Jl. S. Parman No. 2
</t>
  </si>
  <si>
    <t>F0597</t>
  </si>
  <si>
    <t>F0936</t>
  </si>
  <si>
    <t>D0283</t>
  </si>
  <si>
    <t>Jalan Indragiri No. 33</t>
  </si>
  <si>
    <t>B0226</t>
  </si>
  <si>
    <t>Jalan S. Parman No. 75</t>
  </si>
  <si>
    <t>E0567</t>
  </si>
  <si>
    <t xml:space="preserve">Gg. Jend. Sudirman No. 8
</t>
  </si>
  <si>
    <t>F0326</t>
  </si>
  <si>
    <t xml:space="preserve">Gang Dipenogoro No. 0
</t>
  </si>
  <si>
    <t>C0698</t>
  </si>
  <si>
    <t>Gg. Bangka Raya No. 25</t>
  </si>
  <si>
    <t>C0149</t>
  </si>
  <si>
    <t xml:space="preserve">Jl. S. Parman No. 0
</t>
  </si>
  <si>
    <t>D0141</t>
  </si>
  <si>
    <t>Gang Kendalsari No. 67</t>
  </si>
  <si>
    <t>B0729</t>
  </si>
  <si>
    <t>Jl. Moch. Toha No. 26</t>
  </si>
  <si>
    <t>F0592</t>
  </si>
  <si>
    <t xml:space="preserve">Gg. Monginsidi No. 6
</t>
  </si>
  <si>
    <t>D0792</t>
  </si>
  <si>
    <t>Jalan Raya Setiabudhi No. 63</t>
  </si>
  <si>
    <t>C0436</t>
  </si>
  <si>
    <t>B0023</t>
  </si>
  <si>
    <t xml:space="preserve">Gg. Kutisari Selatan No. 5
</t>
  </si>
  <si>
    <t>B0857</t>
  </si>
  <si>
    <t>Jl. Rungkut Industri No. 62</t>
  </si>
  <si>
    <t>A0758</t>
  </si>
  <si>
    <t>Jl. Kutisari Selatan No. 35</t>
  </si>
  <si>
    <t>B0483</t>
  </si>
  <si>
    <t>Gang Rajawali Timur No. 42</t>
  </si>
  <si>
    <t>D0730</t>
  </si>
  <si>
    <t>Gg. KH Amin Jasuta No. 20</t>
  </si>
  <si>
    <t>E0010</t>
  </si>
  <si>
    <t xml:space="preserve">Gang Erlangga No. 8
</t>
  </si>
  <si>
    <t>C0413</t>
  </si>
  <si>
    <t xml:space="preserve">Jalan Dr. Djunjunan No. 8
</t>
  </si>
  <si>
    <t>C0577</t>
  </si>
  <si>
    <t>Jalan Kebonjati No. 08</t>
  </si>
  <si>
    <t>C0055</t>
  </si>
  <si>
    <t>Gg. Cihampelas No. 45</t>
  </si>
  <si>
    <t>B0092</t>
  </si>
  <si>
    <t>Jalan Moch. Ramdan No. 07</t>
  </si>
  <si>
    <t>F0719</t>
  </si>
  <si>
    <t>Jl. Suryakencana No. 18</t>
  </si>
  <si>
    <t>B0690</t>
  </si>
  <si>
    <t>Jalan Jamika No. 37</t>
  </si>
  <si>
    <t>F0958</t>
  </si>
  <si>
    <t>Jl. Pacuan Kuda No. 72</t>
  </si>
  <si>
    <t>B0921</t>
  </si>
  <si>
    <t xml:space="preserve">Gang PHH. Mustofa No. 2
</t>
  </si>
  <si>
    <t>C0654</t>
  </si>
  <si>
    <t>Gg. Suryakencana No. 67</t>
  </si>
  <si>
    <t>A0188</t>
  </si>
  <si>
    <t>Gang Merdeka No. 34</t>
  </si>
  <si>
    <t>D0686</t>
  </si>
  <si>
    <t>Gg. Cikutra Barat No. 24</t>
  </si>
  <si>
    <t>A0682</t>
  </si>
  <si>
    <t xml:space="preserve">Jl. Dr. Djunjunan No. 2
</t>
  </si>
  <si>
    <t>D0303</t>
  </si>
  <si>
    <t>Jl. Raya Ujungberung No. 69</t>
  </si>
  <si>
    <t>D0072</t>
  </si>
  <si>
    <t>Gg. R.E Martadinata No. 43</t>
  </si>
  <si>
    <t>A0110</t>
  </si>
  <si>
    <t>Jl. Moch. Ramdan No. 70</t>
  </si>
  <si>
    <t>A0288</t>
  </si>
  <si>
    <t>Jl. Indragiri No. 63</t>
  </si>
  <si>
    <t>D0160</t>
  </si>
  <si>
    <t>Jl. Dipenogoro No. 36</t>
  </si>
  <si>
    <t>E0756</t>
  </si>
  <si>
    <t>C0632</t>
  </si>
  <si>
    <t xml:space="preserve">Jalan Gedebage Selatan No. 9
</t>
  </si>
  <si>
    <t>F0212</t>
  </si>
  <si>
    <t>Jl. Kutisari Selatan No. 90</t>
  </si>
  <si>
    <t>C0994</t>
  </si>
  <si>
    <t>Jalan Kendalsari No. 22</t>
  </si>
  <si>
    <t>D0822</t>
  </si>
  <si>
    <t xml:space="preserve">Jalan Veteran No. 9
</t>
  </si>
  <si>
    <t>C0858</t>
  </si>
  <si>
    <t xml:space="preserve">Gang Kendalsari No. 7
</t>
  </si>
  <si>
    <t>A0588</t>
  </si>
  <si>
    <t>Gang Tubagus Ismail No. 63</t>
  </si>
  <si>
    <t>B0331</t>
  </si>
  <si>
    <t>Jl. Monginsidi No. 07</t>
  </si>
  <si>
    <t>F0727</t>
  </si>
  <si>
    <t>Jl. Sukajadi No. 34</t>
  </si>
  <si>
    <t>C0122</t>
  </si>
  <si>
    <t>Jl. Surapati No. 64</t>
  </si>
  <si>
    <t>D0135</t>
  </si>
  <si>
    <t xml:space="preserve">Jalan Ciwastra No. 4
</t>
  </si>
  <si>
    <t>B0343</t>
  </si>
  <si>
    <t>Jalan Surapati No. 77</t>
  </si>
  <si>
    <t>A0150</t>
  </si>
  <si>
    <t>Jalan Sukabumi No. 33</t>
  </si>
  <si>
    <t>E0093</t>
  </si>
  <si>
    <t>Gg. Moch. Toha No. 61</t>
  </si>
  <si>
    <t>B0208</t>
  </si>
  <si>
    <t xml:space="preserve">Gg. Laswi No. 6
</t>
  </si>
  <si>
    <t>E0824</t>
  </si>
  <si>
    <t xml:space="preserve">Gg. Kutisari Selatan No. 7
</t>
  </si>
  <si>
    <t>A0169</t>
  </si>
  <si>
    <t>Jl. Kapten Muslihat No. 27</t>
  </si>
  <si>
    <t>C0865</t>
  </si>
  <si>
    <t>Jalan Tebet Barat Dalam No. 39</t>
  </si>
  <si>
    <t>C0388</t>
  </si>
  <si>
    <t>A0674</t>
  </si>
  <si>
    <t>Jl. Laswi No. 15</t>
  </si>
  <si>
    <t>B0142</t>
  </si>
  <si>
    <t>Jalan Kiaracondong No. 15</t>
  </si>
  <si>
    <t>F0420</t>
  </si>
  <si>
    <t xml:space="preserve">Jalan Cihampelas No. 5
</t>
  </si>
  <si>
    <t>B0954</t>
  </si>
  <si>
    <t>Jalan Peta No. 59</t>
  </si>
  <si>
    <t>D0344</t>
  </si>
  <si>
    <t>Gang Pasirkoja No. 56</t>
  </si>
  <si>
    <t>B0606</t>
  </si>
  <si>
    <t xml:space="preserve">Gg. Tebet Barat Dalam No. 9
</t>
  </si>
  <si>
    <t>C0528</t>
  </si>
  <si>
    <t>Jalan S. Parman No. 85</t>
  </si>
  <si>
    <t>E0013</t>
  </si>
  <si>
    <t>Jl. Jakarta No. 26</t>
  </si>
  <si>
    <t>A0916</t>
  </si>
  <si>
    <t>Jalan Joyoboyo No. 04</t>
  </si>
  <si>
    <t>C0545</t>
  </si>
  <si>
    <t>Gang Medokan Ayu No. 30</t>
  </si>
  <si>
    <t>D0795</t>
  </si>
  <si>
    <t xml:space="preserve">Gg. Cikutra Barat No. 1
</t>
  </si>
  <si>
    <t>A0691</t>
  </si>
  <si>
    <t>Gang Pasir Koja No. 23</t>
  </si>
  <si>
    <t>F0384</t>
  </si>
  <si>
    <t>Tanggal Absen</t>
  </si>
  <si>
    <t>Bulan</t>
  </si>
  <si>
    <t>Nomor</t>
  </si>
  <si>
    <t>List Jurusan</t>
  </si>
  <si>
    <r>
      <t xml:space="preserve">Isi sheet </t>
    </r>
    <r>
      <rPr>
        <b/>
        <sz val="11"/>
        <color theme="1"/>
        <rFont val="Calibri"/>
        <family val="2"/>
        <scheme val="minor"/>
      </rPr>
      <t>Helper</t>
    </r>
    <r>
      <rPr>
        <sz val="11"/>
        <color theme="1"/>
        <rFont val="Calibri"/>
        <family val="2"/>
        <scheme val="minor"/>
      </rPr>
      <t xml:space="preserve"> dengan nilai yang valid (ada nilai valid apa di kolom Jurusan)</t>
    </r>
  </si>
  <si>
    <r>
      <t xml:space="preserve">Cek apakah ada data invalid dari sheet </t>
    </r>
    <r>
      <rPr>
        <b/>
        <sz val="11"/>
        <color theme="1"/>
        <rFont val="Calibri"/>
        <family val="2"/>
        <scheme val="minor"/>
      </rPr>
      <t>Main</t>
    </r>
    <r>
      <rPr>
        <sz val="11"/>
        <color theme="1"/>
        <rFont val="Calibri"/>
        <family val="2"/>
        <scheme val="minor"/>
      </rPr>
      <t xml:space="preserve"> berdasarkan kamus yang ada di sheet </t>
    </r>
    <r>
      <rPr>
        <b/>
        <sz val="11"/>
        <color theme="1"/>
        <rFont val="Calibri"/>
        <family val="2"/>
        <scheme val="minor"/>
      </rPr>
      <t>Helper</t>
    </r>
    <r>
      <rPr>
        <sz val="11"/>
        <color theme="1"/>
        <rFont val="Calibri"/>
        <family val="2"/>
        <scheme val="minor"/>
      </rPr>
      <t>, jika ada silahkan ditandai dengan lingkaran</t>
    </r>
  </si>
  <si>
    <r>
      <t xml:space="preserve">Jawab pertanyaan nomor 1-3 dari sheet </t>
    </r>
    <r>
      <rPr>
        <b/>
        <sz val="11"/>
        <color theme="1"/>
        <rFont val="Calibri"/>
        <family val="2"/>
        <scheme val="minor"/>
      </rPr>
      <t>Soal</t>
    </r>
  </si>
  <si>
    <r>
      <t xml:space="preserve">Perbaiki data yang invalid sehingga semua data dari sheet Main menjadi valid (berdasarkan sheet </t>
    </r>
    <r>
      <rPr>
        <b/>
        <sz val="11"/>
        <color theme="1"/>
        <rFont val="Calibri"/>
        <family val="2"/>
        <scheme val="minor"/>
      </rPr>
      <t>Helper</t>
    </r>
    <r>
      <rPr>
        <sz val="11"/>
        <color theme="1"/>
        <rFont val="Calibri"/>
        <family val="2"/>
        <scheme val="minor"/>
      </rPr>
      <t>)</t>
    </r>
  </si>
  <si>
    <t>Buat 3 grafik dengan contoh seperti ini</t>
  </si>
  <si>
    <r>
      <t xml:space="preserve">Jawab pertanyaan nomor 4-6 dari sheet </t>
    </r>
    <r>
      <rPr>
        <b/>
        <sz val="11"/>
        <color theme="1"/>
        <rFont val="Calibri"/>
        <family val="2"/>
        <scheme val="minor"/>
      </rPr>
      <t>Soal</t>
    </r>
  </si>
  <si>
    <r>
      <t xml:space="preserve">Buat ID Mahasiswa dari Sheet </t>
    </r>
    <r>
      <rPr>
        <b/>
        <sz val="11"/>
        <color theme="1"/>
        <rFont val="Calibri"/>
        <family val="2"/>
        <scheme val="minor"/>
      </rPr>
      <t>Main</t>
    </r>
    <r>
      <rPr>
        <sz val="11"/>
        <color theme="1"/>
        <rFont val="Calibri"/>
        <family val="2"/>
        <scheme val="minor"/>
      </rPr>
      <t xml:space="preserve"> berdasarkan Kode Jurusan + Nomor mereka</t>
    </r>
  </si>
  <si>
    <r>
      <t xml:space="preserve">Isi kolom Absen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Absen</t>
    </r>
  </si>
  <si>
    <t>Jawab pertanyaan nomor 7-9 dari sheet Soal</t>
  </si>
  <si>
    <r>
      <t xml:space="preserve">Isi kolom </t>
    </r>
    <r>
      <rPr>
        <b/>
        <sz val="11"/>
        <color theme="1"/>
        <rFont val="Calibri"/>
        <family val="2"/>
        <scheme val="minor"/>
      </rPr>
      <t>Nilai Akhir</t>
    </r>
    <r>
      <rPr>
        <sz val="11"/>
        <color theme="1"/>
        <rFont val="Calibri"/>
        <family val="2"/>
        <scheme val="minor"/>
      </rPr>
      <t xml:space="preserve"> dengan kriteria berikut</t>
    </r>
  </si>
  <si>
    <t>Yes</t>
  </si>
  <si>
    <t>80-10= 70</t>
  </si>
  <si>
    <r>
      <t xml:space="preserve">Untuk mahasiswa yang pernah absen mengurangi nilai </t>
    </r>
    <r>
      <rPr>
        <b/>
        <sz val="11"/>
        <color theme="1"/>
        <rFont val="Calibri"/>
        <family val="2"/>
        <scheme val="minor"/>
      </rPr>
      <t>Tugas</t>
    </r>
    <r>
      <rPr>
        <sz val="11"/>
        <color theme="1"/>
        <rFont val="Calibri"/>
        <family val="2"/>
        <scheme val="minor"/>
      </rPr>
      <t xml:space="preserve"> sebanyak 10</t>
    </r>
  </si>
  <si>
    <r>
      <t xml:space="preserve">Isi kolom Nama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Detail</t>
    </r>
  </si>
  <si>
    <r>
      <t xml:space="preserve">Jawab pertanyaan nomor 10-12 dari sheet </t>
    </r>
    <r>
      <rPr>
        <b/>
        <sz val="11"/>
        <color theme="1"/>
        <rFont val="Calibri"/>
        <family val="2"/>
        <scheme val="minor"/>
      </rPr>
      <t>Soal</t>
    </r>
  </si>
  <si>
    <r>
      <t xml:space="preserve">Jawab pertanyaan nomor 13-15 dari sheet </t>
    </r>
    <r>
      <rPr>
        <b/>
        <sz val="11"/>
        <color theme="1"/>
        <rFont val="Calibri"/>
        <family val="2"/>
        <scheme val="minor"/>
      </rPr>
      <t>Soal</t>
    </r>
  </si>
  <si>
    <t>Jawaban</t>
  </si>
  <si>
    <t>Check</t>
  </si>
  <si>
    <t>Nama</t>
  </si>
  <si>
    <t>Berapa data dari Jurusan Fisika yang Invalid (Tidak Valid)?</t>
  </si>
  <si>
    <t>Berapa selisih dari rata rata Ujian 4 dan rata rata Ujian 3 untuk Jurusan Aktuaria? (2 angka dibelakang koma)</t>
  </si>
  <si>
    <t>Absen</t>
  </si>
  <si>
    <t>Jika mahasiswa berada di data Absen, isi dengan tanggal dia absen</t>
  </si>
  <si>
    <r>
      <t xml:space="preserve">Jika tidak ada, isi dengan kalimat </t>
    </r>
    <r>
      <rPr>
        <b/>
        <sz val="11"/>
        <color theme="1"/>
        <rFont val="Calibri"/>
        <family val="2"/>
        <scheme val="minor"/>
      </rPr>
      <t>No</t>
    </r>
  </si>
  <si>
    <t>Berapa mahasiswa jurusan Statistika yang pernah absen?</t>
  </si>
  <si>
    <t>Berapa persen mahasiswa jurusan Biologi yang tidak pernah absen?</t>
  </si>
  <si>
    <t>Tugas Update</t>
  </si>
  <si>
    <t>Berapa Nilai Akhir dari mahasiswi Irfan Nababan? (1 angka dibelakang koma)</t>
  </si>
  <si>
    <t>Jurusan apa yang memiliki rata-rata Nilai Akhir terendah?</t>
  </si>
  <si>
    <t>Berapa mahasiswa yang mendapatkan Grade B?</t>
  </si>
  <si>
    <t>Berapa persen mahasiswa yang mendapatkan Grade D?</t>
  </si>
  <si>
    <t>Berapa mahasiswa yang mendapatkan Grade A dan berada di Jurusan Aktuaria?</t>
  </si>
  <si>
    <t>Langkah Pengerjaan (NB: Bagi yang sebelumnya sudah sempat mengerjakan dan hasilnya masih X, bisa di copy paste rumusnya kesini ya, jika secara rumus benar maka akan mendapatkan hasil yang benar juga, mohon maaf atas ketidaknyamanannya)</t>
  </si>
  <si>
    <t>Berapa rata rata UTS dari Jurusan Statistika? (1 angka dibelakang koma)</t>
  </si>
  <si>
    <t>Berapa jumlah Ujian 2 dari jurusan Fisika?</t>
  </si>
  <si>
    <t>Berapa mahasiswa yang absen di bulan Oktober 2022?</t>
  </si>
  <si>
    <t>Rata-Rata UTS</t>
  </si>
  <si>
    <t>Jumlah Ujian 2</t>
  </si>
  <si>
    <t>Rata2 ujian 3</t>
  </si>
  <si>
    <t>Rata2 ujian 4</t>
  </si>
  <si>
    <t>Kode ID</t>
  </si>
  <si>
    <t>F</t>
  </si>
  <si>
    <t>Statistika absen</t>
  </si>
  <si>
    <t>Oktober</t>
  </si>
  <si>
    <t/>
  </si>
  <si>
    <t>Rata-rata nilai akhir</t>
  </si>
  <si>
    <t>Gula</t>
  </si>
  <si>
    <t>Minyak</t>
  </si>
  <si>
    <t>Dosen</t>
  </si>
  <si>
    <t>1-250</t>
  </si>
  <si>
    <t>251-500</t>
  </si>
  <si>
    <t>501-750</t>
  </si>
  <si>
    <t>751-1000</t>
  </si>
  <si>
    <t>Bu Dwi</t>
  </si>
  <si>
    <t>Pak Budi</t>
  </si>
  <si>
    <t>Bu Made</t>
  </si>
  <si>
    <t>Pak Krisna</t>
  </si>
  <si>
    <t>Bu Ratna</t>
  </si>
  <si>
    <t>Pak 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</si>
</sst>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
    <numFmt numFmtId="165" formatCode="0.0%"/>
    <numFmt numFmtId="166" formatCode="0.0"/>
    <numFmt numFmtId="167" formatCode="0.00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font>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47">
    <xf numFmtId="0" fontId="0" fillId="0" borderId="0" xfId="0"/>
    <xf numFmtId="0" fontId="0" fillId="0" borderId="0" xfId="0" applyAlignment="1">
      <alignment horizontal="left"/>
    </xf>
    <xf numFmtId="0" fontId="0" fillId="0" borderId="0" xfId="0" applyProtection="1">
      <protection locked="0"/>
    </xf>
    <xf numFmtId="14" fontId="2" fillId="0" borderId="0" xfId="0" applyNumberFormat="1" applyFont="1"/>
    <xf numFmtId="0" fontId="2" fillId="0" borderId="0" xfId="0" applyFont="1"/>
    <xf numFmtId="14"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top"/>
    </xf>
    <xf numFmtId="0" fontId="1" fillId="0" borderId="0" xfId="0" applyFont="1"/>
    <xf numFmtId="0" fontId="1" fillId="0" borderId="1" xfId="0" applyFont="1" applyBorder="1"/>
    <xf numFmtId="0" fontId="0" fillId="0" borderId="1" xfId="0" applyBorder="1"/>
    <xf numFmtId="9" fontId="1" fillId="0" borderId="1" xfId="0" applyNumberFormat="1" applyFont="1" applyBorder="1"/>
    <xf numFmtId="9" fontId="0" fillId="0" borderId="1" xfId="0" applyNumberFormat="1" applyBorder="1"/>
    <xf numFmtId="0" fontId="0" fillId="0" borderId="0" xfId="0" applyAlignment="1">
      <alignment horizontal="left"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xf numFmtId="0" fontId="0" fillId="3" borderId="0" xfId="0" applyFill="1" applyAlignment="1">
      <alignment vertical="center"/>
    </xf>
    <xf numFmtId="0" fontId="0" fillId="3" borderId="0" xfId="0" applyFill="1" applyAlignment="1">
      <alignment horizontal="left" vertical="center" wrapText="1"/>
    </xf>
    <xf numFmtId="0" fontId="0" fillId="3" borderId="0" xfId="0" applyFill="1"/>
    <xf numFmtId="0" fontId="0" fillId="4" borderId="0" xfId="0" applyFill="1"/>
    <xf numFmtId="0" fontId="0" fillId="4" borderId="0" xfId="0" applyFill="1" applyAlignment="1">
      <alignment vertical="center"/>
    </xf>
    <xf numFmtId="0" fontId="0" fillId="4" borderId="0" xfId="0" applyFill="1" applyAlignment="1">
      <alignment horizontal="left" vertical="center" wrapText="1"/>
    </xf>
    <xf numFmtId="0" fontId="0" fillId="5" borderId="0" xfId="0" applyFill="1"/>
    <xf numFmtId="0" fontId="0" fillId="5" borderId="0" xfId="0" applyFill="1" applyAlignment="1">
      <alignment vertical="center"/>
    </xf>
    <xf numFmtId="0" fontId="0" fillId="5" borderId="0" xfId="0" applyFill="1" applyAlignment="1">
      <alignment horizontal="left" vertical="center" wrapText="1"/>
    </xf>
    <xf numFmtId="0" fontId="0" fillId="6" borderId="0" xfId="0" applyFill="1" applyAlignment="1">
      <alignment vertical="center"/>
    </xf>
    <xf numFmtId="0" fontId="0" fillId="6" borderId="0" xfId="0" applyFill="1" applyAlignment="1">
      <alignment horizontal="left" vertical="center" wrapText="1"/>
    </xf>
    <xf numFmtId="0" fontId="0" fillId="6" borderId="0" xfId="0" applyFill="1"/>
    <xf numFmtId="0" fontId="1" fillId="0" borderId="0" xfId="0" applyFont="1" applyAlignment="1">
      <alignment horizontal="center" vertical="center" wrapText="1"/>
    </xf>
    <xf numFmtId="0" fontId="1" fillId="0" borderId="0" xfId="0" applyFont="1" applyAlignment="1" applyProtection="1">
      <alignment horizontal="center"/>
      <protection locked="0"/>
    </xf>
    <xf numFmtId="9" fontId="0" fillId="0" borderId="0" xfId="0" applyNumberFormat="1" applyProtection="1">
      <protection locked="0"/>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164" fontId="0" fillId="0" borderId="0" xfId="0" applyNumberFormat="1" applyProtection="1">
      <protection locked="0"/>
    </xf>
    <xf numFmtId="14" fontId="0" fillId="0" borderId="0" xfId="0" applyNumberFormat="1"/>
    <xf numFmtId="10" fontId="0" fillId="0" borderId="0" xfId="0" applyNumberFormat="1"/>
    <xf numFmtId="165" fontId="0" fillId="0" borderId="0" xfId="1" applyNumberFormat="1" applyFont="1"/>
    <xf numFmtId="10" fontId="0" fillId="0" borderId="0" xfId="1" applyNumberFormat="1" applyFont="1" applyProtection="1">
      <protection locked="0"/>
    </xf>
    <xf numFmtId="0" fontId="0" fillId="0" borderId="0" xfId="1" applyNumberFormat="1" applyFont="1" applyProtection="1">
      <protection locked="0"/>
    </xf>
    <xf numFmtId="2" fontId="0" fillId="0" borderId="0" xfId="0" applyNumberFormat="1"/>
    <xf numFmtId="166" fontId="0" fillId="0" borderId="0" xfId="0" applyNumberFormat="1"/>
    <xf numFmtId="1" fontId="0" fillId="0" borderId="0" xfId="0" applyNumberFormat="1"/>
    <xf numFmtId="9" fontId="0" fillId="0" borderId="0" xfId="0" applyNumberFormat="1"/>
    <xf numFmtId="167" fontId="0" fillId="0" borderId="0" xfId="1" applyNumberFormat="1" applyFont="1"/>
    <xf numFmtId="0" fontId="0" fillId="0" borderId="0" xfId="0" quotePrefix="1"/>
  </cellXfs>
  <cellStyles count="2">
    <cellStyle name="Normal" xfId="0" builtinId="0"/>
    <cellStyle name="Percent" xfId="1" builtinId="5"/>
  </cellStyles>
  <dxfs count="2">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BC46C8"/>
      <color rgb="FF4753C7"/>
      <color rgb="FF3FCFB4"/>
      <color rgb="FF68C945"/>
      <color rgb="FFE6CF28"/>
      <color rgb="FFD3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Helper!$C$1</c:f>
              <c:strCache>
                <c:ptCount val="1"/>
                <c:pt idx="0">
                  <c:v>Rata-Rata UTS</c:v>
                </c:pt>
              </c:strCache>
            </c:strRef>
          </c:tx>
          <c:spPr>
            <a:solidFill>
              <a:schemeClr val="accent2"/>
            </a:solidFill>
            <a:ln>
              <a:noFill/>
            </a:ln>
            <a:effectLst/>
          </c:spPr>
          <c:invertIfNegative val="0"/>
          <c:dPt>
            <c:idx val="0"/>
            <c:invertIfNegative val="0"/>
            <c:bubble3D val="0"/>
            <c:spPr>
              <a:solidFill>
                <a:srgbClr val="D33B3B"/>
              </a:solidFill>
              <a:ln>
                <a:noFill/>
              </a:ln>
              <a:effectLst/>
            </c:spPr>
            <c:extLst>
              <c:ext xmlns:c16="http://schemas.microsoft.com/office/drawing/2014/chart" uri="{C3380CC4-5D6E-409C-BE32-E72D297353CC}">
                <c16:uniqueId val="{00000002-3E9A-4189-A5AD-F0EF2C28399A}"/>
              </c:ext>
            </c:extLst>
          </c:dPt>
          <c:dPt>
            <c:idx val="1"/>
            <c:invertIfNegative val="0"/>
            <c:bubble3D val="0"/>
            <c:spPr>
              <a:solidFill>
                <a:srgbClr val="E6CF28"/>
              </a:solidFill>
              <a:ln>
                <a:noFill/>
              </a:ln>
              <a:effectLst/>
            </c:spPr>
            <c:extLst>
              <c:ext xmlns:c16="http://schemas.microsoft.com/office/drawing/2014/chart" uri="{C3380CC4-5D6E-409C-BE32-E72D297353CC}">
                <c16:uniqueId val="{00000003-3E9A-4189-A5AD-F0EF2C28399A}"/>
              </c:ext>
            </c:extLst>
          </c:dPt>
          <c:dPt>
            <c:idx val="2"/>
            <c:invertIfNegative val="0"/>
            <c:bubble3D val="0"/>
            <c:spPr>
              <a:solidFill>
                <a:srgbClr val="68C945"/>
              </a:solidFill>
              <a:ln>
                <a:noFill/>
              </a:ln>
              <a:effectLst/>
            </c:spPr>
            <c:extLst>
              <c:ext xmlns:c16="http://schemas.microsoft.com/office/drawing/2014/chart" uri="{C3380CC4-5D6E-409C-BE32-E72D297353CC}">
                <c16:uniqueId val="{00000004-3E9A-4189-A5AD-F0EF2C28399A}"/>
              </c:ext>
            </c:extLst>
          </c:dPt>
          <c:dPt>
            <c:idx val="3"/>
            <c:invertIfNegative val="0"/>
            <c:bubble3D val="0"/>
            <c:spPr>
              <a:solidFill>
                <a:srgbClr val="3FCFB4"/>
              </a:solidFill>
              <a:ln>
                <a:noFill/>
              </a:ln>
              <a:effectLst/>
            </c:spPr>
            <c:extLst>
              <c:ext xmlns:c16="http://schemas.microsoft.com/office/drawing/2014/chart" uri="{C3380CC4-5D6E-409C-BE32-E72D297353CC}">
                <c16:uniqueId val="{00000005-3E9A-4189-A5AD-F0EF2C28399A}"/>
              </c:ext>
            </c:extLst>
          </c:dPt>
          <c:dPt>
            <c:idx val="4"/>
            <c:invertIfNegative val="0"/>
            <c:bubble3D val="0"/>
            <c:spPr>
              <a:solidFill>
                <a:srgbClr val="4753C7"/>
              </a:solidFill>
              <a:ln>
                <a:noFill/>
              </a:ln>
              <a:effectLst/>
            </c:spPr>
            <c:extLst>
              <c:ext xmlns:c16="http://schemas.microsoft.com/office/drawing/2014/chart" uri="{C3380CC4-5D6E-409C-BE32-E72D297353CC}">
                <c16:uniqueId val="{00000006-3E9A-4189-A5AD-F0EF2C28399A}"/>
              </c:ext>
            </c:extLst>
          </c:dPt>
          <c:dPt>
            <c:idx val="5"/>
            <c:invertIfNegative val="0"/>
            <c:bubble3D val="0"/>
            <c:spPr>
              <a:solidFill>
                <a:srgbClr val="BC46C8"/>
              </a:solidFill>
              <a:ln>
                <a:noFill/>
              </a:ln>
              <a:effectLst/>
            </c:spPr>
            <c:extLst>
              <c:ext xmlns:c16="http://schemas.microsoft.com/office/drawing/2014/chart" uri="{C3380CC4-5D6E-409C-BE32-E72D297353CC}">
                <c16:uniqueId val="{00000007-3E9A-4189-A5AD-F0EF2C28399A}"/>
              </c:ext>
            </c:extLst>
          </c:dPt>
          <c:cat>
            <c:strRef>
              <c:f>Helper!$A$2:$A$7</c:f>
              <c:strCache>
                <c:ptCount val="6"/>
                <c:pt idx="0">
                  <c:v>Biologi</c:v>
                </c:pt>
                <c:pt idx="1">
                  <c:v>Aktuaria</c:v>
                </c:pt>
                <c:pt idx="2">
                  <c:v>Fisika</c:v>
                </c:pt>
                <c:pt idx="3">
                  <c:v>Statistika</c:v>
                </c:pt>
                <c:pt idx="4">
                  <c:v>Matematika</c:v>
                </c:pt>
                <c:pt idx="5">
                  <c:v>Kimia</c:v>
                </c:pt>
              </c:strCache>
            </c:strRef>
          </c:cat>
          <c:val>
            <c:numRef>
              <c:f>Helper!$C$2:$C$7</c:f>
              <c:numCache>
                <c:formatCode>0.0</c:formatCode>
                <c:ptCount val="6"/>
                <c:pt idx="0">
                  <c:v>62.322580645161288</c:v>
                </c:pt>
                <c:pt idx="1">
                  <c:v>65.128834355828218</c:v>
                </c:pt>
                <c:pt idx="2">
                  <c:v>62.825000000000003</c:v>
                </c:pt>
                <c:pt idx="3">
                  <c:v>62.193750000000001</c:v>
                </c:pt>
                <c:pt idx="4">
                  <c:v>63.874213836477985</c:v>
                </c:pt>
                <c:pt idx="5">
                  <c:v>63.645348837209305</c:v>
                </c:pt>
              </c:numCache>
            </c:numRef>
          </c:val>
          <c:extLst>
            <c:ext xmlns:c16="http://schemas.microsoft.com/office/drawing/2014/chart" uri="{C3380CC4-5D6E-409C-BE32-E72D297353CC}">
              <c16:uniqueId val="{00000001-3E9A-4189-A5AD-F0EF2C28399A}"/>
            </c:ext>
          </c:extLst>
        </c:ser>
        <c:dLbls>
          <c:showLegendKey val="0"/>
          <c:showVal val="0"/>
          <c:showCatName val="0"/>
          <c:showSerName val="0"/>
          <c:showPercent val="0"/>
          <c:showBubbleSize val="0"/>
        </c:dLbls>
        <c:gapWidth val="219"/>
        <c:overlap val="-27"/>
        <c:axId val="963235312"/>
        <c:axId val="980106464"/>
        <c:extLst>
          <c:ext xmlns:c15="http://schemas.microsoft.com/office/drawing/2012/chart" uri="{02D57815-91ED-43cb-92C2-25804820EDAC}">
            <c15:filteredBarSeries>
              <c15:ser>
                <c:idx val="0"/>
                <c:order val="0"/>
                <c:tx>
                  <c:strRef>
                    <c:extLst>
                      <c:ext uri="{02D57815-91ED-43cb-92C2-25804820EDAC}">
                        <c15:formulaRef>
                          <c15:sqref>Helper!$B$1</c15:sqref>
                        </c15:formulaRef>
                      </c:ext>
                    </c:extLst>
                    <c:strCache>
                      <c:ptCount val="1"/>
                    </c:strCache>
                  </c:strRef>
                </c:tx>
                <c:spPr>
                  <a:solidFill>
                    <a:schemeClr val="accent1"/>
                  </a:solidFill>
                  <a:ln>
                    <a:noFill/>
                  </a:ln>
                  <a:effectLst/>
                </c:spPr>
                <c:invertIfNegative val="0"/>
                <c:cat>
                  <c:strRef>
                    <c:extLst>
                      <c:ext uri="{02D57815-91ED-43cb-92C2-25804820EDAC}">
                        <c15:formulaRef>
                          <c15:sqref>Helper!$A$2:$A$7</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Helper!$B$2:$B$7</c15:sqref>
                        </c15:formulaRef>
                      </c:ext>
                    </c:extLst>
                    <c:numCache>
                      <c:formatCode>General</c:formatCode>
                      <c:ptCount val="6"/>
                    </c:numCache>
                  </c:numRef>
                </c:val>
                <c:extLst>
                  <c:ext xmlns:c16="http://schemas.microsoft.com/office/drawing/2014/chart" uri="{C3380CC4-5D6E-409C-BE32-E72D297353CC}">
                    <c16:uniqueId val="{00000000-3E9A-4189-A5AD-F0EF2C28399A}"/>
                  </c:ext>
                </c:extLst>
              </c15:ser>
            </c15:filteredBarSeries>
          </c:ext>
        </c:extLst>
      </c:barChart>
      <c:catAx>
        <c:axId val="9632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06464"/>
        <c:crosses val="autoZero"/>
        <c:auto val="1"/>
        <c:lblAlgn val="ctr"/>
        <c:lblOffset val="100"/>
        <c:noMultiLvlLbl val="0"/>
      </c:catAx>
      <c:valAx>
        <c:axId val="980106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3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1"/>
          <c:order val="1"/>
          <c:tx>
            <c:strRef>
              <c:f>Helper!$C$9</c:f>
              <c:strCache>
                <c:ptCount val="1"/>
                <c:pt idx="0">
                  <c:v>Jumlah Ujian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48-4365-91ED-BEF593DA4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48-4365-91ED-BEF593DA4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48-4365-91ED-BEF593DA4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48-4365-91ED-BEF593DA4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48-4365-91ED-BEF593DA4D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48-4365-91ED-BEF593DA4D9A}"/>
              </c:ext>
            </c:extLst>
          </c:dPt>
          <c:cat>
            <c:strRef>
              <c:f>Helper!$A$10:$A$15</c:f>
              <c:strCache>
                <c:ptCount val="6"/>
                <c:pt idx="0">
                  <c:v>Biologi</c:v>
                </c:pt>
                <c:pt idx="1">
                  <c:v>Aktuaria</c:v>
                </c:pt>
                <c:pt idx="2">
                  <c:v>Fisika</c:v>
                </c:pt>
                <c:pt idx="3">
                  <c:v>Statistika</c:v>
                </c:pt>
                <c:pt idx="4">
                  <c:v>Matematika</c:v>
                </c:pt>
                <c:pt idx="5">
                  <c:v>Kimia</c:v>
                </c:pt>
              </c:strCache>
            </c:strRef>
          </c:cat>
          <c:val>
            <c:numRef>
              <c:f>Helper!$C$10:$C$15</c:f>
              <c:numCache>
                <c:formatCode>General</c:formatCode>
                <c:ptCount val="6"/>
                <c:pt idx="0">
                  <c:v>10745</c:v>
                </c:pt>
                <c:pt idx="1">
                  <c:v>9493</c:v>
                </c:pt>
                <c:pt idx="2">
                  <c:v>9022</c:v>
                </c:pt>
                <c:pt idx="3">
                  <c:v>8949</c:v>
                </c:pt>
                <c:pt idx="4">
                  <c:v>9075</c:v>
                </c:pt>
                <c:pt idx="5">
                  <c:v>10010</c:v>
                </c:pt>
              </c:numCache>
            </c:numRef>
          </c:val>
          <c:extLst>
            <c:ext xmlns:c16="http://schemas.microsoft.com/office/drawing/2014/chart" uri="{C3380CC4-5D6E-409C-BE32-E72D297353CC}">
              <c16:uniqueId val="{00000001-8B66-4E78-880B-F99D7A06C56D}"/>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Helper!$B$9</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E48-4365-91ED-BEF593DA4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E48-4365-91ED-BEF593DA4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E48-4365-91ED-BEF593DA4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9E48-4365-91ED-BEF593DA4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9E48-4365-91ED-BEF593DA4D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9E48-4365-91ED-BEF593DA4D9A}"/>
                    </c:ext>
                  </c:extLst>
                </c:dPt>
                <c:cat>
                  <c:strRef>
                    <c:extLst>
                      <c:ext uri="{02D57815-91ED-43cb-92C2-25804820EDAC}">
                        <c15:formulaRef>
                          <c15:sqref>Helper!$A$10:$A$15</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Helper!$B$10:$B$15</c15:sqref>
                        </c15:formulaRef>
                      </c:ext>
                    </c:extLst>
                    <c:numCache>
                      <c:formatCode>General</c:formatCode>
                      <c:ptCount val="6"/>
                    </c:numCache>
                  </c:numRef>
                </c:val>
                <c:extLst>
                  <c:ext xmlns:c16="http://schemas.microsoft.com/office/drawing/2014/chart" uri="{C3380CC4-5D6E-409C-BE32-E72D297353CC}">
                    <c16:uniqueId val="{00000000-8B66-4E78-880B-F99D7A06C56D}"/>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Helper!$C$17</c:f>
              <c:strCache>
                <c:ptCount val="1"/>
                <c:pt idx="0">
                  <c:v>Rata2 ujian 3</c:v>
                </c:pt>
              </c:strCache>
            </c:strRef>
          </c:tx>
          <c:spPr>
            <a:solidFill>
              <a:srgbClr val="92D050"/>
            </a:solidFill>
            <a:ln>
              <a:noFill/>
            </a:ln>
            <a:effectLst/>
          </c:spPr>
          <c:invertIfNegative val="0"/>
          <c:cat>
            <c:strRef>
              <c:f>Helper!$A$18:$A$23</c:f>
              <c:strCache>
                <c:ptCount val="6"/>
                <c:pt idx="0">
                  <c:v>Biologi</c:v>
                </c:pt>
                <c:pt idx="1">
                  <c:v>Aktuaria</c:v>
                </c:pt>
                <c:pt idx="2">
                  <c:v>Fisika</c:v>
                </c:pt>
                <c:pt idx="3">
                  <c:v>Statistika</c:v>
                </c:pt>
                <c:pt idx="4">
                  <c:v>Matematika</c:v>
                </c:pt>
                <c:pt idx="5">
                  <c:v>Kimia</c:v>
                </c:pt>
              </c:strCache>
            </c:strRef>
          </c:cat>
          <c:val>
            <c:numRef>
              <c:f>Helper!$C$18:$C$23</c:f>
              <c:numCache>
                <c:formatCode>General</c:formatCode>
                <c:ptCount val="6"/>
                <c:pt idx="0">
                  <c:v>62.494623655913976</c:v>
                </c:pt>
                <c:pt idx="1">
                  <c:v>62.128834355828218</c:v>
                </c:pt>
                <c:pt idx="2">
                  <c:v>63.106250000000003</c:v>
                </c:pt>
                <c:pt idx="3">
                  <c:v>62.362499999999997</c:v>
                </c:pt>
                <c:pt idx="4">
                  <c:v>62.654088050314463</c:v>
                </c:pt>
                <c:pt idx="5">
                  <c:v>62.087209302325583</c:v>
                </c:pt>
              </c:numCache>
            </c:numRef>
          </c:val>
          <c:extLst>
            <c:ext xmlns:c16="http://schemas.microsoft.com/office/drawing/2014/chart" uri="{C3380CC4-5D6E-409C-BE32-E72D297353CC}">
              <c16:uniqueId val="{00000001-CCE8-4A8C-A0B0-9FAECD55DAD9}"/>
            </c:ext>
          </c:extLst>
        </c:ser>
        <c:ser>
          <c:idx val="2"/>
          <c:order val="2"/>
          <c:tx>
            <c:strRef>
              <c:f>Helper!$D$17</c:f>
              <c:strCache>
                <c:ptCount val="1"/>
                <c:pt idx="0">
                  <c:v>Rata2 ujian 4</c:v>
                </c:pt>
              </c:strCache>
            </c:strRef>
          </c:tx>
          <c:spPr>
            <a:solidFill>
              <a:schemeClr val="accent6"/>
            </a:solidFill>
            <a:ln>
              <a:noFill/>
            </a:ln>
            <a:effectLst/>
          </c:spPr>
          <c:invertIfNegative val="0"/>
          <c:cat>
            <c:strRef>
              <c:f>Helper!$A$18:$A$23</c:f>
              <c:strCache>
                <c:ptCount val="6"/>
                <c:pt idx="0">
                  <c:v>Biologi</c:v>
                </c:pt>
                <c:pt idx="1">
                  <c:v>Aktuaria</c:v>
                </c:pt>
                <c:pt idx="2">
                  <c:v>Fisika</c:v>
                </c:pt>
                <c:pt idx="3">
                  <c:v>Statistika</c:v>
                </c:pt>
                <c:pt idx="4">
                  <c:v>Matematika</c:v>
                </c:pt>
                <c:pt idx="5">
                  <c:v>Kimia</c:v>
                </c:pt>
              </c:strCache>
            </c:strRef>
          </c:cat>
          <c:val>
            <c:numRef>
              <c:f>Helper!$D$18:$D$23</c:f>
              <c:numCache>
                <c:formatCode>General</c:formatCode>
                <c:ptCount val="6"/>
                <c:pt idx="0">
                  <c:v>71.005376344086017</c:v>
                </c:pt>
                <c:pt idx="1">
                  <c:v>73.521472392638032</c:v>
                </c:pt>
                <c:pt idx="2">
                  <c:v>71.206249999999997</c:v>
                </c:pt>
                <c:pt idx="3">
                  <c:v>72.025000000000006</c:v>
                </c:pt>
                <c:pt idx="4">
                  <c:v>73.440251572327043</c:v>
                </c:pt>
                <c:pt idx="5">
                  <c:v>73.354651162790702</c:v>
                </c:pt>
              </c:numCache>
            </c:numRef>
          </c:val>
          <c:extLst>
            <c:ext xmlns:c16="http://schemas.microsoft.com/office/drawing/2014/chart" uri="{C3380CC4-5D6E-409C-BE32-E72D297353CC}">
              <c16:uniqueId val="{00000002-CCE8-4A8C-A0B0-9FAECD55DAD9}"/>
            </c:ext>
          </c:extLst>
        </c:ser>
        <c:dLbls>
          <c:showLegendKey val="0"/>
          <c:showVal val="0"/>
          <c:showCatName val="0"/>
          <c:showSerName val="0"/>
          <c:showPercent val="0"/>
          <c:showBubbleSize val="0"/>
        </c:dLbls>
        <c:gapWidth val="182"/>
        <c:axId val="1092628688"/>
        <c:axId val="1142558640"/>
        <c:extLst>
          <c:ext xmlns:c15="http://schemas.microsoft.com/office/drawing/2012/chart" uri="{02D57815-91ED-43cb-92C2-25804820EDAC}">
            <c15:filteredBarSeries>
              <c15:ser>
                <c:idx val="0"/>
                <c:order val="0"/>
                <c:tx>
                  <c:strRef>
                    <c:extLst>
                      <c:ext uri="{02D57815-91ED-43cb-92C2-25804820EDAC}">
                        <c15:formulaRef>
                          <c15:sqref>Helper!$B$17</c15:sqref>
                        </c15:formulaRef>
                      </c:ext>
                    </c:extLst>
                    <c:strCache>
                      <c:ptCount val="1"/>
                    </c:strCache>
                  </c:strRef>
                </c:tx>
                <c:spPr>
                  <a:solidFill>
                    <a:schemeClr val="accent1"/>
                  </a:solidFill>
                  <a:ln>
                    <a:noFill/>
                  </a:ln>
                  <a:effectLst/>
                </c:spPr>
                <c:invertIfNegative val="0"/>
                <c:cat>
                  <c:strRef>
                    <c:extLst>
                      <c:ext uri="{02D57815-91ED-43cb-92C2-25804820EDAC}">
                        <c15:formulaRef>
                          <c15:sqref>Helper!$A$18:$A$23</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Helper!$B$18:$B$23</c15:sqref>
                        </c15:formulaRef>
                      </c:ext>
                    </c:extLst>
                    <c:numCache>
                      <c:formatCode>General</c:formatCode>
                      <c:ptCount val="6"/>
                    </c:numCache>
                  </c:numRef>
                </c:val>
                <c:extLst>
                  <c:ext xmlns:c16="http://schemas.microsoft.com/office/drawing/2014/chart" uri="{C3380CC4-5D6E-409C-BE32-E72D297353CC}">
                    <c16:uniqueId val="{00000000-CCE8-4A8C-A0B0-9FAECD55DAD9}"/>
                  </c:ext>
                </c:extLst>
              </c15:ser>
            </c15:filteredBarSeries>
          </c:ext>
        </c:extLst>
      </c:barChart>
      <c:catAx>
        <c:axId val="109262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558640"/>
        <c:crosses val="autoZero"/>
        <c:auto val="1"/>
        <c:lblAlgn val="ctr"/>
        <c:lblOffset val="100"/>
        <c:noMultiLvlLbl val="0"/>
      </c:catAx>
      <c:valAx>
        <c:axId val="114255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2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0</xdr:row>
      <xdr:rowOff>80962</xdr:rowOff>
    </xdr:from>
    <xdr:to>
      <xdr:col>16</xdr:col>
      <xdr:colOff>314325</xdr:colOff>
      <xdr:row>12</xdr:row>
      <xdr:rowOff>180975</xdr:rowOff>
    </xdr:to>
    <xdr:graphicFrame macro="">
      <xdr:nvGraphicFramePr>
        <xdr:cNvPr id="2" name="Chart 1">
          <a:extLst>
            <a:ext uri="{FF2B5EF4-FFF2-40B4-BE49-F238E27FC236}">
              <a16:creationId xmlns:a16="http://schemas.microsoft.com/office/drawing/2014/main" id="{AC4DF2AE-6CB5-1013-3626-C81646856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248258</xdr:colOff>
      <xdr:row>16</xdr:row>
      <xdr:rowOff>116123</xdr:rowOff>
    </xdr:from>
    <xdr:to>
      <xdr:col>16</xdr:col>
      <xdr:colOff>448283</xdr:colOff>
      <xdr:row>28</xdr:row>
      <xdr:rowOff>168510</xdr:rowOff>
    </xdr:to>
    <xdr:graphicFrame macro="">
      <xdr:nvGraphicFramePr>
        <xdr:cNvPr id="3" name="Chart 2">
          <a:extLst>
            <a:ext uri="{FF2B5EF4-FFF2-40B4-BE49-F238E27FC236}">
              <a16:creationId xmlns:a16="http://schemas.microsoft.com/office/drawing/2014/main" id="{233D7295-4657-F138-E10A-B1500D11E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7</xdr:row>
      <xdr:rowOff>185737</xdr:rowOff>
    </xdr:from>
    <xdr:to>
      <xdr:col>23</xdr:col>
      <xdr:colOff>476250</xdr:colOff>
      <xdr:row>19</xdr:row>
      <xdr:rowOff>152400</xdr:rowOff>
    </xdr:to>
    <xdr:graphicFrame macro="">
      <xdr:nvGraphicFramePr>
        <xdr:cNvPr id="4" name="Chart 3">
          <a:extLst>
            <a:ext uri="{FF2B5EF4-FFF2-40B4-BE49-F238E27FC236}">
              <a16:creationId xmlns:a16="http://schemas.microsoft.com/office/drawing/2014/main" id="{16C4CD2E-5D72-2120-182D-31CD91EF8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605518</xdr:colOff>
      <xdr:row>6</xdr:row>
      <xdr:rowOff>13607</xdr:rowOff>
    </xdr:from>
    <xdr:to>
      <xdr:col>3</xdr:col>
      <xdr:colOff>334073</xdr:colOff>
      <xdr:row>16</xdr:row>
      <xdr:rowOff>13606</xdr:rowOff>
    </xdr:to>
    <xdr:pic>
      <xdr:nvPicPr>
        <xdr:cNvPr id="4" name="Picture 3">
          <a:extLst>
            <a:ext uri="{FF2B5EF4-FFF2-40B4-BE49-F238E27FC236}">
              <a16:creationId xmlns:a16="http://schemas.microsoft.com/office/drawing/2014/main" id="{FD722EB0-3BA1-92DD-1B24-193616ED0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518" y="1156607"/>
          <a:ext cx="3171162" cy="1904999"/>
        </a:xfrm>
        <a:prstGeom prst="rect">
          <a:avLst/>
        </a:prstGeom>
      </xdr:spPr>
    </xdr:pic>
    <xdr:clientData/>
  </xdr:twoCellAnchor>
  <xdr:twoCellAnchor editAs="oneCell">
    <xdr:from>
      <xdr:col>3</xdr:col>
      <xdr:colOff>428626</xdr:colOff>
      <xdr:row>5</xdr:row>
      <xdr:rowOff>176893</xdr:rowOff>
    </xdr:from>
    <xdr:to>
      <xdr:col>8</xdr:col>
      <xdr:colOff>312965</xdr:colOff>
      <xdr:row>16</xdr:row>
      <xdr:rowOff>10496</xdr:rowOff>
    </xdr:to>
    <xdr:pic>
      <xdr:nvPicPr>
        <xdr:cNvPr id="3" name="Picture 2">
          <a:extLst>
            <a:ext uri="{FF2B5EF4-FFF2-40B4-BE49-F238E27FC236}">
              <a16:creationId xmlns:a16="http://schemas.microsoft.com/office/drawing/2014/main" id="{9E5681E7-C2C1-1D31-E142-4D6E396334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71233" y="1129393"/>
          <a:ext cx="3211286" cy="1929103"/>
        </a:xfrm>
        <a:prstGeom prst="rect">
          <a:avLst/>
        </a:prstGeom>
      </xdr:spPr>
    </xdr:pic>
    <xdr:clientData/>
  </xdr:twoCellAnchor>
  <xdr:twoCellAnchor editAs="oneCell">
    <xdr:from>
      <xdr:col>9</xdr:col>
      <xdr:colOff>1</xdr:colOff>
      <xdr:row>6</xdr:row>
      <xdr:rowOff>0</xdr:rowOff>
    </xdr:from>
    <xdr:to>
      <xdr:col>14</xdr:col>
      <xdr:colOff>115662</xdr:colOff>
      <xdr:row>16</xdr:row>
      <xdr:rowOff>3667</xdr:rowOff>
    </xdr:to>
    <xdr:pic>
      <xdr:nvPicPr>
        <xdr:cNvPr id="8" name="Picture 7">
          <a:extLst>
            <a:ext uri="{FF2B5EF4-FFF2-40B4-BE49-F238E27FC236}">
              <a16:creationId xmlns:a16="http://schemas.microsoft.com/office/drawing/2014/main" id="{C5544C47-07D1-1CAC-23B9-E8BDB39694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81876" y="1143000"/>
          <a:ext cx="3177268" cy="1908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0C52-091B-43F1-BE2C-DDC04AD215DA}">
  <dimension ref="A1:AF1008"/>
  <sheetViews>
    <sheetView tabSelected="1" topLeftCell="M982" zoomScaleNormal="100" workbookViewId="0">
      <selection activeCell="W986" sqref="W986"/>
    </sheetView>
  </sheetViews>
  <sheetFormatPr defaultRowHeight="15" x14ac:dyDescent="0.25"/>
  <cols>
    <col min="1" max="1" width="7.140625" bestFit="1" customWidth="1"/>
    <col min="2" max="2" width="7.140625" customWidth="1"/>
    <col min="3" max="3" width="13.140625" bestFit="1" customWidth="1"/>
    <col min="4" max="4" width="11.5703125" bestFit="1" customWidth="1"/>
    <col min="5" max="5" width="23.140625" bestFit="1" customWidth="1"/>
    <col min="6" max="6" width="23.140625" customWidth="1"/>
    <col min="14" max="14" width="10.7109375" bestFit="1" customWidth="1"/>
    <col min="15" max="15" width="10.7109375" customWidth="1"/>
    <col min="16" max="16" width="15.42578125" bestFit="1" customWidth="1"/>
    <col min="17" max="17" width="12.5703125" bestFit="1" customWidth="1"/>
    <col min="18" max="18" width="8.5703125" bestFit="1" customWidth="1"/>
    <col min="19" max="19" width="14.7109375" bestFit="1" customWidth="1"/>
    <col min="20" max="20" width="22.5703125" customWidth="1"/>
    <col min="21" max="21" width="14.42578125" bestFit="1" customWidth="1"/>
    <col min="22" max="22" width="13.85546875" bestFit="1" customWidth="1"/>
    <col min="23" max="23" width="32.140625" bestFit="1" customWidth="1"/>
    <col min="24" max="24" width="17.5703125" bestFit="1" customWidth="1"/>
  </cols>
  <sheetData>
    <row r="1" spans="1:32" x14ac:dyDescent="0.25">
      <c r="A1" t="s">
        <v>3134</v>
      </c>
      <c r="B1" t="s">
        <v>3176</v>
      </c>
      <c r="C1" t="s">
        <v>1049</v>
      </c>
      <c r="D1" t="s">
        <v>1009</v>
      </c>
      <c r="E1" t="s">
        <v>3154</v>
      </c>
      <c r="F1" t="s">
        <v>3184</v>
      </c>
      <c r="G1" t="s">
        <v>1019</v>
      </c>
      <c r="H1" t="s">
        <v>1020</v>
      </c>
      <c r="I1" t="s">
        <v>1021</v>
      </c>
      <c r="J1" t="s">
        <v>1022</v>
      </c>
      <c r="K1" t="s">
        <v>1023</v>
      </c>
      <c r="L1" t="s">
        <v>1024</v>
      </c>
      <c r="M1" t="s">
        <v>1025</v>
      </c>
      <c r="N1" s="36" t="s">
        <v>3157</v>
      </c>
      <c r="O1" s="36" t="s">
        <v>3133</v>
      </c>
      <c r="P1" t="s">
        <v>3162</v>
      </c>
      <c r="Q1" t="s">
        <v>1026</v>
      </c>
      <c r="R1" t="s">
        <v>1029</v>
      </c>
      <c r="S1" t="s">
        <v>1008</v>
      </c>
      <c r="T1" t="s">
        <v>1054</v>
      </c>
      <c r="U1" t="s">
        <v>1051</v>
      </c>
      <c r="V1" t="s">
        <v>1052</v>
      </c>
      <c r="W1" t="s">
        <v>1053</v>
      </c>
      <c r="X1" t="s">
        <v>1050</v>
      </c>
    </row>
    <row r="2" spans="1:32" ht="15.75" x14ac:dyDescent="0.25">
      <c r="A2" s="43">
        <v>1</v>
      </c>
      <c r="B2" t="str">
        <f>VLOOKUP(D2,Cara!$C$21:$D$27,2,FALSE)</f>
        <v>D</v>
      </c>
      <c r="C2" t="str">
        <f>_xlfn.CONCAT(B2,TEXT(A2,"0000"))</f>
        <v>D0001</v>
      </c>
      <c r="D2" t="s">
        <v>1013</v>
      </c>
      <c r="E2" s="4" t="str">
        <f>VLOOKUP(C2,Detail!$G:$H,2,FALSE)</f>
        <v>Legawa Riyanti</v>
      </c>
      <c r="F2" s="4" t="str">
        <f>VLOOKUP(D2,Helper!$D$31:$E$36,2,FALSE)</f>
        <v>Bu Ratna</v>
      </c>
      <c r="G2">
        <v>79</v>
      </c>
      <c r="H2">
        <v>49</v>
      </c>
      <c r="I2">
        <v>66</v>
      </c>
      <c r="J2">
        <v>52</v>
      </c>
      <c r="K2">
        <v>52</v>
      </c>
      <c r="L2">
        <v>98</v>
      </c>
      <c r="M2">
        <v>85</v>
      </c>
      <c r="N2" s="36">
        <f>IFERROR(VLOOKUP(C2,Absen!$A$2:$B$501,2,FALSE),"No")</f>
        <v>44855</v>
      </c>
      <c r="O2" t="str">
        <f>TEXT(N2,"mmmm")</f>
        <v>October</v>
      </c>
      <c r="P2">
        <f>IF(N2="No",M2,M2-10)</f>
        <v>75</v>
      </c>
      <c r="Q2" s="42">
        <f>(Main!G2*12.5%)+(H2*12.5%)+(J2*12.5%)+(K2*12.5%)+(I2*20%)+(L2*20%)+(P2*10%)</f>
        <v>69.300000000000011</v>
      </c>
      <c r="R2" t="str">
        <f>VLOOKUP(Q2,Cara!$E$44:$F$49,2,TRUE)</f>
        <v>C</v>
      </c>
      <c r="S2" s="5">
        <f>VLOOKUP(C2,Sheet1!$A$2:$B$1001,2,FALSE)</f>
        <v>37335</v>
      </c>
      <c r="T2" s="6" t="str">
        <f>VLOOKUP(C2,Sheet1!$A$2:$G$1001,7,)</f>
        <v>Probolinggo</v>
      </c>
      <c r="U2" s="4">
        <f>VLOOKUP(C2,Sheet1!$A$2:$D$1001,4,FALSE)</f>
        <v>166</v>
      </c>
      <c r="V2" s="4">
        <f>VLOOKUP(C2,Sheet1!$A$2:$E$1001,5,FALSE)</f>
        <v>95</v>
      </c>
      <c r="W2" s="4" t="str">
        <f>VLOOKUP(C2,Sheet1!$A$2:$F$1001,6,FALSE)</f>
        <v xml:space="preserve">Jl. M.T Haryono No. 5
</v>
      </c>
      <c r="X2" s="4" t="str">
        <f>VLOOKUP(Main!C2,Sheet1!$A$2:$C$1001,3,FALSE)</f>
        <v>A+</v>
      </c>
      <c r="Z2" s="8"/>
      <c r="AA2" s="37"/>
      <c r="AB2" s="37"/>
      <c r="AC2" s="37"/>
      <c r="AD2" s="37"/>
      <c r="AE2" s="37"/>
      <c r="AF2" s="37"/>
    </row>
    <row r="3" spans="1:32" ht="15.75" x14ac:dyDescent="0.25">
      <c r="A3" s="43">
        <v>2</v>
      </c>
      <c r="B3" t="str">
        <f>VLOOKUP(D3,Cara!$C$21:$D$27,2,FALSE)</f>
        <v>D</v>
      </c>
      <c r="C3" t="str">
        <f t="shared" ref="C3:C66" si="0">_xlfn.CONCAT(B3,TEXT(A3,"0000"))</f>
        <v>D0002</v>
      </c>
      <c r="D3" t="s">
        <v>1013</v>
      </c>
      <c r="E3" s="4" t="str">
        <f>VLOOKUP(C3,Detail!$G:$H,2,FALSE)</f>
        <v>Kunthara Halimah</v>
      </c>
      <c r="F3" s="4" t="str">
        <f>VLOOKUP(D3,Helper!$D$31:$E$36,2,FALSE)</f>
        <v>Bu Ratna</v>
      </c>
      <c r="G3">
        <v>65</v>
      </c>
      <c r="H3">
        <v>47</v>
      </c>
      <c r="I3">
        <v>72</v>
      </c>
      <c r="J3">
        <v>71</v>
      </c>
      <c r="K3">
        <v>70</v>
      </c>
      <c r="L3">
        <v>73</v>
      </c>
      <c r="M3">
        <v>82</v>
      </c>
      <c r="N3" s="36">
        <f>IFERROR(VLOOKUP(C3,Absen!$A$2:$B$501,2,FALSE),"No")</f>
        <v>44816</v>
      </c>
      <c r="O3" t="str">
        <f t="shared" ref="O3:O66" si="1">TEXT(N3,"mmmm")</f>
        <v>September</v>
      </c>
      <c r="P3">
        <f t="shared" ref="P3:P66" si="2">IF(N3="No",M3,M3-10)</f>
        <v>72</v>
      </c>
      <c r="Q3" s="42">
        <f>(Main!G3*12.5%)+(H3*12.5%)+(J3*12.5%)+(K3*12.5%)+(I3*20%)+(L3*20%)+(P3*10%)</f>
        <v>67.825000000000003</v>
      </c>
      <c r="R3" t="str">
        <f>VLOOKUP(Q3,Cara!$E$44:$F$49,2,TRUE)</f>
        <v>C</v>
      </c>
      <c r="S3" s="5">
        <f>VLOOKUP(C3,Sheet1!$A$2:$B$1001,2,FALSE)</f>
        <v>38428</v>
      </c>
      <c r="T3" s="6" t="str">
        <f>VLOOKUP(C3,Sheet1!$A$2:$G$1001,7,)</f>
        <v>Tangerang Selatan</v>
      </c>
      <c r="U3" s="4">
        <f>VLOOKUP(C3,Sheet1!$A$2:$D$1001,4,FALSE)</f>
        <v>175</v>
      </c>
      <c r="V3" s="4">
        <f>VLOOKUP(C3,Sheet1!$A$2:$E$1001,5,FALSE)</f>
        <v>55</v>
      </c>
      <c r="W3" s="4" t="str">
        <f>VLOOKUP(C3,Sheet1!$A$2:$F$1001,6,FALSE)</f>
        <v>Gang Setiabudhi No. 17</v>
      </c>
      <c r="X3" s="4" t="str">
        <f>VLOOKUP(Main!C3,Sheet1!$A$2:$C$1001,3,FALSE)</f>
        <v>AB-</v>
      </c>
      <c r="AA3" s="37"/>
    </row>
    <row r="4" spans="1:32" ht="15.75" x14ac:dyDescent="0.25">
      <c r="A4" s="43">
        <v>3</v>
      </c>
      <c r="B4" t="str">
        <f>VLOOKUP(D4,Cara!$C$21:$D$27,2,FALSE)</f>
        <v>D</v>
      </c>
      <c r="C4" t="str">
        <f t="shared" si="0"/>
        <v>D0003</v>
      </c>
      <c r="D4" t="s">
        <v>1013</v>
      </c>
      <c r="E4" s="4" t="str">
        <f>VLOOKUP(C4,Detail!$G:$H,2,FALSE)</f>
        <v>Cakrawangsa Adriansyah</v>
      </c>
      <c r="F4" s="4" t="str">
        <f>VLOOKUP(D4,Helper!$D$31:$E$36,2,FALSE)</f>
        <v>Bu Ratna</v>
      </c>
      <c r="G4">
        <v>89</v>
      </c>
      <c r="H4">
        <v>48</v>
      </c>
      <c r="I4">
        <v>36</v>
      </c>
      <c r="J4">
        <v>73</v>
      </c>
      <c r="K4">
        <v>82</v>
      </c>
      <c r="L4">
        <v>67</v>
      </c>
      <c r="M4">
        <v>79</v>
      </c>
      <c r="N4" s="36">
        <f>IFERROR(VLOOKUP(C4,Absen!$A$2:$B$501,2,FALSE),"No")</f>
        <v>44762</v>
      </c>
      <c r="O4" t="str">
        <f t="shared" si="1"/>
        <v>July</v>
      </c>
      <c r="P4">
        <f t="shared" si="2"/>
        <v>69</v>
      </c>
      <c r="Q4" s="42">
        <f>(Main!G4*12.5%)+(H4*12.5%)+(J4*12.5%)+(K4*12.5%)+(I4*20%)+(L4*20%)+(P4*10%)</f>
        <v>64</v>
      </c>
      <c r="R4" t="str">
        <f>VLOOKUP(Q4,Cara!$E$44:$F$49,2,TRUE)</f>
        <v>C</v>
      </c>
      <c r="S4" s="5">
        <f>VLOOKUP(C4,Sheet1!$A$2:$B$1001,2,FALSE)</f>
        <v>37865</v>
      </c>
      <c r="T4" s="6" t="str">
        <f>VLOOKUP(C4,Sheet1!$A$2:$G$1001,7,)</f>
        <v>Malang</v>
      </c>
      <c r="U4" s="4">
        <f>VLOOKUP(C4,Sheet1!$A$2:$D$1001,4,FALSE)</f>
        <v>167</v>
      </c>
      <c r="V4" s="4">
        <f>VLOOKUP(C4,Sheet1!$A$2:$E$1001,5,FALSE)</f>
        <v>56</v>
      </c>
      <c r="W4" s="4" t="str">
        <f>VLOOKUP(C4,Sheet1!$A$2:$F$1001,6,FALSE)</f>
        <v xml:space="preserve">Jl. Jayawijaya No. 7
</v>
      </c>
      <c r="X4" s="4" t="str">
        <f>VLOOKUP(Main!C4,Sheet1!$A$2:$C$1001,3,FALSE)</f>
        <v>O+</v>
      </c>
      <c r="AA4" s="37"/>
    </row>
    <row r="5" spans="1:32" ht="15.75" x14ac:dyDescent="0.25">
      <c r="A5" s="43">
        <v>4</v>
      </c>
      <c r="B5" t="str">
        <f>VLOOKUP(D5,Cara!$C$21:$D$27,2,FALSE)</f>
        <v>D</v>
      </c>
      <c r="C5" t="str">
        <f t="shared" si="0"/>
        <v>D0004</v>
      </c>
      <c r="D5" t="s">
        <v>1013</v>
      </c>
      <c r="E5" s="4" t="str">
        <f>VLOOKUP(C5,Detail!$G:$H,2,FALSE)</f>
        <v>Daliono Sudiati</v>
      </c>
      <c r="F5" s="4" t="str">
        <f>VLOOKUP(D5,Helper!$D$31:$E$36,2,FALSE)</f>
        <v>Bu Ratna</v>
      </c>
      <c r="G5">
        <v>78</v>
      </c>
      <c r="H5">
        <v>44</v>
      </c>
      <c r="I5">
        <v>36</v>
      </c>
      <c r="J5">
        <v>74</v>
      </c>
      <c r="K5">
        <v>59</v>
      </c>
      <c r="L5">
        <v>90</v>
      </c>
      <c r="M5">
        <v>100</v>
      </c>
      <c r="N5" s="36" t="str">
        <f>IFERROR(VLOOKUP(C5,Absen!$A$2:$B$501,2,FALSE),"No")</f>
        <v>No</v>
      </c>
      <c r="O5" t="str">
        <f t="shared" si="1"/>
        <v>No</v>
      </c>
      <c r="P5">
        <f t="shared" si="2"/>
        <v>100</v>
      </c>
      <c r="Q5" s="42">
        <f>(Main!G5*12.5%)+(H5*12.5%)+(J5*12.5%)+(K5*12.5%)+(I5*20%)+(L5*20%)+(P5*10%)</f>
        <v>67.075000000000003</v>
      </c>
      <c r="R5" t="str">
        <f>VLOOKUP(Q5,Cara!$E$44:$F$49,2,TRUE)</f>
        <v>C</v>
      </c>
      <c r="S5" s="5">
        <f>VLOOKUP(C5,Sheet1!$A$2:$B$1001,2,FALSE)</f>
        <v>37613</v>
      </c>
      <c r="T5" s="6" t="str">
        <f>VLOOKUP(C5,Sheet1!$A$2:$G$1001,7,)</f>
        <v>Padangpanjang</v>
      </c>
      <c r="U5" s="4">
        <f>VLOOKUP(C5,Sheet1!$A$2:$D$1001,4,FALSE)</f>
        <v>176</v>
      </c>
      <c r="V5" s="4">
        <f>VLOOKUP(C5,Sheet1!$A$2:$E$1001,5,FALSE)</f>
        <v>63</v>
      </c>
      <c r="W5" s="4" t="str">
        <f>VLOOKUP(C5,Sheet1!$A$2:$F$1001,6,FALSE)</f>
        <v xml:space="preserve">Gang Ahmad Dahlan No. 7
</v>
      </c>
      <c r="X5" s="4" t="str">
        <f>VLOOKUP(Main!C5,Sheet1!$A$2:$C$1001,3,FALSE)</f>
        <v>B+</v>
      </c>
      <c r="AA5" s="37"/>
    </row>
    <row r="6" spans="1:32" ht="15.75" x14ac:dyDescent="0.25">
      <c r="A6" s="43">
        <v>5</v>
      </c>
      <c r="B6" t="str">
        <f>VLOOKUP(D6,Cara!$C$21:$D$27,2,FALSE)</f>
        <v>D</v>
      </c>
      <c r="C6" t="str">
        <f t="shared" si="0"/>
        <v>D0005</v>
      </c>
      <c r="D6" t="s">
        <v>1013</v>
      </c>
      <c r="E6" s="4" t="str">
        <f>VLOOKUP(C6,Detail!$G:$H,2,FALSE)</f>
        <v>Ilsa Hakim</v>
      </c>
      <c r="F6" s="4" t="str">
        <f>VLOOKUP(D6,Helper!$D$31:$E$36,2,FALSE)</f>
        <v>Bu Ratna</v>
      </c>
      <c r="G6">
        <v>73</v>
      </c>
      <c r="H6">
        <v>48</v>
      </c>
      <c r="I6">
        <v>35</v>
      </c>
      <c r="J6">
        <v>62</v>
      </c>
      <c r="K6">
        <v>72</v>
      </c>
      <c r="L6">
        <v>51</v>
      </c>
      <c r="M6">
        <v>70</v>
      </c>
      <c r="N6" s="36">
        <f>IFERROR(VLOOKUP(C6,Absen!$A$2:$B$501,2,FALSE),"No")</f>
        <v>44771</v>
      </c>
      <c r="O6" t="str">
        <f t="shared" si="1"/>
        <v>July</v>
      </c>
      <c r="P6">
        <f t="shared" si="2"/>
        <v>60</v>
      </c>
      <c r="Q6" s="42">
        <f>(Main!G6*12.5%)+(H6*12.5%)+(J6*12.5%)+(K6*12.5%)+(I6*20%)+(L6*20%)+(P6*10%)</f>
        <v>55.075000000000003</v>
      </c>
      <c r="R6" t="str">
        <f>VLOOKUP(Q6,Cara!$E$44:$F$49,2,TRUE)</f>
        <v>D</v>
      </c>
      <c r="S6" s="5">
        <f>VLOOKUP(C6,Sheet1!$A$2:$B$1001,2,FALSE)</f>
        <v>37464</v>
      </c>
      <c r="T6" s="6" t="str">
        <f>VLOOKUP(C6,Sheet1!$A$2:$G$1001,7,)</f>
        <v>Langsa</v>
      </c>
      <c r="U6" s="4">
        <f>VLOOKUP(C6,Sheet1!$A$2:$D$1001,4,FALSE)</f>
        <v>165</v>
      </c>
      <c r="V6" s="4">
        <f>VLOOKUP(C6,Sheet1!$A$2:$E$1001,5,FALSE)</f>
        <v>49</v>
      </c>
      <c r="W6" s="4" t="str">
        <f>VLOOKUP(C6,Sheet1!$A$2:$F$1001,6,FALSE)</f>
        <v>Gg. Pasteur No. 47</v>
      </c>
      <c r="X6" s="4" t="str">
        <f>VLOOKUP(Main!C6,Sheet1!$A$2:$C$1001,3,FALSE)</f>
        <v>A+</v>
      </c>
      <c r="AA6" s="37"/>
    </row>
    <row r="7" spans="1:32" ht="15.75" x14ac:dyDescent="0.25">
      <c r="A7" s="43">
        <v>6</v>
      </c>
      <c r="B7" t="str">
        <f>VLOOKUP(D7,Cara!$C$21:$D$27,2,FALSE)</f>
        <v>D</v>
      </c>
      <c r="C7" t="str">
        <f t="shared" si="0"/>
        <v>D0006</v>
      </c>
      <c r="D7" t="s">
        <v>1013</v>
      </c>
      <c r="E7" s="4" t="str">
        <f>VLOOKUP(C7,Detail!$G:$H,2,FALSE)</f>
        <v>Artawan Lazuardi</v>
      </c>
      <c r="F7" s="4" t="str">
        <f>VLOOKUP(D7,Helper!$D$31:$E$36,2,FALSE)</f>
        <v>Bu Ratna</v>
      </c>
      <c r="G7">
        <v>77</v>
      </c>
      <c r="H7">
        <v>53</v>
      </c>
      <c r="I7">
        <v>94</v>
      </c>
      <c r="J7">
        <v>65</v>
      </c>
      <c r="K7">
        <v>70</v>
      </c>
      <c r="L7">
        <v>57</v>
      </c>
      <c r="M7">
        <v>71</v>
      </c>
      <c r="N7" s="36" t="str">
        <f>IFERROR(VLOOKUP(C7,Absen!$A$2:$B$501,2,FALSE),"No")</f>
        <v>No</v>
      </c>
      <c r="O7" t="str">
        <f t="shared" si="1"/>
        <v>No</v>
      </c>
      <c r="P7">
        <f t="shared" si="2"/>
        <v>71</v>
      </c>
      <c r="Q7" s="42">
        <f>(Main!G7*12.5%)+(H7*12.5%)+(J7*12.5%)+(K7*12.5%)+(I7*20%)+(L7*20%)+(P7*10%)</f>
        <v>70.424999999999997</v>
      </c>
      <c r="R7" t="str">
        <f>VLOOKUP(Q7,Cara!$E$44:$F$49,2,TRUE)</f>
        <v>B</v>
      </c>
      <c r="S7" s="5">
        <f>VLOOKUP(C7,Sheet1!$A$2:$B$1001,2,FALSE)</f>
        <v>38070</v>
      </c>
      <c r="T7" s="6" t="str">
        <f>VLOOKUP(C7,Sheet1!$A$2:$G$1001,7,)</f>
        <v>Kota Administrasi Jakarta Timur</v>
      </c>
      <c r="U7" s="4">
        <f>VLOOKUP(C7,Sheet1!$A$2:$D$1001,4,FALSE)</f>
        <v>178</v>
      </c>
      <c r="V7" s="4">
        <f>VLOOKUP(C7,Sheet1!$A$2:$E$1001,5,FALSE)</f>
        <v>49</v>
      </c>
      <c r="W7" s="4" t="str">
        <f>VLOOKUP(C7,Sheet1!$A$2:$F$1001,6,FALSE)</f>
        <v xml:space="preserve">Jalan Wonoayu No. 5
</v>
      </c>
      <c r="X7" s="4" t="str">
        <f>VLOOKUP(Main!C7,Sheet1!$A$2:$C$1001,3,FALSE)</f>
        <v>B-</v>
      </c>
      <c r="AA7" s="37"/>
    </row>
    <row r="8" spans="1:32" ht="15.75" x14ac:dyDescent="0.25">
      <c r="A8" s="43">
        <v>7</v>
      </c>
      <c r="B8" t="str">
        <f>VLOOKUP(D8,Cara!$C$21:$D$27,2,FALSE)</f>
        <v>D</v>
      </c>
      <c r="C8" t="str">
        <f t="shared" si="0"/>
        <v>D0007</v>
      </c>
      <c r="D8" t="s">
        <v>1013</v>
      </c>
      <c r="E8" s="4" t="str">
        <f>VLOOKUP(C8,Detail!$G:$H,2,FALSE)</f>
        <v>Jatmiko Nasyidah</v>
      </c>
      <c r="F8" s="4" t="str">
        <f>VLOOKUP(D8,Helper!$D$31:$E$36,2,FALSE)</f>
        <v>Bu Ratna</v>
      </c>
      <c r="G8">
        <v>58</v>
      </c>
      <c r="H8">
        <v>61</v>
      </c>
      <c r="I8">
        <v>95</v>
      </c>
      <c r="J8">
        <v>54</v>
      </c>
      <c r="K8">
        <v>77</v>
      </c>
      <c r="L8">
        <v>65</v>
      </c>
      <c r="M8">
        <v>87</v>
      </c>
      <c r="N8" s="36" t="str">
        <f>IFERROR(VLOOKUP(C8,Absen!$A$2:$B$501,2,FALSE),"No")</f>
        <v>No</v>
      </c>
      <c r="O8" t="str">
        <f t="shared" si="1"/>
        <v>No</v>
      </c>
      <c r="P8">
        <f t="shared" si="2"/>
        <v>87</v>
      </c>
      <c r="Q8" s="42">
        <f>(Main!G8*12.5%)+(H8*12.5%)+(J8*12.5%)+(K8*12.5%)+(I8*20%)+(L8*20%)+(P8*10%)</f>
        <v>71.95</v>
      </c>
      <c r="R8" t="str">
        <f>VLOOKUP(Q8,Cara!$E$44:$F$49,2,TRUE)</f>
        <v>B</v>
      </c>
      <c r="S8" s="5">
        <f>VLOOKUP(C8,Sheet1!$A$2:$B$1001,2,FALSE)</f>
        <v>37117</v>
      </c>
      <c r="T8" s="6" t="str">
        <f>VLOOKUP(C8,Sheet1!$A$2:$G$1001,7,)</f>
        <v>Sibolga</v>
      </c>
      <c r="U8" s="4">
        <f>VLOOKUP(C8,Sheet1!$A$2:$D$1001,4,FALSE)</f>
        <v>170</v>
      </c>
      <c r="V8" s="4">
        <f>VLOOKUP(C8,Sheet1!$A$2:$E$1001,5,FALSE)</f>
        <v>48</v>
      </c>
      <c r="W8" s="4" t="str">
        <f>VLOOKUP(C8,Sheet1!$A$2:$F$1001,6,FALSE)</f>
        <v>Jl. Cikutra Timur No. 25</v>
      </c>
      <c r="X8" s="4" t="str">
        <f>VLOOKUP(Main!C8,Sheet1!$A$2:$C$1001,3,FALSE)</f>
        <v>O-</v>
      </c>
      <c r="Z8" s="38"/>
      <c r="AA8" s="38"/>
      <c r="AB8" s="38"/>
      <c r="AC8" s="38"/>
      <c r="AD8" s="38"/>
      <c r="AE8" s="38"/>
    </row>
    <row r="9" spans="1:32" ht="15.75" x14ac:dyDescent="0.25">
      <c r="A9" s="43">
        <v>8</v>
      </c>
      <c r="B9" t="str">
        <f>VLOOKUP(D9,Cara!$C$21:$D$27,2,FALSE)</f>
        <v>F</v>
      </c>
      <c r="C9" t="str">
        <f t="shared" si="0"/>
        <v>F0008</v>
      </c>
      <c r="D9" t="s">
        <v>1011</v>
      </c>
      <c r="E9" s="4" t="str">
        <f>VLOOKUP(C9,Detail!$G:$H,2,FALSE)</f>
        <v>Dadap Winarsih</v>
      </c>
      <c r="F9" s="4" t="str">
        <f>VLOOKUP(D9,Helper!$D$31:$E$36,2,FALSE)</f>
        <v>Pak Andi</v>
      </c>
      <c r="G9">
        <v>92</v>
      </c>
      <c r="H9">
        <v>75</v>
      </c>
      <c r="I9">
        <v>70</v>
      </c>
      <c r="J9">
        <v>70</v>
      </c>
      <c r="K9">
        <v>68</v>
      </c>
      <c r="L9">
        <v>65</v>
      </c>
      <c r="M9">
        <v>84</v>
      </c>
      <c r="N9" s="36" t="str">
        <f>IFERROR(VLOOKUP(C9,Absen!$A$2:$B$501,2,FALSE),"No")</f>
        <v>No</v>
      </c>
      <c r="O9" t="str">
        <f t="shared" si="1"/>
        <v>No</v>
      </c>
      <c r="P9">
        <f t="shared" si="2"/>
        <v>84</v>
      </c>
      <c r="Q9" s="42">
        <f>(Main!G9*12.5%)+(H9*12.5%)+(J9*12.5%)+(K9*12.5%)+(I9*20%)+(L9*20%)+(P9*10%)</f>
        <v>73.525000000000006</v>
      </c>
      <c r="R9" t="str">
        <f>VLOOKUP(Q9,Cara!$E$44:$F$49,2,TRUE)</f>
        <v>B</v>
      </c>
      <c r="S9" s="5">
        <f>VLOOKUP(C9,Sheet1!$A$2:$B$1001,2,FALSE)</f>
        <v>38387</v>
      </c>
      <c r="T9" s="6" t="str">
        <f>VLOOKUP(C9,Sheet1!$A$2:$G$1001,7,)</f>
        <v>Pematangsiantar</v>
      </c>
      <c r="U9" s="4">
        <f>VLOOKUP(C9,Sheet1!$A$2:$D$1001,4,FALSE)</f>
        <v>178</v>
      </c>
      <c r="V9" s="4">
        <f>VLOOKUP(C9,Sheet1!$A$2:$E$1001,5,FALSE)</f>
        <v>54</v>
      </c>
      <c r="W9" s="4" t="str">
        <f>VLOOKUP(C9,Sheet1!$A$2:$F$1001,6,FALSE)</f>
        <v xml:space="preserve">Gg. Suryakencana No. 0
</v>
      </c>
      <c r="X9" s="4" t="str">
        <f>VLOOKUP(Main!C9,Sheet1!$A$2:$C$1001,3,FALSE)</f>
        <v>AB+</v>
      </c>
    </row>
    <row r="10" spans="1:32" ht="15.75" x14ac:dyDescent="0.25">
      <c r="A10" s="43">
        <v>9</v>
      </c>
      <c r="B10" t="str">
        <f>VLOOKUP(D10,Cara!$C$21:$D$27,2,FALSE)</f>
        <v>B</v>
      </c>
      <c r="C10" t="str">
        <f t="shared" si="0"/>
        <v>B0009</v>
      </c>
      <c r="D10" t="s">
        <v>1014</v>
      </c>
      <c r="E10" s="4" t="str">
        <f>VLOOKUP(C10,Detail!$G:$H,2,FALSE)</f>
        <v>Dina Wahyudin</v>
      </c>
      <c r="F10" s="4" t="str">
        <f>VLOOKUP(D10,Helper!$D$31:$E$36,2,FALSE)</f>
        <v>Pak Krisna</v>
      </c>
      <c r="G10">
        <v>77</v>
      </c>
      <c r="H10">
        <v>40</v>
      </c>
      <c r="I10">
        <v>95</v>
      </c>
      <c r="J10">
        <v>75</v>
      </c>
      <c r="K10">
        <v>60</v>
      </c>
      <c r="L10">
        <v>81</v>
      </c>
      <c r="M10">
        <v>73</v>
      </c>
      <c r="N10" s="36">
        <f>IFERROR(VLOOKUP(C10,Absen!$A$2:$B$501,2,FALSE),"No")</f>
        <v>44807</v>
      </c>
      <c r="O10" t="str">
        <f t="shared" si="1"/>
        <v>September</v>
      </c>
      <c r="P10">
        <f t="shared" si="2"/>
        <v>63</v>
      </c>
      <c r="Q10" s="42">
        <f>(Main!G10*12.5%)+(H10*12.5%)+(J10*12.5%)+(K10*12.5%)+(I10*20%)+(L10*20%)+(P10*10%)</f>
        <v>73</v>
      </c>
      <c r="R10" t="str">
        <f>VLOOKUP(Q10,Cara!$E$44:$F$49,2,TRUE)</f>
        <v>B</v>
      </c>
      <c r="S10" s="5">
        <f>VLOOKUP(C10,Sheet1!$A$2:$B$1001,2,FALSE)</f>
        <v>37544</v>
      </c>
      <c r="T10" s="6" t="str">
        <f>VLOOKUP(C10,Sheet1!$A$2:$G$1001,7,)</f>
        <v>Gorontalo</v>
      </c>
      <c r="U10" s="4">
        <f>VLOOKUP(C10,Sheet1!$A$2:$D$1001,4,FALSE)</f>
        <v>158</v>
      </c>
      <c r="V10" s="4">
        <f>VLOOKUP(C10,Sheet1!$A$2:$E$1001,5,FALSE)</f>
        <v>76</v>
      </c>
      <c r="W10" s="4" t="str">
        <f>VLOOKUP(C10,Sheet1!$A$2:$F$1001,6,FALSE)</f>
        <v>Gg. Cempaka No. 58</v>
      </c>
      <c r="X10" s="4" t="str">
        <f>VLOOKUP(Main!C10,Sheet1!$A$2:$C$1001,3,FALSE)</f>
        <v>AB+</v>
      </c>
    </row>
    <row r="11" spans="1:32" ht="15.75" x14ac:dyDescent="0.25">
      <c r="A11" s="43">
        <v>10</v>
      </c>
      <c r="B11" t="str">
        <f>VLOOKUP(D11,Cara!$C$21:$D$27,2,FALSE)</f>
        <v>E</v>
      </c>
      <c r="C11" t="str">
        <f t="shared" si="0"/>
        <v>E0010</v>
      </c>
      <c r="D11" t="s">
        <v>1010</v>
      </c>
      <c r="E11" s="4" t="str">
        <f>VLOOKUP(C11,Detail!$G:$H,2,FALSE)</f>
        <v>Wardi Hasanah</v>
      </c>
      <c r="F11" s="4" t="str">
        <f>VLOOKUP(D11,Helper!$D$31:$E$36,2,FALSE)</f>
        <v>Bu Made</v>
      </c>
      <c r="G11">
        <v>59</v>
      </c>
      <c r="H11">
        <v>63</v>
      </c>
      <c r="I11">
        <v>91</v>
      </c>
      <c r="J11">
        <v>67</v>
      </c>
      <c r="K11">
        <v>67</v>
      </c>
      <c r="L11">
        <v>89</v>
      </c>
      <c r="M11">
        <v>96</v>
      </c>
      <c r="N11" s="36" t="str">
        <f>IFERROR(VLOOKUP(C11,Absen!$A$2:$B$501,2,FALSE),"No")</f>
        <v>No</v>
      </c>
      <c r="O11" t="str">
        <f t="shared" si="1"/>
        <v>No</v>
      </c>
      <c r="P11">
        <f t="shared" si="2"/>
        <v>96</v>
      </c>
      <c r="Q11" s="42">
        <f>(Main!G11*12.5%)+(H11*12.5%)+(J11*12.5%)+(K11*12.5%)+(I11*20%)+(L11*20%)+(P11*10%)</f>
        <v>77.599999999999994</v>
      </c>
      <c r="R11" t="str">
        <f>VLOOKUP(Q11,Cara!$E$44:$F$49,2,TRUE)</f>
        <v>B</v>
      </c>
      <c r="S11" s="5">
        <f>VLOOKUP(C11,Sheet1!$A$2:$B$1001,2,FALSE)</f>
        <v>37028</v>
      </c>
      <c r="T11" s="6" t="str">
        <f>VLOOKUP(C11,Sheet1!$A$2:$G$1001,7,)</f>
        <v>Pangkalpinang</v>
      </c>
      <c r="U11" s="4">
        <f>VLOOKUP(C11,Sheet1!$A$2:$D$1001,4,FALSE)</f>
        <v>178</v>
      </c>
      <c r="V11" s="4">
        <f>VLOOKUP(C11,Sheet1!$A$2:$E$1001,5,FALSE)</f>
        <v>70</v>
      </c>
      <c r="W11" s="4" t="str">
        <f>VLOOKUP(C11,Sheet1!$A$2:$F$1001,6,FALSE)</f>
        <v>Gg. KH Amin Jasuta No. 20</v>
      </c>
      <c r="X11" s="4" t="str">
        <f>VLOOKUP(Main!C11,Sheet1!$A$2:$C$1001,3,FALSE)</f>
        <v>O-</v>
      </c>
    </row>
    <row r="12" spans="1:32" ht="15.75" x14ac:dyDescent="0.25">
      <c r="A12" s="43">
        <v>11</v>
      </c>
      <c r="B12" t="str">
        <f>VLOOKUP(D12,Cara!$C$21:$D$27,2,FALSE)</f>
        <v>B</v>
      </c>
      <c r="C12" t="str">
        <f t="shared" si="0"/>
        <v>B0011</v>
      </c>
      <c r="D12" t="s">
        <v>1014</v>
      </c>
      <c r="E12" s="4" t="str">
        <f>VLOOKUP(C12,Detail!$G:$H,2,FALSE)</f>
        <v>Lukita Anggriawan</v>
      </c>
      <c r="F12" s="4" t="str">
        <f>VLOOKUP(D12,Helper!$D$31:$E$36,2,FALSE)</f>
        <v>Pak Krisna</v>
      </c>
      <c r="G12">
        <v>80</v>
      </c>
      <c r="H12">
        <v>75</v>
      </c>
      <c r="I12">
        <v>51</v>
      </c>
      <c r="J12">
        <v>52</v>
      </c>
      <c r="K12">
        <v>54</v>
      </c>
      <c r="L12">
        <v>51</v>
      </c>
      <c r="M12">
        <v>79</v>
      </c>
      <c r="N12" s="36" t="str">
        <f>IFERROR(VLOOKUP(C12,Absen!$A$2:$B$501,2,FALSE),"No")</f>
        <v>No</v>
      </c>
      <c r="O12" t="str">
        <f t="shared" si="1"/>
        <v>No</v>
      </c>
      <c r="P12">
        <f t="shared" si="2"/>
        <v>79</v>
      </c>
      <c r="Q12" s="42">
        <f>(Main!G12*12.5%)+(H12*12.5%)+(J12*12.5%)+(K12*12.5%)+(I12*20%)+(L12*20%)+(P12*10%)</f>
        <v>60.925000000000004</v>
      </c>
      <c r="R12" t="str">
        <f>VLOOKUP(Q12,Cara!$E$44:$F$49,2,TRUE)</f>
        <v>C</v>
      </c>
      <c r="S12" s="5">
        <f>VLOOKUP(C12,Sheet1!$A$2:$B$1001,2,FALSE)</f>
        <v>37860</v>
      </c>
      <c r="T12" s="6" t="str">
        <f>VLOOKUP(C12,Sheet1!$A$2:$G$1001,7,)</f>
        <v>Binjai</v>
      </c>
      <c r="U12" s="4">
        <f>VLOOKUP(C12,Sheet1!$A$2:$D$1001,4,FALSE)</f>
        <v>158</v>
      </c>
      <c r="V12" s="4">
        <f>VLOOKUP(C12,Sheet1!$A$2:$E$1001,5,FALSE)</f>
        <v>70</v>
      </c>
      <c r="W12" s="4" t="str">
        <f>VLOOKUP(C12,Sheet1!$A$2:$F$1001,6,FALSE)</f>
        <v xml:space="preserve">Jalan Waringin No. 1
</v>
      </c>
      <c r="X12" s="4" t="str">
        <f>VLOOKUP(Main!C12,Sheet1!$A$2:$C$1001,3,FALSE)</f>
        <v>A+</v>
      </c>
    </row>
    <row r="13" spans="1:32" ht="15.75" x14ac:dyDescent="0.25">
      <c r="A13" s="43">
        <v>12</v>
      </c>
      <c r="B13" t="str">
        <f>VLOOKUP(D13,Cara!$C$21:$D$27,2,FALSE)</f>
        <v>B</v>
      </c>
      <c r="C13" t="str">
        <f t="shared" si="0"/>
        <v>B0012</v>
      </c>
      <c r="D13" t="s">
        <v>1014</v>
      </c>
      <c r="E13" s="4" t="str">
        <f>VLOOKUP(C13,Detail!$G:$H,2,FALSE)</f>
        <v>Jatmiko Halimah</v>
      </c>
      <c r="F13" s="4" t="str">
        <f>VLOOKUP(D13,Helper!$D$31:$E$36,2,FALSE)</f>
        <v>Pak Krisna</v>
      </c>
      <c r="G13">
        <v>89</v>
      </c>
      <c r="H13">
        <v>66</v>
      </c>
      <c r="I13">
        <v>58</v>
      </c>
      <c r="J13">
        <v>56</v>
      </c>
      <c r="K13">
        <v>72</v>
      </c>
      <c r="L13">
        <v>40</v>
      </c>
      <c r="M13">
        <v>66</v>
      </c>
      <c r="N13" s="36">
        <f>IFERROR(VLOOKUP(C13,Absen!$A$2:$B$501,2,FALSE),"No")</f>
        <v>44826</v>
      </c>
      <c r="O13" t="str">
        <f t="shared" si="1"/>
        <v>September</v>
      </c>
      <c r="P13">
        <f t="shared" si="2"/>
        <v>56</v>
      </c>
      <c r="Q13" s="42">
        <f>(Main!G13*12.5%)+(H13*12.5%)+(J13*12.5%)+(K13*12.5%)+(I13*20%)+(L13*20%)+(P13*10%)</f>
        <v>60.575000000000003</v>
      </c>
      <c r="R13" t="str">
        <f>VLOOKUP(Q13,Cara!$E$44:$F$49,2,TRUE)</f>
        <v>C</v>
      </c>
      <c r="S13" s="5">
        <f>VLOOKUP(C13,Sheet1!$A$2:$B$1001,2,FALSE)</f>
        <v>37738</v>
      </c>
      <c r="T13" s="6" t="str">
        <f>VLOOKUP(C13,Sheet1!$A$2:$G$1001,7,)</f>
        <v>Pekalongan</v>
      </c>
      <c r="U13" s="4">
        <f>VLOOKUP(C13,Sheet1!$A$2:$D$1001,4,FALSE)</f>
        <v>167</v>
      </c>
      <c r="V13" s="4">
        <f>VLOOKUP(C13,Sheet1!$A$2:$E$1001,5,FALSE)</f>
        <v>78</v>
      </c>
      <c r="W13" s="4" t="str">
        <f>VLOOKUP(C13,Sheet1!$A$2:$F$1001,6,FALSE)</f>
        <v>Jl. Kutai No. 34</v>
      </c>
      <c r="X13" s="4" t="str">
        <f>VLOOKUP(Main!C13,Sheet1!$A$2:$C$1001,3,FALSE)</f>
        <v>AB-</v>
      </c>
    </row>
    <row r="14" spans="1:32" ht="15.75" x14ac:dyDescent="0.25">
      <c r="A14" s="43">
        <v>13</v>
      </c>
      <c r="B14" t="str">
        <f>VLOOKUP(D14,Cara!$C$21:$D$27,2,FALSE)</f>
        <v>E</v>
      </c>
      <c r="C14" t="str">
        <f t="shared" si="0"/>
        <v>E0013</v>
      </c>
      <c r="D14" t="s">
        <v>1010</v>
      </c>
      <c r="E14" s="4" t="str">
        <f>VLOOKUP(C14,Detail!$G:$H,2,FALSE)</f>
        <v>Zulaikha Hasanah</v>
      </c>
      <c r="F14" s="4" t="str">
        <f>VLOOKUP(D14,Helper!$D$31:$E$36,2,FALSE)</f>
        <v>Bu Made</v>
      </c>
      <c r="G14">
        <v>87</v>
      </c>
      <c r="H14">
        <v>62</v>
      </c>
      <c r="I14">
        <v>79</v>
      </c>
      <c r="J14">
        <v>53</v>
      </c>
      <c r="K14">
        <v>76</v>
      </c>
      <c r="L14">
        <v>99</v>
      </c>
      <c r="M14">
        <v>67</v>
      </c>
      <c r="N14" s="36" t="str">
        <f>IFERROR(VLOOKUP(C14,Absen!$A$2:$B$501,2,FALSE),"No")</f>
        <v>No</v>
      </c>
      <c r="O14" t="str">
        <f t="shared" si="1"/>
        <v>No</v>
      </c>
      <c r="P14">
        <f t="shared" si="2"/>
        <v>67</v>
      </c>
      <c r="Q14" s="42">
        <f>(Main!G14*12.5%)+(H14*12.5%)+(J14*12.5%)+(K14*12.5%)+(I14*20%)+(L14*20%)+(P14*10%)</f>
        <v>77.05</v>
      </c>
      <c r="R14" t="str">
        <f>VLOOKUP(Q14,Cara!$E$44:$F$49,2,TRUE)</f>
        <v>B</v>
      </c>
      <c r="S14" s="5">
        <f>VLOOKUP(C14,Sheet1!$A$2:$B$1001,2,FALSE)</f>
        <v>37641</v>
      </c>
      <c r="T14" s="6" t="str">
        <f>VLOOKUP(C14,Sheet1!$A$2:$G$1001,7,)</f>
        <v>Cilegon</v>
      </c>
      <c r="U14" s="4">
        <f>VLOOKUP(C14,Sheet1!$A$2:$D$1001,4,FALSE)</f>
        <v>179</v>
      </c>
      <c r="V14" s="4">
        <f>VLOOKUP(C14,Sheet1!$A$2:$E$1001,5,FALSE)</f>
        <v>76</v>
      </c>
      <c r="W14" s="4" t="str">
        <f>VLOOKUP(C14,Sheet1!$A$2:$F$1001,6,FALSE)</f>
        <v>Jalan S. Parman No. 85</v>
      </c>
      <c r="X14" s="4" t="str">
        <f>VLOOKUP(Main!C14,Sheet1!$A$2:$C$1001,3,FALSE)</f>
        <v>O+</v>
      </c>
    </row>
    <row r="15" spans="1:32" ht="15.75" x14ac:dyDescent="0.25">
      <c r="A15" s="43">
        <v>14</v>
      </c>
      <c r="B15" t="str">
        <f>VLOOKUP(D15,Cara!$C$21:$D$27,2,FALSE)</f>
        <v>E</v>
      </c>
      <c r="C15" t="str">
        <f t="shared" si="0"/>
        <v>E0014</v>
      </c>
      <c r="D15" t="s">
        <v>1010</v>
      </c>
      <c r="E15" s="4" t="str">
        <f>VLOOKUP(C15,Detail!$G:$H,2,FALSE)</f>
        <v>Mahdi Prasetyo</v>
      </c>
      <c r="F15" s="4" t="str">
        <f>VLOOKUP(D15,Helper!$D$31:$E$36,2,FALSE)</f>
        <v>Bu Made</v>
      </c>
      <c r="G15">
        <v>86</v>
      </c>
      <c r="H15">
        <v>69</v>
      </c>
      <c r="I15">
        <v>85</v>
      </c>
      <c r="J15">
        <v>62</v>
      </c>
      <c r="K15">
        <v>73</v>
      </c>
      <c r="L15">
        <v>92</v>
      </c>
      <c r="M15">
        <v>66</v>
      </c>
      <c r="N15" s="36">
        <f>IFERROR(VLOOKUP(C15,Absen!$A$2:$B$501,2,FALSE),"No")</f>
        <v>44879</v>
      </c>
      <c r="O15" t="str">
        <f t="shared" si="1"/>
        <v>November</v>
      </c>
      <c r="P15">
        <f t="shared" si="2"/>
        <v>56</v>
      </c>
      <c r="Q15" s="42">
        <f>(Main!G15*12.5%)+(H15*12.5%)+(J15*12.5%)+(K15*12.5%)+(I15*20%)+(L15*20%)+(P15*10%)</f>
        <v>77.25</v>
      </c>
      <c r="R15" t="str">
        <f>VLOOKUP(Q15,Cara!$E$44:$F$49,2,TRUE)</f>
        <v>B</v>
      </c>
      <c r="S15" s="5">
        <f>VLOOKUP(C15,Sheet1!$A$2:$B$1001,2,FALSE)</f>
        <v>37139</v>
      </c>
      <c r="T15" s="6" t="str">
        <f>VLOOKUP(C15,Sheet1!$A$2:$G$1001,7,)</f>
        <v>Kotamobagu</v>
      </c>
      <c r="U15" s="4">
        <f>VLOOKUP(C15,Sheet1!$A$2:$D$1001,4,FALSE)</f>
        <v>166</v>
      </c>
      <c r="V15" s="4">
        <f>VLOOKUP(C15,Sheet1!$A$2:$E$1001,5,FALSE)</f>
        <v>60</v>
      </c>
      <c r="W15" s="4" t="str">
        <f>VLOOKUP(C15,Sheet1!$A$2:$F$1001,6,FALSE)</f>
        <v>Jl. Jamika No. 98</v>
      </c>
      <c r="X15" s="4" t="str">
        <f>VLOOKUP(Main!C15,Sheet1!$A$2:$C$1001,3,FALSE)</f>
        <v>B+</v>
      </c>
    </row>
    <row r="16" spans="1:32" ht="15.75" x14ac:dyDescent="0.25">
      <c r="A16" s="43">
        <v>15</v>
      </c>
      <c r="B16" t="str">
        <f>VLOOKUP(D16,Cara!$C$21:$D$27,2,FALSE)</f>
        <v>F</v>
      </c>
      <c r="C16" t="str">
        <f t="shared" si="0"/>
        <v>F0015</v>
      </c>
      <c r="D16" t="s">
        <v>1011</v>
      </c>
      <c r="E16" s="4" t="str">
        <f>VLOOKUP(C16,Detail!$G:$H,2,FALSE)</f>
        <v>Adinata Permata</v>
      </c>
      <c r="F16" s="4" t="str">
        <f>VLOOKUP(D16,Helper!$D$31:$E$36,2,FALSE)</f>
        <v>Pak Andi</v>
      </c>
      <c r="G16">
        <v>81</v>
      </c>
      <c r="H16">
        <v>48</v>
      </c>
      <c r="I16">
        <v>61</v>
      </c>
      <c r="J16">
        <v>53</v>
      </c>
      <c r="K16">
        <v>85</v>
      </c>
      <c r="L16">
        <v>70</v>
      </c>
      <c r="M16">
        <v>60</v>
      </c>
      <c r="N16" s="36">
        <f>IFERROR(VLOOKUP(C16,Absen!$A$2:$B$501,2,FALSE),"No")</f>
        <v>44756</v>
      </c>
      <c r="O16" t="str">
        <f t="shared" si="1"/>
        <v>July</v>
      </c>
      <c r="P16">
        <f t="shared" si="2"/>
        <v>50</v>
      </c>
      <c r="Q16" s="42">
        <f>(Main!G16*12.5%)+(H16*12.5%)+(J16*12.5%)+(K16*12.5%)+(I16*20%)+(L16*20%)+(P16*10%)</f>
        <v>64.575000000000003</v>
      </c>
      <c r="R16" t="str">
        <f>VLOOKUP(Q16,Cara!$E$44:$F$49,2,TRUE)</f>
        <v>C</v>
      </c>
      <c r="S16" s="5">
        <f>VLOOKUP(C16,Sheet1!$A$2:$B$1001,2,FALSE)</f>
        <v>38005</v>
      </c>
      <c r="T16" s="6" t="str">
        <f>VLOOKUP(C16,Sheet1!$A$2:$G$1001,7,)</f>
        <v>Pontianak</v>
      </c>
      <c r="U16" s="4">
        <f>VLOOKUP(C16,Sheet1!$A$2:$D$1001,4,FALSE)</f>
        <v>158</v>
      </c>
      <c r="V16" s="4">
        <f>VLOOKUP(C16,Sheet1!$A$2:$E$1001,5,FALSE)</f>
        <v>82</v>
      </c>
      <c r="W16" s="4" t="str">
        <f>VLOOKUP(C16,Sheet1!$A$2:$F$1001,6,FALSE)</f>
        <v xml:space="preserve">Jl. Rungkut Industri No. 5
</v>
      </c>
      <c r="X16" s="4" t="str">
        <f>VLOOKUP(Main!C16,Sheet1!$A$2:$C$1001,3,FALSE)</f>
        <v>A-</v>
      </c>
    </row>
    <row r="17" spans="1:24" ht="15.75" x14ac:dyDescent="0.25">
      <c r="A17" s="43">
        <v>16</v>
      </c>
      <c r="B17" t="str">
        <f>VLOOKUP(D17,Cara!$C$21:$D$27,2,FALSE)</f>
        <v>A</v>
      </c>
      <c r="C17" t="str">
        <f t="shared" si="0"/>
        <v>A0016</v>
      </c>
      <c r="D17" t="s">
        <v>1015</v>
      </c>
      <c r="E17" s="4" t="str">
        <f>VLOOKUP(C17,Detail!$G:$H,2,FALSE)</f>
        <v>Baktiono Kurniawan</v>
      </c>
      <c r="F17" s="4" t="str">
        <f>VLOOKUP(D17,Helper!$D$31:$E$36,2,FALSE)</f>
        <v>Bu Dwi</v>
      </c>
      <c r="G17">
        <v>72</v>
      </c>
      <c r="H17">
        <v>64</v>
      </c>
      <c r="I17">
        <v>79</v>
      </c>
      <c r="J17">
        <v>59</v>
      </c>
      <c r="K17">
        <v>82</v>
      </c>
      <c r="L17">
        <v>88</v>
      </c>
      <c r="M17">
        <v>69</v>
      </c>
      <c r="N17" s="36">
        <f>IFERROR(VLOOKUP(C17,Absen!$A$2:$B$501,2,FALSE),"No")</f>
        <v>44828</v>
      </c>
      <c r="O17" t="str">
        <f t="shared" si="1"/>
        <v>September</v>
      </c>
      <c r="P17">
        <f t="shared" si="2"/>
        <v>59</v>
      </c>
      <c r="Q17" s="42">
        <f>(Main!G17*12.5%)+(H17*12.5%)+(J17*12.5%)+(K17*12.5%)+(I17*20%)+(L17*20%)+(P17*10%)</f>
        <v>73.925000000000011</v>
      </c>
      <c r="R17" t="str">
        <f>VLOOKUP(Q17,Cara!$E$44:$F$49,2,TRUE)</f>
        <v>B</v>
      </c>
      <c r="S17" s="5">
        <f>VLOOKUP(C17,Sheet1!$A$2:$B$1001,2,FALSE)</f>
        <v>37464</v>
      </c>
      <c r="T17" s="6" t="str">
        <f>VLOOKUP(C17,Sheet1!$A$2:$G$1001,7,)</f>
        <v>Padangpanjang</v>
      </c>
      <c r="U17" s="4">
        <f>VLOOKUP(C17,Sheet1!$A$2:$D$1001,4,FALSE)</f>
        <v>159</v>
      </c>
      <c r="V17" s="4">
        <f>VLOOKUP(C17,Sheet1!$A$2:$E$1001,5,FALSE)</f>
        <v>56</v>
      </c>
      <c r="W17" s="4" t="str">
        <f>VLOOKUP(C17,Sheet1!$A$2:$F$1001,6,FALSE)</f>
        <v>Gang Ahmad Dahlan No. 37</v>
      </c>
      <c r="X17" s="4" t="str">
        <f>VLOOKUP(Main!C17,Sheet1!$A$2:$C$1001,3,FALSE)</f>
        <v>O-</v>
      </c>
    </row>
    <row r="18" spans="1:24" ht="15.75" x14ac:dyDescent="0.25">
      <c r="A18" s="43">
        <v>17</v>
      </c>
      <c r="B18" t="str">
        <f>VLOOKUP(D18,Cara!$C$21:$D$27,2,FALSE)</f>
        <v>F</v>
      </c>
      <c r="C18" t="str">
        <f t="shared" si="0"/>
        <v>F0017</v>
      </c>
      <c r="D18" t="s">
        <v>1011</v>
      </c>
      <c r="E18" s="4" t="str">
        <f>VLOOKUP(C18,Detail!$G:$H,2,FALSE)</f>
        <v>Jati Suwarno</v>
      </c>
      <c r="F18" s="4" t="str">
        <f>VLOOKUP(D18,Helper!$D$31:$E$36,2,FALSE)</f>
        <v>Pak Andi</v>
      </c>
      <c r="G18">
        <v>60</v>
      </c>
      <c r="H18">
        <v>46</v>
      </c>
      <c r="I18">
        <v>85</v>
      </c>
      <c r="J18">
        <v>66</v>
      </c>
      <c r="K18">
        <v>73</v>
      </c>
      <c r="L18">
        <v>47</v>
      </c>
      <c r="M18">
        <v>62</v>
      </c>
      <c r="N18" s="36" t="str">
        <f>IFERROR(VLOOKUP(C18,Absen!$A$2:$B$501,2,FALSE),"No")</f>
        <v>No</v>
      </c>
      <c r="O18" t="str">
        <f t="shared" si="1"/>
        <v>No</v>
      </c>
      <c r="P18">
        <f t="shared" si="2"/>
        <v>62</v>
      </c>
      <c r="Q18" s="42">
        <f>(Main!G18*12.5%)+(H18*12.5%)+(J18*12.5%)+(K18*12.5%)+(I18*20%)+(L18*20%)+(P18*10%)</f>
        <v>63.225000000000001</v>
      </c>
      <c r="R18" t="str">
        <f>VLOOKUP(Q18,Cara!$E$44:$F$49,2,TRUE)</f>
        <v>C</v>
      </c>
      <c r="S18" s="5">
        <f>VLOOKUP(C18,Sheet1!$A$2:$B$1001,2,FALSE)</f>
        <v>38285</v>
      </c>
      <c r="T18" s="6" t="str">
        <f>VLOOKUP(C18,Sheet1!$A$2:$G$1001,7,)</f>
        <v>Pekanbaru</v>
      </c>
      <c r="U18" s="4">
        <f>VLOOKUP(C18,Sheet1!$A$2:$D$1001,4,FALSE)</f>
        <v>165</v>
      </c>
      <c r="V18" s="4">
        <f>VLOOKUP(C18,Sheet1!$A$2:$E$1001,5,FALSE)</f>
        <v>90</v>
      </c>
      <c r="W18" s="4" t="str">
        <f>VLOOKUP(C18,Sheet1!$A$2:$F$1001,6,FALSE)</f>
        <v>Gang Dipatiukur No. 63</v>
      </c>
      <c r="X18" s="4" t="str">
        <f>VLOOKUP(Main!C18,Sheet1!$A$2:$C$1001,3,FALSE)</f>
        <v>A-</v>
      </c>
    </row>
    <row r="19" spans="1:24" ht="15.75" x14ac:dyDescent="0.25">
      <c r="A19" s="43">
        <v>18</v>
      </c>
      <c r="B19" t="str">
        <f>VLOOKUP(D19,Cara!$C$21:$D$27,2,FALSE)</f>
        <v>E</v>
      </c>
      <c r="C19" t="str">
        <f t="shared" si="0"/>
        <v>E0018</v>
      </c>
      <c r="D19" t="s">
        <v>1010</v>
      </c>
      <c r="E19" s="4" t="str">
        <f>VLOOKUP(C19,Detail!$G:$H,2,FALSE)</f>
        <v>Artanto Sitorus</v>
      </c>
      <c r="F19" s="4" t="str">
        <f>VLOOKUP(D19,Helper!$D$31:$E$36,2,FALSE)</f>
        <v>Bu Made</v>
      </c>
      <c r="G19">
        <v>53</v>
      </c>
      <c r="H19">
        <v>41</v>
      </c>
      <c r="I19">
        <v>64</v>
      </c>
      <c r="J19">
        <v>57</v>
      </c>
      <c r="K19">
        <v>80</v>
      </c>
      <c r="L19">
        <v>74</v>
      </c>
      <c r="M19">
        <v>95</v>
      </c>
      <c r="N19" s="36" t="str">
        <f>IFERROR(VLOOKUP(C19,Absen!$A$2:$B$501,2,FALSE),"No")</f>
        <v>No</v>
      </c>
      <c r="O19" t="str">
        <f t="shared" si="1"/>
        <v>No</v>
      </c>
      <c r="P19">
        <f t="shared" si="2"/>
        <v>95</v>
      </c>
      <c r="Q19" s="42">
        <f>(Main!G19*12.5%)+(H19*12.5%)+(J19*12.5%)+(K19*12.5%)+(I19*20%)+(L19*20%)+(P19*10%)</f>
        <v>65.974999999999994</v>
      </c>
      <c r="R19" t="str">
        <f>VLOOKUP(Q19,Cara!$E$44:$F$49,2,TRUE)</f>
        <v>C</v>
      </c>
      <c r="S19" s="5">
        <f>VLOOKUP(C19,Sheet1!$A$2:$B$1001,2,FALSE)</f>
        <v>38096</v>
      </c>
      <c r="T19" s="6" t="str">
        <f>VLOOKUP(C19,Sheet1!$A$2:$G$1001,7,)</f>
        <v>Kota Administrasi Jakarta Timur</v>
      </c>
      <c r="U19" s="4">
        <f>VLOOKUP(C19,Sheet1!$A$2:$D$1001,4,FALSE)</f>
        <v>150</v>
      </c>
      <c r="V19" s="4">
        <f>VLOOKUP(C19,Sheet1!$A$2:$E$1001,5,FALSE)</f>
        <v>83</v>
      </c>
      <c r="W19" s="4" t="str">
        <f>VLOOKUP(C19,Sheet1!$A$2:$F$1001,6,FALSE)</f>
        <v>Jl. M.T Haryono No. 56</v>
      </c>
      <c r="X19" s="4" t="str">
        <f>VLOOKUP(Main!C19,Sheet1!$A$2:$C$1001,3,FALSE)</f>
        <v>O+</v>
      </c>
    </row>
    <row r="20" spans="1:24" ht="15.75" x14ac:dyDescent="0.25">
      <c r="A20" s="43">
        <v>19</v>
      </c>
      <c r="B20" t="str">
        <f>VLOOKUP(D20,Cara!$C$21:$D$27,2,FALSE)</f>
        <v>C</v>
      </c>
      <c r="C20" t="str">
        <f t="shared" si="0"/>
        <v>C0019</v>
      </c>
      <c r="D20" t="s">
        <v>1012</v>
      </c>
      <c r="E20" s="4" t="str">
        <f>VLOOKUP(C20,Detail!$G:$H,2,FALSE)</f>
        <v>Daniswara Manullang</v>
      </c>
      <c r="F20" s="4" t="str">
        <f>VLOOKUP(D20,Helper!$D$31:$E$36,2,FALSE)</f>
        <v>Pak Budi</v>
      </c>
      <c r="G20">
        <v>85</v>
      </c>
      <c r="H20">
        <v>63</v>
      </c>
      <c r="I20">
        <v>93</v>
      </c>
      <c r="J20">
        <v>65</v>
      </c>
      <c r="K20">
        <v>84</v>
      </c>
      <c r="L20">
        <v>48</v>
      </c>
      <c r="M20">
        <v>89</v>
      </c>
      <c r="N20" s="36">
        <f>IFERROR(VLOOKUP(C20,Absen!$A$2:$B$501,2,FALSE),"No")</f>
        <v>44846</v>
      </c>
      <c r="O20" t="str">
        <f t="shared" si="1"/>
        <v>October</v>
      </c>
      <c r="P20">
        <f t="shared" si="2"/>
        <v>79</v>
      </c>
      <c r="Q20" s="42">
        <f>(Main!G20*12.5%)+(H20*12.5%)+(J20*12.5%)+(K20*12.5%)+(I20*20%)+(L20*20%)+(P20*10%)</f>
        <v>73.225000000000009</v>
      </c>
      <c r="R20" t="str">
        <f>VLOOKUP(Q20,Cara!$E$44:$F$49,2,TRUE)</f>
        <v>B</v>
      </c>
      <c r="S20" s="5">
        <f>VLOOKUP(C20,Sheet1!$A$2:$B$1001,2,FALSE)</f>
        <v>38185</v>
      </c>
      <c r="T20" s="6" t="str">
        <f>VLOOKUP(C20,Sheet1!$A$2:$G$1001,7,)</f>
        <v>Banda Aceh</v>
      </c>
      <c r="U20" s="4">
        <f>VLOOKUP(C20,Sheet1!$A$2:$D$1001,4,FALSE)</f>
        <v>161</v>
      </c>
      <c r="V20" s="4">
        <f>VLOOKUP(C20,Sheet1!$A$2:$E$1001,5,FALSE)</f>
        <v>89</v>
      </c>
      <c r="W20" s="4" t="str">
        <f>VLOOKUP(C20,Sheet1!$A$2:$F$1001,6,FALSE)</f>
        <v>Jalan Dipenogoro No. 70</v>
      </c>
      <c r="X20" s="4" t="str">
        <f>VLOOKUP(Main!C20,Sheet1!$A$2:$C$1001,3,FALSE)</f>
        <v>AB+</v>
      </c>
    </row>
    <row r="21" spans="1:24" ht="15.75" x14ac:dyDescent="0.25">
      <c r="A21" s="43">
        <v>20</v>
      </c>
      <c r="B21" t="str">
        <f>VLOOKUP(D21,Cara!$C$21:$D$27,2,FALSE)</f>
        <v>A</v>
      </c>
      <c r="C21" t="str">
        <f t="shared" si="0"/>
        <v>A0020</v>
      </c>
      <c r="D21" t="s">
        <v>1015</v>
      </c>
      <c r="E21" s="4" t="str">
        <f>VLOOKUP(C21,Detail!$G:$H,2,FALSE)</f>
        <v>Halima Marbun</v>
      </c>
      <c r="F21" s="4" t="str">
        <f>VLOOKUP(D21,Helper!$D$31:$E$36,2,FALSE)</f>
        <v>Bu Dwi</v>
      </c>
      <c r="G21">
        <v>60</v>
      </c>
      <c r="H21">
        <v>69</v>
      </c>
      <c r="I21">
        <v>93</v>
      </c>
      <c r="J21">
        <v>72</v>
      </c>
      <c r="K21">
        <v>60</v>
      </c>
      <c r="L21">
        <v>100</v>
      </c>
      <c r="M21">
        <v>70</v>
      </c>
      <c r="N21" s="36">
        <f>IFERROR(VLOOKUP(C21,Absen!$A$2:$B$501,2,FALSE),"No")</f>
        <v>44762</v>
      </c>
      <c r="O21" t="str">
        <f t="shared" si="1"/>
        <v>July</v>
      </c>
      <c r="P21">
        <f t="shared" si="2"/>
        <v>60</v>
      </c>
      <c r="Q21" s="42">
        <f>(Main!G21*12.5%)+(H21*12.5%)+(J21*12.5%)+(K21*12.5%)+(I21*20%)+(L21*20%)+(P21*10%)</f>
        <v>77.224999999999994</v>
      </c>
      <c r="R21" t="str">
        <f>VLOOKUP(Q21,Cara!$E$44:$F$49,2,TRUE)</f>
        <v>B</v>
      </c>
      <c r="S21" s="5">
        <f>VLOOKUP(C21,Sheet1!$A$2:$B$1001,2,FALSE)</f>
        <v>37957</v>
      </c>
      <c r="T21" s="6" t="str">
        <f>VLOOKUP(C21,Sheet1!$A$2:$G$1001,7,)</f>
        <v>Palu</v>
      </c>
      <c r="U21" s="4">
        <f>VLOOKUP(C21,Sheet1!$A$2:$D$1001,4,FALSE)</f>
        <v>160</v>
      </c>
      <c r="V21" s="4">
        <f>VLOOKUP(C21,Sheet1!$A$2:$E$1001,5,FALSE)</f>
        <v>73</v>
      </c>
      <c r="W21" s="4" t="str">
        <f>VLOOKUP(C21,Sheet1!$A$2:$F$1001,6,FALSE)</f>
        <v xml:space="preserve">Jl. Gedebage Selatan No. 4
</v>
      </c>
      <c r="X21" s="4" t="str">
        <f>VLOOKUP(Main!C21,Sheet1!$A$2:$C$1001,3,FALSE)</f>
        <v>O+</v>
      </c>
    </row>
    <row r="22" spans="1:24" ht="15.75" x14ac:dyDescent="0.25">
      <c r="A22" s="43">
        <v>21</v>
      </c>
      <c r="B22" t="str">
        <f>VLOOKUP(D22,Cara!$C$21:$D$27,2,FALSE)</f>
        <v>E</v>
      </c>
      <c r="C22" t="str">
        <f t="shared" si="0"/>
        <v>E0021</v>
      </c>
      <c r="D22" t="s">
        <v>1010</v>
      </c>
      <c r="E22" s="4" t="str">
        <f>VLOOKUP(C22,Detail!$G:$H,2,FALSE)</f>
        <v>Asmuni Nainggolan</v>
      </c>
      <c r="F22" s="4" t="str">
        <f>VLOOKUP(D22,Helper!$D$31:$E$36,2,FALSE)</f>
        <v>Bu Made</v>
      </c>
      <c r="G22">
        <v>75</v>
      </c>
      <c r="H22">
        <v>42</v>
      </c>
      <c r="I22">
        <v>35</v>
      </c>
      <c r="J22">
        <v>65</v>
      </c>
      <c r="K22">
        <v>86</v>
      </c>
      <c r="L22">
        <v>94</v>
      </c>
      <c r="M22">
        <v>96</v>
      </c>
      <c r="N22" s="36">
        <f>IFERROR(VLOOKUP(C22,Absen!$A$2:$B$501,2,FALSE),"No")</f>
        <v>44863</v>
      </c>
      <c r="O22" t="str">
        <f t="shared" si="1"/>
        <v>October</v>
      </c>
      <c r="P22">
        <f t="shared" si="2"/>
        <v>86</v>
      </c>
      <c r="Q22" s="42">
        <f>(Main!G22*12.5%)+(H22*12.5%)+(J22*12.5%)+(K22*12.5%)+(I22*20%)+(L22*20%)+(P22*10%)</f>
        <v>67.899999999999991</v>
      </c>
      <c r="R22" t="str">
        <f>VLOOKUP(Q22,Cara!$E$44:$F$49,2,TRUE)</f>
        <v>C</v>
      </c>
      <c r="S22" s="5">
        <f>VLOOKUP(C22,Sheet1!$A$2:$B$1001,2,FALSE)</f>
        <v>37098</v>
      </c>
      <c r="T22" s="6" t="str">
        <f>VLOOKUP(C22,Sheet1!$A$2:$G$1001,7,)</f>
        <v>Cirebon</v>
      </c>
      <c r="U22" s="4">
        <f>VLOOKUP(C22,Sheet1!$A$2:$D$1001,4,FALSE)</f>
        <v>172</v>
      </c>
      <c r="V22" s="4">
        <f>VLOOKUP(C22,Sheet1!$A$2:$E$1001,5,FALSE)</f>
        <v>49</v>
      </c>
      <c r="W22" s="4" t="str">
        <f>VLOOKUP(C22,Sheet1!$A$2:$F$1001,6,FALSE)</f>
        <v xml:space="preserve">Jl. Asia Afrika No. 4
</v>
      </c>
      <c r="X22" s="4" t="str">
        <f>VLOOKUP(Main!C22,Sheet1!$A$2:$C$1001,3,FALSE)</f>
        <v>O-</v>
      </c>
    </row>
    <row r="23" spans="1:24" ht="15.75" x14ac:dyDescent="0.25">
      <c r="A23" s="43">
        <v>22</v>
      </c>
      <c r="B23" t="str">
        <f>VLOOKUP(D23,Cara!$C$21:$D$27,2,FALSE)</f>
        <v>A</v>
      </c>
      <c r="C23" t="str">
        <f t="shared" si="0"/>
        <v>A0022</v>
      </c>
      <c r="D23" t="s">
        <v>1015</v>
      </c>
      <c r="E23" s="4" t="str">
        <f>VLOOKUP(C23,Detail!$G:$H,2,FALSE)</f>
        <v>Ira Firgantoro</v>
      </c>
      <c r="F23" s="4" t="str">
        <f>VLOOKUP(D23,Helper!$D$31:$E$36,2,FALSE)</f>
        <v>Bu Dwi</v>
      </c>
      <c r="G23">
        <v>51</v>
      </c>
      <c r="H23">
        <v>42</v>
      </c>
      <c r="I23">
        <v>38</v>
      </c>
      <c r="J23">
        <v>73</v>
      </c>
      <c r="K23">
        <v>63</v>
      </c>
      <c r="L23">
        <v>52</v>
      </c>
      <c r="M23">
        <v>71</v>
      </c>
      <c r="N23" s="36" t="str">
        <f>IFERROR(VLOOKUP(C23,Absen!$A$2:$B$501,2,FALSE),"No")</f>
        <v>No</v>
      </c>
      <c r="O23" t="str">
        <f t="shared" si="1"/>
        <v>No</v>
      </c>
      <c r="P23">
        <f t="shared" si="2"/>
        <v>71</v>
      </c>
      <c r="Q23" s="42">
        <f>(Main!G23*12.5%)+(H23*12.5%)+(J23*12.5%)+(K23*12.5%)+(I23*20%)+(L23*20%)+(P23*10%)</f>
        <v>53.725000000000001</v>
      </c>
      <c r="R23" t="str">
        <f>VLOOKUP(Q23,Cara!$E$44:$F$49,2,TRUE)</f>
        <v>D</v>
      </c>
      <c r="S23" s="5">
        <f>VLOOKUP(C23,Sheet1!$A$2:$B$1001,2,FALSE)</f>
        <v>37815</v>
      </c>
      <c r="T23" s="6" t="str">
        <f>VLOOKUP(C23,Sheet1!$A$2:$G$1001,7,)</f>
        <v>Banjarbaru</v>
      </c>
      <c r="U23" s="4">
        <f>VLOOKUP(C23,Sheet1!$A$2:$D$1001,4,FALSE)</f>
        <v>173</v>
      </c>
      <c r="V23" s="4">
        <f>VLOOKUP(C23,Sheet1!$A$2:$E$1001,5,FALSE)</f>
        <v>86</v>
      </c>
      <c r="W23" s="4" t="str">
        <f>VLOOKUP(C23,Sheet1!$A$2:$F$1001,6,FALSE)</f>
        <v>Gg. Kutai No. 02</v>
      </c>
      <c r="X23" s="4" t="str">
        <f>VLOOKUP(Main!C23,Sheet1!$A$2:$C$1001,3,FALSE)</f>
        <v>AB-</v>
      </c>
    </row>
    <row r="24" spans="1:24" ht="15.75" x14ac:dyDescent="0.25">
      <c r="A24" s="43">
        <v>23</v>
      </c>
      <c r="B24" t="str">
        <f>VLOOKUP(D24,Cara!$C$21:$D$27,2,FALSE)</f>
        <v>B</v>
      </c>
      <c r="C24" t="str">
        <f t="shared" si="0"/>
        <v>B0023</v>
      </c>
      <c r="D24" t="s">
        <v>1014</v>
      </c>
      <c r="E24" s="4" t="str">
        <f>VLOOKUP(C24,Detail!$G:$H,2,FALSE)</f>
        <v>Wakiman Prastuti</v>
      </c>
      <c r="F24" s="4" t="str">
        <f>VLOOKUP(D24,Helper!$D$31:$E$36,2,FALSE)</f>
        <v>Pak Krisna</v>
      </c>
      <c r="G24">
        <v>84</v>
      </c>
      <c r="H24">
        <v>49</v>
      </c>
      <c r="I24">
        <v>87</v>
      </c>
      <c r="J24">
        <v>56</v>
      </c>
      <c r="K24">
        <v>64</v>
      </c>
      <c r="L24">
        <v>60</v>
      </c>
      <c r="M24">
        <v>73</v>
      </c>
      <c r="N24" s="36" t="str">
        <f>IFERROR(VLOOKUP(C24,Absen!$A$2:$B$501,2,FALSE),"No")</f>
        <v>No</v>
      </c>
      <c r="O24" t="str">
        <f t="shared" si="1"/>
        <v>No</v>
      </c>
      <c r="P24">
        <f t="shared" si="2"/>
        <v>73</v>
      </c>
      <c r="Q24" s="42">
        <f>(Main!G24*12.5%)+(H24*12.5%)+(J24*12.5%)+(K24*12.5%)+(I24*20%)+(L24*20%)+(P24*10%)</f>
        <v>68.325000000000003</v>
      </c>
      <c r="R24" t="str">
        <f>VLOOKUP(Q24,Cara!$E$44:$F$49,2,TRUE)</f>
        <v>C</v>
      </c>
      <c r="S24" s="5">
        <f>VLOOKUP(C24,Sheet1!$A$2:$B$1001,2,FALSE)</f>
        <v>38066</v>
      </c>
      <c r="T24" s="6" t="str">
        <f>VLOOKUP(C24,Sheet1!$A$2:$G$1001,7,)</f>
        <v>Batu</v>
      </c>
      <c r="U24" s="4">
        <f>VLOOKUP(C24,Sheet1!$A$2:$D$1001,4,FALSE)</f>
        <v>166</v>
      </c>
      <c r="V24" s="4">
        <f>VLOOKUP(C24,Sheet1!$A$2:$E$1001,5,FALSE)</f>
        <v>50</v>
      </c>
      <c r="W24" s="4" t="str">
        <f>VLOOKUP(C24,Sheet1!$A$2:$F$1001,6,FALSE)</f>
        <v xml:space="preserve">Jl. PHH. Mustofa No. 9
</v>
      </c>
      <c r="X24" s="4" t="str">
        <f>VLOOKUP(Main!C24,Sheet1!$A$2:$C$1001,3,FALSE)</f>
        <v>O-</v>
      </c>
    </row>
    <row r="25" spans="1:24" ht="15.75" x14ac:dyDescent="0.25">
      <c r="A25" s="43">
        <v>24</v>
      </c>
      <c r="B25" t="str">
        <f>VLOOKUP(D25,Cara!$C$21:$D$27,2,FALSE)</f>
        <v>D</v>
      </c>
      <c r="C25" t="str">
        <f t="shared" si="0"/>
        <v>D0024</v>
      </c>
      <c r="D25" t="s">
        <v>1013</v>
      </c>
      <c r="E25" s="4" t="str">
        <f>VLOOKUP(C25,Detail!$G:$H,2,FALSE)</f>
        <v>Kajen Pudjiastuti</v>
      </c>
      <c r="F25" s="4" t="str">
        <f>VLOOKUP(D25,Helper!$D$31:$E$36,2,FALSE)</f>
        <v>Bu Ratna</v>
      </c>
      <c r="G25">
        <v>56</v>
      </c>
      <c r="H25">
        <v>57</v>
      </c>
      <c r="I25">
        <v>59</v>
      </c>
      <c r="J25">
        <v>56</v>
      </c>
      <c r="K25">
        <v>83</v>
      </c>
      <c r="L25">
        <v>48</v>
      </c>
      <c r="M25">
        <v>68</v>
      </c>
      <c r="N25" s="36" t="str">
        <f>IFERROR(VLOOKUP(C25,Absen!$A$2:$B$501,2,FALSE),"No")</f>
        <v>No</v>
      </c>
      <c r="O25" t="str">
        <f t="shared" si="1"/>
        <v>No</v>
      </c>
      <c r="P25">
        <f t="shared" si="2"/>
        <v>68</v>
      </c>
      <c r="Q25" s="42">
        <f>(Main!G25*12.5%)+(H25*12.5%)+(J25*12.5%)+(K25*12.5%)+(I25*20%)+(L25*20%)+(P25*10%)</f>
        <v>59.7</v>
      </c>
      <c r="R25" t="str">
        <f>VLOOKUP(Q25,Cara!$E$44:$F$49,2,TRUE)</f>
        <v>D</v>
      </c>
      <c r="S25" s="5">
        <f>VLOOKUP(C25,Sheet1!$A$2:$B$1001,2,FALSE)</f>
        <v>37270</v>
      </c>
      <c r="T25" s="6" t="str">
        <f>VLOOKUP(C25,Sheet1!$A$2:$G$1001,7,)</f>
        <v>Kendari</v>
      </c>
      <c r="U25" s="4">
        <f>VLOOKUP(C25,Sheet1!$A$2:$D$1001,4,FALSE)</f>
        <v>158</v>
      </c>
      <c r="V25" s="4">
        <f>VLOOKUP(C25,Sheet1!$A$2:$E$1001,5,FALSE)</f>
        <v>56</v>
      </c>
      <c r="W25" s="4" t="str">
        <f>VLOOKUP(C25,Sheet1!$A$2:$F$1001,6,FALSE)</f>
        <v xml:space="preserve">Gg. Erlangga No. 6
</v>
      </c>
      <c r="X25" s="4" t="str">
        <f>VLOOKUP(Main!C25,Sheet1!$A$2:$C$1001,3,FALSE)</f>
        <v>AB+</v>
      </c>
    </row>
    <row r="26" spans="1:24" ht="15.75" x14ac:dyDescent="0.25">
      <c r="A26" s="43">
        <v>25</v>
      </c>
      <c r="B26" t="str">
        <f>VLOOKUP(D26,Cara!$C$21:$D$27,2,FALSE)</f>
        <v>F</v>
      </c>
      <c r="C26" t="str">
        <f t="shared" si="0"/>
        <v>F0025</v>
      </c>
      <c r="D26" t="s">
        <v>1011</v>
      </c>
      <c r="E26" s="4" t="str">
        <f>VLOOKUP(C26,Detail!$G:$H,2,FALSE)</f>
        <v>Ghaliyati Kurniawan</v>
      </c>
      <c r="F26" s="4" t="str">
        <f>VLOOKUP(D26,Helper!$D$31:$E$36,2,FALSE)</f>
        <v>Pak Andi</v>
      </c>
      <c r="G26">
        <v>73</v>
      </c>
      <c r="H26">
        <v>68</v>
      </c>
      <c r="I26">
        <v>56</v>
      </c>
      <c r="J26">
        <v>53</v>
      </c>
      <c r="K26">
        <v>63</v>
      </c>
      <c r="L26">
        <v>56</v>
      </c>
      <c r="M26">
        <v>78</v>
      </c>
      <c r="N26" s="36" t="str">
        <f>IFERROR(VLOOKUP(C26,Absen!$A$2:$B$501,2,FALSE),"No")</f>
        <v>No</v>
      </c>
      <c r="O26" t="str">
        <f t="shared" si="1"/>
        <v>No</v>
      </c>
      <c r="P26">
        <f t="shared" si="2"/>
        <v>78</v>
      </c>
      <c r="Q26" s="42">
        <f>(Main!G26*12.5%)+(H26*12.5%)+(J26*12.5%)+(K26*12.5%)+(I26*20%)+(L26*20%)+(P26*10%)</f>
        <v>62.325000000000003</v>
      </c>
      <c r="R26" t="str">
        <f>VLOOKUP(Q26,Cara!$E$44:$F$49,2,TRUE)</f>
        <v>C</v>
      </c>
      <c r="S26" s="5">
        <f>VLOOKUP(C26,Sheet1!$A$2:$B$1001,2,FALSE)</f>
        <v>37879</v>
      </c>
      <c r="T26" s="6" t="str">
        <f>VLOOKUP(C26,Sheet1!$A$2:$G$1001,7,)</f>
        <v>Gorontalo</v>
      </c>
      <c r="U26" s="4">
        <f>VLOOKUP(C26,Sheet1!$A$2:$D$1001,4,FALSE)</f>
        <v>180</v>
      </c>
      <c r="V26" s="4">
        <f>VLOOKUP(C26,Sheet1!$A$2:$E$1001,5,FALSE)</f>
        <v>74</v>
      </c>
      <c r="W26" s="4" t="str">
        <f>VLOOKUP(C26,Sheet1!$A$2:$F$1001,6,FALSE)</f>
        <v xml:space="preserve">Gg. Asia Afrika No. 3
</v>
      </c>
      <c r="X26" s="4" t="str">
        <f>VLOOKUP(Main!C26,Sheet1!$A$2:$C$1001,3,FALSE)</f>
        <v>A-</v>
      </c>
    </row>
    <row r="27" spans="1:24" ht="15.75" x14ac:dyDescent="0.25">
      <c r="A27" s="43">
        <v>26</v>
      </c>
      <c r="B27" t="str">
        <f>VLOOKUP(D27,Cara!$C$21:$D$27,2,FALSE)</f>
        <v>A</v>
      </c>
      <c r="C27" t="str">
        <f t="shared" si="0"/>
        <v>A0026</v>
      </c>
      <c r="D27" t="s">
        <v>1015</v>
      </c>
      <c r="E27" s="4" t="str">
        <f>VLOOKUP(C27,Detail!$G:$H,2,FALSE)</f>
        <v>Samsul Kusmawati</v>
      </c>
      <c r="F27" s="4" t="str">
        <f>VLOOKUP(D27,Helper!$D$31:$E$36,2,FALSE)</f>
        <v>Bu Dwi</v>
      </c>
      <c r="G27">
        <v>74</v>
      </c>
      <c r="H27">
        <v>57</v>
      </c>
      <c r="I27">
        <v>49</v>
      </c>
      <c r="J27">
        <v>53</v>
      </c>
      <c r="K27">
        <v>70</v>
      </c>
      <c r="L27">
        <v>57</v>
      </c>
      <c r="M27">
        <v>63</v>
      </c>
      <c r="N27" s="36">
        <f>IFERROR(VLOOKUP(C27,Absen!$A$2:$B$501,2,FALSE),"No")</f>
        <v>44811</v>
      </c>
      <c r="O27" t="str">
        <f t="shared" si="1"/>
        <v>September</v>
      </c>
      <c r="P27">
        <f t="shared" si="2"/>
        <v>53</v>
      </c>
      <c r="Q27" s="42">
        <f>(Main!G27*12.5%)+(H27*12.5%)+(J27*12.5%)+(K27*12.5%)+(I27*20%)+(L27*20%)+(P27*10%)</f>
        <v>58.25</v>
      </c>
      <c r="R27" t="str">
        <f>VLOOKUP(Q27,Cara!$E$44:$F$49,2,TRUE)</f>
        <v>D</v>
      </c>
      <c r="S27" s="5">
        <f>VLOOKUP(C27,Sheet1!$A$2:$B$1001,2,FALSE)</f>
        <v>37135</v>
      </c>
      <c r="T27" s="6" t="str">
        <f>VLOOKUP(C27,Sheet1!$A$2:$G$1001,7,)</f>
        <v>Lubuklinggau</v>
      </c>
      <c r="U27" s="4">
        <f>VLOOKUP(C27,Sheet1!$A$2:$D$1001,4,FALSE)</f>
        <v>156</v>
      </c>
      <c r="V27" s="4">
        <f>VLOOKUP(C27,Sheet1!$A$2:$E$1001,5,FALSE)</f>
        <v>86</v>
      </c>
      <c r="W27" s="4" t="str">
        <f>VLOOKUP(C27,Sheet1!$A$2:$F$1001,6,FALSE)</f>
        <v xml:space="preserve">Gang Otto Iskandardinata No. 1
</v>
      </c>
      <c r="X27" s="4" t="str">
        <f>VLOOKUP(Main!C27,Sheet1!$A$2:$C$1001,3,FALSE)</f>
        <v>A+</v>
      </c>
    </row>
    <row r="28" spans="1:24" ht="15.75" x14ac:dyDescent="0.25">
      <c r="A28" s="43">
        <v>27</v>
      </c>
      <c r="B28" t="str">
        <f>VLOOKUP(D28,Cara!$C$21:$D$27,2,FALSE)</f>
        <v>D</v>
      </c>
      <c r="C28" t="str">
        <f t="shared" si="0"/>
        <v>D0027</v>
      </c>
      <c r="D28" t="s">
        <v>1013</v>
      </c>
      <c r="E28" s="4" t="str">
        <f>VLOOKUP(C28,Detail!$G:$H,2,FALSE)</f>
        <v>Danang Pratiwi</v>
      </c>
      <c r="F28" s="4" t="str">
        <f>VLOOKUP(D28,Helper!$D$31:$E$36,2,FALSE)</f>
        <v>Bu Ratna</v>
      </c>
      <c r="G28">
        <v>77</v>
      </c>
      <c r="H28">
        <v>54</v>
      </c>
      <c r="I28">
        <v>72</v>
      </c>
      <c r="J28">
        <v>52</v>
      </c>
      <c r="K28">
        <v>82</v>
      </c>
      <c r="L28">
        <v>73</v>
      </c>
      <c r="M28">
        <v>89</v>
      </c>
      <c r="N28" s="36">
        <f>IFERROR(VLOOKUP(C28,Absen!$A$2:$B$501,2,FALSE),"No")</f>
        <v>44824</v>
      </c>
      <c r="O28" t="str">
        <f t="shared" si="1"/>
        <v>September</v>
      </c>
      <c r="P28">
        <f t="shared" si="2"/>
        <v>79</v>
      </c>
      <c r="Q28" s="42">
        <f>(Main!G28*12.5%)+(H28*12.5%)+(J28*12.5%)+(K28*12.5%)+(I28*20%)+(L28*20%)+(P28*10%)</f>
        <v>70.025000000000006</v>
      </c>
      <c r="R28" t="str">
        <f>VLOOKUP(Q28,Cara!$E$44:$F$49,2,TRUE)</f>
        <v>B</v>
      </c>
      <c r="S28" s="5">
        <f>VLOOKUP(C28,Sheet1!$A$2:$B$1001,2,FALSE)</f>
        <v>37067</v>
      </c>
      <c r="T28" s="6" t="str">
        <f>VLOOKUP(C28,Sheet1!$A$2:$G$1001,7,)</f>
        <v>Tarakan</v>
      </c>
      <c r="U28" s="4">
        <f>VLOOKUP(C28,Sheet1!$A$2:$D$1001,4,FALSE)</f>
        <v>153</v>
      </c>
      <c r="V28" s="4">
        <f>VLOOKUP(C28,Sheet1!$A$2:$E$1001,5,FALSE)</f>
        <v>84</v>
      </c>
      <c r="W28" s="4" t="str">
        <f>VLOOKUP(C28,Sheet1!$A$2:$F$1001,6,FALSE)</f>
        <v>Gang Pelajar Pejuang No. 49</v>
      </c>
      <c r="X28" s="4" t="str">
        <f>VLOOKUP(Main!C28,Sheet1!$A$2:$C$1001,3,FALSE)</f>
        <v>AB-</v>
      </c>
    </row>
    <row r="29" spans="1:24" ht="15.75" x14ac:dyDescent="0.25">
      <c r="A29" s="43">
        <v>28</v>
      </c>
      <c r="B29" t="str">
        <f>VLOOKUP(D29,Cara!$C$21:$D$27,2,FALSE)</f>
        <v>E</v>
      </c>
      <c r="C29" t="str">
        <f t="shared" si="0"/>
        <v>E0028</v>
      </c>
      <c r="D29" t="s">
        <v>1010</v>
      </c>
      <c r="E29" s="4" t="str">
        <f>VLOOKUP(C29,Detail!$G:$H,2,FALSE)</f>
        <v>Putu Manullang</v>
      </c>
      <c r="F29" s="4" t="str">
        <f>VLOOKUP(D29,Helper!$D$31:$E$36,2,FALSE)</f>
        <v>Bu Made</v>
      </c>
      <c r="G29">
        <v>68</v>
      </c>
      <c r="H29">
        <v>66</v>
      </c>
      <c r="I29">
        <v>34</v>
      </c>
      <c r="J29">
        <v>66</v>
      </c>
      <c r="K29">
        <v>73</v>
      </c>
      <c r="L29">
        <v>92</v>
      </c>
      <c r="M29">
        <v>86</v>
      </c>
      <c r="N29" s="36" t="str">
        <f>IFERROR(VLOOKUP(C29,Absen!$A$2:$B$501,2,FALSE),"No")</f>
        <v>No</v>
      </c>
      <c r="O29" t="str">
        <f t="shared" si="1"/>
        <v>No</v>
      </c>
      <c r="P29">
        <f t="shared" si="2"/>
        <v>86</v>
      </c>
      <c r="Q29" s="42">
        <f>(Main!G29*12.5%)+(H29*12.5%)+(J29*12.5%)+(K29*12.5%)+(I29*20%)+(L29*20%)+(P29*10%)</f>
        <v>67.924999999999997</v>
      </c>
      <c r="R29" t="str">
        <f>VLOOKUP(Q29,Cara!$E$44:$F$49,2,TRUE)</f>
        <v>C</v>
      </c>
      <c r="S29" s="5">
        <f>VLOOKUP(C29,Sheet1!$A$2:$B$1001,2,FALSE)</f>
        <v>37047</v>
      </c>
      <c r="T29" s="6" t="str">
        <f>VLOOKUP(C29,Sheet1!$A$2:$G$1001,7,)</f>
        <v>Kota Administrasi Jakarta Timur</v>
      </c>
      <c r="U29" s="4">
        <f>VLOOKUP(C29,Sheet1!$A$2:$D$1001,4,FALSE)</f>
        <v>172</v>
      </c>
      <c r="V29" s="4">
        <f>VLOOKUP(C29,Sheet1!$A$2:$E$1001,5,FALSE)</f>
        <v>85</v>
      </c>
      <c r="W29" s="4" t="str">
        <f>VLOOKUP(C29,Sheet1!$A$2:$F$1001,6,FALSE)</f>
        <v>Jalan Abdul Muis No. 57</v>
      </c>
      <c r="X29" s="4" t="str">
        <f>VLOOKUP(Main!C29,Sheet1!$A$2:$C$1001,3,FALSE)</f>
        <v>O-</v>
      </c>
    </row>
    <row r="30" spans="1:24" ht="15.75" x14ac:dyDescent="0.25">
      <c r="A30" s="43">
        <v>29</v>
      </c>
      <c r="B30" t="str">
        <f>VLOOKUP(D30,Cara!$C$21:$D$27,2,FALSE)</f>
        <v>C</v>
      </c>
      <c r="C30" t="str">
        <f t="shared" si="0"/>
        <v>C0029</v>
      </c>
      <c r="D30" t="s">
        <v>1012</v>
      </c>
      <c r="E30" s="4" t="str">
        <f>VLOOKUP(C30,Detail!$G:$H,2,FALSE)</f>
        <v>Banawi Laksita</v>
      </c>
      <c r="F30" s="4" t="str">
        <f>VLOOKUP(D30,Helper!$D$31:$E$36,2,FALSE)</f>
        <v>Pak Budi</v>
      </c>
      <c r="G30">
        <v>72</v>
      </c>
      <c r="H30">
        <v>51</v>
      </c>
      <c r="I30">
        <v>43</v>
      </c>
      <c r="J30">
        <v>74</v>
      </c>
      <c r="K30">
        <v>56</v>
      </c>
      <c r="L30">
        <v>50</v>
      </c>
      <c r="M30">
        <v>79</v>
      </c>
      <c r="N30" s="36">
        <f>IFERROR(VLOOKUP(C30,Absen!$A$2:$B$501,2,FALSE),"No")</f>
        <v>44772</v>
      </c>
      <c r="O30" t="str">
        <f t="shared" si="1"/>
        <v>July</v>
      </c>
      <c r="P30">
        <f t="shared" si="2"/>
        <v>69</v>
      </c>
      <c r="Q30" s="42">
        <f>(Main!G30*12.5%)+(H30*12.5%)+(J30*12.5%)+(K30*12.5%)+(I30*20%)+(L30*20%)+(P30*10%)</f>
        <v>57.125</v>
      </c>
      <c r="R30" t="str">
        <f>VLOOKUP(Q30,Cara!$E$44:$F$49,2,TRUE)</f>
        <v>D</v>
      </c>
      <c r="S30" s="5">
        <f>VLOOKUP(C30,Sheet1!$A$2:$B$1001,2,FALSE)</f>
        <v>37209</v>
      </c>
      <c r="T30" s="6" t="str">
        <f>VLOOKUP(C30,Sheet1!$A$2:$G$1001,7,)</f>
        <v>Langsa</v>
      </c>
      <c r="U30" s="4">
        <f>VLOOKUP(C30,Sheet1!$A$2:$D$1001,4,FALSE)</f>
        <v>150</v>
      </c>
      <c r="V30" s="4">
        <f>VLOOKUP(C30,Sheet1!$A$2:$E$1001,5,FALSE)</f>
        <v>82</v>
      </c>
      <c r="W30" s="4" t="str">
        <f>VLOOKUP(C30,Sheet1!$A$2:$F$1001,6,FALSE)</f>
        <v xml:space="preserve">Gang Rajawali Timur No. 4
</v>
      </c>
      <c r="X30" s="4" t="str">
        <f>VLOOKUP(Main!C30,Sheet1!$A$2:$C$1001,3,FALSE)</f>
        <v>A-</v>
      </c>
    </row>
    <row r="31" spans="1:24" ht="15.75" x14ac:dyDescent="0.25">
      <c r="A31" s="43">
        <v>30</v>
      </c>
      <c r="B31" t="str">
        <f>VLOOKUP(D31,Cara!$C$21:$D$27,2,FALSE)</f>
        <v>C</v>
      </c>
      <c r="C31" t="str">
        <f t="shared" si="0"/>
        <v>C0030</v>
      </c>
      <c r="D31" t="s">
        <v>1012</v>
      </c>
      <c r="E31" s="4" t="str">
        <f>VLOOKUP(C31,Detail!$G:$H,2,FALSE)</f>
        <v>Dewi Budiman</v>
      </c>
      <c r="F31" s="4" t="str">
        <f>VLOOKUP(D31,Helper!$D$31:$E$36,2,FALSE)</f>
        <v>Pak Budi</v>
      </c>
      <c r="G31">
        <v>59</v>
      </c>
      <c r="H31">
        <v>46</v>
      </c>
      <c r="I31">
        <v>87</v>
      </c>
      <c r="J31">
        <v>71</v>
      </c>
      <c r="K31">
        <v>57</v>
      </c>
      <c r="L31">
        <v>48</v>
      </c>
      <c r="M31">
        <v>71</v>
      </c>
      <c r="N31" s="36">
        <f>IFERROR(VLOOKUP(C31,Absen!$A$2:$B$501,2,FALSE),"No")</f>
        <v>44883</v>
      </c>
      <c r="O31" t="str">
        <f t="shared" si="1"/>
        <v>November</v>
      </c>
      <c r="P31">
        <f t="shared" si="2"/>
        <v>61</v>
      </c>
      <c r="Q31" s="42">
        <f>(Main!G31*12.5%)+(H31*12.5%)+(J31*12.5%)+(K31*12.5%)+(I31*20%)+(L31*20%)+(P31*10%)</f>
        <v>62.225000000000009</v>
      </c>
      <c r="R31" t="str">
        <f>VLOOKUP(Q31,Cara!$E$44:$F$49,2,TRUE)</f>
        <v>C</v>
      </c>
      <c r="S31" s="5">
        <f>VLOOKUP(C31,Sheet1!$A$2:$B$1001,2,FALSE)</f>
        <v>38444</v>
      </c>
      <c r="T31" s="6" t="str">
        <f>VLOOKUP(C31,Sheet1!$A$2:$G$1001,7,)</f>
        <v>Samarinda</v>
      </c>
      <c r="U31" s="4">
        <f>VLOOKUP(C31,Sheet1!$A$2:$D$1001,4,FALSE)</f>
        <v>180</v>
      </c>
      <c r="V31" s="4">
        <f>VLOOKUP(C31,Sheet1!$A$2:$E$1001,5,FALSE)</f>
        <v>86</v>
      </c>
      <c r="W31" s="4" t="str">
        <f>VLOOKUP(C31,Sheet1!$A$2:$F$1001,6,FALSE)</f>
        <v>Jl. Medokan Ayu No. 73</v>
      </c>
      <c r="X31" s="4" t="str">
        <f>VLOOKUP(Main!C31,Sheet1!$A$2:$C$1001,3,FALSE)</f>
        <v>A-</v>
      </c>
    </row>
    <row r="32" spans="1:24" ht="15.75" x14ac:dyDescent="0.25">
      <c r="A32" s="43">
        <v>31</v>
      </c>
      <c r="B32" t="str">
        <f>VLOOKUP(D32,Cara!$C$21:$D$27,2,FALSE)</f>
        <v>A</v>
      </c>
      <c r="C32" t="str">
        <f t="shared" si="0"/>
        <v>A0031</v>
      </c>
      <c r="D32" t="s">
        <v>1015</v>
      </c>
      <c r="E32" s="4" t="str">
        <f>VLOOKUP(C32,Detail!$G:$H,2,FALSE)</f>
        <v>Koko Suartini</v>
      </c>
      <c r="F32" s="4" t="str">
        <f>VLOOKUP(D32,Helper!$D$31:$E$36,2,FALSE)</f>
        <v>Bu Dwi</v>
      </c>
      <c r="G32">
        <v>75</v>
      </c>
      <c r="H32">
        <v>60</v>
      </c>
      <c r="I32">
        <v>55</v>
      </c>
      <c r="J32">
        <v>74</v>
      </c>
      <c r="K32">
        <v>91</v>
      </c>
      <c r="L32">
        <v>65</v>
      </c>
      <c r="M32">
        <v>81</v>
      </c>
      <c r="N32" s="36" t="str">
        <f>IFERROR(VLOOKUP(C32,Absen!$A$2:$B$501,2,FALSE),"No")</f>
        <v>No</v>
      </c>
      <c r="O32" t="str">
        <f t="shared" si="1"/>
        <v>No</v>
      </c>
      <c r="P32">
        <f t="shared" si="2"/>
        <v>81</v>
      </c>
      <c r="Q32" s="42">
        <f>(Main!G32*12.5%)+(H32*12.5%)+(J32*12.5%)+(K32*12.5%)+(I32*20%)+(L32*20%)+(P32*10%)</f>
        <v>69.599999999999994</v>
      </c>
      <c r="R32" t="str">
        <f>VLOOKUP(Q32,Cara!$E$44:$F$49,2,TRUE)</f>
        <v>C</v>
      </c>
      <c r="S32" s="5">
        <f>VLOOKUP(C32,Sheet1!$A$2:$B$1001,2,FALSE)</f>
        <v>38316</v>
      </c>
      <c r="T32" s="6" t="str">
        <f>VLOOKUP(C32,Sheet1!$A$2:$G$1001,7,)</f>
        <v>Lubuklinggau</v>
      </c>
      <c r="U32" s="4">
        <f>VLOOKUP(C32,Sheet1!$A$2:$D$1001,4,FALSE)</f>
        <v>175</v>
      </c>
      <c r="V32" s="4">
        <f>VLOOKUP(C32,Sheet1!$A$2:$E$1001,5,FALSE)</f>
        <v>87</v>
      </c>
      <c r="W32" s="4" t="str">
        <f>VLOOKUP(C32,Sheet1!$A$2:$F$1001,6,FALSE)</f>
        <v>Jl. Moch. Toha No. 97</v>
      </c>
      <c r="X32" s="4" t="str">
        <f>VLOOKUP(Main!C32,Sheet1!$A$2:$C$1001,3,FALSE)</f>
        <v>O+</v>
      </c>
    </row>
    <row r="33" spans="1:24" ht="15.75" x14ac:dyDescent="0.25">
      <c r="A33" s="43">
        <v>32</v>
      </c>
      <c r="B33" t="str">
        <f>VLOOKUP(D33,Cara!$C$21:$D$27,2,FALSE)</f>
        <v>E</v>
      </c>
      <c r="C33" t="str">
        <f t="shared" si="0"/>
        <v>E0032</v>
      </c>
      <c r="D33" t="s">
        <v>1010</v>
      </c>
      <c r="E33" s="4" t="str">
        <f>VLOOKUP(C33,Detail!$G:$H,2,FALSE)</f>
        <v>Bakianto Tarihoran</v>
      </c>
      <c r="F33" s="4" t="str">
        <f>VLOOKUP(D33,Helper!$D$31:$E$36,2,FALSE)</f>
        <v>Bu Made</v>
      </c>
      <c r="G33">
        <v>95</v>
      </c>
      <c r="H33">
        <v>48</v>
      </c>
      <c r="I33">
        <v>88</v>
      </c>
      <c r="J33">
        <v>61</v>
      </c>
      <c r="K33">
        <v>91</v>
      </c>
      <c r="L33">
        <v>88</v>
      </c>
      <c r="M33">
        <v>82</v>
      </c>
      <c r="N33" s="36">
        <f>IFERROR(VLOOKUP(C33,Absen!$A$2:$B$501,2,FALSE),"No")</f>
        <v>44895</v>
      </c>
      <c r="O33" t="str">
        <f t="shared" si="1"/>
        <v>November</v>
      </c>
      <c r="P33">
        <f t="shared" si="2"/>
        <v>72</v>
      </c>
      <c r="Q33" s="42">
        <f>(Main!G33*12.5%)+(H33*12.5%)+(J33*12.5%)+(K33*12.5%)+(I33*20%)+(L33*20%)+(P33*10%)</f>
        <v>79.275000000000006</v>
      </c>
      <c r="R33" t="str">
        <f>VLOOKUP(Q33,Cara!$E$44:$F$49,2,TRUE)</f>
        <v>B</v>
      </c>
      <c r="S33" s="5">
        <f>VLOOKUP(C33,Sheet1!$A$2:$B$1001,2,FALSE)</f>
        <v>37962</v>
      </c>
      <c r="T33" s="6" t="str">
        <f>VLOOKUP(C33,Sheet1!$A$2:$G$1001,7,)</f>
        <v>Palangkaraya</v>
      </c>
      <c r="U33" s="4">
        <f>VLOOKUP(C33,Sheet1!$A$2:$D$1001,4,FALSE)</f>
        <v>151</v>
      </c>
      <c r="V33" s="4">
        <f>VLOOKUP(C33,Sheet1!$A$2:$E$1001,5,FALSE)</f>
        <v>50</v>
      </c>
      <c r="W33" s="4" t="str">
        <f>VLOOKUP(C33,Sheet1!$A$2:$F$1001,6,FALSE)</f>
        <v>Jl. Sadang Serang No. 60</v>
      </c>
      <c r="X33" s="4" t="str">
        <f>VLOOKUP(Main!C33,Sheet1!$A$2:$C$1001,3,FALSE)</f>
        <v>B+</v>
      </c>
    </row>
    <row r="34" spans="1:24" ht="15.75" x14ac:dyDescent="0.25">
      <c r="A34" s="43">
        <v>33</v>
      </c>
      <c r="B34" t="str">
        <f>VLOOKUP(D34,Cara!$C$21:$D$27,2,FALSE)</f>
        <v>A</v>
      </c>
      <c r="C34" t="str">
        <f t="shared" si="0"/>
        <v>A0033</v>
      </c>
      <c r="D34" t="s">
        <v>1015</v>
      </c>
      <c r="E34" s="4" t="str">
        <f>VLOOKUP(C34,Detail!$G:$H,2,FALSE)</f>
        <v>Dalimin Natsir</v>
      </c>
      <c r="F34" s="4" t="str">
        <f>VLOOKUP(D34,Helper!$D$31:$E$36,2,FALSE)</f>
        <v>Bu Dwi</v>
      </c>
      <c r="G34">
        <v>73</v>
      </c>
      <c r="H34">
        <v>64</v>
      </c>
      <c r="I34">
        <v>40</v>
      </c>
      <c r="J34">
        <v>61</v>
      </c>
      <c r="K34">
        <v>89</v>
      </c>
      <c r="L34">
        <v>75</v>
      </c>
      <c r="M34">
        <v>65</v>
      </c>
      <c r="N34" s="36">
        <f>IFERROR(VLOOKUP(C34,Absen!$A$2:$B$501,2,FALSE),"No")</f>
        <v>44880</v>
      </c>
      <c r="O34" t="str">
        <f t="shared" si="1"/>
        <v>November</v>
      </c>
      <c r="P34">
        <f t="shared" si="2"/>
        <v>55</v>
      </c>
      <c r="Q34" s="42">
        <f>(Main!G34*12.5%)+(H34*12.5%)+(J34*12.5%)+(K34*12.5%)+(I34*20%)+(L34*20%)+(P34*10%)</f>
        <v>64.375</v>
      </c>
      <c r="R34" t="str">
        <f>VLOOKUP(Q34,Cara!$E$44:$F$49,2,TRUE)</f>
        <v>C</v>
      </c>
      <c r="S34" s="5">
        <f>VLOOKUP(C34,Sheet1!$A$2:$B$1001,2,FALSE)</f>
        <v>37644</v>
      </c>
      <c r="T34" s="6" t="str">
        <f>VLOOKUP(C34,Sheet1!$A$2:$G$1001,7,)</f>
        <v>Padang Sidempuan</v>
      </c>
      <c r="U34" s="4">
        <f>VLOOKUP(C34,Sheet1!$A$2:$D$1001,4,FALSE)</f>
        <v>174</v>
      </c>
      <c r="V34" s="4">
        <f>VLOOKUP(C34,Sheet1!$A$2:$E$1001,5,FALSE)</f>
        <v>86</v>
      </c>
      <c r="W34" s="4" t="str">
        <f>VLOOKUP(C34,Sheet1!$A$2:$F$1001,6,FALSE)</f>
        <v>Jalan Jayawijaya No. 91</v>
      </c>
      <c r="X34" s="4" t="str">
        <f>VLOOKUP(Main!C34,Sheet1!$A$2:$C$1001,3,FALSE)</f>
        <v>B-</v>
      </c>
    </row>
    <row r="35" spans="1:24" ht="15.75" x14ac:dyDescent="0.25">
      <c r="A35" s="43">
        <v>34</v>
      </c>
      <c r="B35" t="str">
        <f>VLOOKUP(D35,Cara!$C$21:$D$27,2,FALSE)</f>
        <v>A</v>
      </c>
      <c r="C35" t="str">
        <f t="shared" si="0"/>
        <v>A0034</v>
      </c>
      <c r="D35" t="s">
        <v>1015</v>
      </c>
      <c r="E35" s="4" t="str">
        <f>VLOOKUP(C35,Detail!$G:$H,2,FALSE)</f>
        <v>Paulin Januar</v>
      </c>
      <c r="F35" s="4" t="str">
        <f>VLOOKUP(D35,Helper!$D$31:$E$36,2,FALSE)</f>
        <v>Bu Dwi</v>
      </c>
      <c r="G35">
        <v>58</v>
      </c>
      <c r="H35">
        <v>57</v>
      </c>
      <c r="I35">
        <v>78</v>
      </c>
      <c r="J35">
        <v>55</v>
      </c>
      <c r="K35">
        <v>63</v>
      </c>
      <c r="L35">
        <v>49</v>
      </c>
      <c r="M35">
        <v>94</v>
      </c>
      <c r="N35" s="36">
        <f>IFERROR(VLOOKUP(C35,Absen!$A$2:$B$501,2,FALSE),"No")</f>
        <v>44765</v>
      </c>
      <c r="O35" t="str">
        <f t="shared" si="1"/>
        <v>July</v>
      </c>
      <c r="P35">
        <f t="shared" si="2"/>
        <v>84</v>
      </c>
      <c r="Q35" s="42">
        <f>(Main!G35*12.5%)+(H35*12.5%)+(J35*12.5%)+(K35*12.5%)+(I35*20%)+(L35*20%)+(P35*10%)</f>
        <v>62.925000000000004</v>
      </c>
      <c r="R35" t="str">
        <f>VLOOKUP(Q35,Cara!$E$44:$F$49,2,TRUE)</f>
        <v>C</v>
      </c>
      <c r="S35" s="5">
        <f>VLOOKUP(C35,Sheet1!$A$2:$B$1001,2,FALSE)</f>
        <v>38456</v>
      </c>
      <c r="T35" s="6" t="str">
        <f>VLOOKUP(C35,Sheet1!$A$2:$G$1001,7,)</f>
        <v>Kota Administrasi Jakarta Selatan</v>
      </c>
      <c r="U35" s="4">
        <f>VLOOKUP(C35,Sheet1!$A$2:$D$1001,4,FALSE)</f>
        <v>151</v>
      </c>
      <c r="V35" s="4">
        <f>VLOOKUP(C35,Sheet1!$A$2:$E$1001,5,FALSE)</f>
        <v>72</v>
      </c>
      <c r="W35" s="4" t="str">
        <f>VLOOKUP(C35,Sheet1!$A$2:$F$1001,6,FALSE)</f>
        <v>Jalan Cikutra Timur No. 51</v>
      </c>
      <c r="X35" s="4" t="str">
        <f>VLOOKUP(Main!C35,Sheet1!$A$2:$C$1001,3,FALSE)</f>
        <v>AB-</v>
      </c>
    </row>
    <row r="36" spans="1:24" ht="15.75" x14ac:dyDescent="0.25">
      <c r="A36" s="43">
        <v>35</v>
      </c>
      <c r="B36" t="str">
        <f>VLOOKUP(D36,Cara!$C$21:$D$27,2,FALSE)</f>
        <v>B</v>
      </c>
      <c r="C36" t="str">
        <f t="shared" si="0"/>
        <v>B0035</v>
      </c>
      <c r="D36" t="s">
        <v>1014</v>
      </c>
      <c r="E36" s="4" t="str">
        <f>VLOOKUP(C36,Detail!$G:$H,2,FALSE)</f>
        <v>Embuh Adriansyah</v>
      </c>
      <c r="F36" s="4" t="str">
        <f>VLOOKUP(D36,Helper!$D$31:$E$36,2,FALSE)</f>
        <v>Pak Krisna</v>
      </c>
      <c r="G36">
        <v>70</v>
      </c>
      <c r="H36">
        <v>53</v>
      </c>
      <c r="I36">
        <v>88</v>
      </c>
      <c r="J36">
        <v>67</v>
      </c>
      <c r="K36">
        <v>75</v>
      </c>
      <c r="L36">
        <v>60</v>
      </c>
      <c r="M36">
        <v>63</v>
      </c>
      <c r="N36" s="36">
        <f>IFERROR(VLOOKUP(C36,Absen!$A$2:$B$501,2,FALSE),"No")</f>
        <v>44789</v>
      </c>
      <c r="O36" t="str">
        <f t="shared" si="1"/>
        <v>August</v>
      </c>
      <c r="P36">
        <f t="shared" si="2"/>
        <v>53</v>
      </c>
      <c r="Q36" s="42">
        <f>(Main!G36*12.5%)+(H36*12.5%)+(J36*12.5%)+(K36*12.5%)+(I36*20%)+(L36*20%)+(P36*10%)</f>
        <v>68.025000000000006</v>
      </c>
      <c r="R36" t="str">
        <f>VLOOKUP(Q36,Cara!$E$44:$F$49,2,TRUE)</f>
        <v>C</v>
      </c>
      <c r="S36" s="5">
        <f>VLOOKUP(C36,Sheet1!$A$2:$B$1001,2,FALSE)</f>
        <v>37906</v>
      </c>
      <c r="T36" s="6" t="str">
        <f>VLOOKUP(C36,Sheet1!$A$2:$G$1001,7,)</f>
        <v>Bitung</v>
      </c>
      <c r="U36" s="4">
        <f>VLOOKUP(C36,Sheet1!$A$2:$D$1001,4,FALSE)</f>
        <v>171</v>
      </c>
      <c r="V36" s="4">
        <f>VLOOKUP(C36,Sheet1!$A$2:$E$1001,5,FALSE)</f>
        <v>67</v>
      </c>
      <c r="W36" s="4" t="str">
        <f>VLOOKUP(C36,Sheet1!$A$2:$F$1001,6,FALSE)</f>
        <v>Gang Otto Iskandardinata No. 06</v>
      </c>
      <c r="X36" s="4" t="str">
        <f>VLOOKUP(Main!C36,Sheet1!$A$2:$C$1001,3,FALSE)</f>
        <v>O+</v>
      </c>
    </row>
    <row r="37" spans="1:24" ht="15.75" x14ac:dyDescent="0.25">
      <c r="A37" s="43">
        <v>36</v>
      </c>
      <c r="B37" t="str">
        <f>VLOOKUP(D37,Cara!$C$21:$D$27,2,FALSE)</f>
        <v>F</v>
      </c>
      <c r="C37" t="str">
        <f t="shared" si="0"/>
        <v>F0036</v>
      </c>
      <c r="D37" t="s">
        <v>1011</v>
      </c>
      <c r="E37" s="4" t="str">
        <f>VLOOKUP(C37,Detail!$G:$H,2,FALSE)</f>
        <v>Purwadi Sinaga</v>
      </c>
      <c r="F37" s="4" t="str">
        <f>VLOOKUP(D37,Helper!$D$31:$E$36,2,FALSE)</f>
        <v>Pak Andi</v>
      </c>
      <c r="G37">
        <v>53</v>
      </c>
      <c r="H37">
        <v>45</v>
      </c>
      <c r="I37">
        <v>87</v>
      </c>
      <c r="J37">
        <v>57</v>
      </c>
      <c r="K37">
        <v>90</v>
      </c>
      <c r="L37">
        <v>43</v>
      </c>
      <c r="M37">
        <v>75</v>
      </c>
      <c r="N37" s="36">
        <f>IFERROR(VLOOKUP(C37,Absen!$A$2:$B$501,2,FALSE),"No")</f>
        <v>44784</v>
      </c>
      <c r="O37" t="str">
        <f t="shared" si="1"/>
        <v>August</v>
      </c>
      <c r="P37">
        <f t="shared" si="2"/>
        <v>65</v>
      </c>
      <c r="Q37" s="42">
        <f>(Main!G37*12.5%)+(H37*12.5%)+(J37*12.5%)+(K37*12.5%)+(I37*20%)+(L37*20%)+(P37*10%)</f>
        <v>63.125000000000007</v>
      </c>
      <c r="R37" t="str">
        <f>VLOOKUP(Q37,Cara!$E$44:$F$49,2,TRUE)</f>
        <v>C</v>
      </c>
      <c r="S37" s="5">
        <f>VLOOKUP(C37,Sheet1!$A$2:$B$1001,2,FALSE)</f>
        <v>38171</v>
      </c>
      <c r="T37" s="6" t="str">
        <f>VLOOKUP(C37,Sheet1!$A$2:$G$1001,7,)</f>
        <v>Pagaralam</v>
      </c>
      <c r="U37" s="4">
        <f>VLOOKUP(C37,Sheet1!$A$2:$D$1001,4,FALSE)</f>
        <v>168</v>
      </c>
      <c r="V37" s="4">
        <f>VLOOKUP(C37,Sheet1!$A$2:$E$1001,5,FALSE)</f>
        <v>86</v>
      </c>
      <c r="W37" s="4" t="str">
        <f>VLOOKUP(C37,Sheet1!$A$2:$F$1001,6,FALSE)</f>
        <v xml:space="preserve">Gg. Monginsidi No. 7
</v>
      </c>
      <c r="X37" s="4" t="str">
        <f>VLOOKUP(Main!C37,Sheet1!$A$2:$C$1001,3,FALSE)</f>
        <v>B-</v>
      </c>
    </row>
    <row r="38" spans="1:24" ht="15.75" x14ac:dyDescent="0.25">
      <c r="A38" s="43">
        <v>37</v>
      </c>
      <c r="B38" t="str">
        <f>VLOOKUP(D38,Cara!$C$21:$D$27,2,FALSE)</f>
        <v>B</v>
      </c>
      <c r="C38" t="str">
        <f t="shared" si="0"/>
        <v>B0037</v>
      </c>
      <c r="D38" t="s">
        <v>1014</v>
      </c>
      <c r="E38" s="4" t="str">
        <f>VLOOKUP(C38,Detail!$G:$H,2,FALSE)</f>
        <v>Hendra Pratama</v>
      </c>
      <c r="F38" s="4" t="str">
        <f>VLOOKUP(D38,Helper!$D$31:$E$36,2,FALSE)</f>
        <v>Pak Krisna</v>
      </c>
      <c r="G38">
        <v>72</v>
      </c>
      <c r="H38">
        <v>54</v>
      </c>
      <c r="I38">
        <v>55</v>
      </c>
      <c r="J38">
        <v>58</v>
      </c>
      <c r="K38">
        <v>72</v>
      </c>
      <c r="L38">
        <v>73</v>
      </c>
      <c r="M38">
        <v>82</v>
      </c>
      <c r="N38" s="36" t="str">
        <f>IFERROR(VLOOKUP(C38,Absen!$A$2:$B$501,2,FALSE),"No")</f>
        <v>No</v>
      </c>
      <c r="O38" t="str">
        <f t="shared" si="1"/>
        <v>No</v>
      </c>
      <c r="P38">
        <f t="shared" si="2"/>
        <v>82</v>
      </c>
      <c r="Q38" s="42">
        <f>(Main!G38*12.5%)+(H38*12.5%)+(J38*12.5%)+(K38*12.5%)+(I38*20%)+(L38*20%)+(P38*10%)</f>
        <v>65.8</v>
      </c>
      <c r="R38" t="str">
        <f>VLOOKUP(Q38,Cara!$E$44:$F$49,2,TRUE)</f>
        <v>C</v>
      </c>
      <c r="S38" s="5">
        <f>VLOOKUP(C38,Sheet1!$A$2:$B$1001,2,FALSE)</f>
        <v>37192</v>
      </c>
      <c r="T38" s="6" t="str">
        <f>VLOOKUP(C38,Sheet1!$A$2:$G$1001,7,)</f>
        <v>Tual</v>
      </c>
      <c r="U38" s="4">
        <f>VLOOKUP(C38,Sheet1!$A$2:$D$1001,4,FALSE)</f>
        <v>174</v>
      </c>
      <c r="V38" s="4">
        <f>VLOOKUP(C38,Sheet1!$A$2:$E$1001,5,FALSE)</f>
        <v>57</v>
      </c>
      <c r="W38" s="4" t="str">
        <f>VLOOKUP(C38,Sheet1!$A$2:$F$1001,6,FALSE)</f>
        <v>Gg. Ahmad Dahlan No. 15</v>
      </c>
      <c r="X38" s="4" t="str">
        <f>VLOOKUP(Main!C38,Sheet1!$A$2:$C$1001,3,FALSE)</f>
        <v>A+</v>
      </c>
    </row>
    <row r="39" spans="1:24" ht="15.75" x14ac:dyDescent="0.25">
      <c r="A39" s="43">
        <v>38</v>
      </c>
      <c r="B39" t="str">
        <f>VLOOKUP(D39,Cara!$C$21:$D$27,2,FALSE)</f>
        <v>F</v>
      </c>
      <c r="C39" t="str">
        <f t="shared" si="0"/>
        <v>F0038</v>
      </c>
      <c r="D39" t="s">
        <v>1011</v>
      </c>
      <c r="E39" s="4" t="str">
        <f>VLOOKUP(C39,Detail!$G:$H,2,FALSE)</f>
        <v>Rahmi Pratiwi</v>
      </c>
      <c r="F39" s="4" t="str">
        <f>VLOOKUP(D39,Helper!$D$31:$E$36,2,FALSE)</f>
        <v>Pak Andi</v>
      </c>
      <c r="G39">
        <v>95</v>
      </c>
      <c r="H39">
        <v>49</v>
      </c>
      <c r="I39">
        <v>70</v>
      </c>
      <c r="J39">
        <v>61</v>
      </c>
      <c r="K39">
        <v>53</v>
      </c>
      <c r="L39">
        <v>40</v>
      </c>
      <c r="M39">
        <v>94</v>
      </c>
      <c r="N39" s="36">
        <f>IFERROR(VLOOKUP(C39,Absen!$A$2:$B$501,2,FALSE),"No")</f>
        <v>44801</v>
      </c>
      <c r="O39" t="str">
        <f t="shared" si="1"/>
        <v>August</v>
      </c>
      <c r="P39">
        <f t="shared" si="2"/>
        <v>84</v>
      </c>
      <c r="Q39" s="42">
        <f>(Main!G39*12.5%)+(H39*12.5%)+(J39*12.5%)+(K39*12.5%)+(I39*20%)+(L39*20%)+(P39*10%)</f>
        <v>62.65</v>
      </c>
      <c r="R39" t="str">
        <f>VLOOKUP(Q39,Cara!$E$44:$F$49,2,TRUE)</f>
        <v>C</v>
      </c>
      <c r="S39" s="5">
        <f>VLOOKUP(C39,Sheet1!$A$2:$B$1001,2,FALSE)</f>
        <v>38086</v>
      </c>
      <c r="T39" s="6" t="str">
        <f>VLOOKUP(C39,Sheet1!$A$2:$G$1001,7,)</f>
        <v>Kota Administrasi Jakarta Barat</v>
      </c>
      <c r="U39" s="4">
        <f>VLOOKUP(C39,Sheet1!$A$2:$D$1001,4,FALSE)</f>
        <v>151</v>
      </c>
      <c r="V39" s="4">
        <f>VLOOKUP(C39,Sheet1!$A$2:$E$1001,5,FALSE)</f>
        <v>95</v>
      </c>
      <c r="W39" s="4" t="str">
        <f>VLOOKUP(C39,Sheet1!$A$2:$F$1001,6,FALSE)</f>
        <v>Jl. Sukajadi No. 67</v>
      </c>
      <c r="X39" s="4" t="str">
        <f>VLOOKUP(Main!C39,Sheet1!$A$2:$C$1001,3,FALSE)</f>
        <v>AB-</v>
      </c>
    </row>
    <row r="40" spans="1:24" ht="15.75" x14ac:dyDescent="0.25">
      <c r="A40" s="43">
        <v>39</v>
      </c>
      <c r="B40" t="str">
        <f>VLOOKUP(D40,Cara!$C$21:$D$27,2,FALSE)</f>
        <v>D</v>
      </c>
      <c r="C40" t="str">
        <f t="shared" si="0"/>
        <v>D0039</v>
      </c>
      <c r="D40" t="s">
        <v>1013</v>
      </c>
      <c r="E40" s="4" t="str">
        <f>VLOOKUP(C40,Detail!$G:$H,2,FALSE)</f>
        <v>Dinda Pranowo</v>
      </c>
      <c r="F40" s="4" t="str">
        <f>VLOOKUP(D40,Helper!$D$31:$E$36,2,FALSE)</f>
        <v>Bu Ratna</v>
      </c>
      <c r="G40">
        <v>72</v>
      </c>
      <c r="H40">
        <v>48</v>
      </c>
      <c r="I40">
        <v>71</v>
      </c>
      <c r="J40">
        <v>71</v>
      </c>
      <c r="K40">
        <v>81</v>
      </c>
      <c r="L40">
        <v>44</v>
      </c>
      <c r="M40">
        <v>68</v>
      </c>
      <c r="N40" s="36">
        <f>IFERROR(VLOOKUP(C40,Absen!$A$2:$B$501,2,FALSE),"No")</f>
        <v>44764</v>
      </c>
      <c r="O40" t="str">
        <f t="shared" si="1"/>
        <v>July</v>
      </c>
      <c r="P40">
        <f t="shared" si="2"/>
        <v>58</v>
      </c>
      <c r="Q40" s="42">
        <f>(Main!G40*12.5%)+(H40*12.5%)+(J40*12.5%)+(K40*12.5%)+(I40*20%)+(L40*20%)+(P40*10%)</f>
        <v>62.8</v>
      </c>
      <c r="R40" t="str">
        <f>VLOOKUP(Q40,Cara!$E$44:$F$49,2,TRUE)</f>
        <v>C</v>
      </c>
      <c r="S40" s="5">
        <f>VLOOKUP(C40,Sheet1!$A$2:$B$1001,2,FALSE)</f>
        <v>38232</v>
      </c>
      <c r="T40" s="6" t="str">
        <f>VLOOKUP(C40,Sheet1!$A$2:$G$1001,7,)</f>
        <v>Tangerang</v>
      </c>
      <c r="U40" s="4">
        <f>VLOOKUP(C40,Sheet1!$A$2:$D$1001,4,FALSE)</f>
        <v>171</v>
      </c>
      <c r="V40" s="4">
        <f>VLOOKUP(C40,Sheet1!$A$2:$E$1001,5,FALSE)</f>
        <v>68</v>
      </c>
      <c r="W40" s="4" t="str">
        <f>VLOOKUP(C40,Sheet1!$A$2:$F$1001,6,FALSE)</f>
        <v>Gg. Dipatiukur No. 10</v>
      </c>
      <c r="X40" s="4" t="str">
        <f>VLOOKUP(Main!C40,Sheet1!$A$2:$C$1001,3,FALSE)</f>
        <v>B+</v>
      </c>
    </row>
    <row r="41" spans="1:24" ht="15.75" x14ac:dyDescent="0.25">
      <c r="A41" s="43">
        <v>40</v>
      </c>
      <c r="B41" t="str">
        <f>VLOOKUP(D41,Cara!$C$21:$D$27,2,FALSE)</f>
        <v>F</v>
      </c>
      <c r="C41" t="str">
        <f t="shared" si="0"/>
        <v>F0040</v>
      </c>
      <c r="D41" t="s">
        <v>1011</v>
      </c>
      <c r="E41" s="4" t="str">
        <f>VLOOKUP(C41,Detail!$G:$H,2,FALSE)</f>
        <v>Ibun Kusmawati</v>
      </c>
      <c r="F41" s="4" t="str">
        <f>VLOOKUP(D41,Helper!$D$31:$E$36,2,FALSE)</f>
        <v>Pak Andi</v>
      </c>
      <c r="G41">
        <v>68</v>
      </c>
      <c r="H41">
        <v>54</v>
      </c>
      <c r="I41">
        <v>80</v>
      </c>
      <c r="J41">
        <v>54</v>
      </c>
      <c r="K41">
        <v>50</v>
      </c>
      <c r="L41">
        <v>54</v>
      </c>
      <c r="M41">
        <v>65</v>
      </c>
      <c r="N41" s="36">
        <f>IFERROR(VLOOKUP(C41,Absen!$A$2:$B$501,2,FALSE),"No")</f>
        <v>44856</v>
      </c>
      <c r="O41" t="str">
        <f t="shared" si="1"/>
        <v>October</v>
      </c>
      <c r="P41">
        <f t="shared" si="2"/>
        <v>55</v>
      </c>
      <c r="Q41" s="42">
        <f>(Main!G41*12.5%)+(H41*12.5%)+(J41*12.5%)+(K41*12.5%)+(I41*20%)+(L41*20%)+(P41*10%)</f>
        <v>60.55</v>
      </c>
      <c r="R41" t="str">
        <f>VLOOKUP(Q41,Cara!$E$44:$F$49,2,TRUE)</f>
        <v>C</v>
      </c>
      <c r="S41" s="5">
        <f>VLOOKUP(C41,Sheet1!$A$2:$B$1001,2,FALSE)</f>
        <v>37266</v>
      </c>
      <c r="T41" s="6" t="str">
        <f>VLOOKUP(C41,Sheet1!$A$2:$G$1001,7,)</f>
        <v>Medan</v>
      </c>
      <c r="U41" s="4">
        <f>VLOOKUP(C41,Sheet1!$A$2:$D$1001,4,FALSE)</f>
        <v>165</v>
      </c>
      <c r="V41" s="4">
        <f>VLOOKUP(C41,Sheet1!$A$2:$E$1001,5,FALSE)</f>
        <v>61</v>
      </c>
      <c r="W41" s="4" t="str">
        <f>VLOOKUP(C41,Sheet1!$A$2:$F$1001,6,FALSE)</f>
        <v>Jl. Merdeka No. 68</v>
      </c>
      <c r="X41" s="4" t="str">
        <f>VLOOKUP(Main!C41,Sheet1!$A$2:$C$1001,3,FALSE)</f>
        <v>B-</v>
      </c>
    </row>
    <row r="42" spans="1:24" ht="15.75" x14ac:dyDescent="0.25">
      <c r="A42" s="43">
        <v>41</v>
      </c>
      <c r="B42" t="str">
        <f>VLOOKUP(D42,Cara!$C$21:$D$27,2,FALSE)</f>
        <v>A</v>
      </c>
      <c r="C42" t="str">
        <f t="shared" si="0"/>
        <v>A0041</v>
      </c>
      <c r="D42" t="s">
        <v>1015</v>
      </c>
      <c r="E42" s="4" t="str">
        <f>VLOOKUP(C42,Detail!$G:$H,2,FALSE)</f>
        <v>Gangsa Riyanti</v>
      </c>
      <c r="F42" s="4" t="str">
        <f>VLOOKUP(D42,Helper!$D$31:$E$36,2,FALSE)</f>
        <v>Bu Dwi</v>
      </c>
      <c r="G42">
        <v>53</v>
      </c>
      <c r="H42">
        <v>48</v>
      </c>
      <c r="I42">
        <v>88</v>
      </c>
      <c r="J42">
        <v>59</v>
      </c>
      <c r="K42">
        <v>90</v>
      </c>
      <c r="L42">
        <v>49</v>
      </c>
      <c r="M42">
        <v>70</v>
      </c>
      <c r="N42" s="36" t="str">
        <f>IFERROR(VLOOKUP(C42,Absen!$A$2:$B$501,2,FALSE),"No")</f>
        <v>No</v>
      </c>
      <c r="O42" t="str">
        <f t="shared" si="1"/>
        <v>No</v>
      </c>
      <c r="P42">
        <f t="shared" si="2"/>
        <v>70</v>
      </c>
      <c r="Q42" s="42">
        <f>(Main!G42*12.5%)+(H42*12.5%)+(J42*12.5%)+(K42*12.5%)+(I42*20%)+(L42*20%)+(P42*10%)</f>
        <v>65.650000000000006</v>
      </c>
      <c r="R42" t="str">
        <f>VLOOKUP(Q42,Cara!$E$44:$F$49,2,TRUE)</f>
        <v>C</v>
      </c>
      <c r="S42" s="5">
        <f>VLOOKUP(C42,Sheet1!$A$2:$B$1001,2,FALSE)</f>
        <v>37504</v>
      </c>
      <c r="T42" s="6" t="str">
        <f>VLOOKUP(C42,Sheet1!$A$2:$G$1001,7,)</f>
        <v>Kota Administrasi Jakarta Timur</v>
      </c>
      <c r="U42" s="4">
        <f>VLOOKUP(C42,Sheet1!$A$2:$D$1001,4,FALSE)</f>
        <v>156</v>
      </c>
      <c r="V42" s="4">
        <f>VLOOKUP(C42,Sheet1!$A$2:$E$1001,5,FALSE)</f>
        <v>95</v>
      </c>
      <c r="W42" s="4" t="str">
        <f>VLOOKUP(C42,Sheet1!$A$2:$F$1001,6,FALSE)</f>
        <v xml:space="preserve">Gg. M.H Thamrin No. 5
</v>
      </c>
      <c r="X42" s="4" t="str">
        <f>VLOOKUP(Main!C42,Sheet1!$A$2:$C$1001,3,FALSE)</f>
        <v>B+</v>
      </c>
    </row>
    <row r="43" spans="1:24" ht="15.75" x14ac:dyDescent="0.25">
      <c r="A43" s="43">
        <v>42</v>
      </c>
      <c r="B43" t="str">
        <f>VLOOKUP(D43,Cara!$C$21:$D$27,2,FALSE)</f>
        <v>B</v>
      </c>
      <c r="C43" t="str">
        <f t="shared" si="0"/>
        <v>B0042</v>
      </c>
      <c r="D43" t="s">
        <v>1014</v>
      </c>
      <c r="E43" s="4" t="str">
        <f>VLOOKUP(C43,Detail!$G:$H,2,FALSE)</f>
        <v>Darijan Zulkarnain</v>
      </c>
      <c r="F43" s="4" t="str">
        <f>VLOOKUP(D43,Helper!$D$31:$E$36,2,FALSE)</f>
        <v>Pak Krisna</v>
      </c>
      <c r="G43">
        <v>78</v>
      </c>
      <c r="H43">
        <v>52</v>
      </c>
      <c r="I43">
        <v>94</v>
      </c>
      <c r="J43">
        <v>69</v>
      </c>
      <c r="K43">
        <v>86</v>
      </c>
      <c r="L43">
        <v>68</v>
      </c>
      <c r="M43">
        <v>89</v>
      </c>
      <c r="N43" s="36" t="str">
        <f>IFERROR(VLOOKUP(C43,Absen!$A$2:$B$501,2,FALSE),"No")</f>
        <v>No</v>
      </c>
      <c r="O43" t="str">
        <f t="shared" si="1"/>
        <v>No</v>
      </c>
      <c r="P43">
        <f t="shared" si="2"/>
        <v>89</v>
      </c>
      <c r="Q43" s="42">
        <f>(Main!G43*12.5%)+(H43*12.5%)+(J43*12.5%)+(K43*12.5%)+(I43*20%)+(L43*20%)+(P43*10%)</f>
        <v>76.925000000000011</v>
      </c>
      <c r="R43" t="str">
        <f>VLOOKUP(Q43,Cara!$E$44:$F$49,2,TRUE)</f>
        <v>B</v>
      </c>
      <c r="S43" s="5">
        <f>VLOOKUP(C43,Sheet1!$A$2:$B$1001,2,FALSE)</f>
        <v>38412</v>
      </c>
      <c r="T43" s="6" t="str">
        <f>VLOOKUP(C43,Sheet1!$A$2:$G$1001,7,)</f>
        <v>Balikpapan</v>
      </c>
      <c r="U43" s="4">
        <f>VLOOKUP(C43,Sheet1!$A$2:$D$1001,4,FALSE)</f>
        <v>150</v>
      </c>
      <c r="V43" s="4">
        <f>VLOOKUP(C43,Sheet1!$A$2:$E$1001,5,FALSE)</f>
        <v>85</v>
      </c>
      <c r="W43" s="4" t="str">
        <f>VLOOKUP(C43,Sheet1!$A$2:$F$1001,6,FALSE)</f>
        <v>Gang Surapati No. 95</v>
      </c>
      <c r="X43" s="4" t="str">
        <f>VLOOKUP(Main!C43,Sheet1!$A$2:$C$1001,3,FALSE)</f>
        <v>A+</v>
      </c>
    </row>
    <row r="44" spans="1:24" ht="15.75" x14ac:dyDescent="0.25">
      <c r="A44" s="43">
        <v>43</v>
      </c>
      <c r="B44" t="str">
        <f>VLOOKUP(D44,Cara!$C$21:$D$27,2,FALSE)</f>
        <v>E</v>
      </c>
      <c r="C44" t="str">
        <f t="shared" si="0"/>
        <v>E0043</v>
      </c>
      <c r="D44" t="s">
        <v>1010</v>
      </c>
      <c r="E44" s="4" t="str">
        <f>VLOOKUP(C44,Detail!$G:$H,2,FALSE)</f>
        <v>Capa Usada</v>
      </c>
      <c r="F44" s="4" t="str">
        <f>VLOOKUP(D44,Helper!$D$31:$E$36,2,FALSE)</f>
        <v>Bu Made</v>
      </c>
      <c r="G44">
        <v>50</v>
      </c>
      <c r="H44">
        <v>41</v>
      </c>
      <c r="I44">
        <v>81</v>
      </c>
      <c r="J44">
        <v>57</v>
      </c>
      <c r="K44">
        <v>75</v>
      </c>
      <c r="L44">
        <v>43</v>
      </c>
      <c r="M44">
        <v>98</v>
      </c>
      <c r="N44" s="36" t="str">
        <f>IFERROR(VLOOKUP(C44,Absen!$A$2:$B$501,2,FALSE),"No")</f>
        <v>No</v>
      </c>
      <c r="O44" t="str">
        <f t="shared" si="1"/>
        <v>No</v>
      </c>
      <c r="P44">
        <f t="shared" si="2"/>
        <v>98</v>
      </c>
      <c r="Q44" s="42">
        <f>(Main!G44*12.5%)+(H44*12.5%)+(J44*12.5%)+(K44*12.5%)+(I44*20%)+(L44*20%)+(P44*10%)</f>
        <v>62.475000000000009</v>
      </c>
      <c r="R44" t="str">
        <f>VLOOKUP(Q44,Cara!$E$44:$F$49,2,TRUE)</f>
        <v>C</v>
      </c>
      <c r="S44" s="5">
        <f>VLOOKUP(C44,Sheet1!$A$2:$B$1001,2,FALSE)</f>
        <v>37919</v>
      </c>
      <c r="T44" s="6" t="str">
        <f>VLOOKUP(C44,Sheet1!$A$2:$G$1001,7,)</f>
        <v>Parepare</v>
      </c>
      <c r="U44" s="4">
        <f>VLOOKUP(C44,Sheet1!$A$2:$D$1001,4,FALSE)</f>
        <v>172</v>
      </c>
      <c r="V44" s="4">
        <f>VLOOKUP(C44,Sheet1!$A$2:$E$1001,5,FALSE)</f>
        <v>56</v>
      </c>
      <c r="W44" s="4" t="str">
        <f>VLOOKUP(C44,Sheet1!$A$2:$F$1001,6,FALSE)</f>
        <v>Jalan Waringin No. 50</v>
      </c>
      <c r="X44" s="4" t="str">
        <f>VLOOKUP(Main!C44,Sheet1!$A$2:$C$1001,3,FALSE)</f>
        <v>B-</v>
      </c>
    </row>
    <row r="45" spans="1:24" ht="15.75" x14ac:dyDescent="0.25">
      <c r="A45" s="43">
        <v>44</v>
      </c>
      <c r="B45" t="str">
        <f>VLOOKUP(D45,Cara!$C$21:$D$27,2,FALSE)</f>
        <v>D</v>
      </c>
      <c r="C45" t="str">
        <f t="shared" si="0"/>
        <v>D0044</v>
      </c>
      <c r="D45" t="s">
        <v>1013</v>
      </c>
      <c r="E45" s="4" t="str">
        <f>VLOOKUP(C45,Detail!$G:$H,2,FALSE)</f>
        <v>Restu Wibisono</v>
      </c>
      <c r="F45" s="4" t="str">
        <f>VLOOKUP(D45,Helper!$D$31:$E$36,2,FALSE)</f>
        <v>Bu Ratna</v>
      </c>
      <c r="G45">
        <v>90</v>
      </c>
      <c r="H45">
        <v>43</v>
      </c>
      <c r="I45">
        <v>52</v>
      </c>
      <c r="J45">
        <v>71</v>
      </c>
      <c r="K45">
        <v>63</v>
      </c>
      <c r="L45">
        <v>83</v>
      </c>
      <c r="M45">
        <v>100</v>
      </c>
      <c r="N45" s="36">
        <f>IFERROR(VLOOKUP(C45,Absen!$A$2:$B$501,2,FALSE),"No")</f>
        <v>44888</v>
      </c>
      <c r="O45" t="str">
        <f t="shared" si="1"/>
        <v>November</v>
      </c>
      <c r="P45">
        <f t="shared" si="2"/>
        <v>90</v>
      </c>
      <c r="Q45" s="42">
        <f>(Main!G45*12.5%)+(H45*12.5%)+(J45*12.5%)+(K45*12.5%)+(I45*20%)+(L45*20%)+(P45*10%)</f>
        <v>69.375</v>
      </c>
      <c r="R45" t="str">
        <f>VLOOKUP(Q45,Cara!$E$44:$F$49,2,TRUE)</f>
        <v>C</v>
      </c>
      <c r="S45" s="5">
        <f>VLOOKUP(C45,Sheet1!$A$2:$B$1001,2,FALSE)</f>
        <v>37202</v>
      </c>
      <c r="T45" s="6" t="str">
        <f>VLOOKUP(C45,Sheet1!$A$2:$G$1001,7,)</f>
        <v>Bengkulu</v>
      </c>
      <c r="U45" s="4">
        <f>VLOOKUP(C45,Sheet1!$A$2:$D$1001,4,FALSE)</f>
        <v>163</v>
      </c>
      <c r="V45" s="4">
        <f>VLOOKUP(C45,Sheet1!$A$2:$E$1001,5,FALSE)</f>
        <v>51</v>
      </c>
      <c r="W45" s="4" t="str">
        <f>VLOOKUP(C45,Sheet1!$A$2:$F$1001,6,FALSE)</f>
        <v>Gang BKR No. 08</v>
      </c>
      <c r="X45" s="4" t="str">
        <f>VLOOKUP(Main!C45,Sheet1!$A$2:$C$1001,3,FALSE)</f>
        <v>A+</v>
      </c>
    </row>
    <row r="46" spans="1:24" ht="15.75" x14ac:dyDescent="0.25">
      <c r="A46" s="43">
        <v>45</v>
      </c>
      <c r="B46" t="str">
        <f>VLOOKUP(D46,Cara!$C$21:$D$27,2,FALSE)</f>
        <v>E</v>
      </c>
      <c r="C46" t="str">
        <f t="shared" si="0"/>
        <v>E0045</v>
      </c>
      <c r="D46" t="s">
        <v>1010</v>
      </c>
      <c r="E46" s="4" t="str">
        <f>VLOOKUP(C46,Detail!$G:$H,2,FALSE)</f>
        <v>Tina Rahimah</v>
      </c>
      <c r="F46" s="4" t="str">
        <f>VLOOKUP(D46,Helper!$D$31:$E$36,2,FALSE)</f>
        <v>Bu Made</v>
      </c>
      <c r="G46">
        <v>89</v>
      </c>
      <c r="H46">
        <v>42</v>
      </c>
      <c r="I46">
        <v>56</v>
      </c>
      <c r="J46">
        <v>66</v>
      </c>
      <c r="K46">
        <v>56</v>
      </c>
      <c r="L46">
        <v>91</v>
      </c>
      <c r="M46">
        <v>72</v>
      </c>
      <c r="N46" s="36">
        <f>IFERROR(VLOOKUP(C46,Absen!$A$2:$B$501,2,FALSE),"No")</f>
        <v>44852</v>
      </c>
      <c r="O46" t="str">
        <f t="shared" si="1"/>
        <v>October</v>
      </c>
      <c r="P46">
        <f t="shared" si="2"/>
        <v>62</v>
      </c>
      <c r="Q46" s="42">
        <f>(Main!G46*12.5%)+(H46*12.5%)+(J46*12.5%)+(K46*12.5%)+(I46*20%)+(L46*20%)+(P46*10%)</f>
        <v>67.225000000000009</v>
      </c>
      <c r="R46" t="str">
        <f>VLOOKUP(Q46,Cara!$E$44:$F$49,2,TRUE)</f>
        <v>C</v>
      </c>
      <c r="S46" s="5">
        <f>VLOOKUP(C46,Sheet1!$A$2:$B$1001,2,FALSE)</f>
        <v>37198</v>
      </c>
      <c r="T46" s="6" t="str">
        <f>VLOOKUP(C46,Sheet1!$A$2:$G$1001,7,)</f>
        <v>Tual</v>
      </c>
      <c r="U46" s="4">
        <f>VLOOKUP(C46,Sheet1!$A$2:$D$1001,4,FALSE)</f>
        <v>174</v>
      </c>
      <c r="V46" s="4">
        <f>VLOOKUP(C46,Sheet1!$A$2:$E$1001,5,FALSE)</f>
        <v>78</v>
      </c>
      <c r="W46" s="4" t="str">
        <f>VLOOKUP(C46,Sheet1!$A$2:$F$1001,6,FALSE)</f>
        <v>Gg. Suryakencana No. 91</v>
      </c>
      <c r="X46" s="4" t="str">
        <f>VLOOKUP(Main!C46,Sheet1!$A$2:$C$1001,3,FALSE)</f>
        <v>B-</v>
      </c>
    </row>
    <row r="47" spans="1:24" ht="15.75" x14ac:dyDescent="0.25">
      <c r="A47" s="43">
        <v>46</v>
      </c>
      <c r="B47" t="str">
        <f>VLOOKUP(D47,Cara!$C$21:$D$27,2,FALSE)</f>
        <v>E</v>
      </c>
      <c r="C47" t="str">
        <f t="shared" si="0"/>
        <v>E0046</v>
      </c>
      <c r="D47" t="s">
        <v>1010</v>
      </c>
      <c r="E47" s="4" t="str">
        <f>VLOOKUP(C47,Detail!$G:$H,2,FALSE)</f>
        <v>Raihan Lailasari</v>
      </c>
      <c r="F47" s="4" t="str">
        <f>VLOOKUP(D47,Helper!$D$31:$E$36,2,FALSE)</f>
        <v>Bu Made</v>
      </c>
      <c r="G47">
        <v>66</v>
      </c>
      <c r="H47">
        <v>59</v>
      </c>
      <c r="I47">
        <v>30</v>
      </c>
      <c r="J47">
        <v>67</v>
      </c>
      <c r="K47">
        <v>57</v>
      </c>
      <c r="L47">
        <v>69</v>
      </c>
      <c r="M47">
        <v>62</v>
      </c>
      <c r="N47" s="36" t="str">
        <f>IFERROR(VLOOKUP(C47,Absen!$A$2:$B$501,2,FALSE),"No")</f>
        <v>No</v>
      </c>
      <c r="O47" t="str">
        <f t="shared" si="1"/>
        <v>No</v>
      </c>
      <c r="P47">
        <f t="shared" si="2"/>
        <v>62</v>
      </c>
      <c r="Q47" s="42">
        <f>(Main!G47*12.5%)+(H47*12.5%)+(J47*12.5%)+(K47*12.5%)+(I47*20%)+(L47*20%)+(P47*10%)</f>
        <v>57.125</v>
      </c>
      <c r="R47" t="str">
        <f>VLOOKUP(Q47,Cara!$E$44:$F$49,2,TRUE)</f>
        <v>D</v>
      </c>
      <c r="S47" s="5">
        <f>VLOOKUP(C47,Sheet1!$A$2:$B$1001,2,FALSE)</f>
        <v>37923</v>
      </c>
      <c r="T47" s="6" t="str">
        <f>VLOOKUP(C47,Sheet1!$A$2:$G$1001,7,)</f>
        <v>Banjarbaru</v>
      </c>
      <c r="U47" s="4">
        <f>VLOOKUP(C47,Sheet1!$A$2:$D$1001,4,FALSE)</f>
        <v>151</v>
      </c>
      <c r="V47" s="4">
        <f>VLOOKUP(C47,Sheet1!$A$2:$E$1001,5,FALSE)</f>
        <v>94</v>
      </c>
      <c r="W47" s="4" t="str">
        <f>VLOOKUP(C47,Sheet1!$A$2:$F$1001,6,FALSE)</f>
        <v>Gg. PHH. Mustofa No. 57</v>
      </c>
      <c r="X47" s="4" t="str">
        <f>VLOOKUP(Main!C47,Sheet1!$A$2:$C$1001,3,FALSE)</f>
        <v>AB+</v>
      </c>
    </row>
    <row r="48" spans="1:24" ht="15.75" x14ac:dyDescent="0.25">
      <c r="A48" s="43">
        <v>47</v>
      </c>
      <c r="B48" t="str">
        <f>VLOOKUP(D48,Cara!$C$21:$D$27,2,FALSE)</f>
        <v>F</v>
      </c>
      <c r="C48" t="str">
        <f t="shared" si="0"/>
        <v>F0047</v>
      </c>
      <c r="D48" t="s">
        <v>1011</v>
      </c>
      <c r="E48" s="4" t="str">
        <f>VLOOKUP(C48,Detail!$G:$H,2,FALSE)</f>
        <v>Daliman Thamrin</v>
      </c>
      <c r="F48" s="4" t="str">
        <f>VLOOKUP(D48,Helper!$D$31:$E$36,2,FALSE)</f>
        <v>Pak Andi</v>
      </c>
      <c r="G48">
        <v>84</v>
      </c>
      <c r="H48">
        <v>44</v>
      </c>
      <c r="I48">
        <v>94</v>
      </c>
      <c r="J48">
        <v>65</v>
      </c>
      <c r="K48">
        <v>75</v>
      </c>
      <c r="L48">
        <v>44</v>
      </c>
      <c r="M48">
        <v>85</v>
      </c>
      <c r="N48" s="36">
        <f>IFERROR(VLOOKUP(C48,Absen!$A$2:$B$501,2,FALSE),"No")</f>
        <v>44784</v>
      </c>
      <c r="O48" t="str">
        <f t="shared" si="1"/>
        <v>August</v>
      </c>
      <c r="P48">
        <f t="shared" si="2"/>
        <v>75</v>
      </c>
      <c r="Q48" s="42">
        <f>(Main!G48*12.5%)+(H48*12.5%)+(J48*12.5%)+(K48*12.5%)+(I48*20%)+(L48*20%)+(P48*10%)</f>
        <v>68.599999999999994</v>
      </c>
      <c r="R48" t="str">
        <f>VLOOKUP(Q48,Cara!$E$44:$F$49,2,TRUE)</f>
        <v>C</v>
      </c>
      <c r="S48" s="5">
        <f>VLOOKUP(C48,Sheet1!$A$2:$B$1001,2,FALSE)</f>
        <v>37964</v>
      </c>
      <c r="T48" s="6" t="str">
        <f>VLOOKUP(C48,Sheet1!$A$2:$G$1001,7,)</f>
        <v>Probolinggo</v>
      </c>
      <c r="U48" s="4">
        <f>VLOOKUP(C48,Sheet1!$A$2:$D$1001,4,FALSE)</f>
        <v>166</v>
      </c>
      <c r="V48" s="4">
        <f>VLOOKUP(C48,Sheet1!$A$2:$E$1001,5,FALSE)</f>
        <v>51</v>
      </c>
      <c r="W48" s="4" t="str">
        <f>VLOOKUP(C48,Sheet1!$A$2:$F$1001,6,FALSE)</f>
        <v xml:space="preserve">Gang Gardujati No. 1
</v>
      </c>
      <c r="X48" s="4" t="str">
        <f>VLOOKUP(Main!C48,Sheet1!$A$2:$C$1001,3,FALSE)</f>
        <v>AB-</v>
      </c>
    </row>
    <row r="49" spans="1:24" ht="15.75" x14ac:dyDescent="0.25">
      <c r="A49" s="43">
        <v>48</v>
      </c>
      <c r="B49" t="str">
        <f>VLOOKUP(D49,Cara!$C$21:$D$27,2,FALSE)</f>
        <v>B</v>
      </c>
      <c r="C49" t="str">
        <f t="shared" si="0"/>
        <v>B0048</v>
      </c>
      <c r="D49" t="s">
        <v>1014</v>
      </c>
      <c r="E49" s="4" t="str">
        <f>VLOOKUP(C49,Detail!$G:$H,2,FALSE)</f>
        <v>Pandu Laksmiwati</v>
      </c>
      <c r="F49" s="4" t="str">
        <f>VLOOKUP(D49,Helper!$D$31:$E$36,2,FALSE)</f>
        <v>Pak Krisna</v>
      </c>
      <c r="G49">
        <v>77</v>
      </c>
      <c r="H49">
        <v>49</v>
      </c>
      <c r="I49">
        <v>40</v>
      </c>
      <c r="J49">
        <v>67</v>
      </c>
      <c r="K49">
        <v>77</v>
      </c>
      <c r="L49">
        <v>62</v>
      </c>
      <c r="M49">
        <v>89</v>
      </c>
      <c r="N49" s="36" t="str">
        <f>IFERROR(VLOOKUP(C49,Absen!$A$2:$B$501,2,FALSE),"No")</f>
        <v>No</v>
      </c>
      <c r="O49" t="str">
        <f t="shared" si="1"/>
        <v>No</v>
      </c>
      <c r="P49">
        <f t="shared" si="2"/>
        <v>89</v>
      </c>
      <c r="Q49" s="42">
        <f>(Main!G49*12.5%)+(H49*12.5%)+(J49*12.5%)+(K49*12.5%)+(I49*20%)+(L49*20%)+(P49*10%)</f>
        <v>63.05</v>
      </c>
      <c r="R49" t="str">
        <f>VLOOKUP(Q49,Cara!$E$44:$F$49,2,TRUE)</f>
        <v>C</v>
      </c>
      <c r="S49" s="5">
        <f>VLOOKUP(C49,Sheet1!$A$2:$B$1001,2,FALSE)</f>
        <v>37255</v>
      </c>
      <c r="T49" s="6" t="str">
        <f>VLOOKUP(C49,Sheet1!$A$2:$G$1001,7,)</f>
        <v>Bau-Bau</v>
      </c>
      <c r="U49" s="4">
        <f>VLOOKUP(C49,Sheet1!$A$2:$D$1001,4,FALSE)</f>
        <v>159</v>
      </c>
      <c r="V49" s="4">
        <f>VLOOKUP(C49,Sheet1!$A$2:$E$1001,5,FALSE)</f>
        <v>56</v>
      </c>
      <c r="W49" s="4" t="str">
        <f>VLOOKUP(C49,Sheet1!$A$2:$F$1001,6,FALSE)</f>
        <v xml:space="preserve">Gg. Abdul Muis No. 9
</v>
      </c>
      <c r="X49" s="4" t="str">
        <f>VLOOKUP(Main!C49,Sheet1!$A$2:$C$1001,3,FALSE)</f>
        <v>O+</v>
      </c>
    </row>
    <row r="50" spans="1:24" ht="15.75" x14ac:dyDescent="0.25">
      <c r="A50" s="43">
        <v>49</v>
      </c>
      <c r="B50" t="str">
        <f>VLOOKUP(D50,Cara!$C$21:$D$27,2,FALSE)</f>
        <v>C</v>
      </c>
      <c r="C50" t="str">
        <f t="shared" si="0"/>
        <v>C0049</v>
      </c>
      <c r="D50" t="s">
        <v>1012</v>
      </c>
      <c r="E50" s="4" t="str">
        <f>VLOOKUP(C50,Detail!$G:$H,2,FALSE)</f>
        <v>Cecep Mansur</v>
      </c>
      <c r="F50" s="4" t="str">
        <f>VLOOKUP(D50,Helper!$D$31:$E$36,2,FALSE)</f>
        <v>Pak Budi</v>
      </c>
      <c r="G50">
        <v>51</v>
      </c>
      <c r="H50">
        <v>62</v>
      </c>
      <c r="I50">
        <v>51</v>
      </c>
      <c r="J50">
        <v>54</v>
      </c>
      <c r="K50">
        <v>68</v>
      </c>
      <c r="L50">
        <v>100</v>
      </c>
      <c r="M50">
        <v>82</v>
      </c>
      <c r="N50" s="36" t="str">
        <f>IFERROR(VLOOKUP(C50,Absen!$A$2:$B$501,2,FALSE),"No")</f>
        <v>No</v>
      </c>
      <c r="O50" t="str">
        <f t="shared" si="1"/>
        <v>No</v>
      </c>
      <c r="P50">
        <f t="shared" si="2"/>
        <v>82</v>
      </c>
      <c r="Q50" s="42">
        <f>(Main!G50*12.5%)+(H50*12.5%)+(J50*12.5%)+(K50*12.5%)+(I50*20%)+(L50*20%)+(P50*10%)</f>
        <v>67.775000000000006</v>
      </c>
      <c r="R50" t="str">
        <f>VLOOKUP(Q50,Cara!$E$44:$F$49,2,TRUE)</f>
        <v>C</v>
      </c>
      <c r="S50" s="5">
        <f>VLOOKUP(C50,Sheet1!$A$2:$B$1001,2,FALSE)</f>
        <v>37102</v>
      </c>
      <c r="T50" s="6" t="str">
        <f>VLOOKUP(C50,Sheet1!$A$2:$G$1001,7,)</f>
        <v>Magelang</v>
      </c>
      <c r="U50" s="4">
        <f>VLOOKUP(C50,Sheet1!$A$2:$D$1001,4,FALSE)</f>
        <v>180</v>
      </c>
      <c r="V50" s="4">
        <f>VLOOKUP(C50,Sheet1!$A$2:$E$1001,5,FALSE)</f>
        <v>56</v>
      </c>
      <c r="W50" s="4" t="str">
        <f>VLOOKUP(C50,Sheet1!$A$2:$F$1001,6,FALSE)</f>
        <v>Jl. Indragiri No. 50</v>
      </c>
      <c r="X50" s="4" t="str">
        <f>VLOOKUP(Main!C50,Sheet1!$A$2:$C$1001,3,FALSE)</f>
        <v>A+</v>
      </c>
    </row>
    <row r="51" spans="1:24" ht="15.75" x14ac:dyDescent="0.25">
      <c r="A51" s="43">
        <v>50</v>
      </c>
      <c r="B51" t="str">
        <f>VLOOKUP(D51,Cara!$C$21:$D$27,2,FALSE)</f>
        <v>E</v>
      </c>
      <c r="C51" t="str">
        <f t="shared" si="0"/>
        <v>E0050</v>
      </c>
      <c r="D51" t="s">
        <v>1010</v>
      </c>
      <c r="E51" s="4" t="str">
        <f>VLOOKUP(C51,Detail!$G:$H,2,FALSE)</f>
        <v>Cinthia Zulkarnain</v>
      </c>
      <c r="F51" s="4" t="str">
        <f>VLOOKUP(D51,Helper!$D$31:$E$36,2,FALSE)</f>
        <v>Bu Made</v>
      </c>
      <c r="G51">
        <v>82</v>
      </c>
      <c r="H51">
        <v>61</v>
      </c>
      <c r="I51">
        <v>43</v>
      </c>
      <c r="J51">
        <v>70</v>
      </c>
      <c r="K51">
        <v>94</v>
      </c>
      <c r="L51">
        <v>100</v>
      </c>
      <c r="M51">
        <v>94</v>
      </c>
      <c r="N51" s="36">
        <f>IFERROR(VLOOKUP(C51,Absen!$A$2:$B$501,2,FALSE),"No")</f>
        <v>44804</v>
      </c>
      <c r="O51" t="str">
        <f t="shared" si="1"/>
        <v>August</v>
      </c>
      <c r="P51">
        <f t="shared" si="2"/>
        <v>84</v>
      </c>
      <c r="Q51" s="42">
        <f>(Main!G51*12.5%)+(H51*12.5%)+(J51*12.5%)+(K51*12.5%)+(I51*20%)+(L51*20%)+(P51*10%)</f>
        <v>75.375</v>
      </c>
      <c r="R51" t="str">
        <f>VLOOKUP(Q51,Cara!$E$44:$F$49,2,TRUE)</f>
        <v>B</v>
      </c>
      <c r="S51" s="5">
        <f>VLOOKUP(C51,Sheet1!$A$2:$B$1001,2,FALSE)</f>
        <v>37523</v>
      </c>
      <c r="T51" s="6" t="str">
        <f>VLOOKUP(C51,Sheet1!$A$2:$G$1001,7,)</f>
        <v>Tangerang</v>
      </c>
      <c r="U51" s="4">
        <f>VLOOKUP(C51,Sheet1!$A$2:$D$1001,4,FALSE)</f>
        <v>160</v>
      </c>
      <c r="V51" s="4">
        <f>VLOOKUP(C51,Sheet1!$A$2:$E$1001,5,FALSE)</f>
        <v>67</v>
      </c>
      <c r="W51" s="4" t="str">
        <f>VLOOKUP(C51,Sheet1!$A$2:$F$1001,6,FALSE)</f>
        <v>Gg. Surapati No. 82</v>
      </c>
      <c r="X51" s="4" t="str">
        <f>VLOOKUP(Main!C51,Sheet1!$A$2:$C$1001,3,FALSE)</f>
        <v>A+</v>
      </c>
    </row>
    <row r="52" spans="1:24" ht="15.75" x14ac:dyDescent="0.25">
      <c r="A52" s="43">
        <v>51</v>
      </c>
      <c r="B52" t="str">
        <f>VLOOKUP(D52,Cara!$C$21:$D$27,2,FALSE)</f>
        <v>A</v>
      </c>
      <c r="C52" t="str">
        <f t="shared" si="0"/>
        <v>A0051</v>
      </c>
      <c r="D52" t="s">
        <v>1015</v>
      </c>
      <c r="E52" s="4" t="str">
        <f>VLOOKUP(C52,Detail!$G:$H,2,FALSE)</f>
        <v>Jamalia Zulaika</v>
      </c>
      <c r="F52" s="4" t="str">
        <f>VLOOKUP(D52,Helper!$D$31:$E$36,2,FALSE)</f>
        <v>Bu Dwi</v>
      </c>
      <c r="G52">
        <v>65</v>
      </c>
      <c r="H52">
        <v>64</v>
      </c>
      <c r="I52">
        <v>62</v>
      </c>
      <c r="J52">
        <v>54</v>
      </c>
      <c r="K52">
        <v>79</v>
      </c>
      <c r="L52">
        <v>82</v>
      </c>
      <c r="M52">
        <v>76</v>
      </c>
      <c r="N52" s="36">
        <f>IFERROR(VLOOKUP(C52,Absen!$A$2:$B$501,2,FALSE),"No")</f>
        <v>44771</v>
      </c>
      <c r="O52" t="str">
        <f t="shared" si="1"/>
        <v>July</v>
      </c>
      <c r="P52">
        <f t="shared" si="2"/>
        <v>66</v>
      </c>
      <c r="Q52" s="42">
        <f>(Main!G52*12.5%)+(H52*12.5%)+(J52*12.5%)+(K52*12.5%)+(I52*20%)+(L52*20%)+(P52*10%)</f>
        <v>68.149999999999991</v>
      </c>
      <c r="R52" t="str">
        <f>VLOOKUP(Q52,Cara!$E$44:$F$49,2,TRUE)</f>
        <v>C</v>
      </c>
      <c r="S52" s="5">
        <f>VLOOKUP(C52,Sheet1!$A$2:$B$1001,2,FALSE)</f>
        <v>37719</v>
      </c>
      <c r="T52" s="6" t="str">
        <f>VLOOKUP(C52,Sheet1!$A$2:$G$1001,7,)</f>
        <v>Tanjungbalai</v>
      </c>
      <c r="U52" s="4">
        <f>VLOOKUP(C52,Sheet1!$A$2:$D$1001,4,FALSE)</f>
        <v>171</v>
      </c>
      <c r="V52" s="4">
        <f>VLOOKUP(C52,Sheet1!$A$2:$E$1001,5,FALSE)</f>
        <v>79</v>
      </c>
      <c r="W52" s="4" t="str">
        <f>VLOOKUP(C52,Sheet1!$A$2:$F$1001,6,FALSE)</f>
        <v>Gang Surapati No. 48</v>
      </c>
      <c r="X52" s="4" t="str">
        <f>VLOOKUP(Main!C52,Sheet1!$A$2:$C$1001,3,FALSE)</f>
        <v>O+</v>
      </c>
    </row>
    <row r="53" spans="1:24" ht="15.75" x14ac:dyDescent="0.25">
      <c r="A53" s="43">
        <v>52</v>
      </c>
      <c r="B53" t="str">
        <f>VLOOKUP(D53,Cara!$C$21:$D$27,2,FALSE)</f>
        <v>D</v>
      </c>
      <c r="C53" t="str">
        <f t="shared" si="0"/>
        <v>D0052</v>
      </c>
      <c r="D53" t="s">
        <v>1013</v>
      </c>
      <c r="E53" s="4" t="str">
        <f>VLOOKUP(C53,Detail!$G:$H,2,FALSE)</f>
        <v>Muhammad Suryatmi</v>
      </c>
      <c r="F53" s="4" t="str">
        <f>VLOOKUP(D53,Helper!$D$31:$E$36,2,FALSE)</f>
        <v>Bu Ratna</v>
      </c>
      <c r="G53">
        <v>63</v>
      </c>
      <c r="H53">
        <v>73</v>
      </c>
      <c r="I53">
        <v>37</v>
      </c>
      <c r="J53">
        <v>69</v>
      </c>
      <c r="K53">
        <v>82</v>
      </c>
      <c r="L53">
        <v>70</v>
      </c>
      <c r="M53">
        <v>94</v>
      </c>
      <c r="N53" s="36" t="str">
        <f>IFERROR(VLOOKUP(C53,Absen!$A$2:$B$501,2,FALSE),"No")</f>
        <v>No</v>
      </c>
      <c r="O53" t="str">
        <f t="shared" si="1"/>
        <v>No</v>
      </c>
      <c r="P53">
        <f t="shared" si="2"/>
        <v>94</v>
      </c>
      <c r="Q53" s="42">
        <f>(Main!G53*12.5%)+(H53*12.5%)+(J53*12.5%)+(K53*12.5%)+(I53*20%)+(L53*20%)+(P53*10%)</f>
        <v>66.674999999999997</v>
      </c>
      <c r="R53" t="str">
        <f>VLOOKUP(Q53,Cara!$E$44:$F$49,2,TRUE)</f>
        <v>C</v>
      </c>
      <c r="S53" s="5">
        <f>VLOOKUP(C53,Sheet1!$A$2:$B$1001,2,FALSE)</f>
        <v>38077</v>
      </c>
      <c r="T53" s="6" t="str">
        <f>VLOOKUP(C53,Sheet1!$A$2:$G$1001,7,)</f>
        <v>Pontianak</v>
      </c>
      <c r="U53" s="4">
        <f>VLOOKUP(C53,Sheet1!$A$2:$D$1001,4,FALSE)</f>
        <v>164</v>
      </c>
      <c r="V53" s="4">
        <f>VLOOKUP(C53,Sheet1!$A$2:$E$1001,5,FALSE)</f>
        <v>78</v>
      </c>
      <c r="W53" s="4" t="str">
        <f>VLOOKUP(C53,Sheet1!$A$2:$F$1001,6,FALSE)</f>
        <v>Gg. Kendalsari No. 59</v>
      </c>
      <c r="X53" s="4" t="str">
        <f>VLOOKUP(Main!C53,Sheet1!$A$2:$C$1001,3,FALSE)</f>
        <v>O-</v>
      </c>
    </row>
    <row r="54" spans="1:24" ht="15.75" x14ac:dyDescent="0.25">
      <c r="A54" s="43">
        <v>53</v>
      </c>
      <c r="B54" t="str">
        <f>VLOOKUP(D54,Cara!$C$21:$D$27,2,FALSE)</f>
        <v>F</v>
      </c>
      <c r="C54" t="str">
        <f t="shared" si="0"/>
        <v>F0053</v>
      </c>
      <c r="D54" t="s">
        <v>1011</v>
      </c>
      <c r="E54" s="4" t="str">
        <f>VLOOKUP(C54,Detail!$G:$H,2,FALSE)</f>
        <v>Setya Suryatmi</v>
      </c>
      <c r="F54" s="4" t="str">
        <f>VLOOKUP(D54,Helper!$D$31:$E$36,2,FALSE)</f>
        <v>Pak Andi</v>
      </c>
      <c r="G54">
        <v>68</v>
      </c>
      <c r="H54">
        <v>70</v>
      </c>
      <c r="I54">
        <v>31</v>
      </c>
      <c r="J54">
        <v>64</v>
      </c>
      <c r="K54">
        <v>80</v>
      </c>
      <c r="L54">
        <v>75</v>
      </c>
      <c r="M54">
        <v>96</v>
      </c>
      <c r="N54" s="36" t="str">
        <f>IFERROR(VLOOKUP(C54,Absen!$A$2:$B$501,2,FALSE),"No")</f>
        <v>No</v>
      </c>
      <c r="O54" t="str">
        <f t="shared" si="1"/>
        <v>No</v>
      </c>
      <c r="P54">
        <f t="shared" si="2"/>
        <v>96</v>
      </c>
      <c r="Q54" s="42">
        <f>(Main!G54*12.5%)+(H54*12.5%)+(J54*12.5%)+(K54*12.5%)+(I54*20%)+(L54*20%)+(P54*10%)</f>
        <v>66.050000000000011</v>
      </c>
      <c r="R54" t="str">
        <f>VLOOKUP(Q54,Cara!$E$44:$F$49,2,TRUE)</f>
        <v>C</v>
      </c>
      <c r="S54" s="5">
        <f>VLOOKUP(C54,Sheet1!$A$2:$B$1001,2,FALSE)</f>
        <v>38124</v>
      </c>
      <c r="T54" s="6" t="str">
        <f>VLOOKUP(C54,Sheet1!$A$2:$G$1001,7,)</f>
        <v>Kota Administrasi Jakarta Utara</v>
      </c>
      <c r="U54" s="4">
        <f>VLOOKUP(C54,Sheet1!$A$2:$D$1001,4,FALSE)</f>
        <v>180</v>
      </c>
      <c r="V54" s="4">
        <f>VLOOKUP(C54,Sheet1!$A$2:$E$1001,5,FALSE)</f>
        <v>94</v>
      </c>
      <c r="W54" s="4" t="str">
        <f>VLOOKUP(C54,Sheet1!$A$2:$F$1001,6,FALSE)</f>
        <v xml:space="preserve">Gang H.J Maemunah No. 5
</v>
      </c>
      <c r="X54" s="4" t="str">
        <f>VLOOKUP(Main!C54,Sheet1!$A$2:$C$1001,3,FALSE)</f>
        <v>AB-</v>
      </c>
    </row>
    <row r="55" spans="1:24" ht="15.75" x14ac:dyDescent="0.25">
      <c r="A55" s="43">
        <v>54</v>
      </c>
      <c r="B55" t="str">
        <f>VLOOKUP(D55,Cara!$C$21:$D$27,2,FALSE)</f>
        <v>C</v>
      </c>
      <c r="C55" t="str">
        <f t="shared" si="0"/>
        <v>C0054</v>
      </c>
      <c r="D55" t="s">
        <v>1012</v>
      </c>
      <c r="E55" s="4" t="str">
        <f>VLOOKUP(C55,Detail!$G:$H,2,FALSE)</f>
        <v>Radika Aryani</v>
      </c>
      <c r="F55" s="4" t="str">
        <f>VLOOKUP(D55,Helper!$D$31:$E$36,2,FALSE)</f>
        <v>Pak Budi</v>
      </c>
      <c r="G55">
        <v>77</v>
      </c>
      <c r="H55">
        <v>69</v>
      </c>
      <c r="I55">
        <v>61</v>
      </c>
      <c r="J55">
        <v>73</v>
      </c>
      <c r="K55">
        <v>52</v>
      </c>
      <c r="L55">
        <v>99</v>
      </c>
      <c r="M55">
        <v>91</v>
      </c>
      <c r="N55" s="36">
        <f>IFERROR(VLOOKUP(C55,Absen!$A$2:$B$501,2,FALSE),"No")</f>
        <v>44847</v>
      </c>
      <c r="O55" t="str">
        <f t="shared" si="1"/>
        <v>October</v>
      </c>
      <c r="P55">
        <f t="shared" si="2"/>
        <v>81</v>
      </c>
      <c r="Q55" s="42">
        <f>(Main!G55*12.5%)+(H55*12.5%)+(J55*12.5%)+(K55*12.5%)+(I55*20%)+(L55*20%)+(P55*10%)</f>
        <v>73.974999999999994</v>
      </c>
      <c r="R55" t="str">
        <f>VLOOKUP(Q55,Cara!$E$44:$F$49,2,TRUE)</f>
        <v>B</v>
      </c>
      <c r="S55" s="5">
        <f>VLOOKUP(C55,Sheet1!$A$2:$B$1001,2,FALSE)</f>
        <v>37113</v>
      </c>
      <c r="T55" s="6" t="str">
        <f>VLOOKUP(C55,Sheet1!$A$2:$G$1001,7,)</f>
        <v>Cimahi</v>
      </c>
      <c r="U55" s="4">
        <f>VLOOKUP(C55,Sheet1!$A$2:$D$1001,4,FALSE)</f>
        <v>179</v>
      </c>
      <c r="V55" s="4">
        <f>VLOOKUP(C55,Sheet1!$A$2:$E$1001,5,FALSE)</f>
        <v>57</v>
      </c>
      <c r="W55" s="4" t="str">
        <f>VLOOKUP(C55,Sheet1!$A$2:$F$1001,6,FALSE)</f>
        <v xml:space="preserve">Jl. Suniaraja No. 5
</v>
      </c>
      <c r="X55" s="4" t="str">
        <f>VLOOKUP(Main!C55,Sheet1!$A$2:$C$1001,3,FALSE)</f>
        <v>O-</v>
      </c>
    </row>
    <row r="56" spans="1:24" ht="15.75" x14ac:dyDescent="0.25">
      <c r="A56" s="43">
        <v>55</v>
      </c>
      <c r="B56" t="str">
        <f>VLOOKUP(D56,Cara!$C$21:$D$27,2,FALSE)</f>
        <v>C</v>
      </c>
      <c r="C56" t="str">
        <f t="shared" si="0"/>
        <v>C0055</v>
      </c>
      <c r="D56" t="s">
        <v>1012</v>
      </c>
      <c r="E56" s="4" t="str">
        <f>VLOOKUP(C56,Detail!$G:$H,2,FALSE)</f>
        <v>Warji Wahyudin</v>
      </c>
      <c r="F56" s="4" t="str">
        <f>VLOOKUP(D56,Helper!$D$31:$E$36,2,FALSE)</f>
        <v>Pak Budi</v>
      </c>
      <c r="G56">
        <v>68</v>
      </c>
      <c r="H56">
        <v>72</v>
      </c>
      <c r="I56">
        <v>58</v>
      </c>
      <c r="J56">
        <v>64</v>
      </c>
      <c r="K56">
        <v>56</v>
      </c>
      <c r="L56">
        <v>42</v>
      </c>
      <c r="M56">
        <v>74</v>
      </c>
      <c r="N56" s="36" t="str">
        <f>IFERROR(VLOOKUP(C56,Absen!$A$2:$B$501,2,FALSE),"No")</f>
        <v>No</v>
      </c>
      <c r="O56" t="str">
        <f t="shared" si="1"/>
        <v>No</v>
      </c>
      <c r="P56">
        <f t="shared" si="2"/>
        <v>74</v>
      </c>
      <c r="Q56" s="42">
        <f>(Main!G56*12.5%)+(H56*12.5%)+(J56*12.5%)+(K56*12.5%)+(I56*20%)+(L56*20%)+(P56*10%)</f>
        <v>59.9</v>
      </c>
      <c r="R56" t="str">
        <f>VLOOKUP(Q56,Cara!$E$44:$F$49,2,TRUE)</f>
        <v>D</v>
      </c>
      <c r="S56" s="5">
        <f>VLOOKUP(C56,Sheet1!$A$2:$B$1001,2,FALSE)</f>
        <v>38369</v>
      </c>
      <c r="T56" s="6" t="str">
        <f>VLOOKUP(C56,Sheet1!$A$2:$G$1001,7,)</f>
        <v>Lhokseumawe</v>
      </c>
      <c r="U56" s="4">
        <f>VLOOKUP(C56,Sheet1!$A$2:$D$1001,4,FALSE)</f>
        <v>155</v>
      </c>
      <c r="V56" s="4">
        <f>VLOOKUP(C56,Sheet1!$A$2:$E$1001,5,FALSE)</f>
        <v>73</v>
      </c>
      <c r="W56" s="4" t="str">
        <f>VLOOKUP(C56,Sheet1!$A$2:$F$1001,6,FALSE)</f>
        <v>Jalan Kebonjati No. 08</v>
      </c>
      <c r="X56" s="4" t="str">
        <f>VLOOKUP(Main!C56,Sheet1!$A$2:$C$1001,3,FALSE)</f>
        <v>B-</v>
      </c>
    </row>
    <row r="57" spans="1:24" ht="15.75" x14ac:dyDescent="0.25">
      <c r="A57" s="43">
        <v>56</v>
      </c>
      <c r="B57" t="str">
        <f>VLOOKUP(D57,Cara!$C$21:$D$27,2,FALSE)</f>
        <v>B</v>
      </c>
      <c r="C57" t="str">
        <f t="shared" si="0"/>
        <v>B0056</v>
      </c>
      <c r="D57" t="s">
        <v>1014</v>
      </c>
      <c r="E57" s="4" t="str">
        <f>VLOOKUP(C57,Detail!$G:$H,2,FALSE)</f>
        <v>Hartana Astuti</v>
      </c>
      <c r="F57" s="4" t="str">
        <f>VLOOKUP(D57,Helper!$D$31:$E$36,2,FALSE)</f>
        <v>Pak Krisna</v>
      </c>
      <c r="G57">
        <v>59</v>
      </c>
      <c r="H57">
        <v>44</v>
      </c>
      <c r="I57">
        <v>81</v>
      </c>
      <c r="J57">
        <v>69</v>
      </c>
      <c r="K57">
        <v>57</v>
      </c>
      <c r="L57">
        <v>44</v>
      </c>
      <c r="M57">
        <v>91</v>
      </c>
      <c r="N57" s="36">
        <f>IFERROR(VLOOKUP(C57,Absen!$A$2:$B$501,2,FALSE),"No")</f>
        <v>44767</v>
      </c>
      <c r="O57" t="str">
        <f t="shared" si="1"/>
        <v>July</v>
      </c>
      <c r="P57">
        <f t="shared" si="2"/>
        <v>81</v>
      </c>
      <c r="Q57" s="42">
        <f>(Main!G57*12.5%)+(H57*12.5%)+(J57*12.5%)+(K57*12.5%)+(I57*20%)+(L57*20%)+(P57*10%)</f>
        <v>61.725000000000001</v>
      </c>
      <c r="R57" t="str">
        <f>VLOOKUP(Q57,Cara!$E$44:$F$49,2,TRUE)</f>
        <v>C</v>
      </c>
      <c r="S57" s="5">
        <f>VLOOKUP(C57,Sheet1!$A$2:$B$1001,2,FALSE)</f>
        <v>37336</v>
      </c>
      <c r="T57" s="6" t="str">
        <f>VLOOKUP(C57,Sheet1!$A$2:$G$1001,7,)</f>
        <v>Tarakan</v>
      </c>
      <c r="U57" s="4">
        <f>VLOOKUP(C57,Sheet1!$A$2:$D$1001,4,FALSE)</f>
        <v>168</v>
      </c>
      <c r="V57" s="4">
        <f>VLOOKUP(C57,Sheet1!$A$2:$E$1001,5,FALSE)</f>
        <v>51</v>
      </c>
      <c r="W57" s="4" t="str">
        <f>VLOOKUP(C57,Sheet1!$A$2:$F$1001,6,FALSE)</f>
        <v>Gang Ronggowarsito No. 37</v>
      </c>
      <c r="X57" s="4" t="str">
        <f>VLOOKUP(Main!C57,Sheet1!$A$2:$C$1001,3,FALSE)</f>
        <v>A-</v>
      </c>
    </row>
    <row r="58" spans="1:24" ht="15.75" x14ac:dyDescent="0.25">
      <c r="A58" s="43">
        <v>57</v>
      </c>
      <c r="B58" t="str">
        <f>VLOOKUP(D58,Cara!$C$21:$D$27,2,FALSE)</f>
        <v>D</v>
      </c>
      <c r="C58" t="str">
        <f t="shared" si="0"/>
        <v>D0057</v>
      </c>
      <c r="D58" t="s">
        <v>1013</v>
      </c>
      <c r="E58" s="4" t="str">
        <f>VLOOKUP(C58,Detail!$G:$H,2,FALSE)</f>
        <v>Hari Aryani</v>
      </c>
      <c r="F58" s="4" t="str">
        <f>VLOOKUP(D58,Helper!$D$31:$E$36,2,FALSE)</f>
        <v>Bu Ratna</v>
      </c>
      <c r="G58">
        <v>86</v>
      </c>
      <c r="H58">
        <v>64</v>
      </c>
      <c r="I58">
        <v>44</v>
      </c>
      <c r="J58">
        <v>61</v>
      </c>
      <c r="K58">
        <v>55</v>
      </c>
      <c r="L58">
        <v>56</v>
      </c>
      <c r="M58">
        <v>93</v>
      </c>
      <c r="N58" s="36" t="str">
        <f>IFERROR(VLOOKUP(C58,Absen!$A$2:$B$501,2,FALSE),"No")</f>
        <v>No</v>
      </c>
      <c r="O58" t="str">
        <f t="shared" si="1"/>
        <v>No</v>
      </c>
      <c r="P58">
        <f t="shared" si="2"/>
        <v>93</v>
      </c>
      <c r="Q58" s="42">
        <f>(Main!G58*12.5%)+(H58*12.5%)+(J58*12.5%)+(K58*12.5%)+(I58*20%)+(L58*20%)+(P58*10%)</f>
        <v>62.55</v>
      </c>
      <c r="R58" t="str">
        <f>VLOOKUP(Q58,Cara!$E$44:$F$49,2,TRUE)</f>
        <v>C</v>
      </c>
      <c r="S58" s="5">
        <f>VLOOKUP(C58,Sheet1!$A$2:$B$1001,2,FALSE)</f>
        <v>37256</v>
      </c>
      <c r="T58" s="6" t="str">
        <f>VLOOKUP(C58,Sheet1!$A$2:$G$1001,7,)</f>
        <v>Dumai</v>
      </c>
      <c r="U58" s="4">
        <f>VLOOKUP(C58,Sheet1!$A$2:$D$1001,4,FALSE)</f>
        <v>172</v>
      </c>
      <c r="V58" s="4">
        <f>VLOOKUP(C58,Sheet1!$A$2:$E$1001,5,FALSE)</f>
        <v>48</v>
      </c>
      <c r="W58" s="4" t="str">
        <f>VLOOKUP(C58,Sheet1!$A$2:$F$1001,6,FALSE)</f>
        <v xml:space="preserve">Gg. Raya Ujungberung No. 7
</v>
      </c>
      <c r="X58" s="4" t="str">
        <f>VLOOKUP(Main!C58,Sheet1!$A$2:$C$1001,3,FALSE)</f>
        <v>B+</v>
      </c>
    </row>
    <row r="59" spans="1:24" ht="15.75" x14ac:dyDescent="0.25">
      <c r="A59" s="43">
        <v>58</v>
      </c>
      <c r="B59" t="str">
        <f>VLOOKUP(D59,Cara!$C$21:$D$27,2,FALSE)</f>
        <v>E</v>
      </c>
      <c r="C59" t="str">
        <f t="shared" si="0"/>
        <v>E0058</v>
      </c>
      <c r="D59" t="s">
        <v>1010</v>
      </c>
      <c r="E59" s="4" t="str">
        <f>VLOOKUP(C59,Detail!$G:$H,2,FALSE)</f>
        <v>Lantar Melani</v>
      </c>
      <c r="F59" s="4" t="str">
        <f>VLOOKUP(D59,Helper!$D$31:$E$36,2,FALSE)</f>
        <v>Bu Made</v>
      </c>
      <c r="G59">
        <v>79</v>
      </c>
      <c r="H59">
        <v>67</v>
      </c>
      <c r="I59">
        <v>41</v>
      </c>
      <c r="J59">
        <v>55</v>
      </c>
      <c r="K59">
        <v>54</v>
      </c>
      <c r="L59">
        <v>69</v>
      </c>
      <c r="M59">
        <v>99</v>
      </c>
      <c r="N59" s="36" t="str">
        <f>IFERROR(VLOOKUP(C59,Absen!$A$2:$B$501,2,FALSE),"No")</f>
        <v>No</v>
      </c>
      <c r="O59" t="str">
        <f t="shared" si="1"/>
        <v>No</v>
      </c>
      <c r="P59">
        <f t="shared" si="2"/>
        <v>99</v>
      </c>
      <c r="Q59" s="42">
        <f>(Main!G59*12.5%)+(H59*12.5%)+(J59*12.5%)+(K59*12.5%)+(I59*20%)+(L59*20%)+(P59*10%)</f>
        <v>63.774999999999999</v>
      </c>
      <c r="R59" t="str">
        <f>VLOOKUP(Q59,Cara!$E$44:$F$49,2,TRUE)</f>
        <v>C</v>
      </c>
      <c r="S59" s="5">
        <f>VLOOKUP(C59,Sheet1!$A$2:$B$1001,2,FALSE)</f>
        <v>38007</v>
      </c>
      <c r="T59" s="6" t="str">
        <f>VLOOKUP(C59,Sheet1!$A$2:$G$1001,7,)</f>
        <v>Tual</v>
      </c>
      <c r="U59" s="4">
        <f>VLOOKUP(C59,Sheet1!$A$2:$D$1001,4,FALSE)</f>
        <v>156</v>
      </c>
      <c r="V59" s="4">
        <f>VLOOKUP(C59,Sheet1!$A$2:$E$1001,5,FALSE)</f>
        <v>94</v>
      </c>
      <c r="W59" s="4" t="str">
        <f>VLOOKUP(C59,Sheet1!$A$2:$F$1001,6,FALSE)</f>
        <v>Jl. Kebonjati No. 75</v>
      </c>
      <c r="X59" s="4" t="str">
        <f>VLOOKUP(Main!C59,Sheet1!$A$2:$C$1001,3,FALSE)</f>
        <v>AB-</v>
      </c>
    </row>
    <row r="60" spans="1:24" ht="15.75" x14ac:dyDescent="0.25">
      <c r="A60" s="43">
        <v>59</v>
      </c>
      <c r="B60" t="str">
        <f>VLOOKUP(D60,Cara!$C$21:$D$27,2,FALSE)</f>
        <v>E</v>
      </c>
      <c r="C60" t="str">
        <f t="shared" si="0"/>
        <v>E0059</v>
      </c>
      <c r="D60" t="s">
        <v>1010</v>
      </c>
      <c r="E60" s="4" t="str">
        <f>VLOOKUP(C60,Detail!$G:$H,2,FALSE)</f>
        <v>Umay Habibi</v>
      </c>
      <c r="F60" s="4" t="str">
        <f>VLOOKUP(D60,Helper!$D$31:$E$36,2,FALSE)</f>
        <v>Bu Made</v>
      </c>
      <c r="G60">
        <v>88</v>
      </c>
      <c r="H60">
        <v>74</v>
      </c>
      <c r="I60">
        <v>41</v>
      </c>
      <c r="J60">
        <v>58</v>
      </c>
      <c r="K60">
        <v>57</v>
      </c>
      <c r="L60">
        <v>99</v>
      </c>
      <c r="M60">
        <v>76</v>
      </c>
      <c r="N60" s="36" t="str">
        <f>IFERROR(VLOOKUP(C60,Absen!$A$2:$B$501,2,FALSE),"No")</f>
        <v>No</v>
      </c>
      <c r="O60" t="str">
        <f t="shared" si="1"/>
        <v>No</v>
      </c>
      <c r="P60">
        <f t="shared" si="2"/>
        <v>76</v>
      </c>
      <c r="Q60" s="42">
        <f>(Main!G60*12.5%)+(H60*12.5%)+(J60*12.5%)+(K60*12.5%)+(I60*20%)+(L60*20%)+(P60*10%)</f>
        <v>70.224999999999994</v>
      </c>
      <c r="R60" t="str">
        <f>VLOOKUP(Q60,Cara!$E$44:$F$49,2,TRUE)</f>
        <v>B</v>
      </c>
      <c r="S60" s="5">
        <f>VLOOKUP(C60,Sheet1!$A$2:$B$1001,2,FALSE)</f>
        <v>37474</v>
      </c>
      <c r="T60" s="6" t="str">
        <f>VLOOKUP(C60,Sheet1!$A$2:$G$1001,7,)</f>
        <v>Padangpanjang</v>
      </c>
      <c r="U60" s="4">
        <f>VLOOKUP(C60,Sheet1!$A$2:$D$1001,4,FALSE)</f>
        <v>169</v>
      </c>
      <c r="V60" s="4">
        <f>VLOOKUP(C60,Sheet1!$A$2:$E$1001,5,FALSE)</f>
        <v>47</v>
      </c>
      <c r="W60" s="4" t="str">
        <f>VLOOKUP(C60,Sheet1!$A$2:$F$1001,6,FALSE)</f>
        <v xml:space="preserve">Jalan Jakarta No. 1
</v>
      </c>
      <c r="X60" s="4" t="str">
        <f>VLOOKUP(Main!C60,Sheet1!$A$2:$C$1001,3,FALSE)</f>
        <v>AB-</v>
      </c>
    </row>
    <row r="61" spans="1:24" ht="15.75" x14ac:dyDescent="0.25">
      <c r="A61" s="43">
        <v>60</v>
      </c>
      <c r="B61" t="str">
        <f>VLOOKUP(D61,Cara!$C$21:$D$27,2,FALSE)</f>
        <v>E</v>
      </c>
      <c r="C61" t="str">
        <f t="shared" si="0"/>
        <v>E0060</v>
      </c>
      <c r="D61" t="s">
        <v>1010</v>
      </c>
      <c r="E61" s="4" t="str">
        <f>VLOOKUP(C61,Detail!$G:$H,2,FALSE)</f>
        <v>Jati Yulianti</v>
      </c>
      <c r="F61" s="4" t="str">
        <f>VLOOKUP(D61,Helper!$D$31:$E$36,2,FALSE)</f>
        <v>Bu Made</v>
      </c>
      <c r="G61">
        <v>71</v>
      </c>
      <c r="H61">
        <v>75</v>
      </c>
      <c r="I61">
        <v>72</v>
      </c>
      <c r="J61">
        <v>55</v>
      </c>
      <c r="K61">
        <v>51</v>
      </c>
      <c r="L61">
        <v>55</v>
      </c>
      <c r="M61">
        <v>72</v>
      </c>
      <c r="N61" s="36" t="str">
        <f>IFERROR(VLOOKUP(C61,Absen!$A$2:$B$501,2,FALSE),"No")</f>
        <v>No</v>
      </c>
      <c r="O61" t="str">
        <f t="shared" si="1"/>
        <v>No</v>
      </c>
      <c r="P61">
        <f t="shared" si="2"/>
        <v>72</v>
      </c>
      <c r="Q61" s="42">
        <f>(Main!G61*12.5%)+(H61*12.5%)+(J61*12.5%)+(K61*12.5%)+(I61*20%)+(L61*20%)+(P61*10%)</f>
        <v>64.099999999999994</v>
      </c>
      <c r="R61" t="str">
        <f>VLOOKUP(Q61,Cara!$E$44:$F$49,2,TRUE)</f>
        <v>C</v>
      </c>
      <c r="S61" s="5">
        <f>VLOOKUP(C61,Sheet1!$A$2:$B$1001,2,FALSE)</f>
        <v>38078</v>
      </c>
      <c r="T61" s="6" t="str">
        <f>VLOOKUP(C61,Sheet1!$A$2:$G$1001,7,)</f>
        <v>Pematangsiantar</v>
      </c>
      <c r="U61" s="4">
        <f>VLOOKUP(C61,Sheet1!$A$2:$D$1001,4,FALSE)</f>
        <v>154</v>
      </c>
      <c r="V61" s="4">
        <f>VLOOKUP(C61,Sheet1!$A$2:$E$1001,5,FALSE)</f>
        <v>93</v>
      </c>
      <c r="W61" s="4" t="str">
        <f>VLOOKUP(C61,Sheet1!$A$2:$F$1001,6,FALSE)</f>
        <v>Jl. Gedebage Selatan No. 18</v>
      </c>
      <c r="X61" s="4" t="str">
        <f>VLOOKUP(Main!C61,Sheet1!$A$2:$C$1001,3,FALSE)</f>
        <v>B-</v>
      </c>
    </row>
    <row r="62" spans="1:24" ht="15.75" x14ac:dyDescent="0.25">
      <c r="A62" s="43">
        <v>61</v>
      </c>
      <c r="B62" t="str">
        <f>VLOOKUP(D62,Cara!$C$21:$D$27,2,FALSE)</f>
        <v>D</v>
      </c>
      <c r="C62" t="str">
        <f t="shared" si="0"/>
        <v>D0061</v>
      </c>
      <c r="D62" t="s">
        <v>1013</v>
      </c>
      <c r="E62" s="4" t="str">
        <f>VLOOKUP(C62,Detail!$G:$H,2,FALSE)</f>
        <v>Bakti Sirait</v>
      </c>
      <c r="F62" s="4" t="str">
        <f>VLOOKUP(D62,Helper!$D$31:$E$36,2,FALSE)</f>
        <v>Bu Ratna</v>
      </c>
      <c r="G62">
        <v>50</v>
      </c>
      <c r="H62">
        <v>69</v>
      </c>
      <c r="I62">
        <v>94</v>
      </c>
      <c r="J62">
        <v>53</v>
      </c>
      <c r="K62">
        <v>51</v>
      </c>
      <c r="L62">
        <v>48</v>
      </c>
      <c r="M62">
        <v>89</v>
      </c>
      <c r="N62" s="36" t="str">
        <f>IFERROR(VLOOKUP(C62,Absen!$A$2:$B$501,2,FALSE),"No")</f>
        <v>No</v>
      </c>
      <c r="O62" t="str">
        <f t="shared" si="1"/>
        <v>No</v>
      </c>
      <c r="P62">
        <f t="shared" si="2"/>
        <v>89</v>
      </c>
      <c r="Q62" s="42">
        <f>(Main!G62*12.5%)+(H62*12.5%)+(J62*12.5%)+(K62*12.5%)+(I62*20%)+(L62*20%)+(P62*10%)</f>
        <v>65.174999999999997</v>
      </c>
      <c r="R62" t="str">
        <f>VLOOKUP(Q62,Cara!$E$44:$F$49,2,TRUE)</f>
        <v>C</v>
      </c>
      <c r="S62" s="5">
        <f>VLOOKUP(C62,Sheet1!$A$2:$B$1001,2,FALSE)</f>
        <v>37754</v>
      </c>
      <c r="T62" s="6" t="str">
        <f>VLOOKUP(C62,Sheet1!$A$2:$G$1001,7,)</f>
        <v>Kediri</v>
      </c>
      <c r="U62" s="4">
        <f>VLOOKUP(C62,Sheet1!$A$2:$D$1001,4,FALSE)</f>
        <v>172</v>
      </c>
      <c r="V62" s="4">
        <f>VLOOKUP(C62,Sheet1!$A$2:$E$1001,5,FALSE)</f>
        <v>63</v>
      </c>
      <c r="W62" s="4" t="str">
        <f>VLOOKUP(C62,Sheet1!$A$2:$F$1001,6,FALSE)</f>
        <v>Jalan Gedebage Selatan No. 07</v>
      </c>
      <c r="X62" s="4" t="str">
        <f>VLOOKUP(Main!C62,Sheet1!$A$2:$C$1001,3,FALSE)</f>
        <v>O-</v>
      </c>
    </row>
    <row r="63" spans="1:24" ht="15.75" x14ac:dyDescent="0.25">
      <c r="A63" s="43">
        <v>62</v>
      </c>
      <c r="B63" t="str">
        <f>VLOOKUP(D63,Cara!$C$21:$D$27,2,FALSE)</f>
        <v>D</v>
      </c>
      <c r="C63" t="str">
        <f t="shared" si="0"/>
        <v>D0062</v>
      </c>
      <c r="D63" t="s">
        <v>1013</v>
      </c>
      <c r="E63" s="4" t="str">
        <f>VLOOKUP(C63,Detail!$G:$H,2,FALSE)</f>
        <v>Mulya Waluyo</v>
      </c>
      <c r="F63" s="4" t="str">
        <f>VLOOKUP(D63,Helper!$D$31:$E$36,2,FALSE)</f>
        <v>Bu Ratna</v>
      </c>
      <c r="G63">
        <v>67</v>
      </c>
      <c r="H63">
        <v>45</v>
      </c>
      <c r="I63">
        <v>83</v>
      </c>
      <c r="J63">
        <v>64</v>
      </c>
      <c r="K63">
        <v>53</v>
      </c>
      <c r="L63">
        <v>52</v>
      </c>
      <c r="M63">
        <v>100</v>
      </c>
      <c r="N63" s="36" t="str">
        <f>IFERROR(VLOOKUP(C63,Absen!$A$2:$B$501,2,FALSE),"No")</f>
        <v>No</v>
      </c>
      <c r="O63" t="str">
        <f t="shared" si="1"/>
        <v>No</v>
      </c>
      <c r="P63">
        <f t="shared" si="2"/>
        <v>100</v>
      </c>
      <c r="Q63" s="42">
        <f>(Main!G63*12.5%)+(H63*12.5%)+(J63*12.5%)+(K63*12.5%)+(I63*20%)+(L63*20%)+(P63*10%)</f>
        <v>65.625</v>
      </c>
      <c r="R63" t="str">
        <f>VLOOKUP(Q63,Cara!$E$44:$F$49,2,TRUE)</f>
        <v>C</v>
      </c>
      <c r="S63" s="5">
        <f>VLOOKUP(C63,Sheet1!$A$2:$B$1001,2,FALSE)</f>
        <v>37235</v>
      </c>
      <c r="T63" s="6" t="str">
        <f>VLOOKUP(C63,Sheet1!$A$2:$G$1001,7,)</f>
        <v>Kupang</v>
      </c>
      <c r="U63" s="4">
        <f>VLOOKUP(C63,Sheet1!$A$2:$D$1001,4,FALSE)</f>
        <v>154</v>
      </c>
      <c r="V63" s="4">
        <f>VLOOKUP(C63,Sheet1!$A$2:$E$1001,5,FALSE)</f>
        <v>71</v>
      </c>
      <c r="W63" s="4" t="str">
        <f>VLOOKUP(C63,Sheet1!$A$2:$F$1001,6,FALSE)</f>
        <v>Jl. Sukabumi No. 61</v>
      </c>
      <c r="X63" s="4" t="str">
        <f>VLOOKUP(Main!C63,Sheet1!$A$2:$C$1001,3,FALSE)</f>
        <v>O-</v>
      </c>
    </row>
    <row r="64" spans="1:24" ht="15.75" x14ac:dyDescent="0.25">
      <c r="A64" s="43">
        <v>63</v>
      </c>
      <c r="B64" t="str">
        <f>VLOOKUP(D64,Cara!$C$21:$D$27,2,FALSE)</f>
        <v>A</v>
      </c>
      <c r="C64" t="str">
        <f t="shared" si="0"/>
        <v>A0063</v>
      </c>
      <c r="D64" t="s">
        <v>1015</v>
      </c>
      <c r="E64" s="4" t="str">
        <f>VLOOKUP(C64,Detail!$G:$H,2,FALSE)</f>
        <v>Salwa Wasita</v>
      </c>
      <c r="F64" s="4" t="str">
        <f>VLOOKUP(D64,Helper!$D$31:$E$36,2,FALSE)</f>
        <v>Bu Dwi</v>
      </c>
      <c r="G64">
        <v>74</v>
      </c>
      <c r="H64">
        <v>52</v>
      </c>
      <c r="I64">
        <v>71</v>
      </c>
      <c r="J64">
        <v>59</v>
      </c>
      <c r="K64">
        <v>72</v>
      </c>
      <c r="L64">
        <v>54</v>
      </c>
      <c r="M64">
        <v>79</v>
      </c>
      <c r="N64" s="36">
        <f>IFERROR(VLOOKUP(C64,Absen!$A$2:$B$501,2,FALSE),"No")</f>
        <v>44836</v>
      </c>
      <c r="O64" t="str">
        <f t="shared" si="1"/>
        <v>October</v>
      </c>
      <c r="P64">
        <f t="shared" si="2"/>
        <v>69</v>
      </c>
      <c r="Q64" s="42">
        <f>(Main!G64*12.5%)+(H64*12.5%)+(J64*12.5%)+(K64*12.5%)+(I64*20%)+(L64*20%)+(P64*10%)</f>
        <v>64.025000000000006</v>
      </c>
      <c r="R64" t="str">
        <f>VLOOKUP(Q64,Cara!$E$44:$F$49,2,TRUE)</f>
        <v>C</v>
      </c>
      <c r="S64" s="5">
        <f>VLOOKUP(C64,Sheet1!$A$2:$B$1001,2,FALSE)</f>
        <v>38293</v>
      </c>
      <c r="T64" s="6" t="str">
        <f>VLOOKUP(C64,Sheet1!$A$2:$G$1001,7,)</f>
        <v>Salatiga</v>
      </c>
      <c r="U64" s="4">
        <f>VLOOKUP(C64,Sheet1!$A$2:$D$1001,4,FALSE)</f>
        <v>162</v>
      </c>
      <c r="V64" s="4">
        <f>VLOOKUP(C64,Sheet1!$A$2:$E$1001,5,FALSE)</f>
        <v>84</v>
      </c>
      <c r="W64" s="4" t="str">
        <f>VLOOKUP(C64,Sheet1!$A$2:$F$1001,6,FALSE)</f>
        <v>Jl. Kiaracondong No. 45</v>
      </c>
      <c r="X64" s="4" t="str">
        <f>VLOOKUP(Main!C64,Sheet1!$A$2:$C$1001,3,FALSE)</f>
        <v>AB+</v>
      </c>
    </row>
    <row r="65" spans="1:24" ht="15.75" x14ac:dyDescent="0.25">
      <c r="A65" s="43">
        <v>64</v>
      </c>
      <c r="B65" t="str">
        <f>VLOOKUP(D65,Cara!$C$21:$D$27,2,FALSE)</f>
        <v>C</v>
      </c>
      <c r="C65" t="str">
        <f t="shared" si="0"/>
        <v>C0064</v>
      </c>
      <c r="D65" t="s">
        <v>1012</v>
      </c>
      <c r="E65" s="4" t="str">
        <f>VLOOKUP(C65,Detail!$G:$H,2,FALSE)</f>
        <v>Gantar Sihombing</v>
      </c>
      <c r="F65" s="4" t="str">
        <f>VLOOKUP(D65,Helper!$D$31:$E$36,2,FALSE)</f>
        <v>Pak Budi</v>
      </c>
      <c r="G65">
        <v>68</v>
      </c>
      <c r="H65">
        <v>53</v>
      </c>
      <c r="I65">
        <v>87</v>
      </c>
      <c r="J65">
        <v>55</v>
      </c>
      <c r="K65">
        <v>91</v>
      </c>
      <c r="L65">
        <v>78</v>
      </c>
      <c r="M65">
        <v>90</v>
      </c>
      <c r="N65" s="36">
        <f>IFERROR(VLOOKUP(C65,Absen!$A$2:$B$501,2,FALSE),"No")</f>
        <v>44887</v>
      </c>
      <c r="O65" t="str">
        <f t="shared" si="1"/>
        <v>November</v>
      </c>
      <c r="P65">
        <f t="shared" si="2"/>
        <v>80</v>
      </c>
      <c r="Q65" s="42">
        <f>(Main!G65*12.5%)+(H65*12.5%)+(J65*12.5%)+(K65*12.5%)+(I65*20%)+(L65*20%)+(P65*10%)</f>
        <v>74.375</v>
      </c>
      <c r="R65" t="str">
        <f>VLOOKUP(Q65,Cara!$E$44:$F$49,2,TRUE)</f>
        <v>B</v>
      </c>
      <c r="S65" s="5">
        <f>VLOOKUP(C65,Sheet1!$A$2:$B$1001,2,FALSE)</f>
        <v>37710</v>
      </c>
      <c r="T65" s="6" t="str">
        <f>VLOOKUP(C65,Sheet1!$A$2:$G$1001,7,)</f>
        <v>Pasuruan</v>
      </c>
      <c r="U65" s="4">
        <f>VLOOKUP(C65,Sheet1!$A$2:$D$1001,4,FALSE)</f>
        <v>158</v>
      </c>
      <c r="V65" s="4">
        <f>VLOOKUP(C65,Sheet1!$A$2:$E$1001,5,FALSE)</f>
        <v>52</v>
      </c>
      <c r="W65" s="4" t="str">
        <f>VLOOKUP(C65,Sheet1!$A$2:$F$1001,6,FALSE)</f>
        <v xml:space="preserve">Gang Waringin No. 6
</v>
      </c>
      <c r="X65" s="4" t="str">
        <f>VLOOKUP(Main!C65,Sheet1!$A$2:$C$1001,3,FALSE)</f>
        <v>AB+</v>
      </c>
    </row>
    <row r="66" spans="1:24" ht="15.75" x14ac:dyDescent="0.25">
      <c r="A66" s="43">
        <v>65</v>
      </c>
      <c r="B66" t="str">
        <f>VLOOKUP(D66,Cara!$C$21:$D$27,2,FALSE)</f>
        <v>A</v>
      </c>
      <c r="C66" t="str">
        <f t="shared" si="0"/>
        <v>A0065</v>
      </c>
      <c r="D66" t="s">
        <v>1015</v>
      </c>
      <c r="E66" s="4" t="str">
        <f>VLOOKUP(C66,Detail!$G:$H,2,FALSE)</f>
        <v>Ajiman Mulyani</v>
      </c>
      <c r="F66" s="4" t="str">
        <f>VLOOKUP(D66,Helper!$D$31:$E$36,2,FALSE)</f>
        <v>Bu Dwi</v>
      </c>
      <c r="G66">
        <v>81</v>
      </c>
      <c r="H66">
        <v>41</v>
      </c>
      <c r="I66">
        <v>67</v>
      </c>
      <c r="J66">
        <v>54</v>
      </c>
      <c r="K66">
        <v>95</v>
      </c>
      <c r="L66">
        <v>52</v>
      </c>
      <c r="M66">
        <v>71</v>
      </c>
      <c r="N66" s="36">
        <f>IFERROR(VLOOKUP(C66,Absen!$A$2:$B$501,2,FALSE),"No")</f>
        <v>44852</v>
      </c>
      <c r="O66" t="str">
        <f t="shared" si="1"/>
        <v>October</v>
      </c>
      <c r="P66">
        <f t="shared" si="2"/>
        <v>61</v>
      </c>
      <c r="Q66" s="42">
        <f>(Main!G66*12.5%)+(H66*12.5%)+(J66*12.5%)+(K66*12.5%)+(I66*20%)+(L66*20%)+(P66*10%)</f>
        <v>63.774999999999999</v>
      </c>
      <c r="R66" t="str">
        <f>VLOOKUP(Q66,Cara!$E$44:$F$49,2,TRUE)</f>
        <v>C</v>
      </c>
      <c r="S66" s="5">
        <f>VLOOKUP(C66,Sheet1!$A$2:$B$1001,2,FALSE)</f>
        <v>38212</v>
      </c>
      <c r="T66" s="6" t="str">
        <f>VLOOKUP(C66,Sheet1!$A$2:$G$1001,7,)</f>
        <v>Balikpapan</v>
      </c>
      <c r="U66" s="4">
        <f>VLOOKUP(C66,Sheet1!$A$2:$D$1001,4,FALSE)</f>
        <v>166</v>
      </c>
      <c r="V66" s="4">
        <f>VLOOKUP(C66,Sheet1!$A$2:$E$1001,5,FALSE)</f>
        <v>81</v>
      </c>
      <c r="W66" s="4" t="str">
        <f>VLOOKUP(C66,Sheet1!$A$2:$F$1001,6,FALSE)</f>
        <v xml:space="preserve">Jalan M.T Haryono No. 8
</v>
      </c>
      <c r="X66" s="4" t="str">
        <f>VLOOKUP(Main!C66,Sheet1!$A$2:$C$1001,3,FALSE)</f>
        <v>O+</v>
      </c>
    </row>
    <row r="67" spans="1:24" ht="15.75" x14ac:dyDescent="0.25">
      <c r="A67" s="43">
        <v>66</v>
      </c>
      <c r="B67" t="str">
        <f>VLOOKUP(D67,Cara!$C$21:$D$27,2,FALSE)</f>
        <v>B</v>
      </c>
      <c r="C67" t="str">
        <f t="shared" ref="C67:C130" si="3">_xlfn.CONCAT(B67,TEXT(A67,"0000"))</f>
        <v>B0066</v>
      </c>
      <c r="D67" t="s">
        <v>1014</v>
      </c>
      <c r="E67" s="4" t="str">
        <f>VLOOKUP(C67,Detail!$G:$H,2,FALSE)</f>
        <v>Arsipatra Lailasari</v>
      </c>
      <c r="F67" s="4" t="str">
        <f>VLOOKUP(D67,Helper!$D$31:$E$36,2,FALSE)</f>
        <v>Pak Krisna</v>
      </c>
      <c r="G67">
        <v>57</v>
      </c>
      <c r="H67">
        <v>46</v>
      </c>
      <c r="I67">
        <v>44</v>
      </c>
      <c r="J67">
        <v>70</v>
      </c>
      <c r="K67">
        <v>57</v>
      </c>
      <c r="L67">
        <v>88</v>
      </c>
      <c r="M67">
        <v>88</v>
      </c>
      <c r="N67" s="36">
        <f>IFERROR(VLOOKUP(C67,Absen!$A$2:$B$501,2,FALSE),"No")</f>
        <v>44835</v>
      </c>
      <c r="O67" t="str">
        <f t="shared" ref="O67:O130" si="4">TEXT(N67,"mmmm")</f>
        <v>October</v>
      </c>
      <c r="P67">
        <f t="shared" ref="P67:P130" si="5">IF(N67="No",M67,M67-10)</f>
        <v>78</v>
      </c>
      <c r="Q67" s="42">
        <f>(Main!G67*12.5%)+(H67*12.5%)+(J67*12.5%)+(K67*12.5%)+(I67*20%)+(L67*20%)+(P67*10%)</f>
        <v>62.95</v>
      </c>
      <c r="R67" t="str">
        <f>VLOOKUP(Q67,Cara!$E$44:$F$49,2,TRUE)</f>
        <v>C</v>
      </c>
      <c r="S67" s="5">
        <f>VLOOKUP(C67,Sheet1!$A$2:$B$1001,2,FALSE)</f>
        <v>38283</v>
      </c>
      <c r="T67" s="6" t="str">
        <f>VLOOKUP(C67,Sheet1!$A$2:$G$1001,7,)</f>
        <v>Batam</v>
      </c>
      <c r="U67" s="4">
        <f>VLOOKUP(C67,Sheet1!$A$2:$D$1001,4,FALSE)</f>
        <v>180</v>
      </c>
      <c r="V67" s="4">
        <f>VLOOKUP(C67,Sheet1!$A$2:$E$1001,5,FALSE)</f>
        <v>76</v>
      </c>
      <c r="W67" s="4" t="str">
        <f>VLOOKUP(C67,Sheet1!$A$2:$F$1001,6,FALSE)</f>
        <v>Jl. Kutisari Selatan No. 43</v>
      </c>
      <c r="X67" s="4" t="str">
        <f>VLOOKUP(Main!C67,Sheet1!$A$2:$C$1001,3,FALSE)</f>
        <v>A-</v>
      </c>
    </row>
    <row r="68" spans="1:24" ht="15.75" x14ac:dyDescent="0.25">
      <c r="A68" s="43">
        <v>67</v>
      </c>
      <c r="B68" t="str">
        <f>VLOOKUP(D68,Cara!$C$21:$D$27,2,FALSE)</f>
        <v>C</v>
      </c>
      <c r="C68" t="str">
        <f t="shared" si="3"/>
        <v>C0067</v>
      </c>
      <c r="D68" t="s">
        <v>1012</v>
      </c>
      <c r="E68" s="4" t="str">
        <f>VLOOKUP(C68,Detail!$G:$H,2,FALSE)</f>
        <v>Siti Manullang</v>
      </c>
      <c r="F68" s="4" t="str">
        <f>VLOOKUP(D68,Helper!$D$31:$E$36,2,FALSE)</f>
        <v>Pak Budi</v>
      </c>
      <c r="G68">
        <v>60</v>
      </c>
      <c r="H68">
        <v>65</v>
      </c>
      <c r="I68">
        <v>51</v>
      </c>
      <c r="J68">
        <v>58</v>
      </c>
      <c r="K68">
        <v>78</v>
      </c>
      <c r="L68">
        <v>72</v>
      </c>
      <c r="M68">
        <v>77</v>
      </c>
      <c r="N68" s="36" t="str">
        <f>IFERROR(VLOOKUP(C68,Absen!$A$2:$B$501,2,FALSE),"No")</f>
        <v>No</v>
      </c>
      <c r="O68" t="str">
        <f t="shared" si="4"/>
        <v>No</v>
      </c>
      <c r="P68">
        <f t="shared" si="5"/>
        <v>77</v>
      </c>
      <c r="Q68" s="42">
        <f>(Main!G68*12.5%)+(H68*12.5%)+(J68*12.5%)+(K68*12.5%)+(I68*20%)+(L68*20%)+(P68*10%)</f>
        <v>64.924999999999997</v>
      </c>
      <c r="R68" t="str">
        <f>VLOOKUP(Q68,Cara!$E$44:$F$49,2,TRUE)</f>
        <v>C</v>
      </c>
      <c r="S68" s="5">
        <f>VLOOKUP(C68,Sheet1!$A$2:$B$1001,2,FALSE)</f>
        <v>37133</v>
      </c>
      <c r="T68" s="6" t="str">
        <f>VLOOKUP(C68,Sheet1!$A$2:$G$1001,7,)</f>
        <v>Binjai</v>
      </c>
      <c r="U68" s="4">
        <f>VLOOKUP(C68,Sheet1!$A$2:$D$1001,4,FALSE)</f>
        <v>173</v>
      </c>
      <c r="V68" s="4">
        <f>VLOOKUP(C68,Sheet1!$A$2:$E$1001,5,FALSE)</f>
        <v>93</v>
      </c>
      <c r="W68" s="4" t="str">
        <f>VLOOKUP(C68,Sheet1!$A$2:$F$1001,6,FALSE)</f>
        <v xml:space="preserve">Gg. Dipenogoro No. 2
</v>
      </c>
      <c r="X68" s="4" t="str">
        <f>VLOOKUP(Main!C68,Sheet1!$A$2:$C$1001,3,FALSE)</f>
        <v>A-</v>
      </c>
    </row>
    <row r="69" spans="1:24" ht="15.75" x14ac:dyDescent="0.25">
      <c r="A69" s="43">
        <v>68</v>
      </c>
      <c r="B69" t="str">
        <f>VLOOKUP(D69,Cara!$C$21:$D$27,2,FALSE)</f>
        <v>D</v>
      </c>
      <c r="C69" t="str">
        <f t="shared" si="3"/>
        <v>D0068</v>
      </c>
      <c r="D69" t="s">
        <v>1013</v>
      </c>
      <c r="E69" s="4" t="str">
        <f>VLOOKUP(C69,Detail!$G:$H,2,FALSE)</f>
        <v>Cengkir Dongoran</v>
      </c>
      <c r="F69" s="4" t="str">
        <f>VLOOKUP(D69,Helper!$D$31:$E$36,2,FALSE)</f>
        <v>Bu Ratna</v>
      </c>
      <c r="G69">
        <v>53</v>
      </c>
      <c r="H69">
        <v>57</v>
      </c>
      <c r="I69">
        <v>48</v>
      </c>
      <c r="J69">
        <v>63</v>
      </c>
      <c r="K69">
        <v>84</v>
      </c>
      <c r="L69">
        <v>74</v>
      </c>
      <c r="M69">
        <v>78</v>
      </c>
      <c r="N69" s="36">
        <f>IFERROR(VLOOKUP(C69,Absen!$A$2:$B$501,2,FALSE),"No")</f>
        <v>44855</v>
      </c>
      <c r="O69" t="str">
        <f t="shared" si="4"/>
        <v>October</v>
      </c>
      <c r="P69">
        <f t="shared" si="5"/>
        <v>68</v>
      </c>
      <c r="Q69" s="42">
        <f>(Main!G69*12.5%)+(H69*12.5%)+(J69*12.5%)+(K69*12.5%)+(I69*20%)+(L69*20%)+(P69*10%)</f>
        <v>63.325000000000003</v>
      </c>
      <c r="R69" t="str">
        <f>VLOOKUP(Q69,Cara!$E$44:$F$49,2,TRUE)</f>
        <v>C</v>
      </c>
      <c r="S69" s="5">
        <f>VLOOKUP(C69,Sheet1!$A$2:$B$1001,2,FALSE)</f>
        <v>37953</v>
      </c>
      <c r="T69" s="6" t="str">
        <f>VLOOKUP(C69,Sheet1!$A$2:$G$1001,7,)</f>
        <v>Surabaya</v>
      </c>
      <c r="U69" s="4">
        <f>VLOOKUP(C69,Sheet1!$A$2:$D$1001,4,FALSE)</f>
        <v>162</v>
      </c>
      <c r="V69" s="4">
        <f>VLOOKUP(C69,Sheet1!$A$2:$E$1001,5,FALSE)</f>
        <v>78</v>
      </c>
      <c r="W69" s="4" t="str">
        <f>VLOOKUP(C69,Sheet1!$A$2:$F$1001,6,FALSE)</f>
        <v>Gang Sukabumi No. 57</v>
      </c>
      <c r="X69" s="4" t="str">
        <f>VLOOKUP(Main!C69,Sheet1!$A$2:$C$1001,3,FALSE)</f>
        <v>B+</v>
      </c>
    </row>
    <row r="70" spans="1:24" ht="15.75" x14ac:dyDescent="0.25">
      <c r="A70" s="43">
        <v>69</v>
      </c>
      <c r="B70" t="str">
        <f>VLOOKUP(D70,Cara!$C$21:$D$27,2,FALSE)</f>
        <v>C</v>
      </c>
      <c r="C70" t="str">
        <f t="shared" si="3"/>
        <v>C0069</v>
      </c>
      <c r="D70" t="s">
        <v>1012</v>
      </c>
      <c r="E70" s="4" t="str">
        <f>VLOOKUP(C70,Detail!$G:$H,2,FALSE)</f>
        <v>Niyaga Pradipta</v>
      </c>
      <c r="F70" s="4" t="str">
        <f>VLOOKUP(D70,Helper!$D$31:$E$36,2,FALSE)</f>
        <v>Pak Budi</v>
      </c>
      <c r="G70">
        <v>78</v>
      </c>
      <c r="H70">
        <v>68</v>
      </c>
      <c r="I70">
        <v>38</v>
      </c>
      <c r="J70">
        <v>59</v>
      </c>
      <c r="K70">
        <v>56</v>
      </c>
      <c r="L70">
        <v>78</v>
      </c>
      <c r="M70">
        <v>91</v>
      </c>
      <c r="N70" s="36" t="str">
        <f>IFERROR(VLOOKUP(C70,Absen!$A$2:$B$501,2,FALSE),"No")</f>
        <v>No</v>
      </c>
      <c r="O70" t="str">
        <f t="shared" si="4"/>
        <v>No</v>
      </c>
      <c r="P70">
        <f t="shared" si="5"/>
        <v>91</v>
      </c>
      <c r="Q70" s="42">
        <f>(Main!G70*12.5%)+(H70*12.5%)+(J70*12.5%)+(K70*12.5%)+(I70*20%)+(L70*20%)+(P70*10%)</f>
        <v>64.924999999999997</v>
      </c>
      <c r="R70" t="str">
        <f>VLOOKUP(Q70,Cara!$E$44:$F$49,2,TRUE)</f>
        <v>C</v>
      </c>
      <c r="S70" s="5">
        <f>VLOOKUP(C70,Sheet1!$A$2:$B$1001,2,FALSE)</f>
        <v>38030</v>
      </c>
      <c r="T70" s="6" t="str">
        <f>VLOOKUP(C70,Sheet1!$A$2:$G$1001,7,)</f>
        <v>Surakarta</v>
      </c>
      <c r="U70" s="4">
        <f>VLOOKUP(C70,Sheet1!$A$2:$D$1001,4,FALSE)</f>
        <v>163</v>
      </c>
      <c r="V70" s="4">
        <f>VLOOKUP(C70,Sheet1!$A$2:$E$1001,5,FALSE)</f>
        <v>48</v>
      </c>
      <c r="W70" s="4" t="str">
        <f>VLOOKUP(C70,Sheet1!$A$2:$F$1001,6,FALSE)</f>
        <v>Gg. Rawamangun No. 30</v>
      </c>
      <c r="X70" s="4" t="str">
        <f>VLOOKUP(Main!C70,Sheet1!$A$2:$C$1001,3,FALSE)</f>
        <v>B+</v>
      </c>
    </row>
    <row r="71" spans="1:24" ht="15.75" x14ac:dyDescent="0.25">
      <c r="A71" s="43">
        <v>70</v>
      </c>
      <c r="B71" t="str">
        <f>VLOOKUP(D71,Cara!$C$21:$D$27,2,FALSE)</f>
        <v>D</v>
      </c>
      <c r="C71" t="str">
        <f t="shared" si="3"/>
        <v>D0070</v>
      </c>
      <c r="D71" t="s">
        <v>1013</v>
      </c>
      <c r="E71" s="4" t="str">
        <f>VLOOKUP(C71,Detail!$G:$H,2,FALSE)</f>
        <v>Rafid Latupono</v>
      </c>
      <c r="F71" s="4" t="str">
        <f>VLOOKUP(D71,Helper!$D$31:$E$36,2,FALSE)</f>
        <v>Bu Ratna</v>
      </c>
      <c r="G71">
        <v>62</v>
      </c>
      <c r="H71">
        <v>69</v>
      </c>
      <c r="I71">
        <v>92</v>
      </c>
      <c r="J71">
        <v>63</v>
      </c>
      <c r="K71">
        <v>55</v>
      </c>
      <c r="L71">
        <v>50</v>
      </c>
      <c r="M71">
        <v>65</v>
      </c>
      <c r="N71" s="36">
        <f>IFERROR(VLOOKUP(C71,Absen!$A$2:$B$501,2,FALSE),"No")</f>
        <v>44858</v>
      </c>
      <c r="O71" t="str">
        <f t="shared" si="4"/>
        <v>October</v>
      </c>
      <c r="P71">
        <f t="shared" si="5"/>
        <v>55</v>
      </c>
      <c r="Q71" s="42">
        <f>(Main!G71*12.5%)+(H71*12.5%)+(J71*12.5%)+(K71*12.5%)+(I71*20%)+(L71*20%)+(P71*10%)</f>
        <v>65.025000000000006</v>
      </c>
      <c r="R71" t="str">
        <f>VLOOKUP(Q71,Cara!$E$44:$F$49,2,TRUE)</f>
        <v>C</v>
      </c>
      <c r="S71" s="5">
        <f>VLOOKUP(C71,Sheet1!$A$2:$B$1001,2,FALSE)</f>
        <v>37408</v>
      </c>
      <c r="T71" s="6" t="str">
        <f>VLOOKUP(C71,Sheet1!$A$2:$G$1001,7,)</f>
        <v>Padang</v>
      </c>
      <c r="U71" s="4">
        <f>VLOOKUP(C71,Sheet1!$A$2:$D$1001,4,FALSE)</f>
        <v>167</v>
      </c>
      <c r="V71" s="4">
        <f>VLOOKUP(C71,Sheet1!$A$2:$E$1001,5,FALSE)</f>
        <v>91</v>
      </c>
      <c r="W71" s="4" t="str">
        <f>VLOOKUP(C71,Sheet1!$A$2:$F$1001,6,FALSE)</f>
        <v>Jl. Ronggowarsito No. 59</v>
      </c>
      <c r="X71" s="4" t="str">
        <f>VLOOKUP(Main!C71,Sheet1!$A$2:$C$1001,3,FALSE)</f>
        <v>A-</v>
      </c>
    </row>
    <row r="72" spans="1:24" ht="15.75" x14ac:dyDescent="0.25">
      <c r="A72" s="43">
        <v>71</v>
      </c>
      <c r="B72" t="str">
        <f>VLOOKUP(D72,Cara!$C$21:$D$27,2,FALSE)</f>
        <v>E</v>
      </c>
      <c r="C72" t="str">
        <f t="shared" si="3"/>
        <v>E0071</v>
      </c>
      <c r="D72" t="s">
        <v>1010</v>
      </c>
      <c r="E72" s="4" t="str">
        <f>VLOOKUP(C72,Detail!$G:$H,2,FALSE)</f>
        <v>Banara Wijayanti</v>
      </c>
      <c r="F72" s="4" t="str">
        <f>VLOOKUP(D72,Helper!$D$31:$E$36,2,FALSE)</f>
        <v>Bu Made</v>
      </c>
      <c r="G72">
        <v>85</v>
      </c>
      <c r="H72">
        <v>75</v>
      </c>
      <c r="I72">
        <v>67</v>
      </c>
      <c r="J72">
        <v>65</v>
      </c>
      <c r="K72">
        <v>78</v>
      </c>
      <c r="L72">
        <v>43</v>
      </c>
      <c r="M72">
        <v>81</v>
      </c>
      <c r="N72" s="36" t="str">
        <f>IFERROR(VLOOKUP(C72,Absen!$A$2:$B$501,2,FALSE),"No")</f>
        <v>No</v>
      </c>
      <c r="O72" t="str">
        <f t="shared" si="4"/>
        <v>No</v>
      </c>
      <c r="P72">
        <f t="shared" si="5"/>
        <v>81</v>
      </c>
      <c r="Q72" s="42">
        <f>(Main!G72*12.5%)+(H72*12.5%)+(J72*12.5%)+(K72*12.5%)+(I72*20%)+(L72*20%)+(P72*10%)</f>
        <v>67.974999999999994</v>
      </c>
      <c r="R72" t="str">
        <f>VLOOKUP(Q72,Cara!$E$44:$F$49,2,TRUE)</f>
        <v>C</v>
      </c>
      <c r="S72" s="5">
        <f>VLOOKUP(C72,Sheet1!$A$2:$B$1001,2,FALSE)</f>
        <v>37052</v>
      </c>
      <c r="T72" s="6" t="str">
        <f>VLOOKUP(C72,Sheet1!$A$2:$G$1001,7,)</f>
        <v>Salatiga</v>
      </c>
      <c r="U72" s="4">
        <f>VLOOKUP(C72,Sheet1!$A$2:$D$1001,4,FALSE)</f>
        <v>153</v>
      </c>
      <c r="V72" s="4">
        <f>VLOOKUP(C72,Sheet1!$A$2:$E$1001,5,FALSE)</f>
        <v>91</v>
      </c>
      <c r="W72" s="4" t="str">
        <f>VLOOKUP(C72,Sheet1!$A$2:$F$1001,6,FALSE)</f>
        <v xml:space="preserve">Gang Pasteur No. 4
</v>
      </c>
      <c r="X72" s="4" t="str">
        <f>VLOOKUP(Main!C72,Sheet1!$A$2:$C$1001,3,FALSE)</f>
        <v>O-</v>
      </c>
    </row>
    <row r="73" spans="1:24" ht="15.75" x14ac:dyDescent="0.25">
      <c r="A73" s="43">
        <v>72</v>
      </c>
      <c r="B73" t="str">
        <f>VLOOKUP(D73,Cara!$C$21:$D$27,2,FALSE)</f>
        <v>D</v>
      </c>
      <c r="C73" t="str">
        <f t="shared" si="3"/>
        <v>D0072</v>
      </c>
      <c r="D73" t="s">
        <v>1013</v>
      </c>
      <c r="E73" s="4" t="str">
        <f>VLOOKUP(C73,Detail!$G:$H,2,FALSE)</f>
        <v>Wisnu Nashiruddin</v>
      </c>
      <c r="F73" s="4" t="str">
        <f>VLOOKUP(D73,Helper!$D$31:$E$36,2,FALSE)</f>
        <v>Bu Ratna</v>
      </c>
      <c r="G73">
        <v>77</v>
      </c>
      <c r="H73">
        <v>72</v>
      </c>
      <c r="I73">
        <v>93</v>
      </c>
      <c r="J73">
        <v>66</v>
      </c>
      <c r="K73">
        <v>55</v>
      </c>
      <c r="L73">
        <v>63</v>
      </c>
      <c r="M73">
        <v>97</v>
      </c>
      <c r="N73" s="36" t="str">
        <f>IFERROR(VLOOKUP(C73,Absen!$A$2:$B$501,2,FALSE),"No")</f>
        <v>No</v>
      </c>
      <c r="O73" t="str">
        <f t="shared" si="4"/>
        <v>No</v>
      </c>
      <c r="P73">
        <f t="shared" si="5"/>
        <v>97</v>
      </c>
      <c r="Q73" s="42">
        <f>(Main!G73*12.5%)+(H73*12.5%)+(J73*12.5%)+(K73*12.5%)+(I73*20%)+(L73*20%)+(P73*10%)</f>
        <v>74.650000000000006</v>
      </c>
      <c r="R73" t="str">
        <f>VLOOKUP(Q73,Cara!$E$44:$F$49,2,TRUE)</f>
        <v>B</v>
      </c>
      <c r="S73" s="5">
        <f>VLOOKUP(C73,Sheet1!$A$2:$B$1001,2,FALSE)</f>
        <v>37543</v>
      </c>
      <c r="T73" s="6" t="str">
        <f>VLOOKUP(C73,Sheet1!$A$2:$G$1001,7,)</f>
        <v>Kota Administrasi Jakarta Timur</v>
      </c>
      <c r="U73" s="4">
        <f>VLOOKUP(C73,Sheet1!$A$2:$D$1001,4,FALSE)</f>
        <v>154</v>
      </c>
      <c r="V73" s="4">
        <f>VLOOKUP(C73,Sheet1!$A$2:$E$1001,5,FALSE)</f>
        <v>60</v>
      </c>
      <c r="W73" s="4" t="str">
        <f>VLOOKUP(C73,Sheet1!$A$2:$F$1001,6,FALSE)</f>
        <v>Jl. Raya Ujungberung No. 69</v>
      </c>
      <c r="X73" s="4" t="str">
        <f>VLOOKUP(Main!C73,Sheet1!$A$2:$C$1001,3,FALSE)</f>
        <v>O+</v>
      </c>
    </row>
    <row r="74" spans="1:24" ht="15.75" x14ac:dyDescent="0.25">
      <c r="A74" s="43">
        <v>73</v>
      </c>
      <c r="B74" t="str">
        <f>VLOOKUP(D74,Cara!$C$21:$D$27,2,FALSE)</f>
        <v>E</v>
      </c>
      <c r="C74" t="str">
        <f t="shared" si="3"/>
        <v>E0073</v>
      </c>
      <c r="D74" t="s">
        <v>1010</v>
      </c>
      <c r="E74" s="4" t="str">
        <f>VLOOKUP(C74,Detail!$G:$H,2,FALSE)</f>
        <v>Asmianto Winarsih</v>
      </c>
      <c r="F74" s="4" t="str">
        <f>VLOOKUP(D74,Helper!$D$31:$E$36,2,FALSE)</f>
        <v>Bu Made</v>
      </c>
      <c r="G74">
        <v>51</v>
      </c>
      <c r="H74">
        <v>64</v>
      </c>
      <c r="I74">
        <v>47</v>
      </c>
      <c r="J74">
        <v>63</v>
      </c>
      <c r="K74">
        <v>91</v>
      </c>
      <c r="L74">
        <v>42</v>
      </c>
      <c r="M74">
        <v>92</v>
      </c>
      <c r="N74" s="36">
        <f>IFERROR(VLOOKUP(C74,Absen!$A$2:$B$501,2,FALSE),"No")</f>
        <v>44771</v>
      </c>
      <c r="O74" t="str">
        <f t="shared" si="4"/>
        <v>July</v>
      </c>
      <c r="P74">
        <f t="shared" si="5"/>
        <v>82</v>
      </c>
      <c r="Q74" s="42">
        <f>(Main!G74*12.5%)+(H74*12.5%)+(J74*12.5%)+(K74*12.5%)+(I74*20%)+(L74*20%)+(P74*10%)</f>
        <v>59.625</v>
      </c>
      <c r="R74" t="str">
        <f>VLOOKUP(Q74,Cara!$E$44:$F$49,2,TRUE)</f>
        <v>D</v>
      </c>
      <c r="S74" s="5">
        <f>VLOOKUP(C74,Sheet1!$A$2:$B$1001,2,FALSE)</f>
        <v>38092</v>
      </c>
      <c r="T74" s="6" t="str">
        <f>VLOOKUP(C74,Sheet1!$A$2:$G$1001,7,)</f>
        <v>Bengkulu</v>
      </c>
      <c r="U74" s="4">
        <f>VLOOKUP(C74,Sheet1!$A$2:$D$1001,4,FALSE)</f>
        <v>155</v>
      </c>
      <c r="V74" s="4">
        <f>VLOOKUP(C74,Sheet1!$A$2:$E$1001,5,FALSE)</f>
        <v>48</v>
      </c>
      <c r="W74" s="4" t="str">
        <f>VLOOKUP(C74,Sheet1!$A$2:$F$1001,6,FALSE)</f>
        <v>Gg. Cihampelas No. 70</v>
      </c>
      <c r="X74" s="4" t="str">
        <f>VLOOKUP(Main!C74,Sheet1!$A$2:$C$1001,3,FALSE)</f>
        <v>B-</v>
      </c>
    </row>
    <row r="75" spans="1:24" ht="15.75" x14ac:dyDescent="0.25">
      <c r="A75" s="43">
        <v>74</v>
      </c>
      <c r="B75" t="str">
        <f>VLOOKUP(D75,Cara!$C$21:$D$27,2,FALSE)</f>
        <v>F</v>
      </c>
      <c r="C75" t="str">
        <f t="shared" si="3"/>
        <v>F0074</v>
      </c>
      <c r="D75" t="s">
        <v>1011</v>
      </c>
      <c r="E75" s="4" t="str">
        <f>VLOOKUP(C75,Detail!$G:$H,2,FALSE)</f>
        <v>Rahmat Nasyidah</v>
      </c>
      <c r="F75" s="4" t="str">
        <f>VLOOKUP(D75,Helper!$D$31:$E$36,2,FALSE)</f>
        <v>Pak Andi</v>
      </c>
      <c r="G75">
        <v>85</v>
      </c>
      <c r="H75">
        <v>73</v>
      </c>
      <c r="I75">
        <v>60</v>
      </c>
      <c r="J75">
        <v>52</v>
      </c>
      <c r="K75">
        <v>55</v>
      </c>
      <c r="L75">
        <v>58</v>
      </c>
      <c r="M75">
        <v>68</v>
      </c>
      <c r="N75" s="36" t="str">
        <f>IFERROR(VLOOKUP(C75,Absen!$A$2:$B$501,2,FALSE),"No")</f>
        <v>No</v>
      </c>
      <c r="O75" t="str">
        <f t="shared" si="4"/>
        <v>No</v>
      </c>
      <c r="P75">
        <f t="shared" si="5"/>
        <v>68</v>
      </c>
      <c r="Q75" s="42">
        <f>(Main!G75*12.5%)+(H75*12.5%)+(J75*12.5%)+(K75*12.5%)+(I75*20%)+(L75*20%)+(P75*10%)</f>
        <v>63.525000000000006</v>
      </c>
      <c r="R75" t="str">
        <f>VLOOKUP(Q75,Cara!$E$44:$F$49,2,TRUE)</f>
        <v>C</v>
      </c>
      <c r="S75" s="5">
        <f>VLOOKUP(C75,Sheet1!$A$2:$B$1001,2,FALSE)</f>
        <v>38460</v>
      </c>
      <c r="T75" s="6" t="str">
        <f>VLOOKUP(C75,Sheet1!$A$2:$G$1001,7,)</f>
        <v>Lhokseumawe</v>
      </c>
      <c r="U75" s="4">
        <f>VLOOKUP(C75,Sheet1!$A$2:$D$1001,4,FALSE)</f>
        <v>176</v>
      </c>
      <c r="V75" s="4">
        <f>VLOOKUP(C75,Sheet1!$A$2:$E$1001,5,FALSE)</f>
        <v>92</v>
      </c>
      <c r="W75" s="4" t="str">
        <f>VLOOKUP(C75,Sheet1!$A$2:$F$1001,6,FALSE)</f>
        <v>Jalan Laswi No. 49</v>
      </c>
      <c r="X75" s="4" t="str">
        <f>VLOOKUP(Main!C75,Sheet1!$A$2:$C$1001,3,FALSE)</f>
        <v>AB+</v>
      </c>
    </row>
    <row r="76" spans="1:24" ht="15.75" x14ac:dyDescent="0.25">
      <c r="A76" s="43">
        <v>75</v>
      </c>
      <c r="B76" t="str">
        <f>VLOOKUP(D76,Cara!$C$21:$D$27,2,FALSE)</f>
        <v>E</v>
      </c>
      <c r="C76" t="str">
        <f t="shared" si="3"/>
        <v>E0075</v>
      </c>
      <c r="D76" t="s">
        <v>1010</v>
      </c>
      <c r="E76" s="4" t="str">
        <f>VLOOKUP(C76,Detail!$G:$H,2,FALSE)</f>
        <v>Jefri Kusumo</v>
      </c>
      <c r="F76" s="4" t="str">
        <f>VLOOKUP(D76,Helper!$D$31:$E$36,2,FALSE)</f>
        <v>Bu Made</v>
      </c>
      <c r="G76">
        <v>83</v>
      </c>
      <c r="H76">
        <v>50</v>
      </c>
      <c r="I76">
        <v>73</v>
      </c>
      <c r="J76">
        <v>56</v>
      </c>
      <c r="K76">
        <v>67</v>
      </c>
      <c r="L76">
        <v>46</v>
      </c>
      <c r="M76">
        <v>79</v>
      </c>
      <c r="N76" s="36">
        <f>IFERROR(VLOOKUP(C76,Absen!$A$2:$B$501,2,FALSE),"No")</f>
        <v>44801</v>
      </c>
      <c r="O76" t="str">
        <f t="shared" si="4"/>
        <v>August</v>
      </c>
      <c r="P76">
        <f t="shared" si="5"/>
        <v>69</v>
      </c>
      <c r="Q76" s="42">
        <f>(Main!G76*12.5%)+(H76*12.5%)+(J76*12.5%)+(K76*12.5%)+(I76*20%)+(L76*20%)+(P76*10%)</f>
        <v>62.7</v>
      </c>
      <c r="R76" t="str">
        <f>VLOOKUP(Q76,Cara!$E$44:$F$49,2,TRUE)</f>
        <v>C</v>
      </c>
      <c r="S76" s="5">
        <f>VLOOKUP(C76,Sheet1!$A$2:$B$1001,2,FALSE)</f>
        <v>37691</v>
      </c>
      <c r="T76" s="6" t="str">
        <f>VLOOKUP(C76,Sheet1!$A$2:$G$1001,7,)</f>
        <v>Kupang</v>
      </c>
      <c r="U76" s="4">
        <f>VLOOKUP(C76,Sheet1!$A$2:$D$1001,4,FALSE)</f>
        <v>156</v>
      </c>
      <c r="V76" s="4">
        <f>VLOOKUP(C76,Sheet1!$A$2:$E$1001,5,FALSE)</f>
        <v>65</v>
      </c>
      <c r="W76" s="4" t="str">
        <f>VLOOKUP(C76,Sheet1!$A$2:$F$1001,6,FALSE)</f>
        <v>Jl. Jayawijaya No. 87</v>
      </c>
      <c r="X76" s="4" t="str">
        <f>VLOOKUP(Main!C76,Sheet1!$A$2:$C$1001,3,FALSE)</f>
        <v>O+</v>
      </c>
    </row>
    <row r="77" spans="1:24" ht="15.75" x14ac:dyDescent="0.25">
      <c r="A77" s="43">
        <v>76</v>
      </c>
      <c r="B77" t="str">
        <f>VLOOKUP(D77,Cara!$C$21:$D$27,2,FALSE)</f>
        <v>B</v>
      </c>
      <c r="C77" t="str">
        <f t="shared" si="3"/>
        <v>B0076</v>
      </c>
      <c r="D77" t="s">
        <v>1014</v>
      </c>
      <c r="E77" s="4" t="str">
        <f>VLOOKUP(C77,Detail!$G:$H,2,FALSE)</f>
        <v>Paulin Hariyah</v>
      </c>
      <c r="F77" s="4" t="str">
        <f>VLOOKUP(D77,Helper!$D$31:$E$36,2,FALSE)</f>
        <v>Pak Krisna</v>
      </c>
      <c r="G77">
        <v>54</v>
      </c>
      <c r="H77">
        <v>74</v>
      </c>
      <c r="I77">
        <v>52</v>
      </c>
      <c r="J77">
        <v>60</v>
      </c>
      <c r="K77">
        <v>89</v>
      </c>
      <c r="L77">
        <v>93</v>
      </c>
      <c r="M77">
        <v>69</v>
      </c>
      <c r="N77" s="36" t="str">
        <f>IFERROR(VLOOKUP(C77,Absen!$A$2:$B$501,2,FALSE),"No")</f>
        <v>No</v>
      </c>
      <c r="O77" t="str">
        <f t="shared" si="4"/>
        <v>No</v>
      </c>
      <c r="P77">
        <f t="shared" si="5"/>
        <v>69</v>
      </c>
      <c r="Q77" s="42">
        <f>(Main!G77*12.5%)+(H77*12.5%)+(J77*12.5%)+(K77*12.5%)+(I77*20%)+(L77*20%)+(P77*10%)</f>
        <v>70.525000000000006</v>
      </c>
      <c r="R77" t="str">
        <f>VLOOKUP(Q77,Cara!$E$44:$F$49,2,TRUE)</f>
        <v>B</v>
      </c>
      <c r="S77" s="5">
        <f>VLOOKUP(C77,Sheet1!$A$2:$B$1001,2,FALSE)</f>
        <v>38067</v>
      </c>
      <c r="T77" s="6" t="str">
        <f>VLOOKUP(C77,Sheet1!$A$2:$G$1001,7,)</f>
        <v>Tidore Kepulauan</v>
      </c>
      <c r="U77" s="4">
        <f>VLOOKUP(C77,Sheet1!$A$2:$D$1001,4,FALSE)</f>
        <v>151</v>
      </c>
      <c r="V77" s="4">
        <f>VLOOKUP(C77,Sheet1!$A$2:$E$1001,5,FALSE)</f>
        <v>93</v>
      </c>
      <c r="W77" s="4" t="str">
        <f>VLOOKUP(C77,Sheet1!$A$2:$F$1001,6,FALSE)</f>
        <v>Gg. Peta No. 50</v>
      </c>
      <c r="X77" s="4" t="str">
        <f>VLOOKUP(Main!C77,Sheet1!$A$2:$C$1001,3,FALSE)</f>
        <v>AB+</v>
      </c>
    </row>
    <row r="78" spans="1:24" ht="15.75" x14ac:dyDescent="0.25">
      <c r="A78" s="43">
        <v>77</v>
      </c>
      <c r="B78" t="str">
        <f>VLOOKUP(D78,Cara!$C$21:$D$27,2,FALSE)</f>
        <v>E</v>
      </c>
      <c r="C78" t="str">
        <f t="shared" si="3"/>
        <v>E0077</v>
      </c>
      <c r="D78" t="s">
        <v>1010</v>
      </c>
      <c r="E78" s="4" t="str">
        <f>VLOOKUP(C78,Detail!$G:$H,2,FALSE)</f>
        <v>Paulin Nainggolan</v>
      </c>
      <c r="F78" s="4" t="str">
        <f>VLOOKUP(D78,Helper!$D$31:$E$36,2,FALSE)</f>
        <v>Bu Made</v>
      </c>
      <c r="G78">
        <v>80</v>
      </c>
      <c r="H78">
        <v>66</v>
      </c>
      <c r="I78">
        <v>89</v>
      </c>
      <c r="J78">
        <v>64</v>
      </c>
      <c r="K78">
        <v>82</v>
      </c>
      <c r="L78">
        <v>46</v>
      </c>
      <c r="M78">
        <v>99</v>
      </c>
      <c r="N78" s="36">
        <f>IFERROR(VLOOKUP(C78,Absen!$A$2:$B$501,2,FALSE),"No")</f>
        <v>44832</v>
      </c>
      <c r="O78" t="str">
        <f t="shared" si="4"/>
        <v>September</v>
      </c>
      <c r="P78">
        <f t="shared" si="5"/>
        <v>89</v>
      </c>
      <c r="Q78" s="42">
        <f>(Main!G78*12.5%)+(H78*12.5%)+(J78*12.5%)+(K78*12.5%)+(I78*20%)+(L78*20%)+(P78*10%)</f>
        <v>72.400000000000006</v>
      </c>
      <c r="R78" t="str">
        <f>VLOOKUP(Q78,Cara!$E$44:$F$49,2,TRUE)</f>
        <v>B</v>
      </c>
      <c r="S78" s="5">
        <f>VLOOKUP(C78,Sheet1!$A$2:$B$1001,2,FALSE)</f>
        <v>37445</v>
      </c>
      <c r="T78" s="6" t="str">
        <f>VLOOKUP(C78,Sheet1!$A$2:$G$1001,7,)</f>
        <v>Bengkulu</v>
      </c>
      <c r="U78" s="4">
        <f>VLOOKUP(C78,Sheet1!$A$2:$D$1001,4,FALSE)</f>
        <v>155</v>
      </c>
      <c r="V78" s="4">
        <f>VLOOKUP(C78,Sheet1!$A$2:$E$1001,5,FALSE)</f>
        <v>92</v>
      </c>
      <c r="W78" s="4" t="str">
        <f>VLOOKUP(C78,Sheet1!$A$2:$F$1001,6,FALSE)</f>
        <v>Gg. Rawamangun No. 15</v>
      </c>
      <c r="X78" s="4" t="str">
        <f>VLOOKUP(Main!C78,Sheet1!$A$2:$C$1001,3,FALSE)</f>
        <v>A-</v>
      </c>
    </row>
    <row r="79" spans="1:24" ht="15.75" x14ac:dyDescent="0.25">
      <c r="A79" s="43">
        <v>247</v>
      </c>
      <c r="B79" t="str">
        <f>VLOOKUP(D79,Cara!$C$21:$D$27,2,FALSE)</f>
        <v>C</v>
      </c>
      <c r="C79" t="str">
        <f t="shared" si="3"/>
        <v>C0247</v>
      </c>
      <c r="D79" t="s">
        <v>1012</v>
      </c>
      <c r="E79" s="4" t="str">
        <f>VLOOKUP(C79,Detail!$G:$H,2,FALSE)</f>
        <v>Hasta Utami</v>
      </c>
      <c r="F79" s="4" t="str">
        <f>VLOOKUP(D79,Helper!$D$31:$E$36,2,FALSE)</f>
        <v>Pak Budi</v>
      </c>
      <c r="G79">
        <v>78</v>
      </c>
      <c r="H79">
        <v>62</v>
      </c>
      <c r="I79">
        <v>94</v>
      </c>
      <c r="J79">
        <v>75</v>
      </c>
      <c r="K79">
        <v>93</v>
      </c>
      <c r="L79">
        <v>100</v>
      </c>
      <c r="M79">
        <v>79</v>
      </c>
      <c r="N79" s="36" t="str">
        <f>IFERROR(VLOOKUP(C79,Absen!$A$2:$B$501,2,FALSE),"No")</f>
        <v>No</v>
      </c>
      <c r="O79" t="str">
        <f t="shared" si="4"/>
        <v>No</v>
      </c>
      <c r="P79">
        <f t="shared" si="5"/>
        <v>79</v>
      </c>
      <c r="Q79" s="42">
        <f>(Main!G79*12.5%)+(H79*12.5%)+(J79*12.5%)+(K79*12.5%)+(I79*20%)+(L79*20%)+(P79*10%)</f>
        <v>85.2</v>
      </c>
      <c r="R79" t="str">
        <f>VLOOKUP(Q79,Cara!$E$44:$F$49,2,TRUE)</f>
        <v>A</v>
      </c>
      <c r="S79" s="5">
        <f>VLOOKUP(C79,Sheet1!$A$2:$B$1001,2,FALSE)</f>
        <v>38403</v>
      </c>
      <c r="T79" s="6" t="str">
        <f>VLOOKUP(C79,Sheet1!$A$2:$G$1001,7,)</f>
        <v>Pangkalpinang</v>
      </c>
      <c r="U79" s="4">
        <f>VLOOKUP(C79,Sheet1!$A$2:$D$1001,4,FALSE)</f>
        <v>177</v>
      </c>
      <c r="V79" s="4">
        <f>VLOOKUP(C79,Sheet1!$A$2:$E$1001,5,FALSE)</f>
        <v>85</v>
      </c>
      <c r="W79" s="4" t="str">
        <f>VLOOKUP(C79,Sheet1!$A$2:$F$1001,6,FALSE)</f>
        <v>Gg. Suniaraja No. 09</v>
      </c>
      <c r="X79" s="4" t="str">
        <f>VLOOKUP(Main!C79,Sheet1!$A$2:$C$1001,3,FALSE)</f>
        <v>AB+</v>
      </c>
    </row>
    <row r="80" spans="1:24" ht="15.75" x14ac:dyDescent="0.25">
      <c r="A80" s="43">
        <v>79</v>
      </c>
      <c r="B80" t="str">
        <f>VLOOKUP(D80,Cara!$C$21:$D$27,2,FALSE)</f>
        <v>B</v>
      </c>
      <c r="C80" t="str">
        <f t="shared" si="3"/>
        <v>B0079</v>
      </c>
      <c r="D80" t="s">
        <v>1014</v>
      </c>
      <c r="E80" s="4" t="str">
        <f>VLOOKUP(C80,Detail!$G:$H,2,FALSE)</f>
        <v>Edi Nashiruddin</v>
      </c>
      <c r="F80" s="4" t="str">
        <f>VLOOKUP(D80,Helper!$D$31:$E$36,2,FALSE)</f>
        <v>Pak Krisna</v>
      </c>
      <c r="G80">
        <v>63</v>
      </c>
      <c r="H80">
        <v>49</v>
      </c>
      <c r="I80">
        <v>55</v>
      </c>
      <c r="J80">
        <v>65</v>
      </c>
      <c r="K80">
        <v>67</v>
      </c>
      <c r="L80">
        <v>44</v>
      </c>
      <c r="M80">
        <v>66</v>
      </c>
      <c r="N80" s="36" t="str">
        <f>IFERROR(VLOOKUP(C80,Absen!$A$2:$B$501,2,FALSE),"No")</f>
        <v>No</v>
      </c>
      <c r="O80" t="str">
        <f t="shared" si="4"/>
        <v>No</v>
      </c>
      <c r="P80">
        <f t="shared" si="5"/>
        <v>66</v>
      </c>
      <c r="Q80" s="42">
        <f>(Main!G80*12.5%)+(H80*12.5%)+(J80*12.5%)+(K80*12.5%)+(I80*20%)+(L80*20%)+(P80*10%)</f>
        <v>56.9</v>
      </c>
      <c r="R80" t="str">
        <f>VLOOKUP(Q80,Cara!$E$44:$F$49,2,TRUE)</f>
        <v>D</v>
      </c>
      <c r="S80" s="5">
        <f>VLOOKUP(C80,Sheet1!$A$2:$B$1001,2,FALSE)</f>
        <v>37433</v>
      </c>
      <c r="T80" s="6" t="str">
        <f>VLOOKUP(C80,Sheet1!$A$2:$G$1001,7,)</f>
        <v>Denpasar</v>
      </c>
      <c r="U80" s="4">
        <f>VLOOKUP(C80,Sheet1!$A$2:$D$1001,4,FALSE)</f>
        <v>166</v>
      </c>
      <c r="V80" s="4">
        <f>VLOOKUP(C80,Sheet1!$A$2:$E$1001,5,FALSE)</f>
        <v>67</v>
      </c>
      <c r="W80" s="4" t="str">
        <f>VLOOKUP(C80,Sheet1!$A$2:$F$1001,6,FALSE)</f>
        <v xml:space="preserve">Jalan Dr. Djunjunan No. 3
</v>
      </c>
      <c r="X80" s="4" t="str">
        <f>VLOOKUP(Main!C80,Sheet1!$A$2:$C$1001,3,FALSE)</f>
        <v>O+</v>
      </c>
    </row>
    <row r="81" spans="1:24" ht="15.75" x14ac:dyDescent="0.25">
      <c r="A81" s="43">
        <v>80</v>
      </c>
      <c r="B81" t="str">
        <f>VLOOKUP(D81,Cara!$C$21:$D$27,2,FALSE)</f>
        <v>E</v>
      </c>
      <c r="C81" t="str">
        <f t="shared" si="3"/>
        <v>E0080</v>
      </c>
      <c r="D81" t="s">
        <v>1010</v>
      </c>
      <c r="E81" s="4" t="str">
        <f>VLOOKUP(C81,Detail!$G:$H,2,FALSE)</f>
        <v>Endah Utama</v>
      </c>
      <c r="F81" s="4" t="str">
        <f>VLOOKUP(D81,Helper!$D$31:$E$36,2,FALSE)</f>
        <v>Bu Made</v>
      </c>
      <c r="G81">
        <v>65</v>
      </c>
      <c r="H81">
        <v>41</v>
      </c>
      <c r="I81">
        <v>92</v>
      </c>
      <c r="J81">
        <v>65</v>
      </c>
      <c r="K81">
        <v>62</v>
      </c>
      <c r="L81">
        <v>71</v>
      </c>
      <c r="M81">
        <v>80</v>
      </c>
      <c r="N81" s="36">
        <f>IFERROR(VLOOKUP(C81,Absen!$A$2:$B$501,2,FALSE),"No")</f>
        <v>44787</v>
      </c>
      <c r="O81" t="str">
        <f t="shared" si="4"/>
        <v>August</v>
      </c>
      <c r="P81">
        <f t="shared" si="5"/>
        <v>70</v>
      </c>
      <c r="Q81" s="42">
        <f>(Main!G81*12.5%)+(H81*12.5%)+(J81*12.5%)+(K81*12.5%)+(I81*20%)+(L81*20%)+(P81*10%)</f>
        <v>68.725000000000009</v>
      </c>
      <c r="R81" t="str">
        <f>VLOOKUP(Q81,Cara!$E$44:$F$49,2,TRUE)</f>
        <v>C</v>
      </c>
      <c r="S81" s="5">
        <f>VLOOKUP(C81,Sheet1!$A$2:$B$1001,2,FALSE)</f>
        <v>37344</v>
      </c>
      <c r="T81" s="6" t="str">
        <f>VLOOKUP(C81,Sheet1!$A$2:$G$1001,7,)</f>
        <v>Tomohon</v>
      </c>
      <c r="U81" s="4">
        <f>VLOOKUP(C81,Sheet1!$A$2:$D$1001,4,FALSE)</f>
        <v>170</v>
      </c>
      <c r="V81" s="4">
        <f>VLOOKUP(C81,Sheet1!$A$2:$E$1001,5,FALSE)</f>
        <v>74</v>
      </c>
      <c r="W81" s="4" t="str">
        <f>VLOOKUP(C81,Sheet1!$A$2:$F$1001,6,FALSE)</f>
        <v>Jl. Soekarno Hatta No. 82</v>
      </c>
      <c r="X81" s="4" t="str">
        <f>VLOOKUP(Main!C81,Sheet1!$A$2:$C$1001,3,FALSE)</f>
        <v>A+</v>
      </c>
    </row>
    <row r="82" spans="1:24" ht="15.75" x14ac:dyDescent="0.25">
      <c r="A82" s="43">
        <v>81</v>
      </c>
      <c r="B82" t="str">
        <f>VLOOKUP(D82,Cara!$C$21:$D$27,2,FALSE)</f>
        <v>E</v>
      </c>
      <c r="C82" t="str">
        <f t="shared" si="3"/>
        <v>E0081</v>
      </c>
      <c r="D82" t="s">
        <v>1010</v>
      </c>
      <c r="E82" s="4" t="str">
        <f>VLOOKUP(C82,Detail!$G:$H,2,FALSE)</f>
        <v>Hana Usamah</v>
      </c>
      <c r="F82" s="4" t="str">
        <f>VLOOKUP(D82,Helper!$D$31:$E$36,2,FALSE)</f>
        <v>Bu Made</v>
      </c>
      <c r="G82">
        <v>66</v>
      </c>
      <c r="H82">
        <v>59</v>
      </c>
      <c r="I82">
        <v>47</v>
      </c>
      <c r="J82">
        <v>73</v>
      </c>
      <c r="K82">
        <v>67</v>
      </c>
      <c r="L82">
        <v>93</v>
      </c>
      <c r="M82">
        <v>76</v>
      </c>
      <c r="N82" s="36" t="str">
        <f>IFERROR(VLOOKUP(C82,Absen!$A$2:$B$501,2,FALSE),"No")</f>
        <v>No</v>
      </c>
      <c r="O82" t="str">
        <f t="shared" si="4"/>
        <v>No</v>
      </c>
      <c r="P82">
        <f t="shared" si="5"/>
        <v>76</v>
      </c>
      <c r="Q82" s="42">
        <f>(Main!G82*12.5%)+(H82*12.5%)+(J82*12.5%)+(K82*12.5%)+(I82*20%)+(L82*20%)+(P82*10%)</f>
        <v>68.724999999999994</v>
      </c>
      <c r="R82" t="str">
        <f>VLOOKUP(Q82,Cara!$E$44:$F$49,2,TRUE)</f>
        <v>C</v>
      </c>
      <c r="S82" s="5">
        <f>VLOOKUP(C82,Sheet1!$A$2:$B$1001,2,FALSE)</f>
        <v>37963</v>
      </c>
      <c r="T82" s="6" t="str">
        <f>VLOOKUP(C82,Sheet1!$A$2:$G$1001,7,)</f>
        <v>Tangerang Selatan</v>
      </c>
      <c r="U82" s="4">
        <f>VLOOKUP(C82,Sheet1!$A$2:$D$1001,4,FALSE)</f>
        <v>175</v>
      </c>
      <c r="V82" s="4">
        <f>VLOOKUP(C82,Sheet1!$A$2:$E$1001,5,FALSE)</f>
        <v>64</v>
      </c>
      <c r="W82" s="4" t="str">
        <f>VLOOKUP(C82,Sheet1!$A$2:$F$1001,6,FALSE)</f>
        <v>Gang Soekarno Hatta No. 75</v>
      </c>
      <c r="X82" s="4" t="str">
        <f>VLOOKUP(Main!C82,Sheet1!$A$2:$C$1001,3,FALSE)</f>
        <v>A-</v>
      </c>
    </row>
    <row r="83" spans="1:24" ht="15.75" x14ac:dyDescent="0.25">
      <c r="A83" s="43">
        <v>82</v>
      </c>
      <c r="B83" t="str">
        <f>VLOOKUP(D83,Cara!$C$21:$D$27,2,FALSE)</f>
        <v>B</v>
      </c>
      <c r="C83" t="str">
        <f t="shared" si="3"/>
        <v>B0082</v>
      </c>
      <c r="D83" t="s">
        <v>1014</v>
      </c>
      <c r="E83" s="4" t="str">
        <f>VLOOKUP(C83,Detail!$G:$H,2,FALSE)</f>
        <v>Cengkal Rahayu</v>
      </c>
      <c r="F83" s="4" t="str">
        <f>VLOOKUP(D83,Helper!$D$31:$E$36,2,FALSE)</f>
        <v>Pak Krisna</v>
      </c>
      <c r="G83">
        <v>65</v>
      </c>
      <c r="H83">
        <v>71</v>
      </c>
      <c r="I83">
        <v>82</v>
      </c>
      <c r="J83">
        <v>72</v>
      </c>
      <c r="K83">
        <v>75</v>
      </c>
      <c r="L83">
        <v>84</v>
      </c>
      <c r="M83">
        <v>73</v>
      </c>
      <c r="N83" s="36">
        <f>IFERROR(VLOOKUP(C83,Absen!$A$2:$B$501,2,FALSE),"No")</f>
        <v>44867</v>
      </c>
      <c r="O83" t="str">
        <f t="shared" si="4"/>
        <v>November</v>
      </c>
      <c r="P83">
        <f t="shared" si="5"/>
        <v>63</v>
      </c>
      <c r="Q83" s="42">
        <f>(Main!G83*12.5%)+(H83*12.5%)+(J83*12.5%)+(K83*12.5%)+(I83*20%)+(L83*20%)+(P83*10%)</f>
        <v>74.875</v>
      </c>
      <c r="R83" t="str">
        <f>VLOOKUP(Q83,Cara!$E$44:$F$49,2,TRUE)</f>
        <v>B</v>
      </c>
      <c r="S83" s="5">
        <f>VLOOKUP(C83,Sheet1!$A$2:$B$1001,2,FALSE)</f>
        <v>37300</v>
      </c>
      <c r="T83" s="6" t="str">
        <f>VLOOKUP(C83,Sheet1!$A$2:$G$1001,7,)</f>
        <v>Sorong</v>
      </c>
      <c r="U83" s="4">
        <f>VLOOKUP(C83,Sheet1!$A$2:$D$1001,4,FALSE)</f>
        <v>176</v>
      </c>
      <c r="V83" s="4">
        <f>VLOOKUP(C83,Sheet1!$A$2:$E$1001,5,FALSE)</f>
        <v>91</v>
      </c>
      <c r="W83" s="4" t="str">
        <f>VLOOKUP(C83,Sheet1!$A$2:$F$1001,6,FALSE)</f>
        <v>Jl. Rumah Sakit No. 08</v>
      </c>
      <c r="X83" s="4" t="str">
        <f>VLOOKUP(Main!C83,Sheet1!$A$2:$C$1001,3,FALSE)</f>
        <v>A+</v>
      </c>
    </row>
    <row r="84" spans="1:24" ht="15.75" x14ac:dyDescent="0.25">
      <c r="A84" s="43">
        <v>83</v>
      </c>
      <c r="B84" t="str">
        <f>VLOOKUP(D84,Cara!$C$21:$D$27,2,FALSE)</f>
        <v>A</v>
      </c>
      <c r="C84" t="str">
        <f t="shared" si="3"/>
        <v>A0083</v>
      </c>
      <c r="D84" t="s">
        <v>1015</v>
      </c>
      <c r="E84" s="4" t="str">
        <f>VLOOKUP(C84,Detail!$G:$H,2,FALSE)</f>
        <v>Keisha Suryatmi</v>
      </c>
      <c r="F84" s="4" t="str">
        <f>VLOOKUP(D84,Helper!$D$31:$E$36,2,FALSE)</f>
        <v>Bu Dwi</v>
      </c>
      <c r="G84">
        <v>58</v>
      </c>
      <c r="H84">
        <v>72</v>
      </c>
      <c r="I84">
        <v>75</v>
      </c>
      <c r="J84">
        <v>60</v>
      </c>
      <c r="K84">
        <v>75</v>
      </c>
      <c r="L84">
        <v>58</v>
      </c>
      <c r="M84">
        <v>93</v>
      </c>
      <c r="N84" s="36">
        <f>IFERROR(VLOOKUP(C84,Absen!$A$2:$B$501,2,FALSE),"No")</f>
        <v>44762</v>
      </c>
      <c r="O84" t="str">
        <f t="shared" si="4"/>
        <v>July</v>
      </c>
      <c r="P84">
        <f t="shared" si="5"/>
        <v>83</v>
      </c>
      <c r="Q84" s="42">
        <f>(Main!G84*12.5%)+(H84*12.5%)+(J84*12.5%)+(K84*12.5%)+(I84*20%)+(L84*20%)+(P84*10%)</f>
        <v>68.025000000000006</v>
      </c>
      <c r="R84" t="str">
        <f>VLOOKUP(Q84,Cara!$E$44:$F$49,2,TRUE)</f>
        <v>C</v>
      </c>
      <c r="S84" s="5">
        <f>VLOOKUP(C84,Sheet1!$A$2:$B$1001,2,FALSE)</f>
        <v>37240</v>
      </c>
      <c r="T84" s="6" t="str">
        <f>VLOOKUP(C84,Sheet1!$A$2:$G$1001,7,)</f>
        <v>Bau-Bau</v>
      </c>
      <c r="U84" s="4">
        <f>VLOOKUP(C84,Sheet1!$A$2:$D$1001,4,FALSE)</f>
        <v>160</v>
      </c>
      <c r="V84" s="4">
        <f>VLOOKUP(C84,Sheet1!$A$2:$E$1001,5,FALSE)</f>
        <v>50</v>
      </c>
      <c r="W84" s="4" t="str">
        <f>VLOOKUP(C84,Sheet1!$A$2:$F$1001,6,FALSE)</f>
        <v>Jl. Bangka Raya No. 62</v>
      </c>
      <c r="X84" s="4" t="str">
        <f>VLOOKUP(Main!C84,Sheet1!$A$2:$C$1001,3,FALSE)</f>
        <v>AB-</v>
      </c>
    </row>
    <row r="85" spans="1:24" ht="15.75" x14ac:dyDescent="0.25">
      <c r="A85" s="43">
        <v>84</v>
      </c>
      <c r="B85" t="str">
        <f>VLOOKUP(D85,Cara!$C$21:$D$27,2,FALSE)</f>
        <v>A</v>
      </c>
      <c r="C85" t="str">
        <f t="shared" si="3"/>
        <v>A0084</v>
      </c>
      <c r="D85" t="s">
        <v>1015</v>
      </c>
      <c r="E85" s="4" t="str">
        <f>VLOOKUP(C85,Detail!$G:$H,2,FALSE)</f>
        <v>Kadir Anggriawan</v>
      </c>
      <c r="F85" s="4" t="str">
        <f>VLOOKUP(D85,Helper!$D$31:$E$36,2,FALSE)</f>
        <v>Bu Dwi</v>
      </c>
      <c r="G85">
        <v>86</v>
      </c>
      <c r="H85">
        <v>61</v>
      </c>
      <c r="I85">
        <v>71</v>
      </c>
      <c r="J85">
        <v>59</v>
      </c>
      <c r="K85">
        <v>62</v>
      </c>
      <c r="L85">
        <v>45</v>
      </c>
      <c r="M85">
        <v>84</v>
      </c>
      <c r="N85" s="36" t="str">
        <f>IFERROR(VLOOKUP(C85,Absen!$A$2:$B$501,2,FALSE),"No")</f>
        <v>No</v>
      </c>
      <c r="O85" t="str">
        <f t="shared" si="4"/>
        <v>No</v>
      </c>
      <c r="P85">
        <f t="shared" si="5"/>
        <v>84</v>
      </c>
      <c r="Q85" s="42">
        <f>(Main!G85*12.5%)+(H85*12.5%)+(J85*12.5%)+(K85*12.5%)+(I85*20%)+(L85*20%)+(P85*10%)</f>
        <v>65.100000000000009</v>
      </c>
      <c r="R85" t="str">
        <f>VLOOKUP(Q85,Cara!$E$44:$F$49,2,TRUE)</f>
        <v>C</v>
      </c>
      <c r="S85" s="5">
        <f>VLOOKUP(C85,Sheet1!$A$2:$B$1001,2,FALSE)</f>
        <v>38089</v>
      </c>
      <c r="T85" s="6" t="str">
        <f>VLOOKUP(C85,Sheet1!$A$2:$G$1001,7,)</f>
        <v>Makassar</v>
      </c>
      <c r="U85" s="4">
        <f>VLOOKUP(C85,Sheet1!$A$2:$D$1001,4,FALSE)</f>
        <v>156</v>
      </c>
      <c r="V85" s="4">
        <f>VLOOKUP(C85,Sheet1!$A$2:$E$1001,5,FALSE)</f>
        <v>50</v>
      </c>
      <c r="W85" s="4" t="str">
        <f>VLOOKUP(C85,Sheet1!$A$2:$F$1001,6,FALSE)</f>
        <v xml:space="preserve">Gang Waringin No. 6
</v>
      </c>
      <c r="X85" s="4" t="str">
        <f>VLOOKUP(Main!C85,Sheet1!$A$2:$C$1001,3,FALSE)</f>
        <v>B-</v>
      </c>
    </row>
    <row r="86" spans="1:24" ht="15.75" x14ac:dyDescent="0.25">
      <c r="A86" s="43">
        <v>85</v>
      </c>
      <c r="B86" t="str">
        <f>VLOOKUP(D86,Cara!$C$21:$D$27,2,FALSE)</f>
        <v>C</v>
      </c>
      <c r="C86" t="str">
        <f t="shared" si="3"/>
        <v>C0085</v>
      </c>
      <c r="D86" t="s">
        <v>1012</v>
      </c>
      <c r="E86" s="4" t="str">
        <f>VLOOKUP(C86,Detail!$G:$H,2,FALSE)</f>
        <v>Gamani Susanti</v>
      </c>
      <c r="F86" s="4" t="str">
        <f>VLOOKUP(D86,Helper!$D$31:$E$36,2,FALSE)</f>
        <v>Pak Budi</v>
      </c>
      <c r="G86">
        <v>61</v>
      </c>
      <c r="H86">
        <v>49</v>
      </c>
      <c r="I86">
        <v>56</v>
      </c>
      <c r="J86">
        <v>56</v>
      </c>
      <c r="K86">
        <v>52</v>
      </c>
      <c r="L86">
        <v>97</v>
      </c>
      <c r="M86">
        <v>63</v>
      </c>
      <c r="N86" s="36" t="str">
        <f>IFERROR(VLOOKUP(C86,Absen!$A$2:$B$501,2,FALSE),"No")</f>
        <v>No</v>
      </c>
      <c r="O86" t="str">
        <f t="shared" si="4"/>
        <v>No</v>
      </c>
      <c r="P86">
        <f t="shared" si="5"/>
        <v>63</v>
      </c>
      <c r="Q86" s="42">
        <f>(Main!G86*12.5%)+(H86*12.5%)+(J86*12.5%)+(K86*12.5%)+(I86*20%)+(L86*20%)+(P86*10%)</f>
        <v>64.150000000000006</v>
      </c>
      <c r="R86" t="str">
        <f>VLOOKUP(Q86,Cara!$E$44:$F$49,2,TRUE)</f>
        <v>C</v>
      </c>
      <c r="S86" s="5">
        <f>VLOOKUP(C86,Sheet1!$A$2:$B$1001,2,FALSE)</f>
        <v>38394</v>
      </c>
      <c r="T86" s="6" t="str">
        <f>VLOOKUP(C86,Sheet1!$A$2:$G$1001,7,)</f>
        <v>Pekanbaru</v>
      </c>
      <c r="U86" s="4">
        <f>VLOOKUP(C86,Sheet1!$A$2:$D$1001,4,FALSE)</f>
        <v>167</v>
      </c>
      <c r="V86" s="4">
        <f>VLOOKUP(C86,Sheet1!$A$2:$E$1001,5,FALSE)</f>
        <v>91</v>
      </c>
      <c r="W86" s="4" t="str">
        <f>VLOOKUP(C86,Sheet1!$A$2:$F$1001,6,FALSE)</f>
        <v>Jalan Surapati No. 19</v>
      </c>
      <c r="X86" s="4" t="str">
        <f>VLOOKUP(Main!C86,Sheet1!$A$2:$C$1001,3,FALSE)</f>
        <v>O+</v>
      </c>
    </row>
    <row r="87" spans="1:24" ht="15.75" x14ac:dyDescent="0.25">
      <c r="A87" s="43">
        <v>86</v>
      </c>
      <c r="B87" t="str">
        <f>VLOOKUP(D87,Cara!$C$21:$D$27,2,FALSE)</f>
        <v>C</v>
      </c>
      <c r="C87" t="str">
        <f t="shared" si="3"/>
        <v>C0086</v>
      </c>
      <c r="D87" t="s">
        <v>1012</v>
      </c>
      <c r="E87" s="4" t="str">
        <f>VLOOKUP(C87,Detail!$G:$H,2,FALSE)</f>
        <v>Elvin Tarihoran</v>
      </c>
      <c r="F87" s="4" t="str">
        <f>VLOOKUP(D87,Helper!$D$31:$E$36,2,FALSE)</f>
        <v>Pak Budi</v>
      </c>
      <c r="G87">
        <v>81</v>
      </c>
      <c r="H87">
        <v>52</v>
      </c>
      <c r="I87">
        <v>56</v>
      </c>
      <c r="J87">
        <v>63</v>
      </c>
      <c r="K87">
        <v>80</v>
      </c>
      <c r="L87">
        <v>94</v>
      </c>
      <c r="M87">
        <v>71</v>
      </c>
      <c r="N87" s="36" t="str">
        <f>IFERROR(VLOOKUP(C87,Absen!$A$2:$B$501,2,FALSE),"No")</f>
        <v>No</v>
      </c>
      <c r="O87" t="str">
        <f t="shared" si="4"/>
        <v>No</v>
      </c>
      <c r="P87">
        <f t="shared" si="5"/>
        <v>71</v>
      </c>
      <c r="Q87" s="42">
        <f>(Main!G87*12.5%)+(H87*12.5%)+(J87*12.5%)+(K87*12.5%)+(I87*20%)+(L87*20%)+(P87*10%)</f>
        <v>71.599999999999994</v>
      </c>
      <c r="R87" t="str">
        <f>VLOOKUP(Q87,Cara!$E$44:$F$49,2,TRUE)</f>
        <v>B</v>
      </c>
      <c r="S87" s="5">
        <f>VLOOKUP(C87,Sheet1!$A$2:$B$1001,2,FALSE)</f>
        <v>37793</v>
      </c>
      <c r="T87" s="6" t="str">
        <f>VLOOKUP(C87,Sheet1!$A$2:$G$1001,7,)</f>
        <v>Bogor</v>
      </c>
      <c r="U87" s="4">
        <f>VLOOKUP(C87,Sheet1!$A$2:$D$1001,4,FALSE)</f>
        <v>167</v>
      </c>
      <c r="V87" s="4">
        <f>VLOOKUP(C87,Sheet1!$A$2:$E$1001,5,FALSE)</f>
        <v>76</v>
      </c>
      <c r="W87" s="4" t="str">
        <f>VLOOKUP(C87,Sheet1!$A$2:$F$1001,6,FALSE)</f>
        <v>Gg. Monginsidi No. 76</v>
      </c>
      <c r="X87" s="4" t="str">
        <f>VLOOKUP(Main!C87,Sheet1!$A$2:$C$1001,3,FALSE)</f>
        <v>O-</v>
      </c>
    </row>
    <row r="88" spans="1:24" ht="15.75" x14ac:dyDescent="0.25">
      <c r="A88" s="43">
        <v>87</v>
      </c>
      <c r="B88" t="str">
        <f>VLOOKUP(D88,Cara!$C$21:$D$27,2,FALSE)</f>
        <v>B</v>
      </c>
      <c r="C88" t="str">
        <f t="shared" si="3"/>
        <v>B0087</v>
      </c>
      <c r="D88" t="s">
        <v>1014</v>
      </c>
      <c r="E88" s="4" t="str">
        <f>VLOOKUP(C88,Detail!$G:$H,2,FALSE)</f>
        <v>Martana Dongoran</v>
      </c>
      <c r="F88" s="4" t="str">
        <f>VLOOKUP(D88,Helper!$D$31:$E$36,2,FALSE)</f>
        <v>Pak Krisna</v>
      </c>
      <c r="G88">
        <v>60</v>
      </c>
      <c r="H88">
        <v>47</v>
      </c>
      <c r="I88">
        <v>58</v>
      </c>
      <c r="J88">
        <v>61</v>
      </c>
      <c r="K88">
        <v>85</v>
      </c>
      <c r="L88">
        <v>54</v>
      </c>
      <c r="M88">
        <v>66</v>
      </c>
      <c r="N88" s="36" t="str">
        <f>IFERROR(VLOOKUP(C88,Absen!$A$2:$B$501,2,FALSE),"No")</f>
        <v>No</v>
      </c>
      <c r="O88" t="str">
        <f t="shared" si="4"/>
        <v>No</v>
      </c>
      <c r="P88">
        <f t="shared" si="5"/>
        <v>66</v>
      </c>
      <c r="Q88" s="42">
        <f>(Main!G88*12.5%)+(H88*12.5%)+(J88*12.5%)+(K88*12.5%)+(I88*20%)+(L88*20%)+(P88*10%)</f>
        <v>60.625000000000007</v>
      </c>
      <c r="R88" t="str">
        <f>VLOOKUP(Q88,Cara!$E$44:$F$49,2,TRUE)</f>
        <v>C</v>
      </c>
      <c r="S88" s="5">
        <f>VLOOKUP(C88,Sheet1!$A$2:$B$1001,2,FALSE)</f>
        <v>37166</v>
      </c>
      <c r="T88" s="6" t="str">
        <f>VLOOKUP(C88,Sheet1!$A$2:$G$1001,7,)</f>
        <v>Surabaya</v>
      </c>
      <c r="U88" s="4">
        <f>VLOOKUP(C88,Sheet1!$A$2:$D$1001,4,FALSE)</f>
        <v>170</v>
      </c>
      <c r="V88" s="4">
        <f>VLOOKUP(C88,Sheet1!$A$2:$E$1001,5,FALSE)</f>
        <v>56</v>
      </c>
      <c r="W88" s="4" t="str">
        <f>VLOOKUP(C88,Sheet1!$A$2:$F$1001,6,FALSE)</f>
        <v>Jl. M.H Thamrin No. 55</v>
      </c>
      <c r="X88" s="4" t="str">
        <f>VLOOKUP(Main!C88,Sheet1!$A$2:$C$1001,3,FALSE)</f>
        <v>B-</v>
      </c>
    </row>
    <row r="89" spans="1:24" ht="15.75" x14ac:dyDescent="0.25">
      <c r="A89" s="43">
        <v>88</v>
      </c>
      <c r="B89" t="str">
        <f>VLOOKUP(D89,Cara!$C$21:$D$27,2,FALSE)</f>
        <v>F</v>
      </c>
      <c r="C89" t="str">
        <f t="shared" si="3"/>
        <v>F0088</v>
      </c>
      <c r="D89" t="s">
        <v>1011</v>
      </c>
      <c r="E89" s="4" t="str">
        <f>VLOOKUP(C89,Detail!$G:$H,2,FALSE)</f>
        <v>Liman Pradipta</v>
      </c>
      <c r="F89" s="4" t="str">
        <f>VLOOKUP(D89,Helper!$D$31:$E$36,2,FALSE)</f>
        <v>Pak Andi</v>
      </c>
      <c r="G89">
        <v>80</v>
      </c>
      <c r="H89">
        <v>74</v>
      </c>
      <c r="I89">
        <v>50</v>
      </c>
      <c r="J89">
        <v>58</v>
      </c>
      <c r="K89">
        <v>94</v>
      </c>
      <c r="L89">
        <v>85</v>
      </c>
      <c r="M89">
        <v>68</v>
      </c>
      <c r="N89" s="36">
        <f>IFERROR(VLOOKUP(C89,Absen!$A$2:$B$501,2,FALSE),"No")</f>
        <v>44897</v>
      </c>
      <c r="O89" t="str">
        <f t="shared" si="4"/>
        <v>December</v>
      </c>
      <c r="P89">
        <f t="shared" si="5"/>
        <v>58</v>
      </c>
      <c r="Q89" s="42">
        <f>(Main!G89*12.5%)+(H89*12.5%)+(J89*12.5%)+(K89*12.5%)+(I89*20%)+(L89*20%)+(P89*10%)</f>
        <v>71.05</v>
      </c>
      <c r="R89" t="str">
        <f>VLOOKUP(Q89,Cara!$E$44:$F$49,2,TRUE)</f>
        <v>B</v>
      </c>
      <c r="S89" s="5">
        <f>VLOOKUP(C89,Sheet1!$A$2:$B$1001,2,FALSE)</f>
        <v>38125</v>
      </c>
      <c r="T89" s="6" t="str">
        <f>VLOOKUP(C89,Sheet1!$A$2:$G$1001,7,)</f>
        <v>Surabaya</v>
      </c>
      <c r="U89" s="4">
        <f>VLOOKUP(C89,Sheet1!$A$2:$D$1001,4,FALSE)</f>
        <v>171</v>
      </c>
      <c r="V89" s="4">
        <f>VLOOKUP(C89,Sheet1!$A$2:$E$1001,5,FALSE)</f>
        <v>61</v>
      </c>
      <c r="W89" s="4" t="str">
        <f>VLOOKUP(C89,Sheet1!$A$2:$F$1001,6,FALSE)</f>
        <v>Jl. Medokan Ayu No. 70</v>
      </c>
      <c r="X89" s="4" t="str">
        <f>VLOOKUP(Main!C89,Sheet1!$A$2:$C$1001,3,FALSE)</f>
        <v>B+</v>
      </c>
    </row>
    <row r="90" spans="1:24" ht="15.75" x14ac:dyDescent="0.25">
      <c r="A90" s="43">
        <v>89</v>
      </c>
      <c r="B90" t="str">
        <f>VLOOKUP(D90,Cara!$C$21:$D$27,2,FALSE)</f>
        <v>E</v>
      </c>
      <c r="C90" t="str">
        <f t="shared" si="3"/>
        <v>E0089</v>
      </c>
      <c r="D90" t="s">
        <v>1010</v>
      </c>
      <c r="E90" s="4" t="str">
        <f>VLOOKUP(C90,Detail!$G:$H,2,FALSE)</f>
        <v>Ganep Puspita</v>
      </c>
      <c r="F90" s="4" t="str">
        <f>VLOOKUP(D90,Helper!$D$31:$E$36,2,FALSE)</f>
        <v>Bu Made</v>
      </c>
      <c r="G90">
        <v>74</v>
      </c>
      <c r="H90">
        <v>50</v>
      </c>
      <c r="I90">
        <v>84</v>
      </c>
      <c r="J90">
        <v>72</v>
      </c>
      <c r="K90">
        <v>56</v>
      </c>
      <c r="L90">
        <v>59</v>
      </c>
      <c r="M90">
        <v>60</v>
      </c>
      <c r="N90" s="36">
        <f>IFERROR(VLOOKUP(C90,Absen!$A$2:$B$501,2,FALSE),"No")</f>
        <v>44789</v>
      </c>
      <c r="O90" t="str">
        <f t="shared" si="4"/>
        <v>August</v>
      </c>
      <c r="P90">
        <f t="shared" si="5"/>
        <v>50</v>
      </c>
      <c r="Q90" s="42">
        <f>(Main!G90*12.5%)+(H90*12.5%)+(J90*12.5%)+(K90*12.5%)+(I90*20%)+(L90*20%)+(P90*10%)</f>
        <v>65.099999999999994</v>
      </c>
      <c r="R90" t="str">
        <f>VLOOKUP(Q90,Cara!$E$44:$F$49,2,TRUE)</f>
        <v>C</v>
      </c>
      <c r="S90" s="5">
        <f>VLOOKUP(C90,Sheet1!$A$2:$B$1001,2,FALSE)</f>
        <v>38045</v>
      </c>
      <c r="T90" s="6" t="str">
        <f>VLOOKUP(C90,Sheet1!$A$2:$G$1001,7,)</f>
        <v>Semarang</v>
      </c>
      <c r="U90" s="4">
        <f>VLOOKUP(C90,Sheet1!$A$2:$D$1001,4,FALSE)</f>
        <v>179</v>
      </c>
      <c r="V90" s="4">
        <f>VLOOKUP(C90,Sheet1!$A$2:$E$1001,5,FALSE)</f>
        <v>50</v>
      </c>
      <c r="W90" s="4" t="str">
        <f>VLOOKUP(C90,Sheet1!$A$2:$F$1001,6,FALSE)</f>
        <v xml:space="preserve">Jalan Yos Sudarso No. 5
</v>
      </c>
      <c r="X90" s="4" t="str">
        <f>VLOOKUP(Main!C90,Sheet1!$A$2:$C$1001,3,FALSE)</f>
        <v>A+</v>
      </c>
    </row>
    <row r="91" spans="1:24" ht="15.75" x14ac:dyDescent="0.25">
      <c r="A91" s="43">
        <v>90</v>
      </c>
      <c r="B91" t="str">
        <f>VLOOKUP(D91,Cara!$C$21:$D$27,2,FALSE)</f>
        <v>D</v>
      </c>
      <c r="C91" t="str">
        <f t="shared" si="3"/>
        <v>D0090</v>
      </c>
      <c r="D91" t="s">
        <v>1013</v>
      </c>
      <c r="E91" s="4" t="str">
        <f>VLOOKUP(C91,Detail!$G:$H,2,FALSE)</f>
        <v>Adinata Samosir</v>
      </c>
      <c r="F91" s="4" t="str">
        <f>VLOOKUP(D91,Helper!$D$31:$E$36,2,FALSE)</f>
        <v>Bu Ratna</v>
      </c>
      <c r="G91">
        <v>69</v>
      </c>
      <c r="H91">
        <v>44</v>
      </c>
      <c r="I91">
        <v>81</v>
      </c>
      <c r="J91">
        <v>50</v>
      </c>
      <c r="K91">
        <v>57</v>
      </c>
      <c r="L91">
        <v>54</v>
      </c>
      <c r="M91">
        <v>88</v>
      </c>
      <c r="N91" s="36" t="str">
        <f>IFERROR(VLOOKUP(C91,Absen!$A$2:$B$501,2,FALSE),"No")</f>
        <v>No</v>
      </c>
      <c r="O91" t="str">
        <f t="shared" si="4"/>
        <v>No</v>
      </c>
      <c r="P91">
        <f t="shared" si="5"/>
        <v>88</v>
      </c>
      <c r="Q91" s="42">
        <f>(Main!G91*12.5%)+(H91*12.5%)+(J91*12.5%)+(K91*12.5%)+(I91*20%)+(L91*20%)+(P91*10%)</f>
        <v>63.3</v>
      </c>
      <c r="R91" t="str">
        <f>VLOOKUP(Q91,Cara!$E$44:$F$49,2,TRUE)</f>
        <v>C</v>
      </c>
      <c r="S91" s="5">
        <f>VLOOKUP(C91,Sheet1!$A$2:$B$1001,2,FALSE)</f>
        <v>38004</v>
      </c>
      <c r="T91" s="6" t="str">
        <f>VLOOKUP(C91,Sheet1!$A$2:$G$1001,7,)</f>
        <v>Bandar Lampung</v>
      </c>
      <c r="U91" s="4">
        <f>VLOOKUP(C91,Sheet1!$A$2:$D$1001,4,FALSE)</f>
        <v>150</v>
      </c>
      <c r="V91" s="4">
        <f>VLOOKUP(C91,Sheet1!$A$2:$E$1001,5,FALSE)</f>
        <v>64</v>
      </c>
      <c r="W91" s="4" t="str">
        <f>VLOOKUP(C91,Sheet1!$A$2:$F$1001,6,FALSE)</f>
        <v>Jl. Yos Sudarso No. 91</v>
      </c>
      <c r="X91" s="4" t="str">
        <f>VLOOKUP(Main!C91,Sheet1!$A$2:$C$1001,3,FALSE)</f>
        <v>AB+</v>
      </c>
    </row>
    <row r="92" spans="1:24" ht="15.75" x14ac:dyDescent="0.25">
      <c r="A92" s="43">
        <v>91</v>
      </c>
      <c r="B92" t="str">
        <f>VLOOKUP(D92,Cara!$C$21:$D$27,2,FALSE)</f>
        <v>F</v>
      </c>
      <c r="C92" t="str">
        <f t="shared" si="3"/>
        <v>F0091</v>
      </c>
      <c r="D92" t="s">
        <v>1011</v>
      </c>
      <c r="E92" s="4" t="str">
        <f>VLOOKUP(C92,Detail!$G:$H,2,FALSE)</f>
        <v>Omar Wibowo</v>
      </c>
      <c r="F92" s="4" t="str">
        <f>VLOOKUP(D92,Helper!$D$31:$E$36,2,FALSE)</f>
        <v>Pak Andi</v>
      </c>
      <c r="G92">
        <v>95</v>
      </c>
      <c r="H92">
        <v>66</v>
      </c>
      <c r="I92">
        <v>55</v>
      </c>
      <c r="J92">
        <v>70</v>
      </c>
      <c r="K92">
        <v>83</v>
      </c>
      <c r="L92">
        <v>86</v>
      </c>
      <c r="M92">
        <v>77</v>
      </c>
      <c r="N92" s="36" t="str">
        <f>IFERROR(VLOOKUP(C92,Absen!$A$2:$B$501,2,FALSE),"No")</f>
        <v>No</v>
      </c>
      <c r="O92" t="str">
        <f t="shared" si="4"/>
        <v>No</v>
      </c>
      <c r="P92">
        <f t="shared" si="5"/>
        <v>77</v>
      </c>
      <c r="Q92" s="42">
        <f>(Main!G92*12.5%)+(H92*12.5%)+(J92*12.5%)+(K92*12.5%)+(I92*20%)+(L92*20%)+(P92*10%)</f>
        <v>75.150000000000006</v>
      </c>
      <c r="R92" t="str">
        <f>VLOOKUP(Q92,Cara!$E$44:$F$49,2,TRUE)</f>
        <v>B</v>
      </c>
      <c r="S92" s="5">
        <f>VLOOKUP(C92,Sheet1!$A$2:$B$1001,2,FALSE)</f>
        <v>37366</v>
      </c>
      <c r="T92" s="6" t="str">
        <f>VLOOKUP(C92,Sheet1!$A$2:$G$1001,7,)</f>
        <v>Ambon</v>
      </c>
      <c r="U92" s="4">
        <f>VLOOKUP(C92,Sheet1!$A$2:$D$1001,4,FALSE)</f>
        <v>170</v>
      </c>
      <c r="V92" s="4">
        <f>VLOOKUP(C92,Sheet1!$A$2:$E$1001,5,FALSE)</f>
        <v>78</v>
      </c>
      <c r="W92" s="4" t="str">
        <f>VLOOKUP(C92,Sheet1!$A$2:$F$1001,6,FALSE)</f>
        <v>Gg. Suniaraja No. 72</v>
      </c>
      <c r="X92" s="4" t="str">
        <f>VLOOKUP(Main!C92,Sheet1!$A$2:$C$1001,3,FALSE)</f>
        <v>B-</v>
      </c>
    </row>
    <row r="93" spans="1:24" ht="15.75" x14ac:dyDescent="0.25">
      <c r="A93" s="43">
        <v>92</v>
      </c>
      <c r="B93" t="str">
        <f>VLOOKUP(D93,Cara!$C$21:$D$27,2,FALSE)</f>
        <v>B</v>
      </c>
      <c r="C93" t="str">
        <f t="shared" si="3"/>
        <v>B0092</v>
      </c>
      <c r="D93" t="s">
        <v>1014</v>
      </c>
      <c r="E93" s="4" t="str">
        <f>VLOOKUP(C93,Detail!$G:$H,2,FALSE)</f>
        <v>Warji Yuniar</v>
      </c>
      <c r="F93" s="4" t="str">
        <f>VLOOKUP(D93,Helper!$D$31:$E$36,2,FALSE)</f>
        <v>Pak Krisna</v>
      </c>
      <c r="G93">
        <v>95</v>
      </c>
      <c r="H93">
        <v>64</v>
      </c>
      <c r="I93">
        <v>33</v>
      </c>
      <c r="J93">
        <v>60</v>
      </c>
      <c r="K93">
        <v>61</v>
      </c>
      <c r="L93">
        <v>63</v>
      </c>
      <c r="M93">
        <v>60</v>
      </c>
      <c r="N93" s="36" t="str">
        <f>IFERROR(VLOOKUP(C93,Absen!$A$2:$B$501,2,FALSE),"No")</f>
        <v>No</v>
      </c>
      <c r="O93" t="str">
        <f t="shared" si="4"/>
        <v>No</v>
      </c>
      <c r="P93">
        <f t="shared" si="5"/>
        <v>60</v>
      </c>
      <c r="Q93" s="42">
        <f>(Main!G93*12.5%)+(H93*12.5%)+(J93*12.5%)+(K93*12.5%)+(I93*20%)+(L93*20%)+(P93*10%)</f>
        <v>60.2</v>
      </c>
      <c r="R93" t="str">
        <f>VLOOKUP(Q93,Cara!$E$44:$F$49,2,TRUE)</f>
        <v>C</v>
      </c>
      <c r="S93" s="5">
        <f>VLOOKUP(C93,Sheet1!$A$2:$B$1001,2,FALSE)</f>
        <v>38019</v>
      </c>
      <c r="T93" s="6" t="str">
        <f>VLOOKUP(C93,Sheet1!$A$2:$G$1001,7,)</f>
        <v>Dumai</v>
      </c>
      <c r="U93" s="4">
        <f>VLOOKUP(C93,Sheet1!$A$2:$D$1001,4,FALSE)</f>
        <v>180</v>
      </c>
      <c r="V93" s="4">
        <f>VLOOKUP(C93,Sheet1!$A$2:$E$1001,5,FALSE)</f>
        <v>78</v>
      </c>
      <c r="W93" s="4" t="str">
        <f>VLOOKUP(C93,Sheet1!$A$2:$F$1001,6,FALSE)</f>
        <v>Gg. Cihampelas No. 45</v>
      </c>
      <c r="X93" s="4" t="str">
        <f>VLOOKUP(Main!C93,Sheet1!$A$2:$C$1001,3,FALSE)</f>
        <v>AB-</v>
      </c>
    </row>
    <row r="94" spans="1:24" ht="15.75" x14ac:dyDescent="0.25">
      <c r="A94" s="43">
        <v>93</v>
      </c>
      <c r="B94" t="str">
        <f>VLOOKUP(D94,Cara!$C$21:$D$27,2,FALSE)</f>
        <v>E</v>
      </c>
      <c r="C94" t="str">
        <f t="shared" si="3"/>
        <v>E0093</v>
      </c>
      <c r="D94" t="s">
        <v>1010</v>
      </c>
      <c r="E94" s="4" t="str">
        <f>VLOOKUP(C94,Detail!$G:$H,2,FALSE)</f>
        <v>Yuliana Sihombing</v>
      </c>
      <c r="F94" s="4" t="str">
        <f>VLOOKUP(D94,Helper!$D$31:$E$36,2,FALSE)</f>
        <v>Bu Made</v>
      </c>
      <c r="G94">
        <v>93</v>
      </c>
      <c r="H94">
        <v>59</v>
      </c>
      <c r="I94">
        <v>50</v>
      </c>
      <c r="J94">
        <v>67</v>
      </c>
      <c r="K94">
        <v>81</v>
      </c>
      <c r="L94">
        <v>72</v>
      </c>
      <c r="M94">
        <v>73</v>
      </c>
      <c r="N94" s="36" t="str">
        <f>IFERROR(VLOOKUP(C94,Absen!$A$2:$B$501,2,FALSE),"No")</f>
        <v>No</v>
      </c>
      <c r="O94" t="str">
        <f t="shared" si="4"/>
        <v>No</v>
      </c>
      <c r="P94">
        <f t="shared" si="5"/>
        <v>73</v>
      </c>
      <c r="Q94" s="42">
        <f>(Main!G94*12.5%)+(H94*12.5%)+(J94*12.5%)+(K94*12.5%)+(I94*20%)+(L94*20%)+(P94*10%)</f>
        <v>69.2</v>
      </c>
      <c r="R94" t="str">
        <f>VLOOKUP(Q94,Cara!$E$44:$F$49,2,TRUE)</f>
        <v>C</v>
      </c>
      <c r="S94" s="5">
        <f>VLOOKUP(C94,Sheet1!$A$2:$B$1001,2,FALSE)</f>
        <v>37968</v>
      </c>
      <c r="T94" s="6" t="str">
        <f>VLOOKUP(C94,Sheet1!$A$2:$G$1001,7,)</f>
        <v>Pariaman</v>
      </c>
      <c r="U94" s="4">
        <f>VLOOKUP(C94,Sheet1!$A$2:$D$1001,4,FALSE)</f>
        <v>180</v>
      </c>
      <c r="V94" s="4">
        <f>VLOOKUP(C94,Sheet1!$A$2:$E$1001,5,FALSE)</f>
        <v>55</v>
      </c>
      <c r="W94" s="4" t="str">
        <f>VLOOKUP(C94,Sheet1!$A$2:$F$1001,6,FALSE)</f>
        <v>Jalan Sukabumi No. 33</v>
      </c>
      <c r="X94" s="4" t="str">
        <f>VLOOKUP(Main!C94,Sheet1!$A$2:$C$1001,3,FALSE)</f>
        <v>B-</v>
      </c>
    </row>
    <row r="95" spans="1:24" ht="15.75" x14ac:dyDescent="0.25">
      <c r="A95" s="43">
        <v>94</v>
      </c>
      <c r="B95" t="str">
        <f>VLOOKUP(D95,Cara!$C$21:$D$27,2,FALSE)</f>
        <v>A</v>
      </c>
      <c r="C95" t="str">
        <f t="shared" si="3"/>
        <v>A0094</v>
      </c>
      <c r="D95" t="s">
        <v>1015</v>
      </c>
      <c r="E95" s="4" t="str">
        <f>VLOOKUP(C95,Detail!$G:$H,2,FALSE)</f>
        <v>Umay Suryono</v>
      </c>
      <c r="F95" s="4" t="str">
        <f>VLOOKUP(D95,Helper!$D$31:$E$36,2,FALSE)</f>
        <v>Bu Dwi</v>
      </c>
      <c r="G95">
        <v>60</v>
      </c>
      <c r="H95">
        <v>46</v>
      </c>
      <c r="I95">
        <v>92</v>
      </c>
      <c r="J95">
        <v>75</v>
      </c>
      <c r="K95">
        <v>72</v>
      </c>
      <c r="L95">
        <v>69</v>
      </c>
      <c r="M95">
        <v>87</v>
      </c>
      <c r="N95" s="36" t="str">
        <f>IFERROR(VLOOKUP(C95,Absen!$A$2:$B$501,2,FALSE),"No")</f>
        <v>No</v>
      </c>
      <c r="O95" t="str">
        <f t="shared" si="4"/>
        <v>No</v>
      </c>
      <c r="P95">
        <f t="shared" si="5"/>
        <v>87</v>
      </c>
      <c r="Q95" s="42">
        <f>(Main!G95*12.5%)+(H95*12.5%)+(J95*12.5%)+(K95*12.5%)+(I95*20%)+(L95*20%)+(P95*10%)</f>
        <v>72.525000000000006</v>
      </c>
      <c r="R95" t="str">
        <f>VLOOKUP(Q95,Cara!$E$44:$F$49,2,TRUE)</f>
        <v>B</v>
      </c>
      <c r="S95" s="5">
        <f>VLOOKUP(C95,Sheet1!$A$2:$B$1001,2,FALSE)</f>
        <v>37701</v>
      </c>
      <c r="T95" s="6" t="str">
        <f>VLOOKUP(C95,Sheet1!$A$2:$G$1001,7,)</f>
        <v>Lubuklinggau</v>
      </c>
      <c r="U95" s="4">
        <f>VLOOKUP(C95,Sheet1!$A$2:$D$1001,4,FALSE)</f>
        <v>160</v>
      </c>
      <c r="V95" s="4">
        <f>VLOOKUP(C95,Sheet1!$A$2:$E$1001,5,FALSE)</f>
        <v>69</v>
      </c>
      <c r="W95" s="4" t="str">
        <f>VLOOKUP(C95,Sheet1!$A$2:$F$1001,6,FALSE)</f>
        <v xml:space="preserve">Jl. Gegerkalong Hilir No. 0
</v>
      </c>
      <c r="X95" s="4" t="str">
        <f>VLOOKUP(Main!C95,Sheet1!$A$2:$C$1001,3,FALSE)</f>
        <v>AB-</v>
      </c>
    </row>
    <row r="96" spans="1:24" ht="15.75" x14ac:dyDescent="0.25">
      <c r="A96" s="43">
        <v>95</v>
      </c>
      <c r="B96" t="str">
        <f>VLOOKUP(D96,Cara!$C$21:$D$27,2,FALSE)</f>
        <v>F</v>
      </c>
      <c r="C96" t="str">
        <f t="shared" si="3"/>
        <v>F0095</v>
      </c>
      <c r="D96" t="s">
        <v>1011</v>
      </c>
      <c r="E96" s="4" t="str">
        <f>VLOOKUP(C96,Detail!$G:$H,2,FALSE)</f>
        <v>Bagiya Damanik</v>
      </c>
      <c r="F96" s="4" t="str">
        <f>VLOOKUP(D96,Helper!$D$31:$E$36,2,FALSE)</f>
        <v>Pak Andi</v>
      </c>
      <c r="G96">
        <v>52</v>
      </c>
      <c r="H96">
        <v>42</v>
      </c>
      <c r="I96">
        <v>76</v>
      </c>
      <c r="J96">
        <v>68</v>
      </c>
      <c r="K96">
        <v>69</v>
      </c>
      <c r="L96">
        <v>54</v>
      </c>
      <c r="M96">
        <v>85</v>
      </c>
      <c r="N96" s="36">
        <f>IFERROR(VLOOKUP(C96,Absen!$A$2:$B$501,2,FALSE),"No")</f>
        <v>44773</v>
      </c>
      <c r="O96" t="str">
        <f t="shared" si="4"/>
        <v>July</v>
      </c>
      <c r="P96">
        <f t="shared" si="5"/>
        <v>75</v>
      </c>
      <c r="Q96" s="42">
        <f>(Main!G96*12.5%)+(H96*12.5%)+(J96*12.5%)+(K96*12.5%)+(I96*20%)+(L96*20%)+(P96*10%)</f>
        <v>62.375</v>
      </c>
      <c r="R96" t="str">
        <f>VLOOKUP(Q96,Cara!$E$44:$F$49,2,TRUE)</f>
        <v>C</v>
      </c>
      <c r="S96" s="5">
        <f>VLOOKUP(C96,Sheet1!$A$2:$B$1001,2,FALSE)</f>
        <v>38292</v>
      </c>
      <c r="T96" s="6" t="str">
        <f>VLOOKUP(C96,Sheet1!$A$2:$G$1001,7,)</f>
        <v>Salatiga</v>
      </c>
      <c r="U96" s="4">
        <f>VLOOKUP(C96,Sheet1!$A$2:$D$1001,4,FALSE)</f>
        <v>163</v>
      </c>
      <c r="V96" s="4">
        <f>VLOOKUP(C96,Sheet1!$A$2:$E$1001,5,FALSE)</f>
        <v>92</v>
      </c>
      <c r="W96" s="4" t="str">
        <f>VLOOKUP(C96,Sheet1!$A$2:$F$1001,6,FALSE)</f>
        <v>Gang Medokan Ayu No. 10</v>
      </c>
      <c r="X96" s="4" t="str">
        <f>VLOOKUP(Main!C96,Sheet1!$A$2:$C$1001,3,FALSE)</f>
        <v>A-</v>
      </c>
    </row>
    <row r="97" spans="1:24" ht="15.75" x14ac:dyDescent="0.25">
      <c r="A97" s="43">
        <v>96</v>
      </c>
      <c r="B97" t="str">
        <f>VLOOKUP(D97,Cara!$C$21:$D$27,2,FALSE)</f>
        <v>D</v>
      </c>
      <c r="C97" t="str">
        <f t="shared" si="3"/>
        <v>D0096</v>
      </c>
      <c r="D97" t="s">
        <v>1013</v>
      </c>
      <c r="E97" s="4" t="str">
        <f>VLOOKUP(C97,Detail!$G:$H,2,FALSE)</f>
        <v>Umi Nainggolan</v>
      </c>
      <c r="F97" s="4" t="str">
        <f>VLOOKUP(D97,Helper!$D$31:$E$36,2,FALSE)</f>
        <v>Bu Ratna</v>
      </c>
      <c r="G97">
        <v>69</v>
      </c>
      <c r="H97">
        <v>52</v>
      </c>
      <c r="I97">
        <v>57</v>
      </c>
      <c r="J97">
        <v>57</v>
      </c>
      <c r="K97">
        <v>76</v>
      </c>
      <c r="L97">
        <v>56</v>
      </c>
      <c r="M97">
        <v>65</v>
      </c>
      <c r="N97" s="36">
        <f>IFERROR(VLOOKUP(C97,Absen!$A$2:$B$501,2,FALSE),"No")</f>
        <v>44804</v>
      </c>
      <c r="O97" t="str">
        <f t="shared" si="4"/>
        <v>August</v>
      </c>
      <c r="P97">
        <f t="shared" si="5"/>
        <v>55</v>
      </c>
      <c r="Q97" s="42">
        <f>(Main!G97*12.5%)+(H97*12.5%)+(J97*12.5%)+(K97*12.5%)+(I97*20%)+(L97*20%)+(P97*10%)</f>
        <v>59.85</v>
      </c>
      <c r="R97" t="str">
        <f>VLOOKUP(Q97,Cara!$E$44:$F$49,2,TRUE)</f>
        <v>D</v>
      </c>
      <c r="S97" s="5">
        <f>VLOOKUP(C97,Sheet1!$A$2:$B$1001,2,FALSE)</f>
        <v>37891</v>
      </c>
      <c r="T97" s="6" t="str">
        <f>VLOOKUP(C97,Sheet1!$A$2:$G$1001,7,)</f>
        <v>Binjai</v>
      </c>
      <c r="U97" s="4">
        <f>VLOOKUP(C97,Sheet1!$A$2:$D$1001,4,FALSE)</f>
        <v>156</v>
      </c>
      <c r="V97" s="4">
        <f>VLOOKUP(C97,Sheet1!$A$2:$E$1001,5,FALSE)</f>
        <v>63</v>
      </c>
      <c r="W97" s="4" t="str">
        <f>VLOOKUP(C97,Sheet1!$A$2:$F$1001,6,FALSE)</f>
        <v>Jl. Sukajadi No. 95</v>
      </c>
      <c r="X97" s="4" t="str">
        <f>VLOOKUP(Main!C97,Sheet1!$A$2:$C$1001,3,FALSE)</f>
        <v>B-</v>
      </c>
    </row>
    <row r="98" spans="1:24" ht="15.75" x14ac:dyDescent="0.25">
      <c r="A98" s="43">
        <v>97</v>
      </c>
      <c r="B98" t="str">
        <f>VLOOKUP(D98,Cara!$C$21:$D$27,2,FALSE)</f>
        <v>D</v>
      </c>
      <c r="C98" t="str">
        <f t="shared" si="3"/>
        <v>D0097</v>
      </c>
      <c r="D98" t="s">
        <v>1013</v>
      </c>
      <c r="E98" s="4" t="str">
        <f>VLOOKUP(C98,Detail!$G:$H,2,FALSE)</f>
        <v>Oliva Lailasari</v>
      </c>
      <c r="F98" s="4" t="str">
        <f>VLOOKUP(D98,Helper!$D$31:$E$36,2,FALSE)</f>
        <v>Bu Ratna</v>
      </c>
      <c r="G98">
        <v>93</v>
      </c>
      <c r="H98">
        <v>52</v>
      </c>
      <c r="I98">
        <v>93</v>
      </c>
      <c r="J98">
        <v>56</v>
      </c>
      <c r="K98">
        <v>84</v>
      </c>
      <c r="L98">
        <v>97</v>
      </c>
      <c r="M98">
        <v>64</v>
      </c>
      <c r="N98" s="36">
        <f>IFERROR(VLOOKUP(C98,Absen!$A$2:$B$501,2,FALSE),"No")</f>
        <v>44800</v>
      </c>
      <c r="O98" t="str">
        <f t="shared" si="4"/>
        <v>August</v>
      </c>
      <c r="P98">
        <f t="shared" si="5"/>
        <v>54</v>
      </c>
      <c r="Q98" s="42">
        <f>(Main!G98*12.5%)+(H98*12.5%)+(J98*12.5%)+(K98*12.5%)+(I98*20%)+(L98*20%)+(P98*10%)</f>
        <v>79.025000000000006</v>
      </c>
      <c r="R98" t="str">
        <f>VLOOKUP(Q98,Cara!$E$44:$F$49,2,TRUE)</f>
        <v>B</v>
      </c>
      <c r="S98" s="5">
        <f>VLOOKUP(C98,Sheet1!$A$2:$B$1001,2,FALSE)</f>
        <v>38042</v>
      </c>
      <c r="T98" s="6" t="str">
        <f>VLOOKUP(C98,Sheet1!$A$2:$G$1001,7,)</f>
        <v>Kota Administrasi Jakarta Barat</v>
      </c>
      <c r="U98" s="4">
        <f>VLOOKUP(C98,Sheet1!$A$2:$D$1001,4,FALSE)</f>
        <v>168</v>
      </c>
      <c r="V98" s="4">
        <f>VLOOKUP(C98,Sheet1!$A$2:$E$1001,5,FALSE)</f>
        <v>45</v>
      </c>
      <c r="W98" s="4" t="str">
        <f>VLOOKUP(C98,Sheet1!$A$2:$F$1001,6,FALSE)</f>
        <v>Jl. Antapani Lama No. 52</v>
      </c>
      <c r="X98" s="4" t="str">
        <f>VLOOKUP(Main!C98,Sheet1!$A$2:$C$1001,3,FALSE)</f>
        <v>B+</v>
      </c>
    </row>
    <row r="99" spans="1:24" ht="15.75" x14ac:dyDescent="0.25">
      <c r="A99" s="43">
        <v>98</v>
      </c>
      <c r="B99" t="str">
        <f>VLOOKUP(D99,Cara!$C$21:$D$27,2,FALSE)</f>
        <v>B</v>
      </c>
      <c r="C99" t="str">
        <f t="shared" si="3"/>
        <v>B0098</v>
      </c>
      <c r="D99" t="s">
        <v>1014</v>
      </c>
      <c r="E99" s="4" t="str">
        <f>VLOOKUP(C99,Detail!$G:$H,2,FALSE)</f>
        <v>Kasusra Riyanti</v>
      </c>
      <c r="F99" s="4" t="str">
        <f>VLOOKUP(D99,Helper!$D$31:$E$36,2,FALSE)</f>
        <v>Pak Krisna</v>
      </c>
      <c r="G99">
        <v>61</v>
      </c>
      <c r="H99">
        <v>40</v>
      </c>
      <c r="I99">
        <v>75</v>
      </c>
      <c r="J99">
        <v>68</v>
      </c>
      <c r="K99">
        <v>53</v>
      </c>
      <c r="L99">
        <v>65</v>
      </c>
      <c r="M99">
        <v>97</v>
      </c>
      <c r="N99" s="36">
        <f>IFERROR(VLOOKUP(C99,Absen!$A$2:$B$501,2,FALSE),"No")</f>
        <v>44913</v>
      </c>
      <c r="O99" t="str">
        <f t="shared" si="4"/>
        <v>December</v>
      </c>
      <c r="P99">
        <f t="shared" si="5"/>
        <v>87</v>
      </c>
      <c r="Q99" s="42">
        <f>(Main!G99*12.5%)+(H99*12.5%)+(J99*12.5%)+(K99*12.5%)+(I99*20%)+(L99*20%)+(P99*10%)</f>
        <v>64.45</v>
      </c>
      <c r="R99" t="str">
        <f>VLOOKUP(Q99,Cara!$E$44:$F$49,2,TRUE)</f>
        <v>C</v>
      </c>
      <c r="S99" s="5">
        <f>VLOOKUP(C99,Sheet1!$A$2:$B$1001,2,FALSE)</f>
        <v>38394</v>
      </c>
      <c r="T99" s="6" t="str">
        <f>VLOOKUP(C99,Sheet1!$A$2:$G$1001,7,)</f>
        <v>Binjai</v>
      </c>
      <c r="U99" s="4">
        <f>VLOOKUP(C99,Sheet1!$A$2:$D$1001,4,FALSE)</f>
        <v>162</v>
      </c>
      <c r="V99" s="4">
        <f>VLOOKUP(C99,Sheet1!$A$2:$E$1001,5,FALSE)</f>
        <v>48</v>
      </c>
      <c r="W99" s="4" t="str">
        <f>VLOOKUP(C99,Sheet1!$A$2:$F$1001,6,FALSE)</f>
        <v xml:space="preserve">Jalan Ciwastra No. 0
</v>
      </c>
      <c r="X99" s="4" t="str">
        <f>VLOOKUP(Main!C99,Sheet1!$A$2:$C$1001,3,FALSE)</f>
        <v>AB-</v>
      </c>
    </row>
    <row r="100" spans="1:24" ht="15.75" x14ac:dyDescent="0.25">
      <c r="A100" s="43">
        <v>99</v>
      </c>
      <c r="B100" t="str">
        <f>VLOOKUP(D100,Cara!$C$21:$D$27,2,FALSE)</f>
        <v>F</v>
      </c>
      <c r="C100" t="str">
        <f t="shared" si="3"/>
        <v>F0099</v>
      </c>
      <c r="D100" t="s">
        <v>1011</v>
      </c>
      <c r="E100" s="4" t="str">
        <f>VLOOKUP(C100,Detail!$G:$H,2,FALSE)</f>
        <v>Dalimin Padmasari</v>
      </c>
      <c r="F100" s="4" t="str">
        <f>VLOOKUP(D100,Helper!$D$31:$E$36,2,FALSE)</f>
        <v>Pak Andi</v>
      </c>
      <c r="G100">
        <v>89</v>
      </c>
      <c r="H100">
        <v>43</v>
      </c>
      <c r="I100">
        <v>60</v>
      </c>
      <c r="J100">
        <v>54</v>
      </c>
      <c r="K100">
        <v>79</v>
      </c>
      <c r="L100">
        <v>61</v>
      </c>
      <c r="M100">
        <v>78</v>
      </c>
      <c r="N100" s="36" t="str">
        <f>IFERROR(VLOOKUP(C100,Absen!$A$2:$B$501,2,FALSE),"No")</f>
        <v>No</v>
      </c>
      <c r="O100" t="str">
        <f t="shared" si="4"/>
        <v>No</v>
      </c>
      <c r="P100">
        <f t="shared" si="5"/>
        <v>78</v>
      </c>
      <c r="Q100" s="42">
        <f>(Main!G100*12.5%)+(H100*12.5%)+(J100*12.5%)+(K100*12.5%)+(I100*20%)+(L100*20%)+(P100*10%)</f>
        <v>65.125</v>
      </c>
      <c r="R100" t="str">
        <f>VLOOKUP(Q100,Cara!$E$44:$F$49,2,TRUE)</f>
        <v>C</v>
      </c>
      <c r="S100" s="5">
        <f>VLOOKUP(C100,Sheet1!$A$2:$B$1001,2,FALSE)</f>
        <v>37384</v>
      </c>
      <c r="T100" s="6" t="str">
        <f>VLOOKUP(C100,Sheet1!$A$2:$G$1001,7,)</f>
        <v>Bengkulu</v>
      </c>
      <c r="U100" s="4">
        <f>VLOOKUP(C100,Sheet1!$A$2:$D$1001,4,FALSE)</f>
        <v>165</v>
      </c>
      <c r="V100" s="4">
        <f>VLOOKUP(C100,Sheet1!$A$2:$E$1001,5,FALSE)</f>
        <v>53</v>
      </c>
      <c r="W100" s="4" t="str">
        <f>VLOOKUP(C100,Sheet1!$A$2:$F$1001,6,FALSE)</f>
        <v>Jl. Suniaraja No. 25</v>
      </c>
      <c r="X100" s="4" t="str">
        <f>VLOOKUP(Main!C100,Sheet1!$A$2:$C$1001,3,FALSE)</f>
        <v>A-</v>
      </c>
    </row>
    <row r="101" spans="1:24" ht="15.75" x14ac:dyDescent="0.25">
      <c r="A101" s="43">
        <v>100</v>
      </c>
      <c r="B101" t="str">
        <f>VLOOKUP(D101,Cara!$C$21:$D$27,2,FALSE)</f>
        <v>A</v>
      </c>
      <c r="C101" t="str">
        <f t="shared" si="3"/>
        <v>A0100</v>
      </c>
      <c r="D101" t="s">
        <v>1015</v>
      </c>
      <c r="E101" s="4" t="str">
        <f>VLOOKUP(C101,Detail!$G:$H,2,FALSE)</f>
        <v>Jarwa Maulana</v>
      </c>
      <c r="F101" s="4" t="str">
        <f>VLOOKUP(D101,Helper!$D$31:$E$36,2,FALSE)</f>
        <v>Bu Dwi</v>
      </c>
      <c r="G101">
        <v>50</v>
      </c>
      <c r="H101">
        <v>44</v>
      </c>
      <c r="I101">
        <v>51</v>
      </c>
      <c r="J101">
        <v>69</v>
      </c>
      <c r="K101">
        <v>54</v>
      </c>
      <c r="L101">
        <v>82</v>
      </c>
      <c r="M101">
        <v>66</v>
      </c>
      <c r="N101" s="36">
        <f>IFERROR(VLOOKUP(C101,Absen!$A$2:$B$501,2,FALSE),"No")</f>
        <v>44811</v>
      </c>
      <c r="O101" t="str">
        <f t="shared" si="4"/>
        <v>September</v>
      </c>
      <c r="P101">
        <f t="shared" si="5"/>
        <v>56</v>
      </c>
      <c r="Q101" s="42">
        <f>(Main!G101*12.5%)+(H101*12.5%)+(J101*12.5%)+(K101*12.5%)+(I101*20%)+(L101*20%)+(P101*10%)</f>
        <v>59.32500000000001</v>
      </c>
      <c r="R101" t="str">
        <f>VLOOKUP(Q101,Cara!$E$44:$F$49,2,TRUE)</f>
        <v>D</v>
      </c>
      <c r="S101" s="5">
        <f>VLOOKUP(C101,Sheet1!$A$2:$B$1001,2,FALSE)</f>
        <v>37996</v>
      </c>
      <c r="T101" s="6" t="str">
        <f>VLOOKUP(C101,Sheet1!$A$2:$G$1001,7,)</f>
        <v>Bitung</v>
      </c>
      <c r="U101" s="4">
        <f>VLOOKUP(C101,Sheet1!$A$2:$D$1001,4,FALSE)</f>
        <v>168</v>
      </c>
      <c r="V101" s="4">
        <f>VLOOKUP(C101,Sheet1!$A$2:$E$1001,5,FALSE)</f>
        <v>62</v>
      </c>
      <c r="W101" s="4" t="str">
        <f>VLOOKUP(C101,Sheet1!$A$2:$F$1001,6,FALSE)</f>
        <v xml:space="preserve">Gang Sukabumi No. 7
</v>
      </c>
      <c r="X101" s="4" t="str">
        <f>VLOOKUP(Main!C101,Sheet1!$A$2:$C$1001,3,FALSE)</f>
        <v>O-</v>
      </c>
    </row>
    <row r="102" spans="1:24" ht="15.75" x14ac:dyDescent="0.25">
      <c r="A102" s="43">
        <v>101</v>
      </c>
      <c r="B102" t="str">
        <f>VLOOKUP(D102,Cara!$C$21:$D$27,2,FALSE)</f>
        <v>C</v>
      </c>
      <c r="C102" t="str">
        <f t="shared" si="3"/>
        <v>C0101</v>
      </c>
      <c r="D102" t="s">
        <v>1012</v>
      </c>
      <c r="E102" s="4" t="str">
        <f>VLOOKUP(C102,Detail!$G:$H,2,FALSE)</f>
        <v>Dodo Hassanah</v>
      </c>
      <c r="F102" s="4" t="str">
        <f>VLOOKUP(D102,Helper!$D$31:$E$36,2,FALSE)</f>
        <v>Pak Budi</v>
      </c>
      <c r="G102">
        <v>57</v>
      </c>
      <c r="H102">
        <v>43</v>
      </c>
      <c r="I102">
        <v>61</v>
      </c>
      <c r="J102">
        <v>50</v>
      </c>
      <c r="K102">
        <v>79</v>
      </c>
      <c r="L102">
        <v>82</v>
      </c>
      <c r="M102">
        <v>60</v>
      </c>
      <c r="N102" s="36" t="str">
        <f>IFERROR(VLOOKUP(C102,Absen!$A$2:$B$501,2,FALSE),"No")</f>
        <v>No</v>
      </c>
      <c r="O102" t="str">
        <f t="shared" si="4"/>
        <v>No</v>
      </c>
      <c r="P102">
        <f t="shared" si="5"/>
        <v>60</v>
      </c>
      <c r="Q102" s="42">
        <f>(Main!G102*12.5%)+(H102*12.5%)+(J102*12.5%)+(K102*12.5%)+(I102*20%)+(L102*20%)+(P102*10%)</f>
        <v>63.225000000000009</v>
      </c>
      <c r="R102" t="str">
        <f>VLOOKUP(Q102,Cara!$E$44:$F$49,2,TRUE)</f>
        <v>C</v>
      </c>
      <c r="S102" s="5">
        <f>VLOOKUP(C102,Sheet1!$A$2:$B$1001,2,FALSE)</f>
        <v>37705</v>
      </c>
      <c r="T102" s="6" t="str">
        <f>VLOOKUP(C102,Sheet1!$A$2:$G$1001,7,)</f>
        <v>Ternate</v>
      </c>
      <c r="U102" s="4">
        <f>VLOOKUP(C102,Sheet1!$A$2:$D$1001,4,FALSE)</f>
        <v>157</v>
      </c>
      <c r="V102" s="4">
        <f>VLOOKUP(C102,Sheet1!$A$2:$E$1001,5,FALSE)</f>
        <v>91</v>
      </c>
      <c r="W102" s="4" t="str">
        <f>VLOOKUP(C102,Sheet1!$A$2:$F$1001,6,FALSE)</f>
        <v xml:space="preserve">Jalan Medokan Ayu No. 3
</v>
      </c>
      <c r="X102" s="4" t="str">
        <f>VLOOKUP(Main!C102,Sheet1!$A$2:$C$1001,3,FALSE)</f>
        <v>O+</v>
      </c>
    </row>
    <row r="103" spans="1:24" ht="15.75" x14ac:dyDescent="0.25">
      <c r="A103" s="43">
        <v>102</v>
      </c>
      <c r="B103" t="str">
        <f>VLOOKUP(D103,Cara!$C$21:$D$27,2,FALSE)</f>
        <v>D</v>
      </c>
      <c r="C103" t="str">
        <f t="shared" si="3"/>
        <v>D0102</v>
      </c>
      <c r="D103" t="s">
        <v>1013</v>
      </c>
      <c r="E103" s="4" t="str">
        <f>VLOOKUP(C103,Detail!$G:$H,2,FALSE)</f>
        <v>Edward Wasita</v>
      </c>
      <c r="F103" s="4" t="str">
        <f>VLOOKUP(D103,Helper!$D$31:$E$36,2,FALSE)</f>
        <v>Bu Ratna</v>
      </c>
      <c r="G103">
        <v>50</v>
      </c>
      <c r="H103">
        <v>42</v>
      </c>
      <c r="I103">
        <v>89</v>
      </c>
      <c r="J103">
        <v>59</v>
      </c>
      <c r="K103">
        <v>85</v>
      </c>
      <c r="L103">
        <v>66</v>
      </c>
      <c r="M103">
        <v>60</v>
      </c>
      <c r="N103" s="36">
        <f>IFERROR(VLOOKUP(C103,Absen!$A$2:$B$501,2,FALSE),"No")</f>
        <v>44825</v>
      </c>
      <c r="O103" t="str">
        <f t="shared" si="4"/>
        <v>September</v>
      </c>
      <c r="P103">
        <f t="shared" si="5"/>
        <v>50</v>
      </c>
      <c r="Q103" s="42">
        <f>(Main!G103*12.5%)+(H103*12.5%)+(J103*12.5%)+(K103*12.5%)+(I103*20%)+(L103*20%)+(P103*10%)</f>
        <v>65.5</v>
      </c>
      <c r="R103" t="str">
        <f>VLOOKUP(Q103,Cara!$E$44:$F$49,2,TRUE)</f>
        <v>C</v>
      </c>
      <c r="S103" s="5">
        <f>VLOOKUP(C103,Sheet1!$A$2:$B$1001,2,FALSE)</f>
        <v>37757</v>
      </c>
      <c r="T103" s="6" t="str">
        <f>VLOOKUP(C103,Sheet1!$A$2:$G$1001,7,)</f>
        <v>Surabaya</v>
      </c>
      <c r="U103" s="4">
        <f>VLOOKUP(C103,Sheet1!$A$2:$D$1001,4,FALSE)</f>
        <v>150</v>
      </c>
      <c r="V103" s="4">
        <f>VLOOKUP(C103,Sheet1!$A$2:$E$1001,5,FALSE)</f>
        <v>91</v>
      </c>
      <c r="W103" s="4" t="str">
        <f>VLOOKUP(C103,Sheet1!$A$2:$F$1001,6,FALSE)</f>
        <v xml:space="preserve">Jalan Gegerkalong Hilir No. 0
</v>
      </c>
      <c r="X103" s="4" t="str">
        <f>VLOOKUP(Main!C103,Sheet1!$A$2:$C$1001,3,FALSE)</f>
        <v>AB-</v>
      </c>
    </row>
    <row r="104" spans="1:24" ht="15.75" x14ac:dyDescent="0.25">
      <c r="A104" s="43">
        <v>103</v>
      </c>
      <c r="B104" t="str">
        <f>VLOOKUP(D104,Cara!$C$21:$D$27,2,FALSE)</f>
        <v>D</v>
      </c>
      <c r="C104" t="str">
        <f t="shared" si="3"/>
        <v>D0103</v>
      </c>
      <c r="D104" t="s">
        <v>1013</v>
      </c>
      <c r="E104" s="4" t="str">
        <f>VLOOKUP(C104,Detail!$G:$H,2,FALSE)</f>
        <v>Kartika Napitupulu</v>
      </c>
      <c r="F104" s="4" t="str">
        <f>VLOOKUP(D104,Helper!$D$31:$E$36,2,FALSE)</f>
        <v>Bu Ratna</v>
      </c>
      <c r="G104">
        <v>69</v>
      </c>
      <c r="H104">
        <v>72</v>
      </c>
      <c r="I104">
        <v>42</v>
      </c>
      <c r="J104">
        <v>71</v>
      </c>
      <c r="K104">
        <v>87</v>
      </c>
      <c r="L104">
        <v>67</v>
      </c>
      <c r="M104">
        <v>69</v>
      </c>
      <c r="N104" s="36" t="str">
        <f>IFERROR(VLOOKUP(C104,Absen!$A$2:$B$501,2,FALSE),"No")</f>
        <v>No</v>
      </c>
      <c r="O104" t="str">
        <f t="shared" si="4"/>
        <v>No</v>
      </c>
      <c r="P104">
        <f t="shared" si="5"/>
        <v>69</v>
      </c>
      <c r="Q104" s="42">
        <f>(Main!G104*12.5%)+(H104*12.5%)+(J104*12.5%)+(K104*12.5%)+(I104*20%)+(L104*20%)+(P104*10%)</f>
        <v>66.075000000000003</v>
      </c>
      <c r="R104" t="str">
        <f>VLOOKUP(Q104,Cara!$E$44:$F$49,2,TRUE)</f>
        <v>C</v>
      </c>
      <c r="S104" s="5">
        <f>VLOOKUP(C104,Sheet1!$A$2:$B$1001,2,FALSE)</f>
        <v>37705</v>
      </c>
      <c r="T104" s="6" t="str">
        <f>VLOOKUP(C104,Sheet1!$A$2:$G$1001,7,)</f>
        <v>Kota Administrasi Jakarta Utara</v>
      </c>
      <c r="U104" s="4">
        <f>VLOOKUP(C104,Sheet1!$A$2:$D$1001,4,FALSE)</f>
        <v>155</v>
      </c>
      <c r="V104" s="4">
        <f>VLOOKUP(C104,Sheet1!$A$2:$E$1001,5,FALSE)</f>
        <v>87</v>
      </c>
      <c r="W104" s="4" t="str">
        <f>VLOOKUP(C104,Sheet1!$A$2:$F$1001,6,FALSE)</f>
        <v>Gang Gardujati No. 63</v>
      </c>
      <c r="X104" s="4" t="str">
        <f>VLOOKUP(Main!C104,Sheet1!$A$2:$C$1001,3,FALSE)</f>
        <v>O-</v>
      </c>
    </row>
    <row r="105" spans="1:24" ht="15.75" x14ac:dyDescent="0.25">
      <c r="A105" s="43">
        <v>104</v>
      </c>
      <c r="B105" t="str">
        <f>VLOOKUP(D105,Cara!$C$21:$D$27,2,FALSE)</f>
        <v>E</v>
      </c>
      <c r="C105" t="str">
        <f t="shared" si="3"/>
        <v>E0104</v>
      </c>
      <c r="D105" t="s">
        <v>1010</v>
      </c>
      <c r="E105" s="4" t="str">
        <f>VLOOKUP(C105,Detail!$G:$H,2,FALSE)</f>
        <v>Rusman Hakim</v>
      </c>
      <c r="F105" s="4" t="str">
        <f>VLOOKUP(D105,Helper!$D$31:$E$36,2,FALSE)</f>
        <v>Bu Made</v>
      </c>
      <c r="G105">
        <v>87</v>
      </c>
      <c r="H105">
        <v>58</v>
      </c>
      <c r="I105">
        <v>60</v>
      </c>
      <c r="J105">
        <v>64</v>
      </c>
      <c r="K105">
        <v>62</v>
      </c>
      <c r="L105">
        <v>95</v>
      </c>
      <c r="M105">
        <v>77</v>
      </c>
      <c r="N105" s="36">
        <f>IFERROR(VLOOKUP(C105,Absen!$A$2:$B$501,2,FALSE),"No")</f>
        <v>44906</v>
      </c>
      <c r="O105" t="str">
        <f t="shared" si="4"/>
        <v>December</v>
      </c>
      <c r="P105">
        <f t="shared" si="5"/>
        <v>67</v>
      </c>
      <c r="Q105" s="42">
        <f>(Main!G105*12.5%)+(H105*12.5%)+(J105*12.5%)+(K105*12.5%)+(I105*20%)+(L105*20%)+(P105*10%)</f>
        <v>71.575000000000003</v>
      </c>
      <c r="R105" t="str">
        <f>VLOOKUP(Q105,Cara!$E$44:$F$49,2,TRUE)</f>
        <v>B</v>
      </c>
      <c r="S105" s="5">
        <f>VLOOKUP(C105,Sheet1!$A$2:$B$1001,2,FALSE)</f>
        <v>37139</v>
      </c>
      <c r="T105" s="6" t="str">
        <f>VLOOKUP(C105,Sheet1!$A$2:$G$1001,7,)</f>
        <v>Tanjungpinang</v>
      </c>
      <c r="U105" s="4">
        <f>VLOOKUP(C105,Sheet1!$A$2:$D$1001,4,FALSE)</f>
        <v>166</v>
      </c>
      <c r="V105" s="4">
        <f>VLOOKUP(C105,Sheet1!$A$2:$E$1001,5,FALSE)</f>
        <v>90</v>
      </c>
      <c r="W105" s="4" t="str">
        <f>VLOOKUP(C105,Sheet1!$A$2:$F$1001,6,FALSE)</f>
        <v>Gg. Surapati No. 93</v>
      </c>
      <c r="X105" s="4" t="str">
        <f>VLOOKUP(Main!C105,Sheet1!$A$2:$C$1001,3,FALSE)</f>
        <v>O+</v>
      </c>
    </row>
    <row r="106" spans="1:24" ht="15.75" x14ac:dyDescent="0.25">
      <c r="A106" s="43">
        <v>105</v>
      </c>
      <c r="B106" t="str">
        <f>VLOOKUP(D106,Cara!$C$21:$D$27,2,FALSE)</f>
        <v>D</v>
      </c>
      <c r="C106" t="str">
        <f t="shared" si="3"/>
        <v>D0105</v>
      </c>
      <c r="D106" t="s">
        <v>1013</v>
      </c>
      <c r="E106" s="4" t="str">
        <f>VLOOKUP(C106,Detail!$G:$H,2,FALSE)</f>
        <v>Bakiman Uwais</v>
      </c>
      <c r="F106" s="4" t="str">
        <f>VLOOKUP(D106,Helper!$D$31:$E$36,2,FALSE)</f>
        <v>Bu Ratna</v>
      </c>
      <c r="G106">
        <v>87</v>
      </c>
      <c r="H106">
        <v>67</v>
      </c>
      <c r="I106">
        <v>85</v>
      </c>
      <c r="J106">
        <v>56</v>
      </c>
      <c r="K106">
        <v>60</v>
      </c>
      <c r="L106">
        <v>77</v>
      </c>
      <c r="M106">
        <v>83</v>
      </c>
      <c r="N106" s="36" t="str">
        <f>IFERROR(VLOOKUP(C106,Absen!$A$2:$B$501,2,FALSE),"No")</f>
        <v>No</v>
      </c>
      <c r="O106" t="str">
        <f t="shared" si="4"/>
        <v>No</v>
      </c>
      <c r="P106">
        <f t="shared" si="5"/>
        <v>83</v>
      </c>
      <c r="Q106" s="42">
        <f>(Main!G106*12.5%)+(H106*12.5%)+(J106*12.5%)+(K106*12.5%)+(I106*20%)+(L106*20%)+(P106*10%)</f>
        <v>74.45</v>
      </c>
      <c r="R106" t="str">
        <f>VLOOKUP(Q106,Cara!$E$44:$F$49,2,TRUE)</f>
        <v>B</v>
      </c>
      <c r="S106" s="5">
        <f>VLOOKUP(C106,Sheet1!$A$2:$B$1001,2,FALSE)</f>
        <v>37182</v>
      </c>
      <c r="T106" s="6" t="str">
        <f>VLOOKUP(C106,Sheet1!$A$2:$G$1001,7,)</f>
        <v>Cilegon</v>
      </c>
      <c r="U106" s="4">
        <f>VLOOKUP(C106,Sheet1!$A$2:$D$1001,4,FALSE)</f>
        <v>171</v>
      </c>
      <c r="V106" s="4">
        <f>VLOOKUP(C106,Sheet1!$A$2:$E$1001,5,FALSE)</f>
        <v>45</v>
      </c>
      <c r="W106" s="4" t="str">
        <f>VLOOKUP(C106,Sheet1!$A$2:$F$1001,6,FALSE)</f>
        <v>Gang Gedebage Selatan No. 22</v>
      </c>
      <c r="X106" s="4" t="str">
        <f>VLOOKUP(Main!C106,Sheet1!$A$2:$C$1001,3,FALSE)</f>
        <v>O-</v>
      </c>
    </row>
    <row r="107" spans="1:24" ht="15.75" x14ac:dyDescent="0.25">
      <c r="A107" s="43">
        <v>106</v>
      </c>
      <c r="B107" t="str">
        <f>VLOOKUP(D107,Cara!$C$21:$D$27,2,FALSE)</f>
        <v>E</v>
      </c>
      <c r="C107" t="str">
        <f t="shared" si="3"/>
        <v>E0106</v>
      </c>
      <c r="D107" t="s">
        <v>1010</v>
      </c>
      <c r="E107" s="4" t="str">
        <f>VLOOKUP(C107,Detail!$G:$H,2,FALSE)</f>
        <v>Ibrahim Wijaya</v>
      </c>
      <c r="F107" s="4" t="str">
        <f>VLOOKUP(D107,Helper!$D$31:$E$36,2,FALSE)</f>
        <v>Bu Made</v>
      </c>
      <c r="G107">
        <v>51</v>
      </c>
      <c r="H107">
        <v>72</v>
      </c>
      <c r="I107">
        <v>55</v>
      </c>
      <c r="J107">
        <v>58</v>
      </c>
      <c r="K107">
        <v>65</v>
      </c>
      <c r="L107">
        <v>85</v>
      </c>
      <c r="M107">
        <v>89</v>
      </c>
      <c r="N107" s="36" t="str">
        <f>IFERROR(VLOOKUP(C107,Absen!$A$2:$B$501,2,FALSE),"No")</f>
        <v>No</v>
      </c>
      <c r="O107" t="str">
        <f t="shared" si="4"/>
        <v>No</v>
      </c>
      <c r="P107">
        <f t="shared" si="5"/>
        <v>89</v>
      </c>
      <c r="Q107" s="42">
        <f>(Main!G107*12.5%)+(H107*12.5%)+(J107*12.5%)+(K107*12.5%)+(I107*20%)+(L107*20%)+(P107*10%)</f>
        <v>67.650000000000006</v>
      </c>
      <c r="R107" t="str">
        <f>VLOOKUP(Q107,Cara!$E$44:$F$49,2,TRUE)</f>
        <v>C</v>
      </c>
      <c r="S107" s="5">
        <f>VLOOKUP(C107,Sheet1!$A$2:$B$1001,2,FALSE)</f>
        <v>38253</v>
      </c>
      <c r="T107" s="6" t="str">
        <f>VLOOKUP(C107,Sheet1!$A$2:$G$1001,7,)</f>
        <v>Sabang</v>
      </c>
      <c r="U107" s="4">
        <f>VLOOKUP(C107,Sheet1!$A$2:$D$1001,4,FALSE)</f>
        <v>168</v>
      </c>
      <c r="V107" s="4">
        <f>VLOOKUP(C107,Sheet1!$A$2:$E$1001,5,FALSE)</f>
        <v>87</v>
      </c>
      <c r="W107" s="4" t="str">
        <f>VLOOKUP(C107,Sheet1!$A$2:$F$1001,6,FALSE)</f>
        <v>Gg. Pasteur No. 57</v>
      </c>
      <c r="X107" s="4" t="str">
        <f>VLOOKUP(Main!C107,Sheet1!$A$2:$C$1001,3,FALSE)</f>
        <v>AB-</v>
      </c>
    </row>
    <row r="108" spans="1:24" ht="15.75" x14ac:dyDescent="0.25">
      <c r="A108" s="43">
        <v>107</v>
      </c>
      <c r="B108" t="str">
        <f>VLOOKUP(D108,Cara!$C$21:$D$27,2,FALSE)</f>
        <v>E</v>
      </c>
      <c r="C108" t="str">
        <f t="shared" si="3"/>
        <v>E0107</v>
      </c>
      <c r="D108" t="s">
        <v>1010</v>
      </c>
      <c r="E108" s="4" t="str">
        <f>VLOOKUP(C108,Detail!$G:$H,2,FALSE)</f>
        <v>Ibun Setiawan</v>
      </c>
      <c r="F108" s="4" t="str">
        <f>VLOOKUP(D108,Helper!$D$31:$E$36,2,FALSE)</f>
        <v>Bu Made</v>
      </c>
      <c r="G108">
        <v>62</v>
      </c>
      <c r="H108">
        <v>47</v>
      </c>
      <c r="I108">
        <v>30</v>
      </c>
      <c r="J108">
        <v>71</v>
      </c>
      <c r="K108">
        <v>73</v>
      </c>
      <c r="L108">
        <v>76</v>
      </c>
      <c r="M108">
        <v>76</v>
      </c>
      <c r="N108" s="36">
        <f>IFERROR(VLOOKUP(C108,Absen!$A$2:$B$501,2,FALSE),"No")</f>
        <v>44830</v>
      </c>
      <c r="O108" t="str">
        <f t="shared" si="4"/>
        <v>September</v>
      </c>
      <c r="P108">
        <f t="shared" si="5"/>
        <v>66</v>
      </c>
      <c r="Q108" s="42">
        <f>(Main!G108*12.5%)+(H108*12.5%)+(J108*12.5%)+(K108*12.5%)+(I108*20%)+(L108*20%)+(P108*10%)</f>
        <v>59.425000000000004</v>
      </c>
      <c r="R108" t="str">
        <f>VLOOKUP(Q108,Cara!$E$44:$F$49,2,TRUE)</f>
        <v>D</v>
      </c>
      <c r="S108" s="5">
        <f>VLOOKUP(C108,Sheet1!$A$2:$B$1001,2,FALSE)</f>
        <v>38152</v>
      </c>
      <c r="T108" s="6" t="str">
        <f>VLOOKUP(C108,Sheet1!$A$2:$G$1001,7,)</f>
        <v>Yogyakarta</v>
      </c>
      <c r="U108" s="4">
        <f>VLOOKUP(C108,Sheet1!$A$2:$D$1001,4,FALSE)</f>
        <v>159</v>
      </c>
      <c r="V108" s="4">
        <f>VLOOKUP(C108,Sheet1!$A$2:$E$1001,5,FALSE)</f>
        <v>47</v>
      </c>
      <c r="W108" s="4" t="str">
        <f>VLOOKUP(C108,Sheet1!$A$2:$F$1001,6,FALSE)</f>
        <v>Jl. Kiaracondong No. 29</v>
      </c>
      <c r="X108" s="4" t="str">
        <f>VLOOKUP(Main!C108,Sheet1!$A$2:$C$1001,3,FALSE)</f>
        <v>O-</v>
      </c>
    </row>
    <row r="109" spans="1:24" ht="15.75" x14ac:dyDescent="0.25">
      <c r="A109" s="43">
        <v>108</v>
      </c>
      <c r="B109" t="str">
        <f>VLOOKUP(D109,Cara!$C$21:$D$27,2,FALSE)</f>
        <v>E</v>
      </c>
      <c r="C109" t="str">
        <f t="shared" si="3"/>
        <v>E0108</v>
      </c>
      <c r="D109" t="s">
        <v>1010</v>
      </c>
      <c r="E109" s="4" t="str">
        <f>VLOOKUP(C109,Detail!$G:$H,2,FALSE)</f>
        <v>Kemal Prabowo</v>
      </c>
      <c r="F109" s="4" t="str">
        <f>VLOOKUP(D109,Helper!$D$31:$E$36,2,FALSE)</f>
        <v>Bu Made</v>
      </c>
      <c r="G109">
        <v>72</v>
      </c>
      <c r="H109">
        <v>47</v>
      </c>
      <c r="I109">
        <v>69</v>
      </c>
      <c r="J109">
        <v>64</v>
      </c>
      <c r="K109">
        <v>77</v>
      </c>
      <c r="L109">
        <v>42</v>
      </c>
      <c r="M109">
        <v>63</v>
      </c>
      <c r="N109" s="36" t="str">
        <f>IFERROR(VLOOKUP(C109,Absen!$A$2:$B$501,2,FALSE),"No")</f>
        <v>No</v>
      </c>
      <c r="O109" t="str">
        <f t="shared" si="4"/>
        <v>No</v>
      </c>
      <c r="P109">
        <f t="shared" si="5"/>
        <v>63</v>
      </c>
      <c r="Q109" s="42">
        <f>(Main!G109*12.5%)+(H109*12.5%)+(J109*12.5%)+(K109*12.5%)+(I109*20%)+(L109*20%)+(P109*10%)</f>
        <v>61</v>
      </c>
      <c r="R109" t="str">
        <f>VLOOKUP(Q109,Cara!$E$44:$F$49,2,TRUE)</f>
        <v>C</v>
      </c>
      <c r="S109" s="5">
        <f>VLOOKUP(C109,Sheet1!$A$2:$B$1001,2,FALSE)</f>
        <v>37681</v>
      </c>
      <c r="T109" s="6" t="str">
        <f>VLOOKUP(C109,Sheet1!$A$2:$G$1001,7,)</f>
        <v>Banda Aceh</v>
      </c>
      <c r="U109" s="4">
        <f>VLOOKUP(C109,Sheet1!$A$2:$D$1001,4,FALSE)</f>
        <v>151</v>
      </c>
      <c r="V109" s="4">
        <f>VLOOKUP(C109,Sheet1!$A$2:$E$1001,5,FALSE)</f>
        <v>59</v>
      </c>
      <c r="W109" s="4" t="str">
        <f>VLOOKUP(C109,Sheet1!$A$2:$F$1001,6,FALSE)</f>
        <v>Gang Gegerkalong Hilir No. 66</v>
      </c>
      <c r="X109" s="4" t="str">
        <f>VLOOKUP(Main!C109,Sheet1!$A$2:$C$1001,3,FALSE)</f>
        <v>A+</v>
      </c>
    </row>
    <row r="110" spans="1:24" ht="15.75" x14ac:dyDescent="0.25">
      <c r="A110" s="43">
        <v>109</v>
      </c>
      <c r="B110" t="str">
        <f>VLOOKUP(D110,Cara!$C$21:$D$27,2,FALSE)</f>
        <v>F</v>
      </c>
      <c r="C110" t="str">
        <f t="shared" si="3"/>
        <v>F0109</v>
      </c>
      <c r="D110" t="s">
        <v>1011</v>
      </c>
      <c r="E110" s="4" t="str">
        <f>VLOOKUP(C110,Detail!$G:$H,2,FALSE)</f>
        <v>Saiful Kusumo</v>
      </c>
      <c r="F110" s="4" t="str">
        <f>VLOOKUP(D110,Helper!$D$31:$E$36,2,FALSE)</f>
        <v>Pak Andi</v>
      </c>
      <c r="G110">
        <v>57</v>
      </c>
      <c r="H110">
        <v>56</v>
      </c>
      <c r="I110">
        <v>90</v>
      </c>
      <c r="J110">
        <v>62</v>
      </c>
      <c r="K110">
        <v>51</v>
      </c>
      <c r="L110">
        <v>97</v>
      </c>
      <c r="M110">
        <v>78</v>
      </c>
      <c r="N110" s="36">
        <f>IFERROR(VLOOKUP(C110,Absen!$A$2:$B$501,2,FALSE),"No")</f>
        <v>44872</v>
      </c>
      <c r="O110" t="str">
        <f t="shared" si="4"/>
        <v>November</v>
      </c>
      <c r="P110">
        <f t="shared" si="5"/>
        <v>68</v>
      </c>
      <c r="Q110" s="42">
        <f>(Main!G110*12.5%)+(H110*12.5%)+(J110*12.5%)+(K110*12.5%)+(I110*20%)+(L110*20%)+(P110*10%)</f>
        <v>72.45</v>
      </c>
      <c r="R110" t="str">
        <f>VLOOKUP(Q110,Cara!$E$44:$F$49,2,TRUE)</f>
        <v>B</v>
      </c>
      <c r="S110" s="5">
        <f>VLOOKUP(C110,Sheet1!$A$2:$B$1001,2,FALSE)</f>
        <v>38339</v>
      </c>
      <c r="T110" s="6" t="str">
        <f>VLOOKUP(C110,Sheet1!$A$2:$G$1001,7,)</f>
        <v>Pekalongan</v>
      </c>
      <c r="U110" s="4">
        <f>VLOOKUP(C110,Sheet1!$A$2:$D$1001,4,FALSE)</f>
        <v>180</v>
      </c>
      <c r="V110" s="4">
        <f>VLOOKUP(C110,Sheet1!$A$2:$E$1001,5,FALSE)</f>
        <v>61</v>
      </c>
      <c r="W110" s="4" t="str">
        <f>VLOOKUP(C110,Sheet1!$A$2:$F$1001,6,FALSE)</f>
        <v>Jalan Wonoayu No. 69</v>
      </c>
      <c r="X110" s="4" t="str">
        <f>VLOOKUP(Main!C110,Sheet1!$A$2:$C$1001,3,FALSE)</f>
        <v>O-</v>
      </c>
    </row>
    <row r="111" spans="1:24" ht="15.75" x14ac:dyDescent="0.25">
      <c r="A111" s="43">
        <v>110</v>
      </c>
      <c r="B111" t="str">
        <f>VLOOKUP(D111,Cara!$C$21:$D$27,2,FALSE)</f>
        <v>A</v>
      </c>
      <c r="C111" t="str">
        <f t="shared" si="3"/>
        <v>A0110</v>
      </c>
      <c r="D111" t="s">
        <v>1015</v>
      </c>
      <c r="E111" s="4" t="str">
        <f>VLOOKUP(C111,Detail!$G:$H,2,FALSE)</f>
        <v>Wisnu Pangestu</v>
      </c>
      <c r="F111" s="4" t="str">
        <f>VLOOKUP(D111,Helper!$D$31:$E$36,2,FALSE)</f>
        <v>Bu Dwi</v>
      </c>
      <c r="G111">
        <v>84</v>
      </c>
      <c r="H111">
        <v>68</v>
      </c>
      <c r="I111">
        <v>58</v>
      </c>
      <c r="J111">
        <v>51</v>
      </c>
      <c r="K111">
        <v>80</v>
      </c>
      <c r="L111">
        <v>46</v>
      </c>
      <c r="M111">
        <v>88</v>
      </c>
      <c r="N111" s="36" t="str">
        <f>IFERROR(VLOOKUP(C111,Absen!$A$2:$B$501,2,FALSE),"No")</f>
        <v>No</v>
      </c>
      <c r="O111" t="str">
        <f t="shared" si="4"/>
        <v>No</v>
      </c>
      <c r="P111">
        <f t="shared" si="5"/>
        <v>88</v>
      </c>
      <c r="Q111" s="42">
        <f>(Main!G111*12.5%)+(H111*12.5%)+(J111*12.5%)+(K111*12.5%)+(I111*20%)+(L111*20%)+(P111*10%)</f>
        <v>64.975000000000009</v>
      </c>
      <c r="R111" t="str">
        <f>VLOOKUP(Q111,Cara!$E$44:$F$49,2,TRUE)</f>
        <v>C</v>
      </c>
      <c r="S111" s="5">
        <f>VLOOKUP(C111,Sheet1!$A$2:$B$1001,2,FALSE)</f>
        <v>37705</v>
      </c>
      <c r="T111" s="6" t="str">
        <f>VLOOKUP(C111,Sheet1!$A$2:$G$1001,7,)</f>
        <v>Pematangsiantar</v>
      </c>
      <c r="U111" s="4">
        <f>VLOOKUP(C111,Sheet1!$A$2:$D$1001,4,FALSE)</f>
        <v>172</v>
      </c>
      <c r="V111" s="4">
        <f>VLOOKUP(C111,Sheet1!$A$2:$E$1001,5,FALSE)</f>
        <v>48</v>
      </c>
      <c r="W111" s="4" t="str">
        <f>VLOOKUP(C111,Sheet1!$A$2:$F$1001,6,FALSE)</f>
        <v>Gg. R.E Martadinata No. 43</v>
      </c>
      <c r="X111" s="4" t="str">
        <f>VLOOKUP(Main!C111,Sheet1!$A$2:$C$1001,3,FALSE)</f>
        <v>AB+</v>
      </c>
    </row>
    <row r="112" spans="1:24" ht="15.75" x14ac:dyDescent="0.25">
      <c r="A112" s="43">
        <v>111</v>
      </c>
      <c r="B112" t="str">
        <f>VLOOKUP(D112,Cara!$C$21:$D$27,2,FALSE)</f>
        <v>A</v>
      </c>
      <c r="C112" t="str">
        <f t="shared" si="3"/>
        <v>A0111</v>
      </c>
      <c r="D112" t="s">
        <v>1015</v>
      </c>
      <c r="E112" s="4" t="str">
        <f>VLOOKUP(C112,Detail!$G:$H,2,FALSE)</f>
        <v>Jumadi Wahyuni</v>
      </c>
      <c r="F112" s="4" t="str">
        <f>VLOOKUP(D112,Helper!$D$31:$E$36,2,FALSE)</f>
        <v>Bu Dwi</v>
      </c>
      <c r="G112">
        <v>73</v>
      </c>
      <c r="H112">
        <v>74</v>
      </c>
      <c r="I112">
        <v>64</v>
      </c>
      <c r="J112">
        <v>51</v>
      </c>
      <c r="K112">
        <v>95</v>
      </c>
      <c r="L112">
        <v>85</v>
      </c>
      <c r="M112">
        <v>99</v>
      </c>
      <c r="N112" s="36" t="str">
        <f>IFERROR(VLOOKUP(C112,Absen!$A$2:$B$501,2,FALSE),"No")</f>
        <v>No</v>
      </c>
      <c r="O112" t="str">
        <f t="shared" si="4"/>
        <v>No</v>
      </c>
      <c r="P112">
        <f t="shared" si="5"/>
        <v>99</v>
      </c>
      <c r="Q112" s="42">
        <f>(Main!G112*12.5%)+(H112*12.5%)+(J112*12.5%)+(K112*12.5%)+(I112*20%)+(L112*20%)+(P112*10%)</f>
        <v>76.325000000000003</v>
      </c>
      <c r="R112" t="str">
        <f>VLOOKUP(Q112,Cara!$E$44:$F$49,2,TRUE)</f>
        <v>B</v>
      </c>
      <c r="S112" s="5">
        <f>VLOOKUP(C112,Sheet1!$A$2:$B$1001,2,FALSE)</f>
        <v>37290</v>
      </c>
      <c r="T112" s="6" t="str">
        <f>VLOOKUP(C112,Sheet1!$A$2:$G$1001,7,)</f>
        <v>Pariaman</v>
      </c>
      <c r="U112" s="4">
        <f>VLOOKUP(C112,Sheet1!$A$2:$D$1001,4,FALSE)</f>
        <v>154</v>
      </c>
      <c r="V112" s="4">
        <f>VLOOKUP(C112,Sheet1!$A$2:$E$1001,5,FALSE)</f>
        <v>95</v>
      </c>
      <c r="W112" s="4" t="str">
        <f>VLOOKUP(C112,Sheet1!$A$2:$F$1001,6,FALSE)</f>
        <v>Gang Yos Sudarso No. 81</v>
      </c>
      <c r="X112" s="4" t="str">
        <f>VLOOKUP(Main!C112,Sheet1!$A$2:$C$1001,3,FALSE)</f>
        <v>A+</v>
      </c>
    </row>
    <row r="113" spans="1:24" ht="15.75" x14ac:dyDescent="0.25">
      <c r="A113" s="43">
        <v>112</v>
      </c>
      <c r="B113" t="str">
        <f>VLOOKUP(D113,Cara!$C$21:$D$27,2,FALSE)</f>
        <v>C</v>
      </c>
      <c r="C113" t="str">
        <f t="shared" si="3"/>
        <v>C0112</v>
      </c>
      <c r="D113" t="s">
        <v>1012</v>
      </c>
      <c r="E113" s="4" t="str">
        <f>VLOOKUP(C113,Detail!$G:$H,2,FALSE)</f>
        <v>Kania Mandasari</v>
      </c>
      <c r="F113" s="4" t="str">
        <f>VLOOKUP(D113,Helper!$D$31:$E$36,2,FALSE)</f>
        <v>Pak Budi</v>
      </c>
      <c r="G113">
        <v>58</v>
      </c>
      <c r="H113">
        <v>72</v>
      </c>
      <c r="I113">
        <v>74</v>
      </c>
      <c r="J113">
        <v>57</v>
      </c>
      <c r="K113">
        <v>93</v>
      </c>
      <c r="L113">
        <v>67</v>
      </c>
      <c r="M113">
        <v>65</v>
      </c>
      <c r="N113" s="36" t="str">
        <f>IFERROR(VLOOKUP(C113,Absen!$A$2:$B$501,2,FALSE),"No")</f>
        <v>No</v>
      </c>
      <c r="O113" t="str">
        <f t="shared" si="4"/>
        <v>No</v>
      </c>
      <c r="P113">
        <f t="shared" si="5"/>
        <v>65</v>
      </c>
      <c r="Q113" s="42">
        <f>(Main!G113*12.5%)+(H113*12.5%)+(J113*12.5%)+(K113*12.5%)+(I113*20%)+(L113*20%)+(P113*10%)</f>
        <v>69.699999999999989</v>
      </c>
      <c r="R113" t="str">
        <f>VLOOKUP(Q113,Cara!$E$44:$F$49,2,TRUE)</f>
        <v>C</v>
      </c>
      <c r="S113" s="5">
        <f>VLOOKUP(C113,Sheet1!$A$2:$B$1001,2,FALSE)</f>
        <v>37835</v>
      </c>
      <c r="T113" s="6" t="str">
        <f>VLOOKUP(C113,Sheet1!$A$2:$G$1001,7,)</f>
        <v>Tangerang</v>
      </c>
      <c r="U113" s="4">
        <f>VLOOKUP(C113,Sheet1!$A$2:$D$1001,4,FALSE)</f>
        <v>173</v>
      </c>
      <c r="V113" s="4">
        <f>VLOOKUP(C113,Sheet1!$A$2:$E$1001,5,FALSE)</f>
        <v>84</v>
      </c>
      <c r="W113" s="4" t="str">
        <f>VLOOKUP(C113,Sheet1!$A$2:$F$1001,6,FALSE)</f>
        <v>Jl. Rajiman No. 09</v>
      </c>
      <c r="X113" s="4" t="str">
        <f>VLOOKUP(Main!C113,Sheet1!$A$2:$C$1001,3,FALSE)</f>
        <v>A+</v>
      </c>
    </row>
    <row r="114" spans="1:24" ht="15.75" x14ac:dyDescent="0.25">
      <c r="A114" s="43">
        <v>113</v>
      </c>
      <c r="B114" t="str">
        <f>VLOOKUP(D114,Cara!$C$21:$D$27,2,FALSE)</f>
        <v>C</v>
      </c>
      <c r="C114" t="str">
        <f t="shared" si="3"/>
        <v>C0113</v>
      </c>
      <c r="D114" t="s">
        <v>1012</v>
      </c>
      <c r="E114" s="4" t="str">
        <f>VLOOKUP(C114,Detail!$G:$H,2,FALSE)</f>
        <v>Lantar Prakasa</v>
      </c>
      <c r="F114" s="4" t="str">
        <f>VLOOKUP(D114,Helper!$D$31:$E$36,2,FALSE)</f>
        <v>Pak Budi</v>
      </c>
      <c r="G114">
        <v>87</v>
      </c>
      <c r="H114">
        <v>64</v>
      </c>
      <c r="I114">
        <v>50</v>
      </c>
      <c r="J114">
        <v>72</v>
      </c>
      <c r="K114">
        <v>73</v>
      </c>
      <c r="L114">
        <v>76</v>
      </c>
      <c r="M114">
        <v>68</v>
      </c>
      <c r="N114" s="36" t="str">
        <f>IFERROR(VLOOKUP(C114,Absen!$A$2:$B$501,2,FALSE),"No")</f>
        <v>No</v>
      </c>
      <c r="O114" t="str">
        <f t="shared" si="4"/>
        <v>No</v>
      </c>
      <c r="P114">
        <f t="shared" si="5"/>
        <v>68</v>
      </c>
      <c r="Q114" s="42">
        <f>(Main!G114*12.5%)+(H114*12.5%)+(J114*12.5%)+(K114*12.5%)+(I114*20%)+(L114*20%)+(P114*10%)</f>
        <v>69</v>
      </c>
      <c r="R114" t="str">
        <f>VLOOKUP(Q114,Cara!$E$44:$F$49,2,TRUE)</f>
        <v>C</v>
      </c>
      <c r="S114" s="5">
        <f>VLOOKUP(C114,Sheet1!$A$2:$B$1001,2,FALSE)</f>
        <v>37112</v>
      </c>
      <c r="T114" s="6" t="str">
        <f>VLOOKUP(C114,Sheet1!$A$2:$G$1001,7,)</f>
        <v>Tebingtinggi</v>
      </c>
      <c r="U114" s="4">
        <f>VLOOKUP(C114,Sheet1!$A$2:$D$1001,4,FALSE)</f>
        <v>177</v>
      </c>
      <c r="V114" s="4">
        <f>VLOOKUP(C114,Sheet1!$A$2:$E$1001,5,FALSE)</f>
        <v>47</v>
      </c>
      <c r="W114" s="4" t="str">
        <f>VLOOKUP(C114,Sheet1!$A$2:$F$1001,6,FALSE)</f>
        <v xml:space="preserve">Jalan Ahmad Dahlan No. 4
</v>
      </c>
      <c r="X114" s="4" t="str">
        <f>VLOOKUP(Main!C114,Sheet1!$A$2:$C$1001,3,FALSE)</f>
        <v>AB+</v>
      </c>
    </row>
    <row r="115" spans="1:24" ht="15.75" x14ac:dyDescent="0.25">
      <c r="A115" s="43">
        <v>114</v>
      </c>
      <c r="B115" t="str">
        <f>VLOOKUP(D115,Cara!$C$21:$D$27,2,FALSE)</f>
        <v>D</v>
      </c>
      <c r="C115" t="str">
        <f t="shared" si="3"/>
        <v>D0114</v>
      </c>
      <c r="D115" t="s">
        <v>1013</v>
      </c>
      <c r="E115" s="4" t="str">
        <f>VLOOKUP(C115,Detail!$G:$H,2,FALSE)</f>
        <v>Eluh Siregar</v>
      </c>
      <c r="F115" s="4" t="str">
        <f>VLOOKUP(D115,Helper!$D$31:$E$36,2,FALSE)</f>
        <v>Bu Ratna</v>
      </c>
      <c r="G115">
        <v>93</v>
      </c>
      <c r="H115">
        <v>72</v>
      </c>
      <c r="I115">
        <v>48</v>
      </c>
      <c r="J115">
        <v>75</v>
      </c>
      <c r="K115">
        <v>92</v>
      </c>
      <c r="L115">
        <v>55</v>
      </c>
      <c r="M115">
        <v>66</v>
      </c>
      <c r="N115" s="36" t="str">
        <f>IFERROR(VLOOKUP(C115,Absen!$A$2:$B$501,2,FALSE),"No")</f>
        <v>No</v>
      </c>
      <c r="O115" t="str">
        <f t="shared" si="4"/>
        <v>No</v>
      </c>
      <c r="P115">
        <f t="shared" si="5"/>
        <v>66</v>
      </c>
      <c r="Q115" s="42">
        <f>(Main!G115*12.5%)+(H115*12.5%)+(J115*12.5%)+(K115*12.5%)+(I115*20%)+(L115*20%)+(P115*10%)</f>
        <v>68.7</v>
      </c>
      <c r="R115" t="str">
        <f>VLOOKUP(Q115,Cara!$E$44:$F$49,2,TRUE)</f>
        <v>C</v>
      </c>
      <c r="S115" s="5">
        <f>VLOOKUP(C115,Sheet1!$A$2:$B$1001,2,FALSE)</f>
        <v>37013</v>
      </c>
      <c r="T115" s="6" t="str">
        <f>VLOOKUP(C115,Sheet1!$A$2:$G$1001,7,)</f>
        <v>Pematangsiantar</v>
      </c>
      <c r="U115" s="4">
        <f>VLOOKUP(C115,Sheet1!$A$2:$D$1001,4,FALSE)</f>
        <v>178</v>
      </c>
      <c r="V115" s="4">
        <f>VLOOKUP(C115,Sheet1!$A$2:$E$1001,5,FALSE)</f>
        <v>81</v>
      </c>
      <c r="W115" s="4" t="str">
        <f>VLOOKUP(C115,Sheet1!$A$2:$F$1001,6,FALSE)</f>
        <v>Jalan Setiabudhi No. 75</v>
      </c>
      <c r="X115" s="4" t="str">
        <f>VLOOKUP(Main!C115,Sheet1!$A$2:$C$1001,3,FALSE)</f>
        <v>A+</v>
      </c>
    </row>
    <row r="116" spans="1:24" ht="15.75" x14ac:dyDescent="0.25">
      <c r="A116" s="43">
        <v>115</v>
      </c>
      <c r="B116" t="str">
        <f>VLOOKUP(D116,Cara!$C$21:$D$27,2,FALSE)</f>
        <v>E</v>
      </c>
      <c r="C116" t="str">
        <f t="shared" si="3"/>
        <v>E0115</v>
      </c>
      <c r="D116" t="s">
        <v>1010</v>
      </c>
      <c r="E116" s="4" t="str">
        <f>VLOOKUP(C116,Detail!$G:$H,2,FALSE)</f>
        <v>Janet Gunawan</v>
      </c>
      <c r="F116" s="4" t="str">
        <f>VLOOKUP(D116,Helper!$D$31:$E$36,2,FALSE)</f>
        <v>Bu Made</v>
      </c>
      <c r="G116">
        <v>64</v>
      </c>
      <c r="H116">
        <v>42</v>
      </c>
      <c r="I116">
        <v>60</v>
      </c>
      <c r="J116">
        <v>55</v>
      </c>
      <c r="K116">
        <v>71</v>
      </c>
      <c r="L116">
        <v>63</v>
      </c>
      <c r="M116">
        <v>85</v>
      </c>
      <c r="N116" s="36">
        <f>IFERROR(VLOOKUP(C116,Absen!$A$2:$B$501,2,FALSE),"No")</f>
        <v>44843</v>
      </c>
      <c r="O116" t="str">
        <f t="shared" si="4"/>
        <v>October</v>
      </c>
      <c r="P116">
        <f t="shared" si="5"/>
        <v>75</v>
      </c>
      <c r="Q116" s="42">
        <f>(Main!G116*12.5%)+(H116*12.5%)+(J116*12.5%)+(K116*12.5%)+(I116*20%)+(L116*20%)+(P116*10%)</f>
        <v>61.1</v>
      </c>
      <c r="R116" t="str">
        <f>VLOOKUP(Q116,Cara!$E$44:$F$49,2,TRUE)</f>
        <v>C</v>
      </c>
      <c r="S116" s="5">
        <f>VLOOKUP(C116,Sheet1!$A$2:$B$1001,2,FALSE)</f>
        <v>38466</v>
      </c>
      <c r="T116" s="6" t="str">
        <f>VLOOKUP(C116,Sheet1!$A$2:$G$1001,7,)</f>
        <v>Tangerang Selatan</v>
      </c>
      <c r="U116" s="4">
        <f>VLOOKUP(C116,Sheet1!$A$2:$D$1001,4,FALSE)</f>
        <v>159</v>
      </c>
      <c r="V116" s="4">
        <f>VLOOKUP(C116,Sheet1!$A$2:$E$1001,5,FALSE)</f>
        <v>51</v>
      </c>
      <c r="W116" s="4" t="str">
        <f>VLOOKUP(C116,Sheet1!$A$2:$F$1001,6,FALSE)</f>
        <v xml:space="preserve">Gang Joyoboyo No. 6
</v>
      </c>
      <c r="X116" s="4" t="str">
        <f>VLOOKUP(Main!C116,Sheet1!$A$2:$C$1001,3,FALSE)</f>
        <v>A-</v>
      </c>
    </row>
    <row r="117" spans="1:24" ht="15.75" x14ac:dyDescent="0.25">
      <c r="A117" s="43">
        <v>116</v>
      </c>
      <c r="B117" t="str">
        <f>VLOOKUP(D117,Cara!$C$21:$D$27,2,FALSE)</f>
        <v>F</v>
      </c>
      <c r="C117" t="str">
        <f t="shared" si="3"/>
        <v>F0116</v>
      </c>
      <c r="D117" t="s">
        <v>1011</v>
      </c>
      <c r="E117" s="4" t="str">
        <f>VLOOKUP(C117,Detail!$G:$H,2,FALSE)</f>
        <v>Aurora Siregar</v>
      </c>
      <c r="F117" s="4" t="str">
        <f>VLOOKUP(D117,Helper!$D$31:$E$36,2,FALSE)</f>
        <v>Pak Andi</v>
      </c>
      <c r="G117">
        <v>93</v>
      </c>
      <c r="H117">
        <v>57</v>
      </c>
      <c r="I117">
        <v>82</v>
      </c>
      <c r="J117">
        <v>65</v>
      </c>
      <c r="K117">
        <v>62</v>
      </c>
      <c r="L117">
        <v>65</v>
      </c>
      <c r="M117">
        <v>99</v>
      </c>
      <c r="N117" s="36" t="str">
        <f>IFERROR(VLOOKUP(C117,Absen!$A$2:$B$501,2,FALSE),"No")</f>
        <v>No</v>
      </c>
      <c r="O117" t="str">
        <f t="shared" si="4"/>
        <v>No</v>
      </c>
      <c r="P117">
        <f t="shared" si="5"/>
        <v>99</v>
      </c>
      <c r="Q117" s="42">
        <f>(Main!G117*12.5%)+(H117*12.5%)+(J117*12.5%)+(K117*12.5%)+(I117*20%)+(L117*20%)+(P117*10%)</f>
        <v>73.925000000000011</v>
      </c>
      <c r="R117" t="str">
        <f>VLOOKUP(Q117,Cara!$E$44:$F$49,2,TRUE)</f>
        <v>B</v>
      </c>
      <c r="S117" s="5">
        <f>VLOOKUP(C117,Sheet1!$A$2:$B$1001,2,FALSE)</f>
        <v>38340</v>
      </c>
      <c r="T117" s="6" t="str">
        <f>VLOOKUP(C117,Sheet1!$A$2:$G$1001,7,)</f>
        <v>Bandung</v>
      </c>
      <c r="U117" s="4">
        <f>VLOOKUP(C117,Sheet1!$A$2:$D$1001,4,FALSE)</f>
        <v>168</v>
      </c>
      <c r="V117" s="4">
        <f>VLOOKUP(C117,Sheet1!$A$2:$E$1001,5,FALSE)</f>
        <v>95</v>
      </c>
      <c r="W117" s="4" t="str">
        <f>VLOOKUP(C117,Sheet1!$A$2:$F$1001,6,FALSE)</f>
        <v xml:space="preserve">Jl. Sukabumi No. 2
</v>
      </c>
      <c r="X117" s="4" t="str">
        <f>VLOOKUP(Main!C117,Sheet1!$A$2:$C$1001,3,FALSE)</f>
        <v>O+</v>
      </c>
    </row>
    <row r="118" spans="1:24" ht="15.75" x14ac:dyDescent="0.25">
      <c r="A118" s="43">
        <v>117</v>
      </c>
      <c r="B118" t="str">
        <f>VLOOKUP(D118,Cara!$C$21:$D$27,2,FALSE)</f>
        <v>F</v>
      </c>
      <c r="C118" t="str">
        <f t="shared" si="3"/>
        <v>F0117</v>
      </c>
      <c r="D118" t="s">
        <v>1011</v>
      </c>
      <c r="E118" s="4" t="str">
        <f>VLOOKUP(C118,Detail!$G:$H,2,FALSE)</f>
        <v>Hasim Purwanti</v>
      </c>
      <c r="F118" s="4" t="str">
        <f>VLOOKUP(D118,Helper!$D$31:$E$36,2,FALSE)</f>
        <v>Pak Andi</v>
      </c>
      <c r="G118">
        <v>90</v>
      </c>
      <c r="H118">
        <v>63</v>
      </c>
      <c r="I118">
        <v>62</v>
      </c>
      <c r="J118">
        <v>71</v>
      </c>
      <c r="K118">
        <v>78</v>
      </c>
      <c r="L118">
        <v>75</v>
      </c>
      <c r="M118">
        <v>97</v>
      </c>
      <c r="N118" s="36" t="str">
        <f>IFERROR(VLOOKUP(C118,Absen!$A$2:$B$501,2,FALSE),"No")</f>
        <v>No</v>
      </c>
      <c r="O118" t="str">
        <f t="shared" si="4"/>
        <v>No</v>
      </c>
      <c r="P118">
        <f t="shared" si="5"/>
        <v>97</v>
      </c>
      <c r="Q118" s="42">
        <f>(Main!G118*12.5%)+(H118*12.5%)+(J118*12.5%)+(K118*12.5%)+(I118*20%)+(L118*20%)+(P118*10%)</f>
        <v>74.850000000000009</v>
      </c>
      <c r="R118" t="str">
        <f>VLOOKUP(Q118,Cara!$E$44:$F$49,2,TRUE)</f>
        <v>B</v>
      </c>
      <c r="S118" s="5">
        <f>VLOOKUP(C118,Sheet1!$A$2:$B$1001,2,FALSE)</f>
        <v>37357</v>
      </c>
      <c r="T118" s="6" t="str">
        <f>VLOOKUP(C118,Sheet1!$A$2:$G$1001,7,)</f>
        <v>Gorontalo</v>
      </c>
      <c r="U118" s="4">
        <f>VLOOKUP(C118,Sheet1!$A$2:$D$1001,4,FALSE)</f>
        <v>173</v>
      </c>
      <c r="V118" s="4">
        <f>VLOOKUP(C118,Sheet1!$A$2:$E$1001,5,FALSE)</f>
        <v>61</v>
      </c>
      <c r="W118" s="4" t="str">
        <f>VLOOKUP(C118,Sheet1!$A$2:$F$1001,6,FALSE)</f>
        <v>Jl. Cikapayang No. 43</v>
      </c>
      <c r="X118" s="4" t="str">
        <f>VLOOKUP(Main!C118,Sheet1!$A$2:$C$1001,3,FALSE)</f>
        <v>O+</v>
      </c>
    </row>
    <row r="119" spans="1:24" ht="15.75" x14ac:dyDescent="0.25">
      <c r="A119" s="43">
        <v>118</v>
      </c>
      <c r="B119" t="str">
        <f>VLOOKUP(D119,Cara!$C$21:$D$27,2,FALSE)</f>
        <v>C</v>
      </c>
      <c r="C119" t="str">
        <f t="shared" si="3"/>
        <v>C0118</v>
      </c>
      <c r="D119" t="s">
        <v>1012</v>
      </c>
      <c r="E119" s="4" t="str">
        <f>VLOOKUP(C119,Detail!$G:$H,2,FALSE)</f>
        <v>Kiandra Megantara</v>
      </c>
      <c r="F119" s="4" t="str">
        <f>VLOOKUP(D119,Helper!$D$31:$E$36,2,FALSE)</f>
        <v>Pak Budi</v>
      </c>
      <c r="G119">
        <v>94</v>
      </c>
      <c r="H119">
        <v>64</v>
      </c>
      <c r="I119">
        <v>31</v>
      </c>
      <c r="J119">
        <v>52</v>
      </c>
      <c r="K119">
        <v>68</v>
      </c>
      <c r="L119">
        <v>40</v>
      </c>
      <c r="M119">
        <v>69</v>
      </c>
      <c r="N119" s="36" t="str">
        <f>IFERROR(VLOOKUP(C119,Absen!$A$2:$B$501,2,FALSE),"No")</f>
        <v>No</v>
      </c>
      <c r="O119" t="str">
        <f t="shared" si="4"/>
        <v>No</v>
      </c>
      <c r="P119">
        <f t="shared" si="5"/>
        <v>69</v>
      </c>
      <c r="Q119" s="42">
        <f>(Main!G119*12.5%)+(H119*12.5%)+(J119*12.5%)+(K119*12.5%)+(I119*20%)+(L119*20%)+(P119*10%)</f>
        <v>55.85</v>
      </c>
      <c r="R119" t="str">
        <f>VLOOKUP(Q119,Cara!$E$44:$F$49,2,TRUE)</f>
        <v>D</v>
      </c>
      <c r="S119" s="5">
        <f>VLOOKUP(C119,Sheet1!$A$2:$B$1001,2,FALSE)</f>
        <v>37964</v>
      </c>
      <c r="T119" s="6" t="str">
        <f>VLOOKUP(C119,Sheet1!$A$2:$G$1001,7,)</f>
        <v>Kediri</v>
      </c>
      <c r="U119" s="4">
        <f>VLOOKUP(C119,Sheet1!$A$2:$D$1001,4,FALSE)</f>
        <v>174</v>
      </c>
      <c r="V119" s="4">
        <f>VLOOKUP(C119,Sheet1!$A$2:$E$1001,5,FALSE)</f>
        <v>49</v>
      </c>
      <c r="W119" s="4" t="str">
        <f>VLOOKUP(C119,Sheet1!$A$2:$F$1001,6,FALSE)</f>
        <v xml:space="preserve">Jalan Waringin No. 6
</v>
      </c>
      <c r="X119" s="4" t="str">
        <f>VLOOKUP(Main!C119,Sheet1!$A$2:$C$1001,3,FALSE)</f>
        <v>O-</v>
      </c>
    </row>
    <row r="120" spans="1:24" ht="15.75" x14ac:dyDescent="0.25">
      <c r="A120" s="43">
        <v>119</v>
      </c>
      <c r="B120" t="str">
        <f>VLOOKUP(D120,Cara!$C$21:$D$27,2,FALSE)</f>
        <v>E</v>
      </c>
      <c r="C120" t="str">
        <f t="shared" si="3"/>
        <v>E0119</v>
      </c>
      <c r="D120" t="s">
        <v>1010</v>
      </c>
      <c r="E120" s="4" t="str">
        <f>VLOOKUP(C120,Detail!$G:$H,2,FALSE)</f>
        <v>Saadat Pratiwi</v>
      </c>
      <c r="F120" s="4" t="str">
        <f>VLOOKUP(D120,Helper!$D$31:$E$36,2,FALSE)</f>
        <v>Bu Made</v>
      </c>
      <c r="G120">
        <v>78</v>
      </c>
      <c r="H120">
        <v>50</v>
      </c>
      <c r="I120">
        <v>51</v>
      </c>
      <c r="J120">
        <v>50</v>
      </c>
      <c r="K120">
        <v>70</v>
      </c>
      <c r="L120">
        <v>67</v>
      </c>
      <c r="M120">
        <v>68</v>
      </c>
      <c r="N120" s="36" t="str">
        <f>IFERROR(VLOOKUP(C120,Absen!$A$2:$B$501,2,FALSE),"No")</f>
        <v>No</v>
      </c>
      <c r="O120" t="str">
        <f t="shared" si="4"/>
        <v>No</v>
      </c>
      <c r="P120">
        <f t="shared" si="5"/>
        <v>68</v>
      </c>
      <c r="Q120" s="42">
        <f>(Main!G120*12.5%)+(H120*12.5%)+(J120*12.5%)+(K120*12.5%)+(I120*20%)+(L120*20%)+(P120*10%)</f>
        <v>61.400000000000006</v>
      </c>
      <c r="R120" t="str">
        <f>VLOOKUP(Q120,Cara!$E$44:$F$49,2,TRUE)</f>
        <v>C</v>
      </c>
      <c r="S120" s="5">
        <f>VLOOKUP(C120,Sheet1!$A$2:$B$1001,2,FALSE)</f>
        <v>37116</v>
      </c>
      <c r="T120" s="6" t="str">
        <f>VLOOKUP(C120,Sheet1!$A$2:$G$1001,7,)</f>
        <v>Solok</v>
      </c>
      <c r="U120" s="4">
        <f>VLOOKUP(C120,Sheet1!$A$2:$D$1001,4,FALSE)</f>
        <v>153</v>
      </c>
      <c r="V120" s="4">
        <f>VLOOKUP(C120,Sheet1!$A$2:$E$1001,5,FALSE)</f>
        <v>95</v>
      </c>
      <c r="W120" s="4" t="str">
        <f>VLOOKUP(C120,Sheet1!$A$2:$F$1001,6,FALSE)</f>
        <v>Gang Joyoboyo No. 21</v>
      </c>
      <c r="X120" s="4" t="str">
        <f>VLOOKUP(Main!C120,Sheet1!$A$2:$C$1001,3,FALSE)</f>
        <v>O+</v>
      </c>
    </row>
    <row r="121" spans="1:24" ht="15.75" x14ac:dyDescent="0.25">
      <c r="A121" s="43">
        <v>120</v>
      </c>
      <c r="B121" t="str">
        <f>VLOOKUP(D121,Cara!$C$21:$D$27,2,FALSE)</f>
        <v>B</v>
      </c>
      <c r="C121" t="str">
        <f t="shared" si="3"/>
        <v>B0120</v>
      </c>
      <c r="D121" t="s">
        <v>1014</v>
      </c>
      <c r="E121" s="4" t="str">
        <f>VLOOKUP(C121,Detail!$G:$H,2,FALSE)</f>
        <v>Padmi Anggraini</v>
      </c>
      <c r="F121" s="4" t="str">
        <f>VLOOKUP(D121,Helper!$D$31:$E$36,2,FALSE)</f>
        <v>Pak Krisna</v>
      </c>
      <c r="G121">
        <v>59</v>
      </c>
      <c r="H121">
        <v>65</v>
      </c>
      <c r="I121">
        <v>70</v>
      </c>
      <c r="J121">
        <v>64</v>
      </c>
      <c r="K121">
        <v>59</v>
      </c>
      <c r="L121">
        <v>62</v>
      </c>
      <c r="M121">
        <v>98</v>
      </c>
      <c r="N121" s="36" t="str">
        <f>IFERROR(VLOOKUP(C121,Absen!$A$2:$B$501,2,FALSE),"No")</f>
        <v>No</v>
      </c>
      <c r="O121" t="str">
        <f t="shared" si="4"/>
        <v>No</v>
      </c>
      <c r="P121">
        <f t="shared" si="5"/>
        <v>98</v>
      </c>
      <c r="Q121" s="42">
        <f>(Main!G121*12.5%)+(H121*12.5%)+(J121*12.5%)+(K121*12.5%)+(I121*20%)+(L121*20%)+(P121*10%)</f>
        <v>67.075000000000003</v>
      </c>
      <c r="R121" t="str">
        <f>VLOOKUP(Q121,Cara!$E$44:$F$49,2,TRUE)</f>
        <v>C</v>
      </c>
      <c r="S121" s="5">
        <f>VLOOKUP(C121,Sheet1!$A$2:$B$1001,2,FALSE)</f>
        <v>37379</v>
      </c>
      <c r="T121" s="6" t="str">
        <f>VLOOKUP(C121,Sheet1!$A$2:$G$1001,7,)</f>
        <v>Tangerang</v>
      </c>
      <c r="U121" s="4">
        <f>VLOOKUP(C121,Sheet1!$A$2:$D$1001,4,FALSE)</f>
        <v>170</v>
      </c>
      <c r="V121" s="4">
        <f>VLOOKUP(C121,Sheet1!$A$2:$E$1001,5,FALSE)</f>
        <v>56</v>
      </c>
      <c r="W121" s="4" t="str">
        <f>VLOOKUP(C121,Sheet1!$A$2:$F$1001,6,FALSE)</f>
        <v>Gang Raya Setiabudhi No. 61</v>
      </c>
      <c r="X121" s="4" t="str">
        <f>VLOOKUP(Main!C121,Sheet1!$A$2:$C$1001,3,FALSE)</f>
        <v>A+</v>
      </c>
    </row>
    <row r="122" spans="1:24" ht="15.75" x14ac:dyDescent="0.25">
      <c r="A122" s="43">
        <v>121</v>
      </c>
      <c r="B122" t="str">
        <f>VLOOKUP(D122,Cara!$C$21:$D$27,2,FALSE)</f>
        <v>C</v>
      </c>
      <c r="C122" t="str">
        <f t="shared" si="3"/>
        <v>C0121</v>
      </c>
      <c r="D122" t="s">
        <v>1012</v>
      </c>
      <c r="E122" s="4" t="str">
        <f>VLOOKUP(C122,Detail!$G:$H,2,FALSE)</f>
        <v>Galak Saefullah</v>
      </c>
      <c r="F122" s="4" t="str">
        <f>VLOOKUP(D122,Helper!$D$31:$E$36,2,FALSE)</f>
        <v>Pak Budi</v>
      </c>
      <c r="G122">
        <v>65</v>
      </c>
      <c r="H122">
        <v>48</v>
      </c>
      <c r="I122">
        <v>86</v>
      </c>
      <c r="J122">
        <v>73</v>
      </c>
      <c r="K122">
        <v>77</v>
      </c>
      <c r="L122">
        <v>93</v>
      </c>
      <c r="M122">
        <v>81</v>
      </c>
      <c r="N122" s="36">
        <f>IFERROR(VLOOKUP(C122,Absen!$A$2:$B$501,2,FALSE),"No")</f>
        <v>44837</v>
      </c>
      <c r="O122" t="str">
        <f t="shared" si="4"/>
        <v>October</v>
      </c>
      <c r="P122">
        <f t="shared" si="5"/>
        <v>71</v>
      </c>
      <c r="Q122" s="42">
        <f>(Main!G122*12.5%)+(H122*12.5%)+(J122*12.5%)+(K122*12.5%)+(I122*20%)+(L122*20%)+(P122*10%)</f>
        <v>75.775000000000006</v>
      </c>
      <c r="R122" t="str">
        <f>VLOOKUP(Q122,Cara!$E$44:$F$49,2,TRUE)</f>
        <v>B</v>
      </c>
      <c r="S122" s="5">
        <f>VLOOKUP(C122,Sheet1!$A$2:$B$1001,2,FALSE)</f>
        <v>38040</v>
      </c>
      <c r="T122" s="6" t="str">
        <f>VLOOKUP(C122,Sheet1!$A$2:$G$1001,7,)</f>
        <v>Sibolga</v>
      </c>
      <c r="U122" s="4">
        <f>VLOOKUP(C122,Sheet1!$A$2:$D$1001,4,FALSE)</f>
        <v>165</v>
      </c>
      <c r="V122" s="4">
        <f>VLOOKUP(C122,Sheet1!$A$2:$E$1001,5,FALSE)</f>
        <v>79</v>
      </c>
      <c r="W122" s="4" t="str">
        <f>VLOOKUP(C122,Sheet1!$A$2:$F$1001,6,FALSE)</f>
        <v>Gang Siliwangi No. 32</v>
      </c>
      <c r="X122" s="4" t="str">
        <f>VLOOKUP(Main!C122,Sheet1!$A$2:$C$1001,3,FALSE)</f>
        <v>A+</v>
      </c>
    </row>
    <row r="123" spans="1:24" ht="15.75" x14ac:dyDescent="0.25">
      <c r="A123" s="43">
        <v>122</v>
      </c>
      <c r="B123" t="str">
        <f>VLOOKUP(D123,Cara!$C$21:$D$27,2,FALSE)</f>
        <v>C</v>
      </c>
      <c r="C123" t="str">
        <f t="shared" si="3"/>
        <v>C0122</v>
      </c>
      <c r="D123" t="s">
        <v>1012</v>
      </c>
      <c r="E123" s="4" t="str">
        <f>VLOOKUP(C123,Detail!$G:$H,2,FALSE)</f>
        <v>Yoga Suryono</v>
      </c>
      <c r="F123" s="4" t="str">
        <f>VLOOKUP(D123,Helper!$D$31:$E$36,2,FALSE)</f>
        <v>Pak Budi</v>
      </c>
      <c r="G123">
        <v>85</v>
      </c>
      <c r="H123">
        <v>41</v>
      </c>
      <c r="I123">
        <v>81</v>
      </c>
      <c r="J123">
        <v>64</v>
      </c>
      <c r="K123">
        <v>55</v>
      </c>
      <c r="L123">
        <v>74</v>
      </c>
      <c r="M123">
        <v>76</v>
      </c>
      <c r="N123" s="36" t="str">
        <f>IFERROR(VLOOKUP(C123,Absen!$A$2:$B$501,2,FALSE),"No")</f>
        <v>No</v>
      </c>
      <c r="O123" t="str">
        <f t="shared" si="4"/>
        <v>No</v>
      </c>
      <c r="P123">
        <f t="shared" si="5"/>
        <v>76</v>
      </c>
      <c r="Q123" s="42">
        <f>(Main!G123*12.5%)+(H123*12.5%)+(J123*12.5%)+(K123*12.5%)+(I123*20%)+(L123*20%)+(P123*10%)</f>
        <v>69.224999999999994</v>
      </c>
      <c r="R123" t="str">
        <f>VLOOKUP(Q123,Cara!$E$44:$F$49,2,TRUE)</f>
        <v>C</v>
      </c>
      <c r="S123" s="5">
        <f>VLOOKUP(C123,Sheet1!$A$2:$B$1001,2,FALSE)</f>
        <v>37139</v>
      </c>
      <c r="T123" s="6" t="str">
        <f>VLOOKUP(C123,Sheet1!$A$2:$G$1001,7,)</f>
        <v>Serang</v>
      </c>
      <c r="U123" s="4">
        <f>VLOOKUP(C123,Sheet1!$A$2:$D$1001,4,FALSE)</f>
        <v>157</v>
      </c>
      <c r="V123" s="4">
        <f>VLOOKUP(C123,Sheet1!$A$2:$E$1001,5,FALSE)</f>
        <v>72</v>
      </c>
      <c r="W123" s="4" t="str">
        <f>VLOOKUP(C123,Sheet1!$A$2:$F$1001,6,FALSE)</f>
        <v>Jl. Sukajadi No. 34</v>
      </c>
      <c r="X123" s="4" t="str">
        <f>VLOOKUP(Main!C123,Sheet1!$A$2:$C$1001,3,FALSE)</f>
        <v>AB-</v>
      </c>
    </row>
    <row r="124" spans="1:24" ht="15.75" x14ac:dyDescent="0.25">
      <c r="A124" s="43">
        <v>123</v>
      </c>
      <c r="B124" t="str">
        <f>VLOOKUP(D124,Cara!$C$21:$D$27,2,FALSE)</f>
        <v>E</v>
      </c>
      <c r="C124" t="str">
        <f t="shared" si="3"/>
        <v>E0123</v>
      </c>
      <c r="D124" t="s">
        <v>1010</v>
      </c>
      <c r="E124" s="4" t="str">
        <f>VLOOKUP(C124,Detail!$G:$H,2,FALSE)</f>
        <v>Maryanto Nugroho</v>
      </c>
      <c r="F124" s="4" t="str">
        <f>VLOOKUP(D124,Helper!$D$31:$E$36,2,FALSE)</f>
        <v>Bu Made</v>
      </c>
      <c r="G124">
        <v>85</v>
      </c>
      <c r="H124">
        <v>67</v>
      </c>
      <c r="I124">
        <v>47</v>
      </c>
      <c r="J124">
        <v>54</v>
      </c>
      <c r="K124">
        <v>71</v>
      </c>
      <c r="L124">
        <v>63</v>
      </c>
      <c r="M124">
        <v>75</v>
      </c>
      <c r="N124" s="36" t="str">
        <f>IFERROR(VLOOKUP(C124,Absen!$A$2:$B$501,2,FALSE),"No")</f>
        <v>No</v>
      </c>
      <c r="O124" t="str">
        <f t="shared" si="4"/>
        <v>No</v>
      </c>
      <c r="P124">
        <f t="shared" si="5"/>
        <v>75</v>
      </c>
      <c r="Q124" s="42">
        <f>(Main!G124*12.5%)+(H124*12.5%)+(J124*12.5%)+(K124*12.5%)+(I124*20%)+(L124*20%)+(P124*10%)</f>
        <v>64.125</v>
      </c>
      <c r="R124" t="str">
        <f>VLOOKUP(Q124,Cara!$E$44:$F$49,2,TRUE)</f>
        <v>C</v>
      </c>
      <c r="S124" s="5">
        <f>VLOOKUP(C124,Sheet1!$A$2:$B$1001,2,FALSE)</f>
        <v>37173</v>
      </c>
      <c r="T124" s="6" t="str">
        <f>VLOOKUP(C124,Sheet1!$A$2:$G$1001,7,)</f>
        <v>Tegal</v>
      </c>
      <c r="U124" s="4">
        <f>VLOOKUP(C124,Sheet1!$A$2:$D$1001,4,FALSE)</f>
        <v>159</v>
      </c>
      <c r="V124" s="4">
        <f>VLOOKUP(C124,Sheet1!$A$2:$E$1001,5,FALSE)</f>
        <v>75</v>
      </c>
      <c r="W124" s="4" t="str">
        <f>VLOOKUP(C124,Sheet1!$A$2:$F$1001,6,FALSE)</f>
        <v xml:space="preserve">Gang PHH. Mustofa No. 8
</v>
      </c>
      <c r="X124" s="4" t="str">
        <f>VLOOKUP(Main!C124,Sheet1!$A$2:$C$1001,3,FALSE)</f>
        <v>O+</v>
      </c>
    </row>
    <row r="125" spans="1:24" ht="15.75" x14ac:dyDescent="0.25">
      <c r="A125" s="43">
        <v>124</v>
      </c>
      <c r="B125" t="str">
        <f>VLOOKUP(D125,Cara!$C$21:$D$27,2,FALSE)</f>
        <v>B</v>
      </c>
      <c r="C125" t="str">
        <f t="shared" si="3"/>
        <v>B0124</v>
      </c>
      <c r="D125" t="s">
        <v>1014</v>
      </c>
      <c r="E125" s="4" t="str">
        <f>VLOOKUP(C125,Detail!$G:$H,2,FALSE)</f>
        <v>Cindy Simanjuntak</v>
      </c>
      <c r="F125" s="4" t="str">
        <f>VLOOKUP(D125,Helper!$D$31:$E$36,2,FALSE)</f>
        <v>Pak Krisna</v>
      </c>
      <c r="G125">
        <v>68</v>
      </c>
      <c r="H125">
        <v>54</v>
      </c>
      <c r="I125">
        <v>76</v>
      </c>
      <c r="J125">
        <v>62</v>
      </c>
      <c r="K125">
        <v>73</v>
      </c>
      <c r="L125">
        <v>92</v>
      </c>
      <c r="M125">
        <v>61</v>
      </c>
      <c r="N125" s="36" t="str">
        <f>IFERROR(VLOOKUP(C125,Absen!$A$2:$B$501,2,FALSE),"No")</f>
        <v>No</v>
      </c>
      <c r="O125" t="str">
        <f t="shared" si="4"/>
        <v>No</v>
      </c>
      <c r="P125">
        <f t="shared" si="5"/>
        <v>61</v>
      </c>
      <c r="Q125" s="42">
        <f>(Main!G125*12.5%)+(H125*12.5%)+(J125*12.5%)+(K125*12.5%)+(I125*20%)+(L125*20%)+(P125*10%)</f>
        <v>71.825000000000003</v>
      </c>
      <c r="R125" t="str">
        <f>VLOOKUP(Q125,Cara!$E$44:$F$49,2,TRUE)</f>
        <v>B</v>
      </c>
      <c r="S125" s="5">
        <f>VLOOKUP(C125,Sheet1!$A$2:$B$1001,2,FALSE)</f>
        <v>37300</v>
      </c>
      <c r="T125" s="6" t="str">
        <f>VLOOKUP(C125,Sheet1!$A$2:$G$1001,7,)</f>
        <v>Bekasi</v>
      </c>
      <c r="U125" s="4">
        <f>VLOOKUP(C125,Sheet1!$A$2:$D$1001,4,FALSE)</f>
        <v>155</v>
      </c>
      <c r="V125" s="4">
        <f>VLOOKUP(C125,Sheet1!$A$2:$E$1001,5,FALSE)</f>
        <v>82</v>
      </c>
      <c r="W125" s="4" t="str">
        <f>VLOOKUP(C125,Sheet1!$A$2:$F$1001,6,FALSE)</f>
        <v>Gg. Veteran No. 86</v>
      </c>
      <c r="X125" s="4" t="str">
        <f>VLOOKUP(Main!C125,Sheet1!$A$2:$C$1001,3,FALSE)</f>
        <v>A+</v>
      </c>
    </row>
    <row r="126" spans="1:24" ht="15.75" x14ac:dyDescent="0.25">
      <c r="A126" s="43">
        <v>125</v>
      </c>
      <c r="B126" t="str">
        <f>VLOOKUP(D126,Cara!$C$21:$D$27,2,FALSE)</f>
        <v>B</v>
      </c>
      <c r="C126" t="str">
        <f t="shared" si="3"/>
        <v>B0125</v>
      </c>
      <c r="D126" t="s">
        <v>1014</v>
      </c>
      <c r="E126" s="4" t="str">
        <f>VLOOKUP(C126,Detail!$G:$H,2,FALSE)</f>
        <v>Harjaya Firmansyah</v>
      </c>
      <c r="F126" s="4" t="str">
        <f>VLOOKUP(D126,Helper!$D$31:$E$36,2,FALSE)</f>
        <v>Pak Krisna</v>
      </c>
      <c r="G126">
        <v>73</v>
      </c>
      <c r="H126">
        <v>56</v>
      </c>
      <c r="I126">
        <v>61</v>
      </c>
      <c r="J126">
        <v>73</v>
      </c>
      <c r="K126">
        <v>85</v>
      </c>
      <c r="L126">
        <v>97</v>
      </c>
      <c r="M126">
        <v>73</v>
      </c>
      <c r="N126" s="36" t="str">
        <f>IFERROR(VLOOKUP(C126,Absen!$A$2:$B$501,2,FALSE),"No")</f>
        <v>No</v>
      </c>
      <c r="O126" t="str">
        <f t="shared" si="4"/>
        <v>No</v>
      </c>
      <c r="P126">
        <f t="shared" si="5"/>
        <v>73</v>
      </c>
      <c r="Q126" s="42">
        <f>(Main!G126*12.5%)+(H126*12.5%)+(J126*12.5%)+(K126*12.5%)+(I126*20%)+(L126*20%)+(P126*10%)</f>
        <v>74.775000000000006</v>
      </c>
      <c r="R126" t="str">
        <f>VLOOKUP(Q126,Cara!$E$44:$F$49,2,TRUE)</f>
        <v>B</v>
      </c>
      <c r="S126" s="5">
        <f>VLOOKUP(C126,Sheet1!$A$2:$B$1001,2,FALSE)</f>
        <v>37738</v>
      </c>
      <c r="T126" s="6" t="str">
        <f>VLOOKUP(C126,Sheet1!$A$2:$G$1001,7,)</f>
        <v>Jayapura</v>
      </c>
      <c r="U126" s="4">
        <f>VLOOKUP(C126,Sheet1!$A$2:$D$1001,4,FALSE)</f>
        <v>177</v>
      </c>
      <c r="V126" s="4">
        <f>VLOOKUP(C126,Sheet1!$A$2:$E$1001,5,FALSE)</f>
        <v>91</v>
      </c>
      <c r="W126" s="4" t="str">
        <f>VLOOKUP(C126,Sheet1!$A$2:$F$1001,6,FALSE)</f>
        <v>Gang KH Amin Jasuta No. 44</v>
      </c>
      <c r="X126" s="4" t="str">
        <f>VLOOKUP(Main!C126,Sheet1!$A$2:$C$1001,3,FALSE)</f>
        <v>AB+</v>
      </c>
    </row>
    <row r="127" spans="1:24" ht="15.75" x14ac:dyDescent="0.25">
      <c r="A127" s="43">
        <v>126</v>
      </c>
      <c r="B127" t="str">
        <f>VLOOKUP(D127,Cara!$C$21:$D$27,2,FALSE)</f>
        <v>F</v>
      </c>
      <c r="C127" t="str">
        <f t="shared" si="3"/>
        <v>F0126</v>
      </c>
      <c r="D127" t="s">
        <v>1011</v>
      </c>
      <c r="E127" s="4" t="str">
        <f>VLOOKUP(C127,Detail!$G:$H,2,FALSE)</f>
        <v>Drajat Suwarno</v>
      </c>
      <c r="F127" s="4" t="str">
        <f>VLOOKUP(D127,Helper!$D$31:$E$36,2,FALSE)</f>
        <v>Pak Andi</v>
      </c>
      <c r="G127">
        <v>91</v>
      </c>
      <c r="H127">
        <v>45</v>
      </c>
      <c r="I127">
        <v>35</v>
      </c>
      <c r="J127">
        <v>74</v>
      </c>
      <c r="K127">
        <v>91</v>
      </c>
      <c r="L127">
        <v>96</v>
      </c>
      <c r="M127">
        <v>74</v>
      </c>
      <c r="N127" s="36">
        <f>IFERROR(VLOOKUP(C127,Absen!$A$2:$B$501,2,FALSE),"No")</f>
        <v>44864</v>
      </c>
      <c r="O127" t="str">
        <f t="shared" si="4"/>
        <v>October</v>
      </c>
      <c r="P127">
        <f t="shared" si="5"/>
        <v>64</v>
      </c>
      <c r="Q127" s="42">
        <f>(Main!G127*12.5%)+(H127*12.5%)+(J127*12.5%)+(K127*12.5%)+(I127*20%)+(L127*20%)+(P127*10%)</f>
        <v>70.225000000000009</v>
      </c>
      <c r="R127" t="str">
        <f>VLOOKUP(Q127,Cara!$E$44:$F$49,2,TRUE)</f>
        <v>B</v>
      </c>
      <c r="S127" s="5">
        <f>VLOOKUP(C127,Sheet1!$A$2:$B$1001,2,FALSE)</f>
        <v>38072</v>
      </c>
      <c r="T127" s="6" t="str">
        <f>VLOOKUP(C127,Sheet1!$A$2:$G$1001,7,)</f>
        <v>Manado</v>
      </c>
      <c r="U127" s="4">
        <f>VLOOKUP(C127,Sheet1!$A$2:$D$1001,4,FALSE)</f>
        <v>152</v>
      </c>
      <c r="V127" s="4">
        <f>VLOOKUP(C127,Sheet1!$A$2:$E$1001,5,FALSE)</f>
        <v>76</v>
      </c>
      <c r="W127" s="4" t="str">
        <f>VLOOKUP(C127,Sheet1!$A$2:$F$1001,6,FALSE)</f>
        <v>Jalan Indragiri No. 47</v>
      </c>
      <c r="X127" s="4" t="str">
        <f>VLOOKUP(Main!C127,Sheet1!$A$2:$C$1001,3,FALSE)</f>
        <v>O+</v>
      </c>
    </row>
    <row r="128" spans="1:24" ht="15.75" x14ac:dyDescent="0.25">
      <c r="A128" s="43">
        <v>127</v>
      </c>
      <c r="B128" t="str">
        <f>VLOOKUP(D128,Cara!$C$21:$D$27,2,FALSE)</f>
        <v>F</v>
      </c>
      <c r="C128" t="str">
        <f t="shared" si="3"/>
        <v>F0127</v>
      </c>
      <c r="D128" t="s">
        <v>1011</v>
      </c>
      <c r="E128" s="4" t="str">
        <f>VLOOKUP(C128,Detail!$G:$H,2,FALSE)</f>
        <v>Bajragin Pudjiastuti</v>
      </c>
      <c r="F128" s="4" t="str">
        <f>VLOOKUP(D128,Helper!$D$31:$E$36,2,FALSE)</f>
        <v>Pak Andi</v>
      </c>
      <c r="G128">
        <v>68</v>
      </c>
      <c r="H128">
        <v>59</v>
      </c>
      <c r="I128">
        <v>95</v>
      </c>
      <c r="J128">
        <v>55</v>
      </c>
      <c r="K128">
        <v>86</v>
      </c>
      <c r="L128">
        <v>77</v>
      </c>
      <c r="M128">
        <v>69</v>
      </c>
      <c r="N128" s="36" t="str">
        <f>IFERROR(VLOOKUP(C128,Absen!$A$2:$B$501,2,FALSE),"No")</f>
        <v>No</v>
      </c>
      <c r="O128" t="str">
        <f t="shared" si="4"/>
        <v>No</v>
      </c>
      <c r="P128">
        <f t="shared" si="5"/>
        <v>69</v>
      </c>
      <c r="Q128" s="42">
        <f>(Main!G128*12.5%)+(H128*12.5%)+(J128*12.5%)+(K128*12.5%)+(I128*20%)+(L128*20%)+(P128*10%)</f>
        <v>74.800000000000011</v>
      </c>
      <c r="R128" t="str">
        <f>VLOOKUP(Q128,Cara!$E$44:$F$49,2,TRUE)</f>
        <v>B</v>
      </c>
      <c r="S128" s="5">
        <f>VLOOKUP(C128,Sheet1!$A$2:$B$1001,2,FALSE)</f>
        <v>38242</v>
      </c>
      <c r="T128" s="6" t="str">
        <f>VLOOKUP(C128,Sheet1!$A$2:$G$1001,7,)</f>
        <v>Lubuklinggau</v>
      </c>
      <c r="U128" s="4">
        <f>VLOOKUP(C128,Sheet1!$A$2:$D$1001,4,FALSE)</f>
        <v>165</v>
      </c>
      <c r="V128" s="4">
        <f>VLOOKUP(C128,Sheet1!$A$2:$E$1001,5,FALSE)</f>
        <v>62</v>
      </c>
      <c r="W128" s="4" t="str">
        <f>VLOOKUP(C128,Sheet1!$A$2:$F$1001,6,FALSE)</f>
        <v xml:space="preserve">Gg. Jakarta No. 0
</v>
      </c>
      <c r="X128" s="4" t="str">
        <f>VLOOKUP(Main!C128,Sheet1!$A$2:$C$1001,3,FALSE)</f>
        <v>AB-</v>
      </c>
    </row>
    <row r="129" spans="1:24" ht="15.75" x14ac:dyDescent="0.25">
      <c r="A129" s="43">
        <v>128</v>
      </c>
      <c r="B129" t="str">
        <f>VLOOKUP(D129,Cara!$C$21:$D$27,2,FALSE)</f>
        <v>C</v>
      </c>
      <c r="C129" t="str">
        <f t="shared" si="3"/>
        <v>C0128</v>
      </c>
      <c r="D129" t="s">
        <v>1012</v>
      </c>
      <c r="E129" s="4" t="str">
        <f>VLOOKUP(C129,Detail!$G:$H,2,FALSE)</f>
        <v>Nadine Salahudin</v>
      </c>
      <c r="F129" s="4" t="str">
        <f>VLOOKUP(D129,Helper!$D$31:$E$36,2,FALSE)</f>
        <v>Pak Budi</v>
      </c>
      <c r="G129">
        <v>65</v>
      </c>
      <c r="H129">
        <v>73</v>
      </c>
      <c r="I129">
        <v>77</v>
      </c>
      <c r="J129">
        <v>75</v>
      </c>
      <c r="K129">
        <v>68</v>
      </c>
      <c r="L129">
        <v>56</v>
      </c>
      <c r="M129">
        <v>83</v>
      </c>
      <c r="N129" s="36">
        <f>IFERROR(VLOOKUP(C129,Absen!$A$2:$B$501,2,FALSE),"No")</f>
        <v>44776</v>
      </c>
      <c r="O129" t="str">
        <f t="shared" si="4"/>
        <v>August</v>
      </c>
      <c r="P129">
        <f t="shared" si="5"/>
        <v>73</v>
      </c>
      <c r="Q129" s="42">
        <f>(Main!G129*12.5%)+(H129*12.5%)+(J129*12.5%)+(K129*12.5%)+(I129*20%)+(L129*20%)+(P129*10%)</f>
        <v>69.025000000000006</v>
      </c>
      <c r="R129" t="str">
        <f>VLOOKUP(Q129,Cara!$E$44:$F$49,2,TRUE)</f>
        <v>C</v>
      </c>
      <c r="S129" s="5">
        <f>VLOOKUP(C129,Sheet1!$A$2:$B$1001,2,FALSE)</f>
        <v>37593</v>
      </c>
      <c r="T129" s="6" t="str">
        <f>VLOOKUP(C129,Sheet1!$A$2:$G$1001,7,)</f>
        <v>Bima</v>
      </c>
      <c r="U129" s="4">
        <f>VLOOKUP(C129,Sheet1!$A$2:$D$1001,4,FALSE)</f>
        <v>165</v>
      </c>
      <c r="V129" s="4">
        <f>VLOOKUP(C129,Sheet1!$A$2:$E$1001,5,FALSE)</f>
        <v>85</v>
      </c>
      <c r="W129" s="4" t="str">
        <f>VLOOKUP(C129,Sheet1!$A$2:$F$1001,6,FALSE)</f>
        <v>Jalan Kutai No. 84</v>
      </c>
      <c r="X129" s="4" t="str">
        <f>VLOOKUP(Main!C129,Sheet1!$A$2:$C$1001,3,FALSE)</f>
        <v>O+</v>
      </c>
    </row>
    <row r="130" spans="1:24" ht="15.75" x14ac:dyDescent="0.25">
      <c r="A130" s="43">
        <v>129</v>
      </c>
      <c r="B130" t="str">
        <f>VLOOKUP(D130,Cara!$C$21:$D$27,2,FALSE)</f>
        <v>B</v>
      </c>
      <c r="C130" t="str">
        <f t="shared" si="3"/>
        <v>B0129</v>
      </c>
      <c r="D130" t="s">
        <v>1014</v>
      </c>
      <c r="E130" s="4" t="str">
        <f>VLOOKUP(C130,Detail!$G:$H,2,FALSE)</f>
        <v>Ajimat Dabukke</v>
      </c>
      <c r="F130" s="4" t="str">
        <f>VLOOKUP(D130,Helper!$D$31:$E$36,2,FALSE)</f>
        <v>Pak Krisna</v>
      </c>
      <c r="G130">
        <v>80</v>
      </c>
      <c r="H130">
        <v>73</v>
      </c>
      <c r="I130">
        <v>51</v>
      </c>
      <c r="J130">
        <v>50</v>
      </c>
      <c r="K130">
        <v>82</v>
      </c>
      <c r="L130">
        <v>88</v>
      </c>
      <c r="M130">
        <v>86</v>
      </c>
      <c r="N130" s="36" t="str">
        <f>IFERROR(VLOOKUP(C130,Absen!$A$2:$B$501,2,FALSE),"No")</f>
        <v>No</v>
      </c>
      <c r="O130" t="str">
        <f t="shared" si="4"/>
        <v>No</v>
      </c>
      <c r="P130">
        <f t="shared" si="5"/>
        <v>86</v>
      </c>
      <c r="Q130" s="42">
        <f>(Main!G130*12.5%)+(H130*12.5%)+(J130*12.5%)+(K130*12.5%)+(I130*20%)+(L130*20%)+(P130*10%)</f>
        <v>72.025000000000006</v>
      </c>
      <c r="R130" t="str">
        <f>VLOOKUP(Q130,Cara!$E$44:$F$49,2,TRUE)</f>
        <v>B</v>
      </c>
      <c r="S130" s="5">
        <f>VLOOKUP(C130,Sheet1!$A$2:$B$1001,2,FALSE)</f>
        <v>37612</v>
      </c>
      <c r="T130" s="6" t="str">
        <f>VLOOKUP(C130,Sheet1!$A$2:$G$1001,7,)</f>
        <v>Sibolga</v>
      </c>
      <c r="U130" s="4">
        <f>VLOOKUP(C130,Sheet1!$A$2:$D$1001,4,FALSE)</f>
        <v>155</v>
      </c>
      <c r="V130" s="4">
        <f>VLOOKUP(C130,Sheet1!$A$2:$E$1001,5,FALSE)</f>
        <v>84</v>
      </c>
      <c r="W130" s="4" t="str">
        <f>VLOOKUP(C130,Sheet1!$A$2:$F$1001,6,FALSE)</f>
        <v xml:space="preserve">Gang Cikutra Timur No. 8
</v>
      </c>
      <c r="X130" s="4" t="str">
        <f>VLOOKUP(Main!C130,Sheet1!$A$2:$C$1001,3,FALSE)</f>
        <v>B-</v>
      </c>
    </row>
    <row r="131" spans="1:24" ht="15.75" x14ac:dyDescent="0.25">
      <c r="A131" s="43">
        <v>130</v>
      </c>
      <c r="B131" t="str">
        <f>VLOOKUP(D131,Cara!$C$21:$D$27,2,FALSE)</f>
        <v>A</v>
      </c>
      <c r="C131" t="str">
        <f t="shared" ref="C131:C194" si="6">_xlfn.CONCAT(B131,TEXT(A131,"0000"))</f>
        <v>A0130</v>
      </c>
      <c r="D131" t="s">
        <v>1015</v>
      </c>
      <c r="E131" s="4" t="str">
        <f>VLOOKUP(C131,Detail!$G:$H,2,FALSE)</f>
        <v>Amalia Pratiwi</v>
      </c>
      <c r="F131" s="4" t="str">
        <f>VLOOKUP(D131,Helper!$D$31:$E$36,2,FALSE)</f>
        <v>Bu Dwi</v>
      </c>
      <c r="G131">
        <v>62</v>
      </c>
      <c r="H131">
        <v>48</v>
      </c>
      <c r="I131">
        <v>51</v>
      </c>
      <c r="J131">
        <v>68</v>
      </c>
      <c r="K131">
        <v>83</v>
      </c>
      <c r="L131">
        <v>60</v>
      </c>
      <c r="M131">
        <v>78</v>
      </c>
      <c r="N131" s="36" t="str">
        <f>IFERROR(VLOOKUP(C131,Absen!$A$2:$B$501,2,FALSE),"No")</f>
        <v>No</v>
      </c>
      <c r="O131" t="str">
        <f t="shared" ref="O131:O194" si="7">TEXT(N131,"mmmm")</f>
        <v>No</v>
      </c>
      <c r="P131">
        <f t="shared" ref="P131:P194" si="8">IF(N131="No",M131,M131-10)</f>
        <v>78</v>
      </c>
      <c r="Q131" s="42">
        <f>(Main!G131*12.5%)+(H131*12.5%)+(J131*12.5%)+(K131*12.5%)+(I131*20%)+(L131*20%)+(P131*10%)</f>
        <v>62.625</v>
      </c>
      <c r="R131" t="str">
        <f>VLOOKUP(Q131,Cara!$E$44:$F$49,2,TRUE)</f>
        <v>C</v>
      </c>
      <c r="S131" s="5">
        <f>VLOOKUP(C131,Sheet1!$A$2:$B$1001,2,FALSE)</f>
        <v>38454</v>
      </c>
      <c r="T131" s="6" t="str">
        <f>VLOOKUP(C131,Sheet1!$A$2:$G$1001,7,)</f>
        <v>Tasikmalaya</v>
      </c>
      <c r="U131" s="4">
        <f>VLOOKUP(C131,Sheet1!$A$2:$D$1001,4,FALSE)</f>
        <v>155</v>
      </c>
      <c r="V131" s="4">
        <f>VLOOKUP(C131,Sheet1!$A$2:$E$1001,5,FALSE)</f>
        <v>82</v>
      </c>
      <c r="W131" s="4" t="str">
        <f>VLOOKUP(C131,Sheet1!$A$2:$F$1001,6,FALSE)</f>
        <v>Jalan Kutisari Selatan No. 49</v>
      </c>
      <c r="X131" s="4" t="str">
        <f>VLOOKUP(Main!C131,Sheet1!$A$2:$C$1001,3,FALSE)</f>
        <v>O+</v>
      </c>
    </row>
    <row r="132" spans="1:24" ht="15.75" x14ac:dyDescent="0.25">
      <c r="A132" s="43">
        <v>131</v>
      </c>
      <c r="B132" t="str">
        <f>VLOOKUP(D132,Cara!$C$21:$D$27,2,FALSE)</f>
        <v>D</v>
      </c>
      <c r="C132" t="str">
        <f t="shared" si="6"/>
        <v>D0131</v>
      </c>
      <c r="D132" t="s">
        <v>1013</v>
      </c>
      <c r="E132" s="4" t="str">
        <f>VLOOKUP(C132,Detail!$G:$H,2,FALSE)</f>
        <v>Tira Sihombing</v>
      </c>
      <c r="F132" s="4" t="str">
        <f>VLOOKUP(D132,Helper!$D$31:$E$36,2,FALSE)</f>
        <v>Bu Ratna</v>
      </c>
      <c r="G132">
        <v>75</v>
      </c>
      <c r="H132">
        <v>74</v>
      </c>
      <c r="I132">
        <v>67</v>
      </c>
      <c r="J132">
        <v>68</v>
      </c>
      <c r="K132">
        <v>80</v>
      </c>
      <c r="L132">
        <v>85</v>
      </c>
      <c r="M132">
        <v>94</v>
      </c>
      <c r="N132" s="36">
        <f>IFERROR(VLOOKUP(C132,Absen!$A$2:$B$501,2,FALSE),"No")</f>
        <v>44837</v>
      </c>
      <c r="O132" t="str">
        <f t="shared" si="7"/>
        <v>October</v>
      </c>
      <c r="P132">
        <f t="shared" si="8"/>
        <v>84</v>
      </c>
      <c r="Q132" s="42">
        <f>(Main!G132*12.5%)+(H132*12.5%)+(J132*12.5%)+(K132*12.5%)+(I132*20%)+(L132*20%)+(P132*10%)</f>
        <v>75.925000000000011</v>
      </c>
      <c r="R132" t="str">
        <f>VLOOKUP(Q132,Cara!$E$44:$F$49,2,TRUE)</f>
        <v>B</v>
      </c>
      <c r="S132" s="5">
        <f>VLOOKUP(C132,Sheet1!$A$2:$B$1001,2,FALSE)</f>
        <v>37952</v>
      </c>
      <c r="T132" s="6" t="str">
        <f>VLOOKUP(C132,Sheet1!$A$2:$G$1001,7,)</f>
        <v>Banjarmasin</v>
      </c>
      <c r="U132" s="4">
        <f>VLOOKUP(C132,Sheet1!$A$2:$D$1001,4,FALSE)</f>
        <v>170</v>
      </c>
      <c r="V132" s="4">
        <f>VLOOKUP(C132,Sheet1!$A$2:$E$1001,5,FALSE)</f>
        <v>57</v>
      </c>
      <c r="W132" s="4" t="str">
        <f>VLOOKUP(C132,Sheet1!$A$2:$F$1001,6,FALSE)</f>
        <v>Gg. Dipatiukur No. 31</v>
      </c>
      <c r="X132" s="4" t="str">
        <f>VLOOKUP(Main!C132,Sheet1!$A$2:$C$1001,3,FALSE)</f>
        <v>AB-</v>
      </c>
    </row>
    <row r="133" spans="1:24" ht="15.75" x14ac:dyDescent="0.25">
      <c r="A133" s="43">
        <v>132</v>
      </c>
      <c r="B133" t="str">
        <f>VLOOKUP(D133,Cara!$C$21:$D$27,2,FALSE)</f>
        <v>B</v>
      </c>
      <c r="C133" t="str">
        <f t="shared" si="6"/>
        <v>B0132</v>
      </c>
      <c r="D133" t="s">
        <v>1014</v>
      </c>
      <c r="E133" s="4" t="str">
        <f>VLOOKUP(C133,Detail!$G:$H,2,FALSE)</f>
        <v>Jagaraga Aryani</v>
      </c>
      <c r="F133" s="4" t="str">
        <f>VLOOKUP(D133,Helper!$D$31:$E$36,2,FALSE)</f>
        <v>Pak Krisna</v>
      </c>
      <c r="G133">
        <v>63</v>
      </c>
      <c r="H133">
        <v>71</v>
      </c>
      <c r="I133">
        <v>31</v>
      </c>
      <c r="J133">
        <v>53</v>
      </c>
      <c r="K133">
        <v>95</v>
      </c>
      <c r="L133">
        <v>74</v>
      </c>
      <c r="M133">
        <v>73</v>
      </c>
      <c r="N133" s="36">
        <f>IFERROR(VLOOKUP(C133,Absen!$A$2:$B$501,2,FALSE),"No")</f>
        <v>44755</v>
      </c>
      <c r="O133" t="str">
        <f t="shared" si="7"/>
        <v>July</v>
      </c>
      <c r="P133">
        <f t="shared" si="8"/>
        <v>63</v>
      </c>
      <c r="Q133" s="42">
        <f>(Main!G133*12.5%)+(H133*12.5%)+(J133*12.5%)+(K133*12.5%)+(I133*20%)+(L133*20%)+(P133*10%)</f>
        <v>62.55</v>
      </c>
      <c r="R133" t="str">
        <f>VLOOKUP(Q133,Cara!$E$44:$F$49,2,TRUE)</f>
        <v>C</v>
      </c>
      <c r="S133" s="5">
        <f>VLOOKUP(C133,Sheet1!$A$2:$B$1001,2,FALSE)</f>
        <v>37053</v>
      </c>
      <c r="T133" s="6" t="str">
        <f>VLOOKUP(C133,Sheet1!$A$2:$G$1001,7,)</f>
        <v>Metro</v>
      </c>
      <c r="U133" s="4">
        <f>VLOOKUP(C133,Sheet1!$A$2:$D$1001,4,FALSE)</f>
        <v>168</v>
      </c>
      <c r="V133" s="4">
        <f>VLOOKUP(C133,Sheet1!$A$2:$E$1001,5,FALSE)</f>
        <v>81</v>
      </c>
      <c r="W133" s="4" t="str">
        <f>VLOOKUP(C133,Sheet1!$A$2:$F$1001,6,FALSE)</f>
        <v xml:space="preserve">Jalan Pacuan Kuda No. 0
</v>
      </c>
      <c r="X133" s="4" t="str">
        <f>VLOOKUP(Main!C133,Sheet1!$A$2:$C$1001,3,FALSE)</f>
        <v>AB-</v>
      </c>
    </row>
    <row r="134" spans="1:24" ht="15.75" x14ac:dyDescent="0.25">
      <c r="A134" s="43">
        <v>133</v>
      </c>
      <c r="B134" t="str">
        <f>VLOOKUP(D134,Cara!$C$21:$D$27,2,FALSE)</f>
        <v>B</v>
      </c>
      <c r="C134" t="str">
        <f t="shared" si="6"/>
        <v>B0133</v>
      </c>
      <c r="D134" t="s">
        <v>1014</v>
      </c>
      <c r="E134" s="4" t="str">
        <f>VLOOKUP(C134,Detail!$G:$H,2,FALSE)</f>
        <v>Rendy Utama</v>
      </c>
      <c r="F134" s="4" t="str">
        <f>VLOOKUP(D134,Helper!$D$31:$E$36,2,FALSE)</f>
        <v>Pak Krisna</v>
      </c>
      <c r="G134">
        <v>79</v>
      </c>
      <c r="H134">
        <v>41</v>
      </c>
      <c r="I134">
        <v>89</v>
      </c>
      <c r="J134">
        <v>75</v>
      </c>
      <c r="K134">
        <v>52</v>
      </c>
      <c r="L134">
        <v>71</v>
      </c>
      <c r="M134">
        <v>92</v>
      </c>
      <c r="N134" s="36" t="str">
        <f>IFERROR(VLOOKUP(C134,Absen!$A$2:$B$501,2,FALSE),"No")</f>
        <v>No</v>
      </c>
      <c r="O134" t="str">
        <f t="shared" si="7"/>
        <v>No</v>
      </c>
      <c r="P134">
        <f t="shared" si="8"/>
        <v>92</v>
      </c>
      <c r="Q134" s="42">
        <f>(Main!G134*12.5%)+(H134*12.5%)+(J134*12.5%)+(K134*12.5%)+(I134*20%)+(L134*20%)+(P134*10%)</f>
        <v>72.075000000000003</v>
      </c>
      <c r="R134" t="str">
        <f>VLOOKUP(Q134,Cara!$E$44:$F$49,2,TRUE)</f>
        <v>B</v>
      </c>
      <c r="S134" s="5">
        <f>VLOOKUP(C134,Sheet1!$A$2:$B$1001,2,FALSE)</f>
        <v>38053</v>
      </c>
      <c r="T134" s="6" t="str">
        <f>VLOOKUP(C134,Sheet1!$A$2:$G$1001,7,)</f>
        <v>Bekasi</v>
      </c>
      <c r="U134" s="4">
        <f>VLOOKUP(C134,Sheet1!$A$2:$D$1001,4,FALSE)</f>
        <v>173</v>
      </c>
      <c r="V134" s="4">
        <f>VLOOKUP(C134,Sheet1!$A$2:$E$1001,5,FALSE)</f>
        <v>65</v>
      </c>
      <c r="W134" s="4" t="str">
        <f>VLOOKUP(C134,Sheet1!$A$2:$F$1001,6,FALSE)</f>
        <v xml:space="preserve">Jl. Rajawali Timur No. 1
</v>
      </c>
      <c r="X134" s="4" t="str">
        <f>VLOOKUP(Main!C134,Sheet1!$A$2:$C$1001,3,FALSE)</f>
        <v>O+</v>
      </c>
    </row>
    <row r="135" spans="1:24" ht="15.75" x14ac:dyDescent="0.25">
      <c r="A135" s="43">
        <v>134</v>
      </c>
      <c r="B135" t="str">
        <f>VLOOKUP(D135,Cara!$C$21:$D$27,2,FALSE)</f>
        <v>F</v>
      </c>
      <c r="C135" t="str">
        <f t="shared" si="6"/>
        <v>F0134</v>
      </c>
      <c r="D135" t="s">
        <v>1011</v>
      </c>
      <c r="E135" s="4" t="str">
        <f>VLOOKUP(C135,Detail!$G:$H,2,FALSE)</f>
        <v>Edi Hariyah</v>
      </c>
      <c r="F135" s="4" t="str">
        <f>VLOOKUP(D135,Helper!$D$31:$E$36,2,FALSE)</f>
        <v>Pak Andi</v>
      </c>
      <c r="G135">
        <v>55</v>
      </c>
      <c r="H135">
        <v>70</v>
      </c>
      <c r="I135">
        <v>77</v>
      </c>
      <c r="J135">
        <v>50</v>
      </c>
      <c r="K135">
        <v>84</v>
      </c>
      <c r="L135">
        <v>48</v>
      </c>
      <c r="M135">
        <v>76</v>
      </c>
      <c r="N135" s="36" t="str">
        <f>IFERROR(VLOOKUP(C135,Absen!$A$2:$B$501,2,FALSE),"No")</f>
        <v>No</v>
      </c>
      <c r="O135" t="str">
        <f t="shared" si="7"/>
        <v>No</v>
      </c>
      <c r="P135">
        <f t="shared" si="8"/>
        <v>76</v>
      </c>
      <c r="Q135" s="42">
        <f>(Main!G135*12.5%)+(H135*12.5%)+(J135*12.5%)+(K135*12.5%)+(I135*20%)+(L135*20%)+(P135*10%)</f>
        <v>64.974999999999994</v>
      </c>
      <c r="R135" t="str">
        <f>VLOOKUP(Q135,Cara!$E$44:$F$49,2,TRUE)</f>
        <v>C</v>
      </c>
      <c r="S135" s="5">
        <f>VLOOKUP(C135,Sheet1!$A$2:$B$1001,2,FALSE)</f>
        <v>38331</v>
      </c>
      <c r="T135" s="6" t="str">
        <f>VLOOKUP(C135,Sheet1!$A$2:$G$1001,7,)</f>
        <v>Dumai</v>
      </c>
      <c r="U135" s="4">
        <f>VLOOKUP(C135,Sheet1!$A$2:$D$1001,4,FALSE)</f>
        <v>160</v>
      </c>
      <c r="V135" s="4">
        <f>VLOOKUP(C135,Sheet1!$A$2:$E$1001,5,FALSE)</f>
        <v>74</v>
      </c>
      <c r="W135" s="4" t="str">
        <f>VLOOKUP(C135,Sheet1!$A$2:$F$1001,6,FALSE)</f>
        <v>Jl. Suryakencana No. 68</v>
      </c>
      <c r="X135" s="4" t="str">
        <f>VLOOKUP(Main!C135,Sheet1!$A$2:$C$1001,3,FALSE)</f>
        <v>AB-</v>
      </c>
    </row>
    <row r="136" spans="1:24" ht="15.75" x14ac:dyDescent="0.25">
      <c r="A136" s="43">
        <v>135</v>
      </c>
      <c r="B136" t="str">
        <f>VLOOKUP(D136,Cara!$C$21:$D$27,2,FALSE)</f>
        <v>D</v>
      </c>
      <c r="C136" t="str">
        <f t="shared" si="6"/>
        <v>D0135</v>
      </c>
      <c r="D136" t="s">
        <v>1013</v>
      </c>
      <c r="E136" s="4" t="str">
        <f>VLOOKUP(C136,Detail!$G:$H,2,FALSE)</f>
        <v>Yono Wastuti</v>
      </c>
      <c r="F136" s="4" t="str">
        <f>VLOOKUP(D136,Helper!$D$31:$E$36,2,FALSE)</f>
        <v>Bu Ratna</v>
      </c>
      <c r="G136">
        <v>55</v>
      </c>
      <c r="H136">
        <v>48</v>
      </c>
      <c r="I136">
        <v>41</v>
      </c>
      <c r="J136">
        <v>66</v>
      </c>
      <c r="K136">
        <v>57</v>
      </c>
      <c r="L136">
        <v>97</v>
      </c>
      <c r="M136">
        <v>86</v>
      </c>
      <c r="N136" s="36" t="str">
        <f>IFERROR(VLOOKUP(C136,Absen!$A$2:$B$501,2,FALSE),"No")</f>
        <v>No</v>
      </c>
      <c r="O136" t="str">
        <f t="shared" si="7"/>
        <v>No</v>
      </c>
      <c r="P136">
        <f t="shared" si="8"/>
        <v>86</v>
      </c>
      <c r="Q136" s="42">
        <f>(Main!G136*12.5%)+(H136*12.5%)+(J136*12.5%)+(K136*12.5%)+(I136*20%)+(L136*20%)+(P136*10%)</f>
        <v>64.45</v>
      </c>
      <c r="R136" t="str">
        <f>VLOOKUP(Q136,Cara!$E$44:$F$49,2,TRUE)</f>
        <v>C</v>
      </c>
      <c r="S136" s="5">
        <f>VLOOKUP(C136,Sheet1!$A$2:$B$1001,2,FALSE)</f>
        <v>37558</v>
      </c>
      <c r="T136" s="6" t="str">
        <f>VLOOKUP(C136,Sheet1!$A$2:$G$1001,7,)</f>
        <v>Madiun</v>
      </c>
      <c r="U136" s="4">
        <f>VLOOKUP(C136,Sheet1!$A$2:$D$1001,4,FALSE)</f>
        <v>179</v>
      </c>
      <c r="V136" s="4">
        <f>VLOOKUP(C136,Sheet1!$A$2:$E$1001,5,FALSE)</f>
        <v>68</v>
      </c>
      <c r="W136" s="4" t="str">
        <f>VLOOKUP(C136,Sheet1!$A$2:$F$1001,6,FALSE)</f>
        <v>Jl. Surapati No. 64</v>
      </c>
      <c r="X136" s="4" t="str">
        <f>VLOOKUP(Main!C136,Sheet1!$A$2:$C$1001,3,FALSE)</f>
        <v>O-</v>
      </c>
    </row>
    <row r="137" spans="1:24" ht="15.75" x14ac:dyDescent="0.25">
      <c r="A137" s="43">
        <v>136</v>
      </c>
      <c r="B137" t="str">
        <f>VLOOKUP(D137,Cara!$C$21:$D$27,2,FALSE)</f>
        <v>D</v>
      </c>
      <c r="C137" t="str">
        <f t="shared" si="6"/>
        <v>D0136</v>
      </c>
      <c r="D137" t="s">
        <v>1013</v>
      </c>
      <c r="E137" s="4" t="str">
        <f>VLOOKUP(C137,Detail!$G:$H,2,FALSE)</f>
        <v>Taufan Mandala</v>
      </c>
      <c r="F137" s="4" t="str">
        <f>VLOOKUP(D137,Helper!$D$31:$E$36,2,FALSE)</f>
        <v>Bu Ratna</v>
      </c>
      <c r="G137">
        <v>65</v>
      </c>
      <c r="H137">
        <v>61</v>
      </c>
      <c r="I137">
        <v>85</v>
      </c>
      <c r="J137">
        <v>75</v>
      </c>
      <c r="K137">
        <v>53</v>
      </c>
      <c r="L137">
        <v>44</v>
      </c>
      <c r="M137">
        <v>85</v>
      </c>
      <c r="N137" s="36">
        <f>IFERROR(VLOOKUP(C137,Absen!$A$2:$B$501,2,FALSE),"No")</f>
        <v>44830</v>
      </c>
      <c r="O137" t="str">
        <f t="shared" si="7"/>
        <v>September</v>
      </c>
      <c r="P137">
        <f t="shared" si="8"/>
        <v>75</v>
      </c>
      <c r="Q137" s="42">
        <f>(Main!G137*12.5%)+(H137*12.5%)+(J137*12.5%)+(K137*12.5%)+(I137*20%)+(L137*20%)+(P137*10%)</f>
        <v>65.05</v>
      </c>
      <c r="R137" t="str">
        <f>VLOOKUP(Q137,Cara!$E$44:$F$49,2,TRUE)</f>
        <v>C</v>
      </c>
      <c r="S137" s="5">
        <f>VLOOKUP(C137,Sheet1!$A$2:$B$1001,2,FALSE)</f>
        <v>37317</v>
      </c>
      <c r="T137" s="6" t="str">
        <f>VLOOKUP(C137,Sheet1!$A$2:$G$1001,7,)</f>
        <v>Tual</v>
      </c>
      <c r="U137" s="4">
        <f>VLOOKUP(C137,Sheet1!$A$2:$D$1001,4,FALSE)</f>
        <v>179</v>
      </c>
      <c r="V137" s="4">
        <f>VLOOKUP(C137,Sheet1!$A$2:$E$1001,5,FALSE)</f>
        <v>69</v>
      </c>
      <c r="W137" s="4" t="str">
        <f>VLOOKUP(C137,Sheet1!$A$2:$F$1001,6,FALSE)</f>
        <v>Gg. Gedebage Selatan No. 46</v>
      </c>
      <c r="X137" s="4" t="str">
        <f>VLOOKUP(Main!C137,Sheet1!$A$2:$C$1001,3,FALSE)</f>
        <v>O-</v>
      </c>
    </row>
    <row r="138" spans="1:24" ht="15.75" x14ac:dyDescent="0.25">
      <c r="A138" s="43">
        <v>137</v>
      </c>
      <c r="B138" t="str">
        <f>VLOOKUP(D138,Cara!$C$21:$D$27,2,FALSE)</f>
        <v>A</v>
      </c>
      <c r="C138" t="str">
        <f t="shared" si="6"/>
        <v>A0137</v>
      </c>
      <c r="D138" t="s">
        <v>1015</v>
      </c>
      <c r="E138" s="4" t="str">
        <f>VLOOKUP(C138,Detail!$G:$H,2,FALSE)</f>
        <v>Rika Firmansyah</v>
      </c>
      <c r="F138" s="4" t="str">
        <f>VLOOKUP(D138,Helper!$D$31:$E$36,2,FALSE)</f>
        <v>Bu Dwi</v>
      </c>
      <c r="G138">
        <v>60</v>
      </c>
      <c r="H138">
        <v>61</v>
      </c>
      <c r="I138">
        <v>89</v>
      </c>
      <c r="J138">
        <v>58</v>
      </c>
      <c r="K138">
        <v>55</v>
      </c>
      <c r="L138">
        <v>76</v>
      </c>
      <c r="M138">
        <v>74</v>
      </c>
      <c r="N138" s="36">
        <f>IFERROR(VLOOKUP(C138,Absen!$A$2:$B$501,2,FALSE),"No")</f>
        <v>44854</v>
      </c>
      <c r="O138" t="str">
        <f t="shared" si="7"/>
        <v>October</v>
      </c>
      <c r="P138">
        <f t="shared" si="8"/>
        <v>64</v>
      </c>
      <c r="Q138" s="42">
        <f>(Main!G138*12.5%)+(H138*12.5%)+(J138*12.5%)+(K138*12.5%)+(I138*20%)+(L138*20%)+(P138*10%)</f>
        <v>68.650000000000006</v>
      </c>
      <c r="R138" t="str">
        <f>VLOOKUP(Q138,Cara!$E$44:$F$49,2,TRUE)</f>
        <v>C</v>
      </c>
      <c r="S138" s="5">
        <f>VLOOKUP(C138,Sheet1!$A$2:$B$1001,2,FALSE)</f>
        <v>37220</v>
      </c>
      <c r="T138" s="6" t="str">
        <f>VLOOKUP(C138,Sheet1!$A$2:$G$1001,7,)</f>
        <v>Tebingtinggi</v>
      </c>
      <c r="U138" s="4">
        <f>VLOOKUP(C138,Sheet1!$A$2:$D$1001,4,FALSE)</f>
        <v>174</v>
      </c>
      <c r="V138" s="4">
        <f>VLOOKUP(C138,Sheet1!$A$2:$E$1001,5,FALSE)</f>
        <v>91</v>
      </c>
      <c r="W138" s="4" t="str">
        <f>VLOOKUP(C138,Sheet1!$A$2:$F$1001,6,FALSE)</f>
        <v xml:space="preserve">Gang Jamika No. 9
</v>
      </c>
      <c r="X138" s="4" t="str">
        <f>VLOOKUP(Main!C138,Sheet1!$A$2:$C$1001,3,FALSE)</f>
        <v>AB+</v>
      </c>
    </row>
    <row r="139" spans="1:24" ht="15.75" x14ac:dyDescent="0.25">
      <c r="A139" s="43">
        <v>138</v>
      </c>
      <c r="B139" t="str">
        <f>VLOOKUP(D139,Cara!$C$21:$D$27,2,FALSE)</f>
        <v>C</v>
      </c>
      <c r="C139" t="str">
        <f t="shared" si="6"/>
        <v>C0138</v>
      </c>
      <c r="D139" t="s">
        <v>1012</v>
      </c>
      <c r="E139" s="4" t="str">
        <f>VLOOKUP(C139,Detail!$G:$H,2,FALSE)</f>
        <v>Raden Halim</v>
      </c>
      <c r="F139" s="4" t="str">
        <f>VLOOKUP(D139,Helper!$D$31:$E$36,2,FALSE)</f>
        <v>Pak Budi</v>
      </c>
      <c r="G139">
        <v>59</v>
      </c>
      <c r="H139">
        <v>60</v>
      </c>
      <c r="I139">
        <v>61</v>
      </c>
      <c r="J139">
        <v>56</v>
      </c>
      <c r="K139">
        <v>51</v>
      </c>
      <c r="L139">
        <v>54</v>
      </c>
      <c r="M139">
        <v>69</v>
      </c>
      <c r="N139" s="36" t="str">
        <f>IFERROR(VLOOKUP(C139,Absen!$A$2:$B$501,2,FALSE),"No")</f>
        <v>No</v>
      </c>
      <c r="O139" t="str">
        <f t="shared" si="7"/>
        <v>No</v>
      </c>
      <c r="P139">
        <f t="shared" si="8"/>
        <v>69</v>
      </c>
      <c r="Q139" s="42">
        <f>(Main!G139*12.5%)+(H139*12.5%)+(J139*12.5%)+(K139*12.5%)+(I139*20%)+(L139*20%)+(P139*10%)</f>
        <v>58.15</v>
      </c>
      <c r="R139" t="str">
        <f>VLOOKUP(Q139,Cara!$E$44:$F$49,2,TRUE)</f>
        <v>D</v>
      </c>
      <c r="S139" s="5">
        <f>VLOOKUP(C139,Sheet1!$A$2:$B$1001,2,FALSE)</f>
        <v>37704</v>
      </c>
      <c r="T139" s="6" t="str">
        <f>VLOOKUP(C139,Sheet1!$A$2:$G$1001,7,)</f>
        <v>Dumai</v>
      </c>
      <c r="U139" s="4">
        <f>VLOOKUP(C139,Sheet1!$A$2:$D$1001,4,FALSE)</f>
        <v>167</v>
      </c>
      <c r="V139" s="4">
        <f>VLOOKUP(C139,Sheet1!$A$2:$E$1001,5,FALSE)</f>
        <v>80</v>
      </c>
      <c r="W139" s="4" t="str">
        <f>VLOOKUP(C139,Sheet1!$A$2:$F$1001,6,FALSE)</f>
        <v xml:space="preserve">Gg. Indragiri No. 7
</v>
      </c>
      <c r="X139" s="4" t="str">
        <f>VLOOKUP(Main!C139,Sheet1!$A$2:$C$1001,3,FALSE)</f>
        <v>B-</v>
      </c>
    </row>
    <row r="140" spans="1:24" ht="15.75" x14ac:dyDescent="0.25">
      <c r="A140" s="43">
        <v>139</v>
      </c>
      <c r="B140" t="str">
        <f>VLOOKUP(D140,Cara!$C$21:$D$27,2,FALSE)</f>
        <v>C</v>
      </c>
      <c r="C140" t="str">
        <f t="shared" si="6"/>
        <v>C0139</v>
      </c>
      <c r="D140" t="s">
        <v>1012</v>
      </c>
      <c r="E140" s="4" t="str">
        <f>VLOOKUP(C140,Detail!$G:$H,2,FALSE)</f>
        <v>Taufik Uwais</v>
      </c>
      <c r="F140" s="4" t="str">
        <f>VLOOKUP(D140,Helper!$D$31:$E$36,2,FALSE)</f>
        <v>Pak Budi</v>
      </c>
      <c r="G140">
        <v>81</v>
      </c>
      <c r="H140">
        <v>70</v>
      </c>
      <c r="I140">
        <v>68</v>
      </c>
      <c r="J140">
        <v>50</v>
      </c>
      <c r="K140">
        <v>68</v>
      </c>
      <c r="L140">
        <v>55</v>
      </c>
      <c r="M140">
        <v>89</v>
      </c>
      <c r="N140" s="36">
        <f>IFERROR(VLOOKUP(C140,Absen!$A$2:$B$501,2,FALSE),"No")</f>
        <v>44896</v>
      </c>
      <c r="O140" t="str">
        <f t="shared" si="7"/>
        <v>December</v>
      </c>
      <c r="P140">
        <f t="shared" si="8"/>
        <v>79</v>
      </c>
      <c r="Q140" s="42">
        <f>(Main!G140*12.5%)+(H140*12.5%)+(J140*12.5%)+(K140*12.5%)+(I140*20%)+(L140*20%)+(P140*10%)</f>
        <v>66.125</v>
      </c>
      <c r="R140" t="str">
        <f>VLOOKUP(Q140,Cara!$E$44:$F$49,2,TRUE)</f>
        <v>C</v>
      </c>
      <c r="S140" s="5">
        <f>VLOOKUP(C140,Sheet1!$A$2:$B$1001,2,FALSE)</f>
        <v>37026</v>
      </c>
      <c r="T140" s="6" t="str">
        <f>VLOOKUP(C140,Sheet1!$A$2:$G$1001,7,)</f>
        <v>Tidore Kepulauan</v>
      </c>
      <c r="U140" s="4">
        <f>VLOOKUP(C140,Sheet1!$A$2:$D$1001,4,FALSE)</f>
        <v>172</v>
      </c>
      <c r="V140" s="4">
        <f>VLOOKUP(C140,Sheet1!$A$2:$E$1001,5,FALSE)</f>
        <v>68</v>
      </c>
      <c r="W140" s="4" t="str">
        <f>VLOOKUP(C140,Sheet1!$A$2:$F$1001,6,FALSE)</f>
        <v>Jl. Kiaracondong No. 50</v>
      </c>
      <c r="X140" s="4" t="str">
        <f>VLOOKUP(Main!C140,Sheet1!$A$2:$C$1001,3,FALSE)</f>
        <v>A+</v>
      </c>
    </row>
    <row r="141" spans="1:24" ht="15.75" x14ac:dyDescent="0.25">
      <c r="A141" s="43">
        <v>140</v>
      </c>
      <c r="B141" t="str">
        <f>VLOOKUP(D141,Cara!$C$21:$D$27,2,FALSE)</f>
        <v>B</v>
      </c>
      <c r="C141" t="str">
        <f t="shared" si="6"/>
        <v>B0140</v>
      </c>
      <c r="D141" t="s">
        <v>1014</v>
      </c>
      <c r="E141" s="4" t="str">
        <f>VLOOKUP(C141,Detail!$G:$H,2,FALSE)</f>
        <v>Reksa Prastuti</v>
      </c>
      <c r="F141" s="4" t="str">
        <f>VLOOKUP(D141,Helper!$D$31:$E$36,2,FALSE)</f>
        <v>Pak Krisna</v>
      </c>
      <c r="G141">
        <v>80</v>
      </c>
      <c r="H141">
        <v>74</v>
      </c>
      <c r="I141">
        <v>36</v>
      </c>
      <c r="J141">
        <v>52</v>
      </c>
      <c r="K141">
        <v>72</v>
      </c>
      <c r="L141">
        <v>45</v>
      </c>
      <c r="M141">
        <v>78</v>
      </c>
      <c r="N141" s="36">
        <f>IFERROR(VLOOKUP(C141,Absen!$A$2:$B$501,2,FALSE),"No")</f>
        <v>44800</v>
      </c>
      <c r="O141" t="str">
        <f t="shared" si="7"/>
        <v>August</v>
      </c>
      <c r="P141">
        <f t="shared" si="8"/>
        <v>68</v>
      </c>
      <c r="Q141" s="42">
        <f>(Main!G141*12.5%)+(H141*12.5%)+(J141*12.5%)+(K141*12.5%)+(I141*20%)+(L141*20%)+(P141*10%)</f>
        <v>57.75</v>
      </c>
      <c r="R141" t="str">
        <f>VLOOKUP(Q141,Cara!$E$44:$F$49,2,TRUE)</f>
        <v>D</v>
      </c>
      <c r="S141" s="5">
        <f>VLOOKUP(C141,Sheet1!$A$2:$B$1001,2,FALSE)</f>
        <v>37764</v>
      </c>
      <c r="T141" s="6" t="str">
        <f>VLOOKUP(C141,Sheet1!$A$2:$G$1001,7,)</f>
        <v>Makassar</v>
      </c>
      <c r="U141" s="4">
        <f>VLOOKUP(C141,Sheet1!$A$2:$D$1001,4,FALSE)</f>
        <v>164</v>
      </c>
      <c r="V141" s="4">
        <f>VLOOKUP(C141,Sheet1!$A$2:$E$1001,5,FALSE)</f>
        <v>79</v>
      </c>
      <c r="W141" s="4" t="str">
        <f>VLOOKUP(C141,Sheet1!$A$2:$F$1001,6,FALSE)</f>
        <v>Gang Kiaracondong No. 44</v>
      </c>
      <c r="X141" s="4" t="str">
        <f>VLOOKUP(Main!C141,Sheet1!$A$2:$C$1001,3,FALSE)</f>
        <v>A+</v>
      </c>
    </row>
    <row r="142" spans="1:24" ht="15.75" x14ac:dyDescent="0.25">
      <c r="A142" s="43">
        <v>141</v>
      </c>
      <c r="B142" t="str">
        <f>VLOOKUP(D142,Cara!$C$21:$D$27,2,FALSE)</f>
        <v>D</v>
      </c>
      <c r="C142" t="str">
        <f t="shared" si="6"/>
        <v>D0141</v>
      </c>
      <c r="D142" t="s">
        <v>1013</v>
      </c>
      <c r="E142" s="4" t="str">
        <f>VLOOKUP(C142,Detail!$G:$H,2,FALSE)</f>
        <v>Virman Irawan</v>
      </c>
      <c r="F142" s="4" t="str">
        <f>VLOOKUP(D142,Helper!$D$31:$E$36,2,FALSE)</f>
        <v>Bu Ratna</v>
      </c>
      <c r="G142">
        <v>85</v>
      </c>
      <c r="H142">
        <v>74</v>
      </c>
      <c r="I142">
        <v>54</v>
      </c>
      <c r="J142">
        <v>73</v>
      </c>
      <c r="K142">
        <v>65</v>
      </c>
      <c r="L142">
        <v>91</v>
      </c>
      <c r="M142">
        <v>91</v>
      </c>
      <c r="N142" s="36" t="str">
        <f>IFERROR(VLOOKUP(C142,Absen!$A$2:$B$501,2,FALSE),"No")</f>
        <v>No</v>
      </c>
      <c r="O142" t="str">
        <f t="shared" si="7"/>
        <v>No</v>
      </c>
      <c r="P142">
        <f t="shared" si="8"/>
        <v>91</v>
      </c>
      <c r="Q142" s="42">
        <f>(Main!G142*12.5%)+(H142*12.5%)+(J142*12.5%)+(K142*12.5%)+(I142*20%)+(L142*20%)+(P142*10%)</f>
        <v>75.224999999999994</v>
      </c>
      <c r="R142" t="str">
        <f>VLOOKUP(Q142,Cara!$E$44:$F$49,2,TRUE)</f>
        <v>B</v>
      </c>
      <c r="S142" s="5">
        <f>VLOOKUP(C142,Sheet1!$A$2:$B$1001,2,FALSE)</f>
        <v>37683</v>
      </c>
      <c r="T142" s="6" t="str">
        <f>VLOOKUP(C142,Sheet1!$A$2:$G$1001,7,)</f>
        <v>Meulaboh</v>
      </c>
      <c r="U142" s="4">
        <f>VLOOKUP(C142,Sheet1!$A$2:$D$1001,4,FALSE)</f>
        <v>153</v>
      </c>
      <c r="V142" s="4">
        <f>VLOOKUP(C142,Sheet1!$A$2:$E$1001,5,FALSE)</f>
        <v>69</v>
      </c>
      <c r="W142" s="4" t="str">
        <f>VLOOKUP(C142,Sheet1!$A$2:$F$1001,6,FALSE)</f>
        <v xml:space="preserve">Jl. S. Parman No. 0
</v>
      </c>
      <c r="X142" s="4" t="str">
        <f>VLOOKUP(Main!C142,Sheet1!$A$2:$C$1001,3,FALSE)</f>
        <v>B-</v>
      </c>
    </row>
    <row r="143" spans="1:24" ht="15.75" x14ac:dyDescent="0.25">
      <c r="A143" s="43">
        <v>142</v>
      </c>
      <c r="B143" t="str">
        <f>VLOOKUP(D143,Cara!$C$21:$D$27,2,FALSE)</f>
        <v>B</v>
      </c>
      <c r="C143" t="str">
        <f t="shared" si="6"/>
        <v>B0142</v>
      </c>
      <c r="D143" t="s">
        <v>1014</v>
      </c>
      <c r="E143" s="4" t="str">
        <f>VLOOKUP(C143,Detail!$G:$H,2,FALSE)</f>
        <v>Zamira Hutapea</v>
      </c>
      <c r="F143" s="4" t="str">
        <f>VLOOKUP(D143,Helper!$D$31:$E$36,2,FALSE)</f>
        <v>Pak Krisna</v>
      </c>
      <c r="G143">
        <v>56</v>
      </c>
      <c r="H143">
        <v>41</v>
      </c>
      <c r="I143">
        <v>70</v>
      </c>
      <c r="J143">
        <v>75</v>
      </c>
      <c r="K143">
        <v>63</v>
      </c>
      <c r="L143">
        <v>58</v>
      </c>
      <c r="M143">
        <v>93</v>
      </c>
      <c r="N143" s="36" t="str">
        <f>IFERROR(VLOOKUP(C143,Absen!$A$2:$B$501,2,FALSE),"No")</f>
        <v>No</v>
      </c>
      <c r="O143" t="str">
        <f t="shared" si="7"/>
        <v>No</v>
      </c>
      <c r="P143">
        <f t="shared" si="8"/>
        <v>93</v>
      </c>
      <c r="Q143" s="42">
        <f>(Main!G143*12.5%)+(H143*12.5%)+(J143*12.5%)+(K143*12.5%)+(I143*20%)+(L143*20%)+(P143*10%)</f>
        <v>64.275000000000006</v>
      </c>
      <c r="R143" t="str">
        <f>VLOOKUP(Q143,Cara!$E$44:$F$49,2,TRUE)</f>
        <v>C</v>
      </c>
      <c r="S143" s="5">
        <f>VLOOKUP(C143,Sheet1!$A$2:$B$1001,2,FALSE)</f>
        <v>38306</v>
      </c>
      <c r="T143" s="6" t="str">
        <f>VLOOKUP(C143,Sheet1!$A$2:$G$1001,7,)</f>
        <v>Sungai Penuh</v>
      </c>
      <c r="U143" s="4">
        <f>VLOOKUP(C143,Sheet1!$A$2:$D$1001,4,FALSE)</f>
        <v>176</v>
      </c>
      <c r="V143" s="4">
        <f>VLOOKUP(C143,Sheet1!$A$2:$E$1001,5,FALSE)</f>
        <v>75</v>
      </c>
      <c r="W143" s="4" t="str">
        <f>VLOOKUP(C143,Sheet1!$A$2:$F$1001,6,FALSE)</f>
        <v>Jl. Laswi No. 15</v>
      </c>
      <c r="X143" s="4" t="str">
        <f>VLOOKUP(Main!C143,Sheet1!$A$2:$C$1001,3,FALSE)</f>
        <v>B+</v>
      </c>
    </row>
    <row r="144" spans="1:24" ht="15.75" x14ac:dyDescent="0.25">
      <c r="A144" s="43">
        <v>143</v>
      </c>
      <c r="B144" t="str">
        <f>VLOOKUP(D144,Cara!$C$21:$D$27,2,FALSE)</f>
        <v>E</v>
      </c>
      <c r="C144" t="str">
        <f t="shared" si="6"/>
        <v>E0143</v>
      </c>
      <c r="D144" t="s">
        <v>1010</v>
      </c>
      <c r="E144" s="4" t="str">
        <f>VLOOKUP(C144,Detail!$G:$H,2,FALSE)</f>
        <v>Tiara Wijayanti</v>
      </c>
      <c r="F144" s="4" t="str">
        <f>VLOOKUP(D144,Helper!$D$31:$E$36,2,FALSE)</f>
        <v>Bu Made</v>
      </c>
      <c r="G144">
        <v>89</v>
      </c>
      <c r="H144">
        <v>46</v>
      </c>
      <c r="I144">
        <v>74</v>
      </c>
      <c r="J144">
        <v>74</v>
      </c>
      <c r="K144">
        <v>78</v>
      </c>
      <c r="L144">
        <v>93</v>
      </c>
      <c r="M144">
        <v>80</v>
      </c>
      <c r="N144" s="36" t="str">
        <f>IFERROR(VLOOKUP(C144,Absen!$A$2:$B$501,2,FALSE),"No")</f>
        <v>No</v>
      </c>
      <c r="O144" t="str">
        <f t="shared" si="7"/>
        <v>No</v>
      </c>
      <c r="P144">
        <f t="shared" si="8"/>
        <v>80</v>
      </c>
      <c r="Q144" s="42">
        <f>(Main!G144*12.5%)+(H144*12.5%)+(J144*12.5%)+(K144*12.5%)+(I144*20%)+(L144*20%)+(P144*10%)</f>
        <v>77.275000000000006</v>
      </c>
      <c r="R144" t="str">
        <f>VLOOKUP(Q144,Cara!$E$44:$F$49,2,TRUE)</f>
        <v>B</v>
      </c>
      <c r="S144" s="5">
        <f>VLOOKUP(C144,Sheet1!$A$2:$B$1001,2,FALSE)</f>
        <v>37084</v>
      </c>
      <c r="T144" s="6" t="str">
        <f>VLOOKUP(C144,Sheet1!$A$2:$G$1001,7,)</f>
        <v>Subulussalam</v>
      </c>
      <c r="U144" s="4">
        <f>VLOOKUP(C144,Sheet1!$A$2:$D$1001,4,FALSE)</f>
        <v>156</v>
      </c>
      <c r="V144" s="4">
        <f>VLOOKUP(C144,Sheet1!$A$2:$E$1001,5,FALSE)</f>
        <v>78</v>
      </c>
      <c r="W144" s="4" t="str">
        <f>VLOOKUP(C144,Sheet1!$A$2:$F$1001,6,FALSE)</f>
        <v xml:space="preserve">Gg. K.H. Wahid Hasyim No. 4
</v>
      </c>
      <c r="X144" s="4" t="str">
        <f>VLOOKUP(Main!C144,Sheet1!$A$2:$C$1001,3,FALSE)</f>
        <v>O-</v>
      </c>
    </row>
    <row r="145" spans="1:24" ht="15.75" x14ac:dyDescent="0.25">
      <c r="A145" s="43">
        <v>144</v>
      </c>
      <c r="B145" t="str">
        <f>VLOOKUP(D145,Cara!$C$21:$D$27,2,FALSE)</f>
        <v>A</v>
      </c>
      <c r="C145" t="str">
        <f t="shared" si="6"/>
        <v>A0144</v>
      </c>
      <c r="D145" t="s">
        <v>1015</v>
      </c>
      <c r="E145" s="4" t="str">
        <f>VLOOKUP(C145,Detail!$G:$H,2,FALSE)</f>
        <v>Kusuma Uwais</v>
      </c>
      <c r="F145" s="4" t="str">
        <f>VLOOKUP(D145,Helper!$D$31:$E$36,2,FALSE)</f>
        <v>Bu Dwi</v>
      </c>
      <c r="G145">
        <v>76</v>
      </c>
      <c r="H145">
        <v>64</v>
      </c>
      <c r="I145">
        <v>84</v>
      </c>
      <c r="J145">
        <v>66</v>
      </c>
      <c r="K145">
        <v>66</v>
      </c>
      <c r="L145">
        <v>42</v>
      </c>
      <c r="M145">
        <v>63</v>
      </c>
      <c r="N145" s="36" t="str">
        <f>IFERROR(VLOOKUP(C145,Absen!$A$2:$B$501,2,FALSE),"No")</f>
        <v>No</v>
      </c>
      <c r="O145" t="str">
        <f t="shared" si="7"/>
        <v>No</v>
      </c>
      <c r="P145">
        <f t="shared" si="8"/>
        <v>63</v>
      </c>
      <c r="Q145" s="42">
        <f>(Main!G145*12.5%)+(H145*12.5%)+(J145*12.5%)+(K145*12.5%)+(I145*20%)+(L145*20%)+(P145*10%)</f>
        <v>65.5</v>
      </c>
      <c r="R145" t="str">
        <f>VLOOKUP(Q145,Cara!$E$44:$F$49,2,TRUE)</f>
        <v>C</v>
      </c>
      <c r="S145" s="5">
        <f>VLOOKUP(C145,Sheet1!$A$2:$B$1001,2,FALSE)</f>
        <v>37753</v>
      </c>
      <c r="T145" s="6" t="str">
        <f>VLOOKUP(C145,Sheet1!$A$2:$G$1001,7,)</f>
        <v>Payakumbuh</v>
      </c>
      <c r="U145" s="4">
        <f>VLOOKUP(C145,Sheet1!$A$2:$D$1001,4,FALSE)</f>
        <v>172</v>
      </c>
      <c r="V145" s="4">
        <f>VLOOKUP(C145,Sheet1!$A$2:$E$1001,5,FALSE)</f>
        <v>62</v>
      </c>
      <c r="W145" s="4" t="str">
        <f>VLOOKUP(C145,Sheet1!$A$2:$F$1001,6,FALSE)</f>
        <v>Gang Kiaracondong No. 04</v>
      </c>
      <c r="X145" s="4" t="str">
        <f>VLOOKUP(Main!C145,Sheet1!$A$2:$C$1001,3,FALSE)</f>
        <v>O-</v>
      </c>
    </row>
    <row r="146" spans="1:24" ht="15.75" x14ac:dyDescent="0.25">
      <c r="A146" s="43">
        <v>145</v>
      </c>
      <c r="B146" t="str">
        <f>VLOOKUP(D146,Cara!$C$21:$D$27,2,FALSE)</f>
        <v>E</v>
      </c>
      <c r="C146" t="str">
        <f t="shared" si="6"/>
        <v>E0145</v>
      </c>
      <c r="D146" t="s">
        <v>1010</v>
      </c>
      <c r="E146" s="4" t="str">
        <f>VLOOKUP(C146,Detail!$G:$H,2,FALSE)</f>
        <v>Elma Mayasari</v>
      </c>
      <c r="F146" s="4" t="str">
        <f>VLOOKUP(D146,Helper!$D$31:$E$36,2,FALSE)</f>
        <v>Bu Made</v>
      </c>
      <c r="G146">
        <v>56</v>
      </c>
      <c r="H146">
        <v>69</v>
      </c>
      <c r="I146">
        <v>57</v>
      </c>
      <c r="J146">
        <v>60</v>
      </c>
      <c r="K146">
        <v>84</v>
      </c>
      <c r="L146">
        <v>60</v>
      </c>
      <c r="M146">
        <v>73</v>
      </c>
      <c r="N146" s="36" t="str">
        <f>IFERROR(VLOOKUP(C146,Absen!$A$2:$B$501,2,FALSE),"No")</f>
        <v>No</v>
      </c>
      <c r="O146" t="str">
        <f t="shared" si="7"/>
        <v>No</v>
      </c>
      <c r="P146">
        <f t="shared" si="8"/>
        <v>73</v>
      </c>
      <c r="Q146" s="42">
        <f>(Main!G146*12.5%)+(H146*12.5%)+(J146*12.5%)+(K146*12.5%)+(I146*20%)+(L146*20%)+(P146*10%)</f>
        <v>64.325000000000003</v>
      </c>
      <c r="R146" t="str">
        <f>VLOOKUP(Q146,Cara!$E$44:$F$49,2,TRUE)</f>
        <v>C</v>
      </c>
      <c r="S146" s="5">
        <f>VLOOKUP(C146,Sheet1!$A$2:$B$1001,2,FALSE)</f>
        <v>38148</v>
      </c>
      <c r="T146" s="6" t="str">
        <f>VLOOKUP(C146,Sheet1!$A$2:$G$1001,7,)</f>
        <v>Mataram</v>
      </c>
      <c r="U146" s="4">
        <f>VLOOKUP(C146,Sheet1!$A$2:$D$1001,4,FALSE)</f>
        <v>175</v>
      </c>
      <c r="V146" s="4">
        <f>VLOOKUP(C146,Sheet1!$A$2:$E$1001,5,FALSE)</f>
        <v>91</v>
      </c>
      <c r="W146" s="4" t="str">
        <f>VLOOKUP(C146,Sheet1!$A$2:$F$1001,6,FALSE)</f>
        <v>Jalan Otto Iskandardinata No. 85</v>
      </c>
      <c r="X146" s="4" t="str">
        <f>VLOOKUP(Main!C146,Sheet1!$A$2:$C$1001,3,FALSE)</f>
        <v>B-</v>
      </c>
    </row>
    <row r="147" spans="1:24" ht="15.75" x14ac:dyDescent="0.25">
      <c r="A147" s="43">
        <v>146</v>
      </c>
      <c r="B147" t="str">
        <f>VLOOKUP(D147,Cara!$C$21:$D$27,2,FALSE)</f>
        <v>E</v>
      </c>
      <c r="C147" t="str">
        <f t="shared" si="6"/>
        <v>E0146</v>
      </c>
      <c r="D147" t="s">
        <v>1010</v>
      </c>
      <c r="E147" s="4" t="str">
        <f>VLOOKUP(C147,Detail!$G:$H,2,FALSE)</f>
        <v>Lili Hastuti</v>
      </c>
      <c r="F147" s="4" t="str">
        <f>VLOOKUP(D147,Helper!$D$31:$E$36,2,FALSE)</f>
        <v>Bu Made</v>
      </c>
      <c r="G147">
        <v>51</v>
      </c>
      <c r="H147">
        <v>56</v>
      </c>
      <c r="I147">
        <v>75</v>
      </c>
      <c r="J147">
        <v>50</v>
      </c>
      <c r="K147">
        <v>92</v>
      </c>
      <c r="L147">
        <v>47</v>
      </c>
      <c r="M147">
        <v>65</v>
      </c>
      <c r="N147" s="36" t="str">
        <f>IFERROR(VLOOKUP(C147,Absen!$A$2:$B$501,2,FALSE),"No")</f>
        <v>No</v>
      </c>
      <c r="O147" t="str">
        <f t="shared" si="7"/>
        <v>No</v>
      </c>
      <c r="P147">
        <f t="shared" si="8"/>
        <v>65</v>
      </c>
      <c r="Q147" s="42">
        <f>(Main!G147*12.5%)+(H147*12.5%)+(J147*12.5%)+(K147*12.5%)+(I147*20%)+(L147*20%)+(P147*10%)</f>
        <v>62.024999999999999</v>
      </c>
      <c r="R147" t="str">
        <f>VLOOKUP(Q147,Cara!$E$44:$F$49,2,TRUE)</f>
        <v>C</v>
      </c>
      <c r="S147" s="5">
        <f>VLOOKUP(C147,Sheet1!$A$2:$B$1001,2,FALSE)</f>
        <v>37574</v>
      </c>
      <c r="T147" s="6" t="str">
        <f>VLOOKUP(C147,Sheet1!$A$2:$G$1001,7,)</f>
        <v>Padang Sidempuan</v>
      </c>
      <c r="U147" s="4">
        <f>VLOOKUP(C147,Sheet1!$A$2:$D$1001,4,FALSE)</f>
        <v>158</v>
      </c>
      <c r="V147" s="4">
        <f>VLOOKUP(C147,Sheet1!$A$2:$E$1001,5,FALSE)</f>
        <v>92</v>
      </c>
      <c r="W147" s="4" t="str">
        <f>VLOOKUP(C147,Sheet1!$A$2:$F$1001,6,FALSE)</f>
        <v>Gg. Cempaka No. 99</v>
      </c>
      <c r="X147" s="4" t="str">
        <f>VLOOKUP(Main!C147,Sheet1!$A$2:$C$1001,3,FALSE)</f>
        <v>O-</v>
      </c>
    </row>
    <row r="148" spans="1:24" ht="15.75" x14ac:dyDescent="0.25">
      <c r="A148" s="43">
        <v>147</v>
      </c>
      <c r="B148" t="str">
        <f>VLOOKUP(D148,Cara!$C$21:$D$27,2,FALSE)</f>
        <v>F</v>
      </c>
      <c r="C148" t="str">
        <f t="shared" si="6"/>
        <v>F0147</v>
      </c>
      <c r="D148" t="s">
        <v>1011</v>
      </c>
      <c r="E148" s="4" t="str">
        <f>VLOOKUP(C148,Detail!$G:$H,2,FALSE)</f>
        <v>Kuncara Uwais</v>
      </c>
      <c r="F148" s="4" t="str">
        <f>VLOOKUP(D148,Helper!$D$31:$E$36,2,FALSE)</f>
        <v>Pak Andi</v>
      </c>
      <c r="G148">
        <v>72</v>
      </c>
      <c r="H148">
        <v>67</v>
      </c>
      <c r="I148">
        <v>58</v>
      </c>
      <c r="J148">
        <v>70</v>
      </c>
      <c r="K148">
        <v>79</v>
      </c>
      <c r="L148">
        <v>40</v>
      </c>
      <c r="M148">
        <v>70</v>
      </c>
      <c r="N148" s="36" t="str">
        <f>IFERROR(VLOOKUP(C148,Absen!$A$2:$B$501,2,FALSE),"No")</f>
        <v>No</v>
      </c>
      <c r="O148" t="str">
        <f t="shared" si="7"/>
        <v>No</v>
      </c>
      <c r="P148">
        <f t="shared" si="8"/>
        <v>70</v>
      </c>
      <c r="Q148" s="42">
        <f>(Main!G148*12.5%)+(H148*12.5%)+(J148*12.5%)+(K148*12.5%)+(I148*20%)+(L148*20%)+(P148*10%)</f>
        <v>62.6</v>
      </c>
      <c r="R148" t="str">
        <f>VLOOKUP(Q148,Cara!$E$44:$F$49,2,TRUE)</f>
        <v>C</v>
      </c>
      <c r="S148" s="5">
        <f>VLOOKUP(C148,Sheet1!$A$2:$B$1001,2,FALSE)</f>
        <v>37515</v>
      </c>
      <c r="T148" s="6" t="str">
        <f>VLOOKUP(C148,Sheet1!$A$2:$G$1001,7,)</f>
        <v>Padang</v>
      </c>
      <c r="U148" s="4">
        <f>VLOOKUP(C148,Sheet1!$A$2:$D$1001,4,FALSE)</f>
        <v>161</v>
      </c>
      <c r="V148" s="4">
        <f>VLOOKUP(C148,Sheet1!$A$2:$E$1001,5,FALSE)</f>
        <v>62</v>
      </c>
      <c r="W148" s="4" t="str">
        <f>VLOOKUP(C148,Sheet1!$A$2:$F$1001,6,FALSE)</f>
        <v>Jl. Abdul Muis No. 40</v>
      </c>
      <c r="X148" s="4" t="str">
        <f>VLOOKUP(Main!C148,Sheet1!$A$2:$C$1001,3,FALSE)</f>
        <v>A+</v>
      </c>
    </row>
    <row r="149" spans="1:24" ht="15.75" x14ac:dyDescent="0.25">
      <c r="A149" s="43">
        <v>148</v>
      </c>
      <c r="B149" t="str">
        <f>VLOOKUP(D149,Cara!$C$21:$D$27,2,FALSE)</f>
        <v>D</v>
      </c>
      <c r="C149" t="str">
        <f t="shared" si="6"/>
        <v>D0148</v>
      </c>
      <c r="D149" t="s">
        <v>1013</v>
      </c>
      <c r="E149" s="4" t="str">
        <f>VLOOKUP(C149,Detail!$G:$H,2,FALSE)</f>
        <v>Labuh Puspasari</v>
      </c>
      <c r="F149" s="4" t="str">
        <f>VLOOKUP(D149,Helper!$D$31:$E$36,2,FALSE)</f>
        <v>Bu Ratna</v>
      </c>
      <c r="G149">
        <v>93</v>
      </c>
      <c r="H149">
        <v>42</v>
      </c>
      <c r="I149">
        <v>60</v>
      </c>
      <c r="J149">
        <v>52</v>
      </c>
      <c r="K149">
        <v>60</v>
      </c>
      <c r="L149">
        <v>68</v>
      </c>
      <c r="M149">
        <v>77</v>
      </c>
      <c r="N149" s="36" t="str">
        <f>IFERROR(VLOOKUP(C149,Absen!$A$2:$B$501,2,FALSE),"No")</f>
        <v>No</v>
      </c>
      <c r="O149" t="str">
        <f t="shared" si="7"/>
        <v>No</v>
      </c>
      <c r="P149">
        <f t="shared" si="8"/>
        <v>77</v>
      </c>
      <c r="Q149" s="42">
        <f>(Main!G149*12.5%)+(H149*12.5%)+(J149*12.5%)+(K149*12.5%)+(I149*20%)+(L149*20%)+(P149*10%)</f>
        <v>64.174999999999997</v>
      </c>
      <c r="R149" t="str">
        <f>VLOOKUP(Q149,Cara!$E$44:$F$49,2,TRUE)</f>
        <v>C</v>
      </c>
      <c r="S149" s="5">
        <f>VLOOKUP(C149,Sheet1!$A$2:$B$1001,2,FALSE)</f>
        <v>37447</v>
      </c>
      <c r="T149" s="6" t="str">
        <f>VLOOKUP(C149,Sheet1!$A$2:$G$1001,7,)</f>
        <v>Tanjungpinang</v>
      </c>
      <c r="U149" s="4">
        <f>VLOOKUP(C149,Sheet1!$A$2:$D$1001,4,FALSE)</f>
        <v>177</v>
      </c>
      <c r="V149" s="4">
        <f>VLOOKUP(C149,Sheet1!$A$2:$E$1001,5,FALSE)</f>
        <v>71</v>
      </c>
      <c r="W149" s="4" t="str">
        <f>VLOOKUP(C149,Sheet1!$A$2:$F$1001,6,FALSE)</f>
        <v xml:space="preserve">Jalan Dipenogoro No. 9
</v>
      </c>
      <c r="X149" s="4" t="str">
        <f>VLOOKUP(Main!C149,Sheet1!$A$2:$C$1001,3,FALSE)</f>
        <v>B-</v>
      </c>
    </row>
    <row r="150" spans="1:24" ht="15.75" x14ac:dyDescent="0.25">
      <c r="A150" s="43">
        <v>149</v>
      </c>
      <c r="B150" t="str">
        <f>VLOOKUP(D150,Cara!$C$21:$D$27,2,FALSE)</f>
        <v>C</v>
      </c>
      <c r="C150" t="str">
        <f t="shared" si="6"/>
        <v>C0149</v>
      </c>
      <c r="D150" t="s">
        <v>1012</v>
      </c>
      <c r="E150" s="4" t="str">
        <f>VLOOKUP(C150,Detail!$G:$H,2,FALSE)</f>
        <v>Vino Nashiruddin</v>
      </c>
      <c r="F150" s="4" t="str">
        <f>VLOOKUP(D150,Helper!$D$31:$E$36,2,FALSE)</f>
        <v>Pak Budi</v>
      </c>
      <c r="G150">
        <v>87</v>
      </c>
      <c r="H150">
        <v>66</v>
      </c>
      <c r="I150">
        <v>73</v>
      </c>
      <c r="J150">
        <v>63</v>
      </c>
      <c r="K150">
        <v>82</v>
      </c>
      <c r="L150">
        <v>66</v>
      </c>
      <c r="M150">
        <v>73</v>
      </c>
      <c r="N150" s="36" t="str">
        <f>IFERROR(VLOOKUP(C150,Absen!$A$2:$B$501,2,FALSE),"No")</f>
        <v>No</v>
      </c>
      <c r="O150" t="str">
        <f t="shared" si="7"/>
        <v>No</v>
      </c>
      <c r="P150">
        <f t="shared" si="8"/>
        <v>73</v>
      </c>
      <c r="Q150" s="42">
        <f>(Main!G150*12.5%)+(H150*12.5%)+(J150*12.5%)+(K150*12.5%)+(I150*20%)+(L150*20%)+(P150*10%)</f>
        <v>72.349999999999994</v>
      </c>
      <c r="R150" t="str">
        <f>VLOOKUP(Q150,Cara!$E$44:$F$49,2,TRUE)</f>
        <v>B</v>
      </c>
      <c r="S150" s="5">
        <f>VLOOKUP(C150,Sheet1!$A$2:$B$1001,2,FALSE)</f>
        <v>37027</v>
      </c>
      <c r="T150" s="6" t="str">
        <f>VLOOKUP(C150,Sheet1!$A$2:$G$1001,7,)</f>
        <v>Kota Administrasi Jakarta Selatan</v>
      </c>
      <c r="U150" s="4">
        <f>VLOOKUP(C150,Sheet1!$A$2:$D$1001,4,FALSE)</f>
        <v>157</v>
      </c>
      <c r="V150" s="4">
        <f>VLOOKUP(C150,Sheet1!$A$2:$E$1001,5,FALSE)</f>
        <v>61</v>
      </c>
      <c r="W150" s="4" t="str">
        <f>VLOOKUP(C150,Sheet1!$A$2:$F$1001,6,FALSE)</f>
        <v>Gg. Bangka Raya No. 25</v>
      </c>
      <c r="X150" s="4" t="str">
        <f>VLOOKUP(Main!C150,Sheet1!$A$2:$C$1001,3,FALSE)</f>
        <v>B-</v>
      </c>
    </row>
    <row r="151" spans="1:24" ht="15.75" x14ac:dyDescent="0.25">
      <c r="A151" s="43">
        <v>535</v>
      </c>
      <c r="B151" t="str">
        <f>VLOOKUP(D151,Cara!$C$21:$D$27,2,FALSE)</f>
        <v>C</v>
      </c>
      <c r="C151" t="str">
        <f t="shared" si="6"/>
        <v>C0535</v>
      </c>
      <c r="D151" t="s">
        <v>1012</v>
      </c>
      <c r="E151" s="4" t="str">
        <f>VLOOKUP(C151,Detail!$G:$H,2,FALSE)</f>
        <v>Gara Puspita</v>
      </c>
      <c r="F151" s="4" t="str">
        <f>VLOOKUP(D151,Helper!$D$31:$E$36,2,FALSE)</f>
        <v>Pak Budi</v>
      </c>
      <c r="G151">
        <v>91</v>
      </c>
      <c r="H151">
        <v>67</v>
      </c>
      <c r="I151">
        <v>90</v>
      </c>
      <c r="J151">
        <v>72</v>
      </c>
      <c r="K151">
        <v>80</v>
      </c>
      <c r="L151">
        <v>93</v>
      </c>
      <c r="M151">
        <v>94</v>
      </c>
      <c r="N151" s="36">
        <f>IFERROR(VLOOKUP(C151,Absen!$A$2:$B$501,2,FALSE),"No")</f>
        <v>44897</v>
      </c>
      <c r="O151" t="str">
        <f t="shared" si="7"/>
        <v>December</v>
      </c>
      <c r="P151">
        <f t="shared" si="8"/>
        <v>84</v>
      </c>
      <c r="Q151" s="42">
        <f>(Main!G151*12.5%)+(H151*12.5%)+(J151*12.5%)+(K151*12.5%)+(I151*20%)+(L151*20%)+(P151*10%)</f>
        <v>83.75</v>
      </c>
      <c r="R151" t="str">
        <f>VLOOKUP(Q151,Cara!$E$44:$F$49,2,TRUE)</f>
        <v>A</v>
      </c>
      <c r="S151" s="5">
        <f>VLOOKUP(C151,Sheet1!$A$2:$B$1001,2,FALSE)</f>
        <v>37958</v>
      </c>
      <c r="T151" s="6" t="str">
        <f>VLOOKUP(C151,Sheet1!$A$2:$G$1001,7,)</f>
        <v>Sukabumi</v>
      </c>
      <c r="U151" s="4">
        <f>VLOOKUP(C151,Sheet1!$A$2:$D$1001,4,FALSE)</f>
        <v>156</v>
      </c>
      <c r="V151" s="4">
        <f>VLOOKUP(C151,Sheet1!$A$2:$E$1001,5,FALSE)</f>
        <v>68</v>
      </c>
      <c r="W151" s="4" t="str">
        <f>VLOOKUP(C151,Sheet1!$A$2:$F$1001,6,FALSE)</f>
        <v xml:space="preserve">Jl. Rajawali Timur No. 4
</v>
      </c>
      <c r="X151" s="4" t="str">
        <f>VLOOKUP(Main!C151,Sheet1!$A$2:$C$1001,3,FALSE)</f>
        <v>AB+</v>
      </c>
    </row>
    <row r="152" spans="1:24" ht="15.75" x14ac:dyDescent="0.25">
      <c r="A152" s="43">
        <v>151</v>
      </c>
      <c r="B152" t="str">
        <f>VLOOKUP(D152,Cara!$C$21:$D$27,2,FALSE)</f>
        <v>C</v>
      </c>
      <c r="C152" t="str">
        <f t="shared" si="6"/>
        <v>C0151</v>
      </c>
      <c r="D152" t="s">
        <v>1012</v>
      </c>
      <c r="E152" s="4" t="str">
        <f>VLOOKUP(C152,Detail!$G:$H,2,FALSE)</f>
        <v>Gamblang Permata</v>
      </c>
      <c r="F152" s="4" t="str">
        <f>VLOOKUP(D152,Helper!$D$31:$E$36,2,FALSE)</f>
        <v>Pak Budi</v>
      </c>
      <c r="G152">
        <v>87</v>
      </c>
      <c r="H152">
        <v>48</v>
      </c>
      <c r="I152">
        <v>45</v>
      </c>
      <c r="J152">
        <v>63</v>
      </c>
      <c r="K152">
        <v>86</v>
      </c>
      <c r="L152">
        <v>63</v>
      </c>
      <c r="M152">
        <v>70</v>
      </c>
      <c r="N152" s="36">
        <f>IFERROR(VLOOKUP(C152,Absen!$A$2:$B$501,2,FALSE),"No")</f>
        <v>44778</v>
      </c>
      <c r="O152" t="str">
        <f t="shared" si="7"/>
        <v>August</v>
      </c>
      <c r="P152">
        <f t="shared" si="8"/>
        <v>60</v>
      </c>
      <c r="Q152" s="42">
        <f>(Main!G152*12.5%)+(H152*12.5%)+(J152*12.5%)+(K152*12.5%)+(I152*20%)+(L152*20%)+(P152*10%)</f>
        <v>63.1</v>
      </c>
      <c r="R152" t="str">
        <f>VLOOKUP(Q152,Cara!$E$44:$F$49,2,TRUE)</f>
        <v>C</v>
      </c>
      <c r="S152" s="5">
        <f>VLOOKUP(C152,Sheet1!$A$2:$B$1001,2,FALSE)</f>
        <v>38221</v>
      </c>
      <c r="T152" s="6" t="str">
        <f>VLOOKUP(C152,Sheet1!$A$2:$G$1001,7,)</f>
        <v>Madiun</v>
      </c>
      <c r="U152" s="4">
        <f>VLOOKUP(C152,Sheet1!$A$2:$D$1001,4,FALSE)</f>
        <v>157</v>
      </c>
      <c r="V152" s="4">
        <f>VLOOKUP(C152,Sheet1!$A$2:$E$1001,5,FALSE)</f>
        <v>48</v>
      </c>
      <c r="W152" s="4" t="str">
        <f>VLOOKUP(C152,Sheet1!$A$2:$F$1001,6,FALSE)</f>
        <v>Jl. Suniaraja No. 37</v>
      </c>
      <c r="X152" s="4" t="str">
        <f>VLOOKUP(Main!C152,Sheet1!$A$2:$C$1001,3,FALSE)</f>
        <v>B-</v>
      </c>
    </row>
    <row r="153" spans="1:24" ht="15.75" x14ac:dyDescent="0.25">
      <c r="A153" s="43">
        <v>152</v>
      </c>
      <c r="B153" t="str">
        <f>VLOOKUP(D153,Cara!$C$21:$D$27,2,FALSE)</f>
        <v>E</v>
      </c>
      <c r="C153" t="str">
        <f t="shared" si="6"/>
        <v>E0152</v>
      </c>
      <c r="D153" t="s">
        <v>1010</v>
      </c>
      <c r="E153" s="4" t="str">
        <f>VLOOKUP(C153,Detail!$G:$H,2,FALSE)</f>
        <v>Kasusra Rahimah</v>
      </c>
      <c r="F153" s="4" t="str">
        <f>VLOOKUP(D153,Helper!$D$31:$E$36,2,FALSE)</f>
        <v>Bu Made</v>
      </c>
      <c r="G153">
        <v>66</v>
      </c>
      <c r="H153">
        <v>55</v>
      </c>
      <c r="I153">
        <v>91</v>
      </c>
      <c r="J153">
        <v>71</v>
      </c>
      <c r="K153">
        <v>74</v>
      </c>
      <c r="L153">
        <v>84</v>
      </c>
      <c r="M153">
        <v>87</v>
      </c>
      <c r="N153" s="36" t="str">
        <f>IFERROR(VLOOKUP(C153,Absen!$A$2:$B$501,2,FALSE),"No")</f>
        <v>No</v>
      </c>
      <c r="O153" t="str">
        <f t="shared" si="7"/>
        <v>No</v>
      </c>
      <c r="P153">
        <f t="shared" si="8"/>
        <v>87</v>
      </c>
      <c r="Q153" s="42">
        <f>(Main!G153*12.5%)+(H153*12.5%)+(J153*12.5%)+(K153*12.5%)+(I153*20%)+(L153*20%)+(P153*10%)</f>
        <v>76.95</v>
      </c>
      <c r="R153" t="str">
        <f>VLOOKUP(Q153,Cara!$E$44:$F$49,2,TRUE)</f>
        <v>B</v>
      </c>
      <c r="S153" s="5">
        <f>VLOOKUP(C153,Sheet1!$A$2:$B$1001,2,FALSE)</f>
        <v>37703</v>
      </c>
      <c r="T153" s="6" t="str">
        <f>VLOOKUP(C153,Sheet1!$A$2:$G$1001,7,)</f>
        <v>Serang</v>
      </c>
      <c r="U153" s="4">
        <f>VLOOKUP(C153,Sheet1!$A$2:$D$1001,4,FALSE)</f>
        <v>168</v>
      </c>
      <c r="V153" s="4">
        <f>VLOOKUP(C153,Sheet1!$A$2:$E$1001,5,FALSE)</f>
        <v>64</v>
      </c>
      <c r="W153" s="4" t="str">
        <f>VLOOKUP(C153,Sheet1!$A$2:$F$1001,6,FALSE)</f>
        <v xml:space="preserve">Gg. Cikutra Timur No. 7
</v>
      </c>
      <c r="X153" s="4" t="str">
        <f>VLOOKUP(Main!C153,Sheet1!$A$2:$C$1001,3,FALSE)</f>
        <v>O-</v>
      </c>
    </row>
    <row r="154" spans="1:24" ht="15.75" x14ac:dyDescent="0.25">
      <c r="A154" s="43">
        <v>153</v>
      </c>
      <c r="B154" t="str">
        <f>VLOOKUP(D154,Cara!$C$21:$D$27,2,FALSE)</f>
        <v>D</v>
      </c>
      <c r="C154" t="str">
        <f t="shared" si="6"/>
        <v>D0153</v>
      </c>
      <c r="D154" t="s">
        <v>1013</v>
      </c>
      <c r="E154" s="4" t="str">
        <f>VLOOKUP(C154,Detail!$G:$H,2,FALSE)</f>
        <v>Chandra Mangunsong</v>
      </c>
      <c r="F154" s="4" t="str">
        <f>VLOOKUP(D154,Helper!$D$31:$E$36,2,FALSE)</f>
        <v>Bu Ratna</v>
      </c>
      <c r="G154">
        <v>89</v>
      </c>
      <c r="H154">
        <v>42</v>
      </c>
      <c r="I154">
        <v>42</v>
      </c>
      <c r="J154">
        <v>68</v>
      </c>
      <c r="K154">
        <v>93</v>
      </c>
      <c r="L154">
        <v>72</v>
      </c>
      <c r="M154">
        <v>75</v>
      </c>
      <c r="N154" s="36" t="str">
        <f>IFERROR(VLOOKUP(C154,Absen!$A$2:$B$501,2,FALSE),"No")</f>
        <v>No</v>
      </c>
      <c r="O154" t="str">
        <f t="shared" si="7"/>
        <v>No</v>
      </c>
      <c r="P154">
        <f t="shared" si="8"/>
        <v>75</v>
      </c>
      <c r="Q154" s="42">
        <f>(Main!G154*12.5%)+(H154*12.5%)+(J154*12.5%)+(K154*12.5%)+(I154*20%)+(L154*20%)+(P154*10%)</f>
        <v>66.8</v>
      </c>
      <c r="R154" t="str">
        <f>VLOOKUP(Q154,Cara!$E$44:$F$49,2,TRUE)</f>
        <v>C</v>
      </c>
      <c r="S154" s="5">
        <f>VLOOKUP(C154,Sheet1!$A$2:$B$1001,2,FALSE)</f>
        <v>37776</v>
      </c>
      <c r="T154" s="6" t="str">
        <f>VLOOKUP(C154,Sheet1!$A$2:$G$1001,7,)</f>
        <v>Samarinda</v>
      </c>
      <c r="U154" s="4">
        <f>VLOOKUP(C154,Sheet1!$A$2:$D$1001,4,FALSE)</f>
        <v>171</v>
      </c>
      <c r="V154" s="4">
        <f>VLOOKUP(C154,Sheet1!$A$2:$E$1001,5,FALSE)</f>
        <v>57</v>
      </c>
      <c r="W154" s="4" t="str">
        <f>VLOOKUP(C154,Sheet1!$A$2:$F$1001,6,FALSE)</f>
        <v xml:space="preserve">Jl. Ir. H. Djuanda No. 0
</v>
      </c>
      <c r="X154" s="4" t="str">
        <f>VLOOKUP(Main!C154,Sheet1!$A$2:$C$1001,3,FALSE)</f>
        <v>AB+</v>
      </c>
    </row>
    <row r="155" spans="1:24" ht="15.75" x14ac:dyDescent="0.25">
      <c r="A155" s="43">
        <v>154</v>
      </c>
      <c r="B155" t="str">
        <f>VLOOKUP(D155,Cara!$C$21:$D$27,2,FALSE)</f>
        <v>A</v>
      </c>
      <c r="C155" t="str">
        <f t="shared" si="6"/>
        <v>A0154</v>
      </c>
      <c r="D155" t="s">
        <v>1015</v>
      </c>
      <c r="E155" s="4" t="str">
        <f>VLOOKUP(C155,Detail!$G:$H,2,FALSE)</f>
        <v>Atmaja Nainggolan</v>
      </c>
      <c r="F155" s="4" t="str">
        <f>VLOOKUP(D155,Helper!$D$31:$E$36,2,FALSE)</f>
        <v>Bu Dwi</v>
      </c>
      <c r="G155">
        <v>53</v>
      </c>
      <c r="H155">
        <v>67</v>
      </c>
      <c r="I155">
        <v>85</v>
      </c>
      <c r="J155">
        <v>60</v>
      </c>
      <c r="K155">
        <v>50</v>
      </c>
      <c r="L155">
        <v>44</v>
      </c>
      <c r="M155">
        <v>88</v>
      </c>
      <c r="N155" s="36">
        <f>IFERROR(VLOOKUP(C155,Absen!$A$2:$B$501,2,FALSE),"No")</f>
        <v>44858</v>
      </c>
      <c r="O155" t="str">
        <f t="shared" si="7"/>
        <v>October</v>
      </c>
      <c r="P155">
        <f t="shared" si="8"/>
        <v>78</v>
      </c>
      <c r="Q155" s="42">
        <f>(Main!G155*12.5%)+(H155*12.5%)+(J155*12.5%)+(K155*12.5%)+(I155*20%)+(L155*20%)+(P155*10%)</f>
        <v>62.349999999999994</v>
      </c>
      <c r="R155" t="str">
        <f>VLOOKUP(Q155,Cara!$E$44:$F$49,2,TRUE)</f>
        <v>C</v>
      </c>
      <c r="S155" s="5">
        <f>VLOOKUP(C155,Sheet1!$A$2:$B$1001,2,FALSE)</f>
        <v>37673</v>
      </c>
      <c r="T155" s="6" t="str">
        <f>VLOOKUP(C155,Sheet1!$A$2:$G$1001,7,)</f>
        <v>Pematangsiantar</v>
      </c>
      <c r="U155" s="4">
        <f>VLOOKUP(C155,Sheet1!$A$2:$D$1001,4,FALSE)</f>
        <v>165</v>
      </c>
      <c r="V155" s="4">
        <f>VLOOKUP(C155,Sheet1!$A$2:$E$1001,5,FALSE)</f>
        <v>85</v>
      </c>
      <c r="W155" s="4" t="str">
        <f>VLOOKUP(C155,Sheet1!$A$2:$F$1001,6,FALSE)</f>
        <v>Gang Rumah Sakit No. 08</v>
      </c>
      <c r="X155" s="4" t="str">
        <f>VLOOKUP(Main!C155,Sheet1!$A$2:$C$1001,3,FALSE)</f>
        <v>A+</v>
      </c>
    </row>
    <row r="156" spans="1:24" ht="15.75" x14ac:dyDescent="0.25">
      <c r="A156" s="43">
        <v>155</v>
      </c>
      <c r="B156" t="str">
        <f>VLOOKUP(D156,Cara!$C$21:$D$27,2,FALSE)</f>
        <v>B</v>
      </c>
      <c r="C156" t="str">
        <f t="shared" si="6"/>
        <v>B0155</v>
      </c>
      <c r="D156" t="s">
        <v>1014</v>
      </c>
      <c r="E156" s="4" t="str">
        <f>VLOOKUP(C156,Detail!$G:$H,2,FALSE)</f>
        <v>Mutia Hidayat</v>
      </c>
      <c r="F156" s="4" t="str">
        <f>VLOOKUP(D156,Helper!$D$31:$E$36,2,FALSE)</f>
        <v>Pak Krisna</v>
      </c>
      <c r="G156">
        <v>91</v>
      </c>
      <c r="H156">
        <v>50</v>
      </c>
      <c r="I156">
        <v>60</v>
      </c>
      <c r="J156">
        <v>54</v>
      </c>
      <c r="K156">
        <v>71</v>
      </c>
      <c r="L156">
        <v>49</v>
      </c>
      <c r="M156">
        <v>96</v>
      </c>
      <c r="N156" s="36">
        <f>IFERROR(VLOOKUP(C156,Absen!$A$2:$B$501,2,FALSE),"No")</f>
        <v>44865</v>
      </c>
      <c r="O156" t="str">
        <f t="shared" si="7"/>
        <v>October</v>
      </c>
      <c r="P156">
        <f t="shared" si="8"/>
        <v>86</v>
      </c>
      <c r="Q156" s="42">
        <f>(Main!G156*12.5%)+(H156*12.5%)+(J156*12.5%)+(K156*12.5%)+(I156*20%)+(L156*20%)+(P156*10%)</f>
        <v>63.65</v>
      </c>
      <c r="R156" t="str">
        <f>VLOOKUP(Q156,Cara!$E$44:$F$49,2,TRUE)</f>
        <v>C</v>
      </c>
      <c r="S156" s="5">
        <f>VLOOKUP(C156,Sheet1!$A$2:$B$1001,2,FALSE)</f>
        <v>37749</v>
      </c>
      <c r="T156" s="6" t="str">
        <f>VLOOKUP(C156,Sheet1!$A$2:$G$1001,7,)</f>
        <v>Metro</v>
      </c>
      <c r="U156" s="4">
        <f>VLOOKUP(C156,Sheet1!$A$2:$D$1001,4,FALSE)</f>
        <v>162</v>
      </c>
      <c r="V156" s="4">
        <f>VLOOKUP(C156,Sheet1!$A$2:$E$1001,5,FALSE)</f>
        <v>65</v>
      </c>
      <c r="W156" s="4" t="str">
        <f>VLOOKUP(C156,Sheet1!$A$2:$F$1001,6,FALSE)</f>
        <v xml:space="preserve">Jalan Monginsidi No. 6
</v>
      </c>
      <c r="X156" s="4" t="str">
        <f>VLOOKUP(Main!C156,Sheet1!$A$2:$C$1001,3,FALSE)</f>
        <v>B-</v>
      </c>
    </row>
    <row r="157" spans="1:24" ht="15.75" x14ac:dyDescent="0.25">
      <c r="A157" s="43">
        <v>156</v>
      </c>
      <c r="B157" t="str">
        <f>VLOOKUP(D157,Cara!$C$21:$D$27,2,FALSE)</f>
        <v>A</v>
      </c>
      <c r="C157" t="str">
        <f t="shared" si="6"/>
        <v>A0156</v>
      </c>
      <c r="D157" t="s">
        <v>1015</v>
      </c>
      <c r="E157" s="4" t="str">
        <f>VLOOKUP(C157,Detail!$G:$H,2,FALSE)</f>
        <v>Jaswadi Permata</v>
      </c>
      <c r="F157" s="4" t="str">
        <f>VLOOKUP(D157,Helper!$D$31:$E$36,2,FALSE)</f>
        <v>Bu Dwi</v>
      </c>
      <c r="G157">
        <v>87</v>
      </c>
      <c r="H157">
        <v>43</v>
      </c>
      <c r="I157">
        <v>93</v>
      </c>
      <c r="J157">
        <v>57</v>
      </c>
      <c r="K157">
        <v>62</v>
      </c>
      <c r="L157">
        <v>99</v>
      </c>
      <c r="M157">
        <v>83</v>
      </c>
      <c r="N157" s="36">
        <f>IFERROR(VLOOKUP(C157,Absen!$A$2:$B$501,2,FALSE),"No")</f>
        <v>44810</v>
      </c>
      <c r="O157" t="str">
        <f t="shared" si="7"/>
        <v>September</v>
      </c>
      <c r="P157">
        <f t="shared" si="8"/>
        <v>73</v>
      </c>
      <c r="Q157" s="42">
        <f>(Main!G157*12.5%)+(H157*12.5%)+(J157*12.5%)+(K157*12.5%)+(I157*20%)+(L157*20%)+(P157*10%)</f>
        <v>76.825000000000003</v>
      </c>
      <c r="R157" t="str">
        <f>VLOOKUP(Q157,Cara!$E$44:$F$49,2,TRUE)</f>
        <v>B</v>
      </c>
      <c r="S157" s="5">
        <f>VLOOKUP(C157,Sheet1!$A$2:$B$1001,2,FALSE)</f>
        <v>37752</v>
      </c>
      <c r="T157" s="6" t="str">
        <f>VLOOKUP(C157,Sheet1!$A$2:$G$1001,7,)</f>
        <v>Manado</v>
      </c>
      <c r="U157" s="4">
        <f>VLOOKUP(C157,Sheet1!$A$2:$D$1001,4,FALSE)</f>
        <v>161</v>
      </c>
      <c r="V157" s="4">
        <f>VLOOKUP(C157,Sheet1!$A$2:$E$1001,5,FALSE)</f>
        <v>62</v>
      </c>
      <c r="W157" s="4" t="str">
        <f>VLOOKUP(C157,Sheet1!$A$2:$F$1001,6,FALSE)</f>
        <v xml:space="preserve">Jalan HOS. Cokroaminoto No. 2
</v>
      </c>
      <c r="X157" s="4" t="str">
        <f>VLOOKUP(Main!C157,Sheet1!$A$2:$C$1001,3,FALSE)</f>
        <v>B+</v>
      </c>
    </row>
    <row r="158" spans="1:24" ht="15.75" x14ac:dyDescent="0.25">
      <c r="A158" s="43">
        <v>157</v>
      </c>
      <c r="B158" t="str">
        <f>VLOOKUP(D158,Cara!$C$21:$D$27,2,FALSE)</f>
        <v>D</v>
      </c>
      <c r="C158" t="str">
        <f t="shared" si="6"/>
        <v>D0157</v>
      </c>
      <c r="D158" t="s">
        <v>1013</v>
      </c>
      <c r="E158" s="4" t="str">
        <f>VLOOKUP(C158,Detail!$G:$H,2,FALSE)</f>
        <v>Chelsea Kusumo</v>
      </c>
      <c r="F158" s="4" t="str">
        <f>VLOOKUP(D158,Helper!$D$31:$E$36,2,FALSE)</f>
        <v>Bu Ratna</v>
      </c>
      <c r="G158">
        <v>65</v>
      </c>
      <c r="H158">
        <v>40</v>
      </c>
      <c r="I158">
        <v>73</v>
      </c>
      <c r="J158">
        <v>61</v>
      </c>
      <c r="K158">
        <v>53</v>
      </c>
      <c r="L158">
        <v>76</v>
      </c>
      <c r="M158">
        <v>71</v>
      </c>
      <c r="N158" s="36" t="str">
        <f>IFERROR(VLOOKUP(C158,Absen!$A$2:$B$501,2,FALSE),"No")</f>
        <v>No</v>
      </c>
      <c r="O158" t="str">
        <f t="shared" si="7"/>
        <v>No</v>
      </c>
      <c r="P158">
        <f t="shared" si="8"/>
        <v>71</v>
      </c>
      <c r="Q158" s="42">
        <f>(Main!G158*12.5%)+(H158*12.5%)+(J158*12.5%)+(K158*12.5%)+(I158*20%)+(L158*20%)+(P158*10%)</f>
        <v>64.275000000000006</v>
      </c>
      <c r="R158" t="str">
        <f>VLOOKUP(Q158,Cara!$E$44:$F$49,2,TRUE)</f>
        <v>C</v>
      </c>
      <c r="S158" s="5">
        <f>VLOOKUP(C158,Sheet1!$A$2:$B$1001,2,FALSE)</f>
        <v>37648</v>
      </c>
      <c r="T158" s="6" t="str">
        <f>VLOOKUP(C158,Sheet1!$A$2:$G$1001,7,)</f>
        <v>Balikpapan</v>
      </c>
      <c r="U158" s="4">
        <f>VLOOKUP(C158,Sheet1!$A$2:$D$1001,4,FALSE)</f>
        <v>175</v>
      </c>
      <c r="V158" s="4">
        <f>VLOOKUP(C158,Sheet1!$A$2:$E$1001,5,FALSE)</f>
        <v>93</v>
      </c>
      <c r="W158" s="4" t="str">
        <f>VLOOKUP(C158,Sheet1!$A$2:$F$1001,6,FALSE)</f>
        <v>Jalan Rajiman No. 35</v>
      </c>
      <c r="X158" s="4" t="str">
        <f>VLOOKUP(Main!C158,Sheet1!$A$2:$C$1001,3,FALSE)</f>
        <v>A+</v>
      </c>
    </row>
    <row r="159" spans="1:24" ht="15.75" x14ac:dyDescent="0.25">
      <c r="A159" s="43">
        <v>158</v>
      </c>
      <c r="B159" t="str">
        <f>VLOOKUP(D159,Cara!$C$21:$D$27,2,FALSE)</f>
        <v>D</v>
      </c>
      <c r="C159" t="str">
        <f t="shared" si="6"/>
        <v>D0158</v>
      </c>
      <c r="D159" t="s">
        <v>1013</v>
      </c>
      <c r="E159" s="4" t="str">
        <f>VLOOKUP(C159,Detail!$G:$H,2,FALSE)</f>
        <v>Nova Rahmawati</v>
      </c>
      <c r="F159" s="4" t="str">
        <f>VLOOKUP(D159,Helper!$D$31:$E$36,2,FALSE)</f>
        <v>Bu Ratna</v>
      </c>
      <c r="G159">
        <v>52</v>
      </c>
      <c r="H159">
        <v>47</v>
      </c>
      <c r="I159">
        <v>46</v>
      </c>
      <c r="J159">
        <v>53</v>
      </c>
      <c r="K159">
        <v>57</v>
      </c>
      <c r="L159">
        <v>67</v>
      </c>
      <c r="M159">
        <v>93</v>
      </c>
      <c r="N159" s="36" t="str">
        <f>IFERROR(VLOOKUP(C159,Absen!$A$2:$B$501,2,FALSE),"No")</f>
        <v>No</v>
      </c>
      <c r="O159" t="str">
        <f t="shared" si="7"/>
        <v>No</v>
      </c>
      <c r="P159">
        <f t="shared" si="8"/>
        <v>93</v>
      </c>
      <c r="Q159" s="42">
        <f>(Main!G159*12.5%)+(H159*12.5%)+(J159*12.5%)+(K159*12.5%)+(I159*20%)+(L159*20%)+(P159*10%)</f>
        <v>58.025000000000006</v>
      </c>
      <c r="R159" t="str">
        <f>VLOOKUP(Q159,Cara!$E$44:$F$49,2,TRUE)</f>
        <v>D</v>
      </c>
      <c r="S159" s="5">
        <f>VLOOKUP(C159,Sheet1!$A$2:$B$1001,2,FALSE)</f>
        <v>37235</v>
      </c>
      <c r="T159" s="6" t="str">
        <f>VLOOKUP(C159,Sheet1!$A$2:$G$1001,7,)</f>
        <v>Tanjungbalai</v>
      </c>
      <c r="U159" s="4">
        <f>VLOOKUP(C159,Sheet1!$A$2:$D$1001,4,FALSE)</f>
        <v>156</v>
      </c>
      <c r="V159" s="4">
        <f>VLOOKUP(C159,Sheet1!$A$2:$E$1001,5,FALSE)</f>
        <v>86</v>
      </c>
      <c r="W159" s="4" t="str">
        <f>VLOOKUP(C159,Sheet1!$A$2:$F$1001,6,FALSE)</f>
        <v xml:space="preserve">Gg. M.T Haryono No. 5
</v>
      </c>
      <c r="X159" s="4" t="str">
        <f>VLOOKUP(Main!C159,Sheet1!$A$2:$C$1001,3,FALSE)</f>
        <v>A+</v>
      </c>
    </row>
    <row r="160" spans="1:24" ht="15.75" x14ac:dyDescent="0.25">
      <c r="A160" s="43">
        <v>159</v>
      </c>
      <c r="B160" t="str">
        <f>VLOOKUP(D160,Cara!$C$21:$D$27,2,FALSE)</f>
        <v>E</v>
      </c>
      <c r="C160" t="str">
        <f t="shared" si="6"/>
        <v>E0159</v>
      </c>
      <c r="D160" t="s">
        <v>1010</v>
      </c>
      <c r="E160" s="4" t="str">
        <f>VLOOKUP(C160,Detail!$G:$H,2,FALSE)</f>
        <v>Hesti Agustina</v>
      </c>
      <c r="F160" s="4" t="str">
        <f>VLOOKUP(D160,Helper!$D$31:$E$36,2,FALSE)</f>
        <v>Bu Made</v>
      </c>
      <c r="G160">
        <v>88</v>
      </c>
      <c r="H160">
        <v>59</v>
      </c>
      <c r="I160">
        <v>89</v>
      </c>
      <c r="J160">
        <v>53</v>
      </c>
      <c r="K160">
        <v>72</v>
      </c>
      <c r="L160">
        <v>74</v>
      </c>
      <c r="M160">
        <v>78</v>
      </c>
      <c r="N160" s="36">
        <f>IFERROR(VLOOKUP(C160,Absen!$A$2:$B$501,2,FALSE),"No")</f>
        <v>44857</v>
      </c>
      <c r="O160" t="str">
        <f t="shared" si="7"/>
        <v>October</v>
      </c>
      <c r="P160">
        <f t="shared" si="8"/>
        <v>68</v>
      </c>
      <c r="Q160" s="42">
        <f>(Main!G160*12.5%)+(H160*12.5%)+(J160*12.5%)+(K160*12.5%)+(I160*20%)+(L160*20%)+(P160*10%)</f>
        <v>73.399999999999991</v>
      </c>
      <c r="R160" t="str">
        <f>VLOOKUP(Q160,Cara!$E$44:$F$49,2,TRUE)</f>
        <v>B</v>
      </c>
      <c r="S160" s="5">
        <f>VLOOKUP(C160,Sheet1!$A$2:$B$1001,2,FALSE)</f>
        <v>37857</v>
      </c>
      <c r="T160" s="6" t="str">
        <f>VLOOKUP(C160,Sheet1!$A$2:$G$1001,7,)</f>
        <v>Tebingtinggi</v>
      </c>
      <c r="U160" s="4">
        <f>VLOOKUP(C160,Sheet1!$A$2:$D$1001,4,FALSE)</f>
        <v>151</v>
      </c>
      <c r="V160" s="4">
        <f>VLOOKUP(C160,Sheet1!$A$2:$E$1001,5,FALSE)</f>
        <v>85</v>
      </c>
      <c r="W160" s="4" t="str">
        <f>VLOOKUP(C160,Sheet1!$A$2:$F$1001,6,FALSE)</f>
        <v>Gg. PHH. Mustofa No. 87</v>
      </c>
      <c r="X160" s="4" t="str">
        <f>VLOOKUP(Main!C160,Sheet1!$A$2:$C$1001,3,FALSE)</f>
        <v>O+</v>
      </c>
    </row>
    <row r="161" spans="1:24" ht="15.75" x14ac:dyDescent="0.25">
      <c r="A161" s="43">
        <v>160</v>
      </c>
      <c r="B161" t="str">
        <f>VLOOKUP(D161,Cara!$C$21:$D$27,2,FALSE)</f>
        <v>D</v>
      </c>
      <c r="C161" t="str">
        <f t="shared" si="6"/>
        <v>D0160</v>
      </c>
      <c r="D161" t="s">
        <v>1013</v>
      </c>
      <c r="E161" s="4" t="str">
        <f>VLOOKUP(C161,Detail!$G:$H,2,FALSE)</f>
        <v>Xanana Lailasari</v>
      </c>
      <c r="F161" s="4" t="str">
        <f>VLOOKUP(D161,Helper!$D$31:$E$36,2,FALSE)</f>
        <v>Bu Ratna</v>
      </c>
      <c r="G161">
        <v>53</v>
      </c>
      <c r="H161">
        <v>71</v>
      </c>
      <c r="I161">
        <v>55</v>
      </c>
      <c r="J161">
        <v>53</v>
      </c>
      <c r="K161">
        <v>76</v>
      </c>
      <c r="L161">
        <v>57</v>
      </c>
      <c r="M161">
        <v>76</v>
      </c>
      <c r="N161" s="36">
        <f>IFERROR(VLOOKUP(C161,Absen!$A$2:$B$501,2,FALSE),"No")</f>
        <v>44838</v>
      </c>
      <c r="O161" t="str">
        <f t="shared" si="7"/>
        <v>October</v>
      </c>
      <c r="P161">
        <f t="shared" si="8"/>
        <v>66</v>
      </c>
      <c r="Q161" s="42">
        <f>(Main!G161*12.5%)+(H161*12.5%)+(J161*12.5%)+(K161*12.5%)+(I161*20%)+(L161*20%)+(P161*10%)</f>
        <v>60.625</v>
      </c>
      <c r="R161" t="str">
        <f>VLOOKUP(Q161,Cara!$E$44:$F$49,2,TRUE)</f>
        <v>C</v>
      </c>
      <c r="S161" s="5">
        <f>VLOOKUP(C161,Sheet1!$A$2:$B$1001,2,FALSE)</f>
        <v>37736</v>
      </c>
      <c r="T161" s="6" t="str">
        <f>VLOOKUP(C161,Sheet1!$A$2:$G$1001,7,)</f>
        <v>Probolinggo</v>
      </c>
      <c r="U161" s="4">
        <f>VLOOKUP(C161,Sheet1!$A$2:$D$1001,4,FALSE)</f>
        <v>152</v>
      </c>
      <c r="V161" s="4">
        <f>VLOOKUP(C161,Sheet1!$A$2:$E$1001,5,FALSE)</f>
        <v>94</v>
      </c>
      <c r="W161" s="4" t="str">
        <f>VLOOKUP(C161,Sheet1!$A$2:$F$1001,6,FALSE)</f>
        <v>Jl. Indragiri No. 63</v>
      </c>
      <c r="X161" s="4" t="str">
        <f>VLOOKUP(Main!C161,Sheet1!$A$2:$C$1001,3,FALSE)</f>
        <v>A+</v>
      </c>
    </row>
    <row r="162" spans="1:24" ht="15.75" x14ac:dyDescent="0.25">
      <c r="A162" s="43">
        <v>161</v>
      </c>
      <c r="B162" t="str">
        <f>VLOOKUP(D162,Cara!$C$21:$D$27,2,FALSE)</f>
        <v>E</v>
      </c>
      <c r="C162" t="str">
        <f t="shared" si="6"/>
        <v>E0161</v>
      </c>
      <c r="D162" t="s">
        <v>1010</v>
      </c>
      <c r="E162" s="4" t="str">
        <f>VLOOKUP(C162,Detail!$G:$H,2,FALSE)</f>
        <v>Halim Halimah</v>
      </c>
      <c r="F162" s="4" t="str">
        <f>VLOOKUP(D162,Helper!$D$31:$E$36,2,FALSE)</f>
        <v>Bu Made</v>
      </c>
      <c r="G162">
        <v>80</v>
      </c>
      <c r="H162">
        <v>68</v>
      </c>
      <c r="I162">
        <v>39</v>
      </c>
      <c r="J162">
        <v>62</v>
      </c>
      <c r="K162">
        <v>88</v>
      </c>
      <c r="L162">
        <v>75</v>
      </c>
      <c r="M162">
        <v>82</v>
      </c>
      <c r="N162" s="36">
        <f>IFERROR(VLOOKUP(C162,Absen!$A$2:$B$501,2,FALSE),"No")</f>
        <v>44796</v>
      </c>
      <c r="O162" t="str">
        <f t="shared" si="7"/>
        <v>August</v>
      </c>
      <c r="P162">
        <f t="shared" si="8"/>
        <v>72</v>
      </c>
      <c r="Q162" s="42">
        <f>(Main!G162*12.5%)+(H162*12.5%)+(J162*12.5%)+(K162*12.5%)+(I162*20%)+(L162*20%)+(P162*10%)</f>
        <v>67.25</v>
      </c>
      <c r="R162" t="str">
        <f>VLOOKUP(Q162,Cara!$E$44:$F$49,2,TRUE)</f>
        <v>C</v>
      </c>
      <c r="S162" s="5">
        <f>VLOOKUP(C162,Sheet1!$A$2:$B$1001,2,FALSE)</f>
        <v>37483</v>
      </c>
      <c r="T162" s="6" t="str">
        <f>VLOOKUP(C162,Sheet1!$A$2:$G$1001,7,)</f>
        <v>Pasuruan</v>
      </c>
      <c r="U162" s="4">
        <f>VLOOKUP(C162,Sheet1!$A$2:$D$1001,4,FALSE)</f>
        <v>159</v>
      </c>
      <c r="V162" s="4">
        <f>VLOOKUP(C162,Sheet1!$A$2:$E$1001,5,FALSE)</f>
        <v>65</v>
      </c>
      <c r="W162" s="4" t="str">
        <f>VLOOKUP(C162,Sheet1!$A$2:$F$1001,6,FALSE)</f>
        <v>Gang Sadang Serang No. 63</v>
      </c>
      <c r="X162" s="4" t="str">
        <f>VLOOKUP(Main!C162,Sheet1!$A$2:$C$1001,3,FALSE)</f>
        <v>B-</v>
      </c>
    </row>
    <row r="163" spans="1:24" ht="15.75" x14ac:dyDescent="0.25">
      <c r="A163" s="43">
        <v>162</v>
      </c>
      <c r="B163" t="str">
        <f>VLOOKUP(D163,Cara!$C$21:$D$27,2,FALSE)</f>
        <v>F</v>
      </c>
      <c r="C163" t="str">
        <f t="shared" si="6"/>
        <v>F0162</v>
      </c>
      <c r="D163" t="s">
        <v>1011</v>
      </c>
      <c r="E163" s="4" t="str">
        <f>VLOOKUP(C163,Detail!$G:$H,2,FALSE)</f>
        <v>Galak Salahudin</v>
      </c>
      <c r="F163" s="4" t="str">
        <f>VLOOKUP(D163,Helper!$D$31:$E$36,2,FALSE)</f>
        <v>Pak Andi</v>
      </c>
      <c r="G163">
        <v>64</v>
      </c>
      <c r="H163">
        <v>69</v>
      </c>
      <c r="I163">
        <v>94</v>
      </c>
      <c r="J163">
        <v>56</v>
      </c>
      <c r="K163">
        <v>62</v>
      </c>
      <c r="L163">
        <v>84</v>
      </c>
      <c r="M163">
        <v>63</v>
      </c>
      <c r="N163" s="36" t="str">
        <f>IFERROR(VLOOKUP(C163,Absen!$A$2:$B$501,2,FALSE),"No")</f>
        <v>No</v>
      </c>
      <c r="O163" t="str">
        <f t="shared" si="7"/>
        <v>No</v>
      </c>
      <c r="P163">
        <f t="shared" si="8"/>
        <v>63</v>
      </c>
      <c r="Q163" s="42">
        <f>(Main!G163*12.5%)+(H163*12.5%)+(J163*12.5%)+(K163*12.5%)+(I163*20%)+(L163*20%)+(P163*10%)</f>
        <v>73.274999999999991</v>
      </c>
      <c r="R163" t="str">
        <f>VLOOKUP(Q163,Cara!$E$44:$F$49,2,TRUE)</f>
        <v>B</v>
      </c>
      <c r="S163" s="5">
        <f>VLOOKUP(C163,Sheet1!$A$2:$B$1001,2,FALSE)</f>
        <v>37726</v>
      </c>
      <c r="T163" s="6" t="str">
        <f>VLOOKUP(C163,Sheet1!$A$2:$G$1001,7,)</f>
        <v>Kota Administrasi Jakarta Barat</v>
      </c>
      <c r="U163" s="4">
        <f>VLOOKUP(C163,Sheet1!$A$2:$D$1001,4,FALSE)</f>
        <v>166</v>
      </c>
      <c r="V163" s="4">
        <f>VLOOKUP(C163,Sheet1!$A$2:$E$1001,5,FALSE)</f>
        <v>63</v>
      </c>
      <c r="W163" s="4" t="str">
        <f>VLOOKUP(C163,Sheet1!$A$2:$F$1001,6,FALSE)</f>
        <v xml:space="preserve">Gg. Rajawali Barat No. 7
</v>
      </c>
      <c r="X163" s="4" t="str">
        <f>VLOOKUP(Main!C163,Sheet1!$A$2:$C$1001,3,FALSE)</f>
        <v>AB-</v>
      </c>
    </row>
    <row r="164" spans="1:24" ht="15.75" x14ac:dyDescent="0.25">
      <c r="A164" s="43">
        <v>163</v>
      </c>
      <c r="B164" t="str">
        <f>VLOOKUP(D164,Cara!$C$21:$D$27,2,FALSE)</f>
        <v>D</v>
      </c>
      <c r="C164" t="str">
        <f t="shared" si="6"/>
        <v>D0163</v>
      </c>
      <c r="D164" t="s">
        <v>1013</v>
      </c>
      <c r="E164" s="4" t="str">
        <f>VLOOKUP(C164,Detail!$G:$H,2,FALSE)</f>
        <v>Ellis Pratiwi</v>
      </c>
      <c r="F164" s="4" t="str">
        <f>VLOOKUP(D164,Helper!$D$31:$E$36,2,FALSE)</f>
        <v>Bu Ratna</v>
      </c>
      <c r="G164">
        <v>75</v>
      </c>
      <c r="H164">
        <v>60</v>
      </c>
      <c r="I164">
        <v>33</v>
      </c>
      <c r="J164">
        <v>73</v>
      </c>
      <c r="K164">
        <v>83</v>
      </c>
      <c r="L164">
        <v>74</v>
      </c>
      <c r="M164">
        <v>85</v>
      </c>
      <c r="N164" s="36">
        <f>IFERROR(VLOOKUP(C164,Absen!$A$2:$B$501,2,FALSE),"No")</f>
        <v>44905</v>
      </c>
      <c r="O164" t="str">
        <f t="shared" si="7"/>
        <v>December</v>
      </c>
      <c r="P164">
        <f t="shared" si="8"/>
        <v>75</v>
      </c>
      <c r="Q164" s="42">
        <f>(Main!G164*12.5%)+(H164*12.5%)+(J164*12.5%)+(K164*12.5%)+(I164*20%)+(L164*20%)+(P164*10%)</f>
        <v>65.275000000000006</v>
      </c>
      <c r="R164" t="str">
        <f>VLOOKUP(Q164,Cara!$E$44:$F$49,2,TRUE)</f>
        <v>C</v>
      </c>
      <c r="S164" s="5">
        <f>VLOOKUP(C164,Sheet1!$A$2:$B$1001,2,FALSE)</f>
        <v>38272</v>
      </c>
      <c r="T164" s="6" t="str">
        <f>VLOOKUP(C164,Sheet1!$A$2:$G$1001,7,)</f>
        <v>Tangerang Selatan</v>
      </c>
      <c r="U164" s="4">
        <f>VLOOKUP(C164,Sheet1!$A$2:$D$1001,4,FALSE)</f>
        <v>175</v>
      </c>
      <c r="V164" s="4">
        <f>VLOOKUP(C164,Sheet1!$A$2:$E$1001,5,FALSE)</f>
        <v>57</v>
      </c>
      <c r="W164" s="4" t="str">
        <f>VLOOKUP(C164,Sheet1!$A$2:$F$1001,6,FALSE)</f>
        <v>Jalan Monginsidi No. 21</v>
      </c>
      <c r="X164" s="4" t="str">
        <f>VLOOKUP(Main!C164,Sheet1!$A$2:$C$1001,3,FALSE)</f>
        <v>B-</v>
      </c>
    </row>
    <row r="165" spans="1:24" ht="15.75" x14ac:dyDescent="0.25">
      <c r="A165" s="43">
        <v>164</v>
      </c>
      <c r="B165" t="str">
        <f>VLOOKUP(D165,Cara!$C$21:$D$27,2,FALSE)</f>
        <v>F</v>
      </c>
      <c r="C165" t="str">
        <f t="shared" si="6"/>
        <v>F0164</v>
      </c>
      <c r="D165" t="s">
        <v>1011</v>
      </c>
      <c r="E165" s="4" t="str">
        <f>VLOOKUP(C165,Detail!$G:$H,2,FALSE)</f>
        <v>Nova Sirait</v>
      </c>
      <c r="F165" s="4" t="str">
        <f>VLOOKUP(D165,Helper!$D$31:$E$36,2,FALSE)</f>
        <v>Pak Andi</v>
      </c>
      <c r="G165">
        <v>64</v>
      </c>
      <c r="H165">
        <v>71</v>
      </c>
      <c r="I165">
        <v>44</v>
      </c>
      <c r="J165">
        <v>73</v>
      </c>
      <c r="K165">
        <v>95</v>
      </c>
      <c r="L165">
        <v>60</v>
      </c>
      <c r="M165">
        <v>73</v>
      </c>
      <c r="N165" s="36">
        <f>IFERROR(VLOOKUP(C165,Absen!$A$2:$B$501,2,FALSE),"No")</f>
        <v>44859</v>
      </c>
      <c r="O165" t="str">
        <f t="shared" si="7"/>
        <v>October</v>
      </c>
      <c r="P165">
        <f t="shared" si="8"/>
        <v>63</v>
      </c>
      <c r="Q165" s="42">
        <f>(Main!G165*12.5%)+(H165*12.5%)+(J165*12.5%)+(K165*12.5%)+(I165*20%)+(L165*20%)+(P165*10%)</f>
        <v>64.974999999999994</v>
      </c>
      <c r="R165" t="str">
        <f>VLOOKUP(Q165,Cara!$E$44:$F$49,2,TRUE)</f>
        <v>C</v>
      </c>
      <c r="S165" s="5">
        <f>VLOOKUP(C165,Sheet1!$A$2:$B$1001,2,FALSE)</f>
        <v>37697</v>
      </c>
      <c r="T165" s="6" t="str">
        <f>VLOOKUP(C165,Sheet1!$A$2:$G$1001,7,)</f>
        <v>Kendari</v>
      </c>
      <c r="U165" s="4">
        <f>VLOOKUP(C165,Sheet1!$A$2:$D$1001,4,FALSE)</f>
        <v>163</v>
      </c>
      <c r="V165" s="4">
        <f>VLOOKUP(C165,Sheet1!$A$2:$E$1001,5,FALSE)</f>
        <v>61</v>
      </c>
      <c r="W165" s="4" t="str">
        <f>VLOOKUP(C165,Sheet1!$A$2:$F$1001,6,FALSE)</f>
        <v>Gang Suryakencana No. 15</v>
      </c>
      <c r="X165" s="4" t="str">
        <f>VLOOKUP(Main!C165,Sheet1!$A$2:$C$1001,3,FALSE)</f>
        <v>AB+</v>
      </c>
    </row>
    <row r="166" spans="1:24" ht="15.75" x14ac:dyDescent="0.25">
      <c r="A166" s="43">
        <v>165</v>
      </c>
      <c r="B166" t="str">
        <f>VLOOKUP(D166,Cara!$C$21:$D$27,2,FALSE)</f>
        <v>D</v>
      </c>
      <c r="C166" t="str">
        <f t="shared" si="6"/>
        <v>D0165</v>
      </c>
      <c r="D166" t="s">
        <v>1013</v>
      </c>
      <c r="E166" s="4" t="str">
        <f>VLOOKUP(C166,Detail!$G:$H,2,FALSE)</f>
        <v>Gading Hakim</v>
      </c>
      <c r="F166" s="4" t="str">
        <f>VLOOKUP(D166,Helper!$D$31:$E$36,2,FALSE)</f>
        <v>Bu Ratna</v>
      </c>
      <c r="G166">
        <v>58</v>
      </c>
      <c r="H166">
        <v>66</v>
      </c>
      <c r="I166">
        <v>58</v>
      </c>
      <c r="J166">
        <v>59</v>
      </c>
      <c r="K166">
        <v>85</v>
      </c>
      <c r="L166">
        <v>88</v>
      </c>
      <c r="M166">
        <v>78</v>
      </c>
      <c r="N166" s="36" t="str">
        <f>IFERROR(VLOOKUP(C166,Absen!$A$2:$B$501,2,FALSE),"No")</f>
        <v>No</v>
      </c>
      <c r="O166" t="str">
        <f t="shared" si="7"/>
        <v>No</v>
      </c>
      <c r="P166">
        <f t="shared" si="8"/>
        <v>78</v>
      </c>
      <c r="Q166" s="42">
        <f>(Main!G166*12.5%)+(H166*12.5%)+(J166*12.5%)+(K166*12.5%)+(I166*20%)+(L166*20%)+(P166*10%)</f>
        <v>70.5</v>
      </c>
      <c r="R166" t="str">
        <f>VLOOKUP(Q166,Cara!$E$44:$F$49,2,TRUE)</f>
        <v>B</v>
      </c>
      <c r="S166" s="5">
        <f>VLOOKUP(C166,Sheet1!$A$2:$B$1001,2,FALSE)</f>
        <v>37095</v>
      </c>
      <c r="T166" s="6" t="str">
        <f>VLOOKUP(C166,Sheet1!$A$2:$G$1001,7,)</f>
        <v>Gorontalo</v>
      </c>
      <c r="U166" s="4">
        <f>VLOOKUP(C166,Sheet1!$A$2:$D$1001,4,FALSE)</f>
        <v>179</v>
      </c>
      <c r="V166" s="4">
        <f>VLOOKUP(C166,Sheet1!$A$2:$E$1001,5,FALSE)</f>
        <v>76</v>
      </c>
      <c r="W166" s="4" t="str">
        <f>VLOOKUP(C166,Sheet1!$A$2:$F$1001,6,FALSE)</f>
        <v>Gang Cikapayang No. 76</v>
      </c>
      <c r="X166" s="4" t="str">
        <f>VLOOKUP(Main!C166,Sheet1!$A$2:$C$1001,3,FALSE)</f>
        <v>A-</v>
      </c>
    </row>
    <row r="167" spans="1:24" ht="15.75" x14ac:dyDescent="0.25">
      <c r="A167" s="43">
        <v>166</v>
      </c>
      <c r="B167" t="str">
        <f>VLOOKUP(D167,Cara!$C$21:$D$27,2,FALSE)</f>
        <v>B</v>
      </c>
      <c r="C167" t="str">
        <f t="shared" si="6"/>
        <v>B0166</v>
      </c>
      <c r="D167" t="s">
        <v>1014</v>
      </c>
      <c r="E167" s="4" t="str">
        <f>VLOOKUP(C167,Detail!$G:$H,2,FALSE)</f>
        <v>Darman Anggriawan</v>
      </c>
      <c r="F167" s="4" t="str">
        <f>VLOOKUP(D167,Helper!$D$31:$E$36,2,FALSE)</f>
        <v>Pak Krisna</v>
      </c>
      <c r="G167">
        <v>70</v>
      </c>
      <c r="H167">
        <v>56</v>
      </c>
      <c r="I167">
        <v>78</v>
      </c>
      <c r="J167">
        <v>64</v>
      </c>
      <c r="K167">
        <v>57</v>
      </c>
      <c r="L167">
        <v>45</v>
      </c>
      <c r="M167">
        <v>77</v>
      </c>
      <c r="N167" s="36" t="str">
        <f>IFERROR(VLOOKUP(C167,Absen!$A$2:$B$501,2,FALSE),"No")</f>
        <v>No</v>
      </c>
      <c r="O167" t="str">
        <f t="shared" si="7"/>
        <v>No</v>
      </c>
      <c r="P167">
        <f t="shared" si="8"/>
        <v>77</v>
      </c>
      <c r="Q167" s="42">
        <f>(Main!G167*12.5%)+(H167*12.5%)+(J167*12.5%)+(K167*12.5%)+(I167*20%)+(L167*20%)+(P167*10%)</f>
        <v>63.175000000000004</v>
      </c>
      <c r="R167" t="str">
        <f>VLOOKUP(Q167,Cara!$E$44:$F$49,2,TRUE)</f>
        <v>C</v>
      </c>
      <c r="S167" s="5">
        <f>VLOOKUP(C167,Sheet1!$A$2:$B$1001,2,FALSE)</f>
        <v>37883</v>
      </c>
      <c r="T167" s="6" t="str">
        <f>VLOOKUP(C167,Sheet1!$A$2:$G$1001,7,)</f>
        <v>Denpasar</v>
      </c>
      <c r="U167" s="4">
        <f>VLOOKUP(C167,Sheet1!$A$2:$D$1001,4,FALSE)</f>
        <v>169</v>
      </c>
      <c r="V167" s="4">
        <f>VLOOKUP(C167,Sheet1!$A$2:$E$1001,5,FALSE)</f>
        <v>83</v>
      </c>
      <c r="W167" s="4" t="str">
        <f>VLOOKUP(C167,Sheet1!$A$2:$F$1001,6,FALSE)</f>
        <v>Jl. Monginsidi No. 60</v>
      </c>
      <c r="X167" s="4" t="str">
        <f>VLOOKUP(Main!C167,Sheet1!$A$2:$C$1001,3,FALSE)</f>
        <v>AB+</v>
      </c>
    </row>
    <row r="168" spans="1:24" ht="15.75" x14ac:dyDescent="0.25">
      <c r="A168" s="43">
        <v>167</v>
      </c>
      <c r="B168" t="str">
        <f>VLOOKUP(D168,Cara!$C$21:$D$27,2,FALSE)</f>
        <v>D</v>
      </c>
      <c r="C168" t="str">
        <f t="shared" si="6"/>
        <v>D0167</v>
      </c>
      <c r="D168" t="s">
        <v>1013</v>
      </c>
      <c r="E168" s="4" t="str">
        <f>VLOOKUP(C168,Detail!$G:$H,2,FALSE)</f>
        <v>Liman Hartati</v>
      </c>
      <c r="F168" s="4" t="str">
        <f>VLOOKUP(D168,Helper!$D$31:$E$36,2,FALSE)</f>
        <v>Bu Ratna</v>
      </c>
      <c r="G168">
        <v>78</v>
      </c>
      <c r="H168">
        <v>67</v>
      </c>
      <c r="I168">
        <v>83</v>
      </c>
      <c r="J168">
        <v>64</v>
      </c>
      <c r="K168">
        <v>69</v>
      </c>
      <c r="L168">
        <v>86</v>
      </c>
      <c r="M168">
        <v>92</v>
      </c>
      <c r="N168" s="36">
        <f>IFERROR(VLOOKUP(C168,Absen!$A$2:$B$501,2,FALSE),"No")</f>
        <v>44828</v>
      </c>
      <c r="O168" t="str">
        <f t="shared" si="7"/>
        <v>September</v>
      </c>
      <c r="P168">
        <f t="shared" si="8"/>
        <v>82</v>
      </c>
      <c r="Q168" s="42">
        <f>(Main!G168*12.5%)+(H168*12.5%)+(J168*12.5%)+(K168*12.5%)+(I168*20%)+(L168*20%)+(P168*10%)</f>
        <v>76.75</v>
      </c>
      <c r="R168" t="str">
        <f>VLOOKUP(Q168,Cara!$E$44:$F$49,2,TRUE)</f>
        <v>B</v>
      </c>
      <c r="S168" s="5">
        <f>VLOOKUP(C168,Sheet1!$A$2:$B$1001,2,FALSE)</f>
        <v>38272</v>
      </c>
      <c r="T168" s="6" t="str">
        <f>VLOOKUP(C168,Sheet1!$A$2:$G$1001,7,)</f>
        <v>Makassar</v>
      </c>
      <c r="U168" s="4">
        <f>VLOOKUP(C168,Sheet1!$A$2:$D$1001,4,FALSE)</f>
        <v>175</v>
      </c>
      <c r="V168" s="4">
        <f>VLOOKUP(C168,Sheet1!$A$2:$E$1001,5,FALSE)</f>
        <v>93</v>
      </c>
      <c r="W168" s="4" t="str">
        <f>VLOOKUP(C168,Sheet1!$A$2:$F$1001,6,FALSE)</f>
        <v>Gg. Lembong No. 64</v>
      </c>
      <c r="X168" s="4" t="str">
        <f>VLOOKUP(Main!C168,Sheet1!$A$2:$C$1001,3,FALSE)</f>
        <v>O+</v>
      </c>
    </row>
    <row r="169" spans="1:24" ht="15.75" x14ac:dyDescent="0.25">
      <c r="A169" s="43">
        <v>168</v>
      </c>
      <c r="B169" t="str">
        <f>VLOOKUP(D169,Cara!$C$21:$D$27,2,FALSE)</f>
        <v>F</v>
      </c>
      <c r="C169" t="str">
        <f t="shared" si="6"/>
        <v>F0168</v>
      </c>
      <c r="D169" t="s">
        <v>1011</v>
      </c>
      <c r="E169" s="4" t="str">
        <f>VLOOKUP(C169,Detail!$G:$H,2,FALSE)</f>
        <v>Talia Yuliarti</v>
      </c>
      <c r="F169" s="4" t="str">
        <f>VLOOKUP(D169,Helper!$D$31:$E$36,2,FALSE)</f>
        <v>Pak Andi</v>
      </c>
      <c r="G169">
        <v>92</v>
      </c>
      <c r="H169">
        <v>71</v>
      </c>
      <c r="I169">
        <v>39</v>
      </c>
      <c r="J169">
        <v>50</v>
      </c>
      <c r="K169">
        <v>77</v>
      </c>
      <c r="L169">
        <v>51</v>
      </c>
      <c r="M169">
        <v>63</v>
      </c>
      <c r="N169" s="36" t="str">
        <f>IFERROR(VLOOKUP(C169,Absen!$A$2:$B$501,2,FALSE),"No")</f>
        <v>No</v>
      </c>
      <c r="O169" t="str">
        <f t="shared" si="7"/>
        <v>No</v>
      </c>
      <c r="P169">
        <f t="shared" si="8"/>
        <v>63</v>
      </c>
      <c r="Q169" s="42">
        <f>(Main!G169*12.5%)+(H169*12.5%)+(J169*12.5%)+(K169*12.5%)+(I169*20%)+(L169*20%)+(P169*10%)</f>
        <v>60.55</v>
      </c>
      <c r="R169" t="str">
        <f>VLOOKUP(Q169,Cara!$E$44:$F$49,2,TRUE)</f>
        <v>C</v>
      </c>
      <c r="S169" s="5">
        <f>VLOOKUP(C169,Sheet1!$A$2:$B$1001,2,FALSE)</f>
        <v>37250</v>
      </c>
      <c r="T169" s="6" t="str">
        <f>VLOOKUP(C169,Sheet1!$A$2:$G$1001,7,)</f>
        <v>Gorontalo</v>
      </c>
      <c r="U169" s="4">
        <f>VLOOKUP(C169,Sheet1!$A$2:$D$1001,4,FALSE)</f>
        <v>164</v>
      </c>
      <c r="V169" s="4">
        <f>VLOOKUP(C169,Sheet1!$A$2:$E$1001,5,FALSE)</f>
        <v>80</v>
      </c>
      <c r="W169" s="4" t="str">
        <f>VLOOKUP(C169,Sheet1!$A$2:$F$1001,6,FALSE)</f>
        <v>Gang R.E Martadinata No. 04</v>
      </c>
      <c r="X169" s="4" t="str">
        <f>VLOOKUP(Main!C169,Sheet1!$A$2:$C$1001,3,FALSE)</f>
        <v>A+</v>
      </c>
    </row>
    <row r="170" spans="1:24" ht="15.75" x14ac:dyDescent="0.25">
      <c r="A170" s="43">
        <v>169</v>
      </c>
      <c r="B170" t="str">
        <f>VLOOKUP(D170,Cara!$C$21:$D$27,2,FALSE)</f>
        <v>A</v>
      </c>
      <c r="C170" t="str">
        <f t="shared" si="6"/>
        <v>A0169</v>
      </c>
      <c r="D170" t="s">
        <v>1015</v>
      </c>
      <c r="E170" s="4" t="str">
        <f>VLOOKUP(C170,Detail!$G:$H,2,FALSE)</f>
        <v>Yunita Oktaviani</v>
      </c>
      <c r="F170" s="4" t="str">
        <f>VLOOKUP(D170,Helper!$D$31:$E$36,2,FALSE)</f>
        <v>Bu Dwi</v>
      </c>
      <c r="G170">
        <v>79</v>
      </c>
      <c r="H170">
        <v>40</v>
      </c>
      <c r="I170">
        <v>58</v>
      </c>
      <c r="J170">
        <v>56</v>
      </c>
      <c r="K170">
        <v>73</v>
      </c>
      <c r="L170">
        <v>50</v>
      </c>
      <c r="M170">
        <v>60</v>
      </c>
      <c r="N170" s="36" t="str">
        <f>IFERROR(VLOOKUP(C170,Absen!$A$2:$B$501,2,FALSE),"No")</f>
        <v>No</v>
      </c>
      <c r="O170" t="str">
        <f t="shared" si="7"/>
        <v>No</v>
      </c>
      <c r="P170">
        <f t="shared" si="8"/>
        <v>60</v>
      </c>
      <c r="Q170" s="42">
        <f>(Main!G170*12.5%)+(H170*12.5%)+(J170*12.5%)+(K170*12.5%)+(I170*20%)+(L170*20%)+(P170*10%)</f>
        <v>58.6</v>
      </c>
      <c r="R170" t="str">
        <f>VLOOKUP(Q170,Cara!$E$44:$F$49,2,TRUE)</f>
        <v>D</v>
      </c>
      <c r="S170" s="5">
        <f>VLOOKUP(C170,Sheet1!$A$2:$B$1001,2,FALSE)</f>
        <v>37145</v>
      </c>
      <c r="T170" s="6" t="str">
        <f>VLOOKUP(C170,Sheet1!$A$2:$G$1001,7,)</f>
        <v>Batu</v>
      </c>
      <c r="U170" s="4">
        <f>VLOOKUP(C170,Sheet1!$A$2:$D$1001,4,FALSE)</f>
        <v>178</v>
      </c>
      <c r="V170" s="4">
        <f>VLOOKUP(C170,Sheet1!$A$2:$E$1001,5,FALSE)</f>
        <v>91</v>
      </c>
      <c r="W170" s="4" t="str">
        <f>VLOOKUP(C170,Sheet1!$A$2:$F$1001,6,FALSE)</f>
        <v xml:space="preserve">Gg. Kutisari Selatan No. 7
</v>
      </c>
      <c r="X170" s="4" t="str">
        <f>VLOOKUP(Main!C170,Sheet1!$A$2:$C$1001,3,FALSE)</f>
        <v>A-</v>
      </c>
    </row>
    <row r="171" spans="1:24" ht="15.75" x14ac:dyDescent="0.25">
      <c r="A171" s="43">
        <v>170</v>
      </c>
      <c r="B171" t="str">
        <f>VLOOKUP(D171,Cara!$C$21:$D$27,2,FALSE)</f>
        <v>C</v>
      </c>
      <c r="C171" t="str">
        <f t="shared" si="6"/>
        <v>C0170</v>
      </c>
      <c r="D171" t="s">
        <v>1012</v>
      </c>
      <c r="E171" s="4" t="str">
        <f>VLOOKUP(C171,Detail!$G:$H,2,FALSE)</f>
        <v>Kiandra Prayoga</v>
      </c>
      <c r="F171" s="4" t="str">
        <f>VLOOKUP(D171,Helper!$D$31:$E$36,2,FALSE)</f>
        <v>Pak Budi</v>
      </c>
      <c r="G171">
        <v>86</v>
      </c>
      <c r="H171">
        <v>65</v>
      </c>
      <c r="I171">
        <v>34</v>
      </c>
      <c r="J171">
        <v>56</v>
      </c>
      <c r="K171">
        <v>66</v>
      </c>
      <c r="L171">
        <v>72</v>
      </c>
      <c r="M171">
        <v>97</v>
      </c>
      <c r="N171" s="36" t="str">
        <f>IFERROR(VLOOKUP(C171,Absen!$A$2:$B$501,2,FALSE),"No")</f>
        <v>No</v>
      </c>
      <c r="O171" t="str">
        <f t="shared" si="7"/>
        <v>No</v>
      </c>
      <c r="P171">
        <f t="shared" si="8"/>
        <v>97</v>
      </c>
      <c r="Q171" s="42">
        <f>(Main!G171*12.5%)+(H171*12.5%)+(J171*12.5%)+(K171*12.5%)+(I171*20%)+(L171*20%)+(P171*10%)</f>
        <v>65.024999999999991</v>
      </c>
      <c r="R171" t="str">
        <f>VLOOKUP(Q171,Cara!$E$44:$F$49,2,TRUE)</f>
        <v>C</v>
      </c>
      <c r="S171" s="5">
        <f>VLOOKUP(C171,Sheet1!$A$2:$B$1001,2,FALSE)</f>
        <v>38429</v>
      </c>
      <c r="T171" s="6" t="str">
        <f>VLOOKUP(C171,Sheet1!$A$2:$G$1001,7,)</f>
        <v>Magelang</v>
      </c>
      <c r="U171" s="4">
        <f>VLOOKUP(C171,Sheet1!$A$2:$D$1001,4,FALSE)</f>
        <v>151</v>
      </c>
      <c r="V171" s="4">
        <f>VLOOKUP(C171,Sheet1!$A$2:$E$1001,5,FALSE)</f>
        <v>47</v>
      </c>
      <c r="W171" s="4" t="str">
        <f>VLOOKUP(C171,Sheet1!$A$2:$F$1001,6,FALSE)</f>
        <v xml:space="preserve">Gang Waringin No. 9
</v>
      </c>
      <c r="X171" s="4" t="str">
        <f>VLOOKUP(Main!C171,Sheet1!$A$2:$C$1001,3,FALSE)</f>
        <v>B-</v>
      </c>
    </row>
    <row r="172" spans="1:24" ht="15.75" x14ac:dyDescent="0.25">
      <c r="A172" s="43">
        <v>171</v>
      </c>
      <c r="B172" t="str">
        <f>VLOOKUP(D172,Cara!$C$21:$D$27,2,FALSE)</f>
        <v>D</v>
      </c>
      <c r="C172" t="str">
        <f t="shared" si="6"/>
        <v>D0171</v>
      </c>
      <c r="D172" t="s">
        <v>1013</v>
      </c>
      <c r="E172" s="4" t="str">
        <f>VLOOKUP(C172,Detail!$G:$H,2,FALSE)</f>
        <v>Digdaya Saptono</v>
      </c>
      <c r="F172" s="4" t="str">
        <f>VLOOKUP(D172,Helper!$D$31:$E$36,2,FALSE)</f>
        <v>Bu Ratna</v>
      </c>
      <c r="G172">
        <v>67</v>
      </c>
      <c r="H172">
        <v>68</v>
      </c>
      <c r="I172">
        <v>93</v>
      </c>
      <c r="J172">
        <v>52</v>
      </c>
      <c r="K172">
        <v>83</v>
      </c>
      <c r="L172">
        <v>85</v>
      </c>
      <c r="M172">
        <v>90</v>
      </c>
      <c r="N172" s="36" t="str">
        <f>IFERROR(VLOOKUP(C172,Absen!$A$2:$B$501,2,FALSE),"No")</f>
        <v>No</v>
      </c>
      <c r="O172" t="str">
        <f t="shared" si="7"/>
        <v>No</v>
      </c>
      <c r="P172">
        <f t="shared" si="8"/>
        <v>90</v>
      </c>
      <c r="Q172" s="42">
        <f>(Main!G172*12.5%)+(H172*12.5%)+(J172*12.5%)+(K172*12.5%)+(I172*20%)+(L172*20%)+(P172*10%)</f>
        <v>78.349999999999994</v>
      </c>
      <c r="R172" t="str">
        <f>VLOOKUP(Q172,Cara!$E$44:$F$49,2,TRUE)</f>
        <v>B</v>
      </c>
      <c r="S172" s="5">
        <f>VLOOKUP(C172,Sheet1!$A$2:$B$1001,2,FALSE)</f>
        <v>38141</v>
      </c>
      <c r="T172" s="6" t="str">
        <f>VLOOKUP(C172,Sheet1!$A$2:$G$1001,7,)</f>
        <v>Tebingtinggi</v>
      </c>
      <c r="U172" s="4">
        <f>VLOOKUP(C172,Sheet1!$A$2:$D$1001,4,FALSE)</f>
        <v>168</v>
      </c>
      <c r="V172" s="4">
        <f>VLOOKUP(C172,Sheet1!$A$2:$E$1001,5,FALSE)</f>
        <v>77</v>
      </c>
      <c r="W172" s="4" t="str">
        <f>VLOOKUP(C172,Sheet1!$A$2:$F$1001,6,FALSE)</f>
        <v>Jl. Yos Sudarso No. 38</v>
      </c>
      <c r="X172" s="4" t="str">
        <f>VLOOKUP(Main!C172,Sheet1!$A$2:$C$1001,3,FALSE)</f>
        <v>O+</v>
      </c>
    </row>
    <row r="173" spans="1:24" ht="15.75" x14ac:dyDescent="0.25">
      <c r="A173" s="43">
        <v>172</v>
      </c>
      <c r="B173" t="str">
        <f>VLOOKUP(D173,Cara!$C$21:$D$27,2,FALSE)</f>
        <v>F</v>
      </c>
      <c r="C173" t="str">
        <f t="shared" si="6"/>
        <v>F0172</v>
      </c>
      <c r="D173" t="s">
        <v>1011</v>
      </c>
      <c r="E173" s="4" t="str">
        <f>VLOOKUP(C173,Detail!$G:$H,2,FALSE)</f>
        <v>Eka Permadi</v>
      </c>
      <c r="F173" s="4" t="str">
        <f>VLOOKUP(D173,Helper!$D$31:$E$36,2,FALSE)</f>
        <v>Pak Andi</v>
      </c>
      <c r="G173">
        <v>94</v>
      </c>
      <c r="H173">
        <v>43</v>
      </c>
      <c r="I173">
        <v>78</v>
      </c>
      <c r="J173">
        <v>54</v>
      </c>
      <c r="K173">
        <v>73</v>
      </c>
      <c r="L173">
        <v>47</v>
      </c>
      <c r="M173">
        <v>74</v>
      </c>
      <c r="N173" s="36" t="str">
        <f>IFERROR(VLOOKUP(C173,Absen!$A$2:$B$501,2,FALSE),"No")</f>
        <v>No</v>
      </c>
      <c r="O173" t="str">
        <f t="shared" si="7"/>
        <v>No</v>
      </c>
      <c r="P173">
        <f t="shared" si="8"/>
        <v>74</v>
      </c>
      <c r="Q173" s="42">
        <f>(Main!G173*12.5%)+(H173*12.5%)+(J173*12.5%)+(K173*12.5%)+(I173*20%)+(L173*20%)+(P173*10%)</f>
        <v>65.400000000000006</v>
      </c>
      <c r="R173" t="str">
        <f>VLOOKUP(Q173,Cara!$E$44:$F$49,2,TRUE)</f>
        <v>C</v>
      </c>
      <c r="S173" s="5">
        <f>VLOOKUP(C173,Sheet1!$A$2:$B$1001,2,FALSE)</f>
        <v>37344</v>
      </c>
      <c r="T173" s="6" t="str">
        <f>VLOOKUP(C173,Sheet1!$A$2:$G$1001,7,)</f>
        <v>Prabumulih</v>
      </c>
      <c r="U173" s="4">
        <f>VLOOKUP(C173,Sheet1!$A$2:$D$1001,4,FALSE)</f>
        <v>164</v>
      </c>
      <c r="V173" s="4">
        <f>VLOOKUP(C173,Sheet1!$A$2:$E$1001,5,FALSE)</f>
        <v>63</v>
      </c>
      <c r="W173" s="4" t="str">
        <f>VLOOKUP(C173,Sheet1!$A$2:$F$1001,6,FALSE)</f>
        <v xml:space="preserve">Jl. Pasteur No. 4
</v>
      </c>
      <c r="X173" s="4" t="str">
        <f>VLOOKUP(Main!C173,Sheet1!$A$2:$C$1001,3,FALSE)</f>
        <v>AB+</v>
      </c>
    </row>
    <row r="174" spans="1:24" ht="15.75" x14ac:dyDescent="0.25">
      <c r="A174" s="43">
        <v>173</v>
      </c>
      <c r="B174" t="str">
        <f>VLOOKUP(D174,Cara!$C$21:$D$27,2,FALSE)</f>
        <v>C</v>
      </c>
      <c r="C174" t="str">
        <f t="shared" si="6"/>
        <v>C0173</v>
      </c>
      <c r="D174" t="s">
        <v>1012</v>
      </c>
      <c r="E174" s="4" t="str">
        <f>VLOOKUP(C174,Detail!$G:$H,2,FALSE)</f>
        <v>Citra Zulkarnain</v>
      </c>
      <c r="F174" s="4" t="str">
        <f>VLOOKUP(D174,Helper!$D$31:$E$36,2,FALSE)</f>
        <v>Pak Budi</v>
      </c>
      <c r="G174">
        <v>79</v>
      </c>
      <c r="H174">
        <v>66</v>
      </c>
      <c r="I174">
        <v>53</v>
      </c>
      <c r="J174">
        <v>75</v>
      </c>
      <c r="K174">
        <v>77</v>
      </c>
      <c r="L174">
        <v>41</v>
      </c>
      <c r="M174">
        <v>94</v>
      </c>
      <c r="N174" s="36" t="str">
        <f>IFERROR(VLOOKUP(C174,Absen!$A$2:$B$501,2,FALSE),"No")</f>
        <v>No</v>
      </c>
      <c r="O174" t="str">
        <f t="shared" si="7"/>
        <v>No</v>
      </c>
      <c r="P174">
        <f t="shared" si="8"/>
        <v>94</v>
      </c>
      <c r="Q174" s="42">
        <f>(Main!G174*12.5%)+(H174*12.5%)+(J174*12.5%)+(K174*12.5%)+(I174*20%)+(L174*20%)+(P174*10%)</f>
        <v>65.325000000000003</v>
      </c>
      <c r="R174" t="str">
        <f>VLOOKUP(Q174,Cara!$E$44:$F$49,2,TRUE)</f>
        <v>C</v>
      </c>
      <c r="S174" s="5">
        <f>VLOOKUP(C174,Sheet1!$A$2:$B$1001,2,FALSE)</f>
        <v>38059</v>
      </c>
      <c r="T174" s="6" t="str">
        <f>VLOOKUP(C174,Sheet1!$A$2:$G$1001,7,)</f>
        <v>Kupang</v>
      </c>
      <c r="U174" s="4">
        <f>VLOOKUP(C174,Sheet1!$A$2:$D$1001,4,FALSE)</f>
        <v>155</v>
      </c>
      <c r="V174" s="4">
        <f>VLOOKUP(C174,Sheet1!$A$2:$E$1001,5,FALSE)</f>
        <v>82</v>
      </c>
      <c r="W174" s="4" t="str">
        <f>VLOOKUP(C174,Sheet1!$A$2:$F$1001,6,FALSE)</f>
        <v xml:space="preserve">Gang Soekarno Hatta No. 7
</v>
      </c>
      <c r="X174" s="4" t="str">
        <f>VLOOKUP(Main!C174,Sheet1!$A$2:$C$1001,3,FALSE)</f>
        <v>A+</v>
      </c>
    </row>
    <row r="175" spans="1:24" ht="15.75" x14ac:dyDescent="0.25">
      <c r="A175" s="43">
        <v>174</v>
      </c>
      <c r="B175" t="str">
        <f>VLOOKUP(D175,Cara!$C$21:$D$27,2,FALSE)</f>
        <v>A</v>
      </c>
      <c r="C175" t="str">
        <f t="shared" si="6"/>
        <v>A0174</v>
      </c>
      <c r="D175" t="s">
        <v>1015</v>
      </c>
      <c r="E175" s="4" t="str">
        <f>VLOOKUP(C175,Detail!$G:$H,2,FALSE)</f>
        <v>Padma Namaga</v>
      </c>
      <c r="F175" s="4" t="str">
        <f>VLOOKUP(D175,Helper!$D$31:$E$36,2,FALSE)</f>
        <v>Bu Dwi</v>
      </c>
      <c r="G175">
        <v>87</v>
      </c>
      <c r="H175">
        <v>56</v>
      </c>
      <c r="I175">
        <v>57</v>
      </c>
      <c r="J175">
        <v>65</v>
      </c>
      <c r="K175">
        <v>89</v>
      </c>
      <c r="L175">
        <v>41</v>
      </c>
      <c r="M175">
        <v>63</v>
      </c>
      <c r="N175" s="36" t="str">
        <f>IFERROR(VLOOKUP(C175,Absen!$A$2:$B$501,2,FALSE),"No")</f>
        <v>No</v>
      </c>
      <c r="O175" t="str">
        <f t="shared" si="7"/>
        <v>No</v>
      </c>
      <c r="P175">
        <f t="shared" si="8"/>
        <v>63</v>
      </c>
      <c r="Q175" s="42">
        <f>(Main!G175*12.5%)+(H175*12.5%)+(J175*12.5%)+(K175*12.5%)+(I175*20%)+(L175*20%)+(P175*10%)</f>
        <v>63.025000000000006</v>
      </c>
      <c r="R175" t="str">
        <f>VLOOKUP(Q175,Cara!$E$44:$F$49,2,TRUE)</f>
        <v>C</v>
      </c>
      <c r="S175" s="5">
        <f>VLOOKUP(C175,Sheet1!$A$2:$B$1001,2,FALSE)</f>
        <v>38032</v>
      </c>
      <c r="T175" s="6" t="str">
        <f>VLOOKUP(C175,Sheet1!$A$2:$G$1001,7,)</f>
        <v>Mataram</v>
      </c>
      <c r="U175" s="4">
        <f>VLOOKUP(C175,Sheet1!$A$2:$D$1001,4,FALSE)</f>
        <v>177</v>
      </c>
      <c r="V175" s="4">
        <f>VLOOKUP(C175,Sheet1!$A$2:$E$1001,5,FALSE)</f>
        <v>87</v>
      </c>
      <c r="W175" s="4" t="str">
        <f>VLOOKUP(C175,Sheet1!$A$2:$F$1001,6,FALSE)</f>
        <v xml:space="preserve">Gang Asia Afrika No. 4
</v>
      </c>
      <c r="X175" s="4" t="str">
        <f>VLOOKUP(Main!C175,Sheet1!$A$2:$C$1001,3,FALSE)</f>
        <v>A-</v>
      </c>
    </row>
    <row r="176" spans="1:24" ht="15.75" x14ac:dyDescent="0.25">
      <c r="A176" s="43">
        <v>175</v>
      </c>
      <c r="B176" t="str">
        <f>VLOOKUP(D176,Cara!$C$21:$D$27,2,FALSE)</f>
        <v>E</v>
      </c>
      <c r="C176" t="str">
        <f t="shared" si="6"/>
        <v>E0175</v>
      </c>
      <c r="D176" t="s">
        <v>1010</v>
      </c>
      <c r="E176" s="4" t="str">
        <f>VLOOKUP(C176,Detail!$G:$H,2,FALSE)</f>
        <v>Darmaji Zulaika</v>
      </c>
      <c r="F176" s="4" t="str">
        <f>VLOOKUP(D176,Helper!$D$31:$E$36,2,FALSE)</f>
        <v>Bu Made</v>
      </c>
      <c r="G176">
        <v>68</v>
      </c>
      <c r="H176">
        <v>43</v>
      </c>
      <c r="I176">
        <v>46</v>
      </c>
      <c r="J176">
        <v>75</v>
      </c>
      <c r="K176">
        <v>66</v>
      </c>
      <c r="L176">
        <v>54</v>
      </c>
      <c r="M176">
        <v>68</v>
      </c>
      <c r="N176" s="36" t="str">
        <f>IFERROR(VLOOKUP(C176,Absen!$A$2:$B$501,2,FALSE),"No")</f>
        <v>No</v>
      </c>
      <c r="O176" t="str">
        <f t="shared" si="7"/>
        <v>No</v>
      </c>
      <c r="P176">
        <f t="shared" si="8"/>
        <v>68</v>
      </c>
      <c r="Q176" s="42">
        <f>(Main!G176*12.5%)+(H176*12.5%)+(J176*12.5%)+(K176*12.5%)+(I176*20%)+(L176*20%)+(P176*10%)</f>
        <v>58.3</v>
      </c>
      <c r="R176" t="str">
        <f>VLOOKUP(Q176,Cara!$E$44:$F$49,2,TRUE)</f>
        <v>D</v>
      </c>
      <c r="S176" s="5">
        <f>VLOOKUP(C176,Sheet1!$A$2:$B$1001,2,FALSE)</f>
        <v>37016</v>
      </c>
      <c r="T176" s="6" t="str">
        <f>VLOOKUP(C176,Sheet1!$A$2:$G$1001,7,)</f>
        <v>Gorontalo</v>
      </c>
      <c r="U176" s="4">
        <f>VLOOKUP(C176,Sheet1!$A$2:$D$1001,4,FALSE)</f>
        <v>168</v>
      </c>
      <c r="V176" s="4">
        <f>VLOOKUP(C176,Sheet1!$A$2:$E$1001,5,FALSE)</f>
        <v>90</v>
      </c>
      <c r="W176" s="4" t="str">
        <f>VLOOKUP(C176,Sheet1!$A$2:$F$1001,6,FALSE)</f>
        <v>Gang Monginsidi No. 08</v>
      </c>
      <c r="X176" s="4" t="str">
        <f>VLOOKUP(Main!C176,Sheet1!$A$2:$C$1001,3,FALSE)</f>
        <v>AB+</v>
      </c>
    </row>
    <row r="177" spans="1:24" ht="15.75" x14ac:dyDescent="0.25">
      <c r="A177" s="43">
        <v>176</v>
      </c>
      <c r="B177" t="str">
        <f>VLOOKUP(D177,Cara!$C$21:$D$27,2,FALSE)</f>
        <v>E</v>
      </c>
      <c r="C177" t="str">
        <f t="shared" si="6"/>
        <v>E0176</v>
      </c>
      <c r="D177" t="s">
        <v>1010</v>
      </c>
      <c r="E177" s="4" t="str">
        <f>VLOOKUP(C177,Detail!$G:$H,2,FALSE)</f>
        <v>Endra Yulianti</v>
      </c>
      <c r="F177" s="4" t="str">
        <f>VLOOKUP(D177,Helper!$D$31:$E$36,2,FALSE)</f>
        <v>Bu Made</v>
      </c>
      <c r="G177">
        <v>65</v>
      </c>
      <c r="H177">
        <v>59</v>
      </c>
      <c r="I177">
        <v>53</v>
      </c>
      <c r="J177">
        <v>54</v>
      </c>
      <c r="K177">
        <v>64</v>
      </c>
      <c r="L177">
        <v>65</v>
      </c>
      <c r="M177">
        <v>88</v>
      </c>
      <c r="N177" s="36" t="str">
        <f>IFERROR(VLOOKUP(C177,Absen!$A$2:$B$501,2,FALSE),"No")</f>
        <v>No</v>
      </c>
      <c r="O177" t="str">
        <f t="shared" si="7"/>
        <v>No</v>
      </c>
      <c r="P177">
        <f t="shared" si="8"/>
        <v>88</v>
      </c>
      <c r="Q177" s="42">
        <f>(Main!G177*12.5%)+(H177*12.5%)+(J177*12.5%)+(K177*12.5%)+(I177*20%)+(L177*20%)+(P177*10%)</f>
        <v>62.650000000000006</v>
      </c>
      <c r="R177" t="str">
        <f>VLOOKUP(Q177,Cara!$E$44:$F$49,2,TRUE)</f>
        <v>C</v>
      </c>
      <c r="S177" s="5">
        <f>VLOOKUP(C177,Sheet1!$A$2:$B$1001,2,FALSE)</f>
        <v>37364</v>
      </c>
      <c r="T177" s="6" t="str">
        <f>VLOOKUP(C177,Sheet1!$A$2:$G$1001,7,)</f>
        <v>Padangpanjang</v>
      </c>
      <c r="U177" s="4">
        <f>VLOOKUP(C177,Sheet1!$A$2:$D$1001,4,FALSE)</f>
        <v>172</v>
      </c>
      <c r="V177" s="4">
        <f>VLOOKUP(C177,Sheet1!$A$2:$E$1001,5,FALSE)</f>
        <v>76</v>
      </c>
      <c r="W177" s="4" t="str">
        <f>VLOOKUP(C177,Sheet1!$A$2:$F$1001,6,FALSE)</f>
        <v>Gg. Jend. A. Yani No. 66</v>
      </c>
      <c r="X177" s="4" t="str">
        <f>VLOOKUP(Main!C177,Sheet1!$A$2:$C$1001,3,FALSE)</f>
        <v>O-</v>
      </c>
    </row>
    <row r="178" spans="1:24" ht="15.75" x14ac:dyDescent="0.25">
      <c r="A178" s="43">
        <v>177</v>
      </c>
      <c r="B178" t="str">
        <f>VLOOKUP(D178,Cara!$C$21:$D$27,2,FALSE)</f>
        <v>C</v>
      </c>
      <c r="C178" t="str">
        <f t="shared" si="6"/>
        <v>C0177</v>
      </c>
      <c r="D178" t="s">
        <v>1012</v>
      </c>
      <c r="E178" s="4" t="str">
        <f>VLOOKUP(C178,Detail!$G:$H,2,FALSE)</f>
        <v>Mariadi Hasanah</v>
      </c>
      <c r="F178" s="4" t="str">
        <f>VLOOKUP(D178,Helper!$D$31:$E$36,2,FALSE)</f>
        <v>Pak Budi</v>
      </c>
      <c r="G178">
        <v>52</v>
      </c>
      <c r="H178">
        <v>40</v>
      </c>
      <c r="I178">
        <v>49</v>
      </c>
      <c r="J178">
        <v>59</v>
      </c>
      <c r="K178">
        <v>65</v>
      </c>
      <c r="L178">
        <v>92</v>
      </c>
      <c r="M178">
        <v>80</v>
      </c>
      <c r="N178" s="36" t="str">
        <f>IFERROR(VLOOKUP(C178,Absen!$A$2:$B$501,2,FALSE),"No")</f>
        <v>No</v>
      </c>
      <c r="O178" t="str">
        <f t="shared" si="7"/>
        <v>No</v>
      </c>
      <c r="P178">
        <f t="shared" si="8"/>
        <v>80</v>
      </c>
      <c r="Q178" s="42">
        <f>(Main!G178*12.5%)+(H178*12.5%)+(J178*12.5%)+(K178*12.5%)+(I178*20%)+(L178*20%)+(P178*10%)</f>
        <v>63.2</v>
      </c>
      <c r="R178" t="str">
        <f>VLOOKUP(Q178,Cara!$E$44:$F$49,2,TRUE)</f>
        <v>C</v>
      </c>
      <c r="S178" s="5">
        <f>VLOOKUP(C178,Sheet1!$A$2:$B$1001,2,FALSE)</f>
        <v>37328</v>
      </c>
      <c r="T178" s="6" t="str">
        <f>VLOOKUP(C178,Sheet1!$A$2:$G$1001,7,)</f>
        <v>Metro</v>
      </c>
      <c r="U178" s="4">
        <f>VLOOKUP(C178,Sheet1!$A$2:$D$1001,4,FALSE)</f>
        <v>167</v>
      </c>
      <c r="V178" s="4">
        <f>VLOOKUP(C178,Sheet1!$A$2:$E$1001,5,FALSE)</f>
        <v>65</v>
      </c>
      <c r="W178" s="4" t="str">
        <f>VLOOKUP(C178,Sheet1!$A$2:$F$1001,6,FALSE)</f>
        <v xml:space="preserve">Jalan Monginsidi No. 6
</v>
      </c>
      <c r="X178" s="4" t="str">
        <f>VLOOKUP(Main!C178,Sheet1!$A$2:$C$1001,3,FALSE)</f>
        <v>AB-</v>
      </c>
    </row>
    <row r="179" spans="1:24" ht="15.75" x14ac:dyDescent="0.25">
      <c r="A179" s="43">
        <v>178</v>
      </c>
      <c r="B179" t="str">
        <f>VLOOKUP(D179,Cara!$C$21:$D$27,2,FALSE)</f>
        <v>E</v>
      </c>
      <c r="C179" t="str">
        <f t="shared" si="6"/>
        <v>E0178</v>
      </c>
      <c r="D179" t="s">
        <v>1010</v>
      </c>
      <c r="E179" s="4" t="str">
        <f>VLOOKUP(C179,Detail!$G:$H,2,FALSE)</f>
        <v>Mala Padmasari</v>
      </c>
      <c r="F179" s="4" t="str">
        <f>VLOOKUP(D179,Helper!$D$31:$E$36,2,FALSE)</f>
        <v>Bu Made</v>
      </c>
      <c r="G179">
        <v>60</v>
      </c>
      <c r="H179">
        <v>55</v>
      </c>
      <c r="I179">
        <v>61</v>
      </c>
      <c r="J179">
        <v>69</v>
      </c>
      <c r="K179">
        <v>79</v>
      </c>
      <c r="L179">
        <v>42</v>
      </c>
      <c r="M179">
        <v>60</v>
      </c>
      <c r="N179" s="36" t="str">
        <f>IFERROR(VLOOKUP(C179,Absen!$A$2:$B$501,2,FALSE),"No")</f>
        <v>No</v>
      </c>
      <c r="O179" t="str">
        <f t="shared" si="7"/>
        <v>No</v>
      </c>
      <c r="P179">
        <f t="shared" si="8"/>
        <v>60</v>
      </c>
      <c r="Q179" s="42">
        <f>(Main!G179*12.5%)+(H179*12.5%)+(J179*12.5%)+(K179*12.5%)+(I179*20%)+(L179*20%)+(P179*10%)</f>
        <v>59.475000000000001</v>
      </c>
      <c r="R179" t="str">
        <f>VLOOKUP(Q179,Cara!$E$44:$F$49,2,TRUE)</f>
        <v>D</v>
      </c>
      <c r="S179" s="5">
        <f>VLOOKUP(C179,Sheet1!$A$2:$B$1001,2,FALSE)</f>
        <v>37441</v>
      </c>
      <c r="T179" s="6" t="str">
        <f>VLOOKUP(C179,Sheet1!$A$2:$G$1001,7,)</f>
        <v>Tegal</v>
      </c>
      <c r="U179" s="4">
        <f>VLOOKUP(C179,Sheet1!$A$2:$D$1001,4,FALSE)</f>
        <v>155</v>
      </c>
      <c r="V179" s="4">
        <f>VLOOKUP(C179,Sheet1!$A$2:$E$1001,5,FALSE)</f>
        <v>78</v>
      </c>
      <c r="W179" s="4" t="str">
        <f>VLOOKUP(C179,Sheet1!$A$2:$F$1001,6,FALSE)</f>
        <v>Jl. Suryakencana No. 82</v>
      </c>
      <c r="X179" s="4" t="str">
        <f>VLOOKUP(Main!C179,Sheet1!$A$2:$C$1001,3,FALSE)</f>
        <v>A-</v>
      </c>
    </row>
    <row r="180" spans="1:24" ht="15.75" x14ac:dyDescent="0.25">
      <c r="A180" s="43">
        <v>179</v>
      </c>
      <c r="B180" t="str">
        <f>VLOOKUP(D180,Cara!$C$21:$D$27,2,FALSE)</f>
        <v>C</v>
      </c>
      <c r="C180" t="str">
        <f t="shared" si="6"/>
        <v>C0179</v>
      </c>
      <c r="D180" t="s">
        <v>1012</v>
      </c>
      <c r="E180" s="4" t="str">
        <f>VLOOKUP(C180,Detail!$G:$H,2,FALSE)</f>
        <v>Sidiq Damanik</v>
      </c>
      <c r="F180" s="4" t="str">
        <f>VLOOKUP(D180,Helper!$D$31:$E$36,2,FALSE)</f>
        <v>Pak Budi</v>
      </c>
      <c r="G180">
        <v>87</v>
      </c>
      <c r="H180">
        <v>73</v>
      </c>
      <c r="I180">
        <v>89</v>
      </c>
      <c r="J180">
        <v>65</v>
      </c>
      <c r="K180">
        <v>92</v>
      </c>
      <c r="L180">
        <v>42</v>
      </c>
      <c r="M180">
        <v>99</v>
      </c>
      <c r="N180" s="36">
        <f>IFERROR(VLOOKUP(C180,Absen!$A$2:$B$501,2,FALSE),"No")</f>
        <v>44865</v>
      </c>
      <c r="O180" t="str">
        <f t="shared" si="7"/>
        <v>October</v>
      </c>
      <c r="P180">
        <f t="shared" si="8"/>
        <v>89</v>
      </c>
      <c r="Q180" s="42">
        <f>(Main!G180*12.5%)+(H180*12.5%)+(J180*12.5%)+(K180*12.5%)+(I180*20%)+(L180*20%)+(P180*10%)</f>
        <v>74.725000000000009</v>
      </c>
      <c r="R180" t="str">
        <f>VLOOKUP(Q180,Cara!$E$44:$F$49,2,TRUE)</f>
        <v>B</v>
      </c>
      <c r="S180" s="5">
        <f>VLOOKUP(C180,Sheet1!$A$2:$B$1001,2,FALSE)</f>
        <v>37324</v>
      </c>
      <c r="T180" s="6" t="str">
        <f>VLOOKUP(C180,Sheet1!$A$2:$G$1001,7,)</f>
        <v>Kupang</v>
      </c>
      <c r="U180" s="4">
        <f>VLOOKUP(C180,Sheet1!$A$2:$D$1001,4,FALSE)</f>
        <v>167</v>
      </c>
      <c r="V180" s="4">
        <f>VLOOKUP(C180,Sheet1!$A$2:$E$1001,5,FALSE)</f>
        <v>82</v>
      </c>
      <c r="W180" s="4" t="str">
        <f>VLOOKUP(C180,Sheet1!$A$2:$F$1001,6,FALSE)</f>
        <v>Jl. Ciwastra No. 38</v>
      </c>
      <c r="X180" s="4" t="str">
        <f>VLOOKUP(Main!C180,Sheet1!$A$2:$C$1001,3,FALSE)</f>
        <v>A-</v>
      </c>
    </row>
    <row r="181" spans="1:24" ht="15.75" x14ac:dyDescent="0.25">
      <c r="A181" s="43">
        <v>180</v>
      </c>
      <c r="B181" t="str">
        <f>VLOOKUP(D181,Cara!$C$21:$D$27,2,FALSE)</f>
        <v>F</v>
      </c>
      <c r="C181" t="str">
        <f t="shared" si="6"/>
        <v>F0180</v>
      </c>
      <c r="D181" t="s">
        <v>1011</v>
      </c>
      <c r="E181" s="4" t="str">
        <f>VLOOKUP(C181,Detail!$G:$H,2,FALSE)</f>
        <v>Bajragin Aryani</v>
      </c>
      <c r="F181" s="4" t="str">
        <f>VLOOKUP(D181,Helper!$D$31:$E$36,2,FALSE)</f>
        <v>Pak Andi</v>
      </c>
      <c r="G181">
        <v>61</v>
      </c>
      <c r="H181">
        <v>70</v>
      </c>
      <c r="I181">
        <v>67</v>
      </c>
      <c r="J181">
        <v>64</v>
      </c>
      <c r="K181">
        <v>77</v>
      </c>
      <c r="L181">
        <v>98</v>
      </c>
      <c r="M181">
        <v>65</v>
      </c>
      <c r="N181" s="36" t="str">
        <f>IFERROR(VLOOKUP(C181,Absen!$A$2:$B$501,2,FALSE),"No")</f>
        <v>No</v>
      </c>
      <c r="O181" t="str">
        <f t="shared" si="7"/>
        <v>No</v>
      </c>
      <c r="P181">
        <f t="shared" si="8"/>
        <v>65</v>
      </c>
      <c r="Q181" s="42">
        <f>(Main!G181*12.5%)+(H181*12.5%)+(J181*12.5%)+(K181*12.5%)+(I181*20%)+(L181*20%)+(P181*10%)</f>
        <v>73.5</v>
      </c>
      <c r="R181" t="str">
        <f>VLOOKUP(Q181,Cara!$E$44:$F$49,2,TRUE)</f>
        <v>B</v>
      </c>
      <c r="S181" s="5">
        <f>VLOOKUP(C181,Sheet1!$A$2:$B$1001,2,FALSE)</f>
        <v>38162</v>
      </c>
      <c r="T181" s="6" t="str">
        <f>VLOOKUP(C181,Sheet1!$A$2:$G$1001,7,)</f>
        <v>Denpasar</v>
      </c>
      <c r="U181" s="4">
        <f>VLOOKUP(C181,Sheet1!$A$2:$D$1001,4,FALSE)</f>
        <v>169</v>
      </c>
      <c r="V181" s="4">
        <f>VLOOKUP(C181,Sheet1!$A$2:$E$1001,5,FALSE)</f>
        <v>88</v>
      </c>
      <c r="W181" s="4" t="str">
        <f>VLOOKUP(C181,Sheet1!$A$2:$F$1001,6,FALSE)</f>
        <v>Gg. Pasir Koja No. 72</v>
      </c>
      <c r="X181" s="4" t="str">
        <f>VLOOKUP(Main!C181,Sheet1!$A$2:$C$1001,3,FALSE)</f>
        <v>O-</v>
      </c>
    </row>
    <row r="182" spans="1:24" ht="15.75" x14ac:dyDescent="0.25">
      <c r="A182" s="43">
        <v>181</v>
      </c>
      <c r="B182" t="str">
        <f>VLOOKUP(D182,Cara!$C$21:$D$27,2,FALSE)</f>
        <v>A</v>
      </c>
      <c r="C182" t="str">
        <f t="shared" si="6"/>
        <v>A0181</v>
      </c>
      <c r="D182" t="s">
        <v>1015</v>
      </c>
      <c r="E182" s="4" t="str">
        <f>VLOOKUP(C182,Detail!$G:$H,2,FALSE)</f>
        <v>Sakura Dabukke</v>
      </c>
      <c r="F182" s="4" t="str">
        <f>VLOOKUP(D182,Helper!$D$31:$E$36,2,FALSE)</f>
        <v>Bu Dwi</v>
      </c>
      <c r="G182">
        <v>69</v>
      </c>
      <c r="H182">
        <v>41</v>
      </c>
      <c r="I182">
        <v>56</v>
      </c>
      <c r="J182">
        <v>70</v>
      </c>
      <c r="K182">
        <v>82</v>
      </c>
      <c r="L182">
        <v>80</v>
      </c>
      <c r="M182">
        <v>95</v>
      </c>
      <c r="N182" s="36" t="str">
        <f>IFERROR(VLOOKUP(C182,Absen!$A$2:$B$501,2,FALSE),"No")</f>
        <v>No</v>
      </c>
      <c r="O182" t="str">
        <f t="shared" si="7"/>
        <v>No</v>
      </c>
      <c r="P182">
        <f t="shared" si="8"/>
        <v>95</v>
      </c>
      <c r="Q182" s="42">
        <f>(Main!G182*12.5%)+(H182*12.5%)+(J182*12.5%)+(K182*12.5%)+(I182*20%)+(L182*20%)+(P182*10%)</f>
        <v>69.45</v>
      </c>
      <c r="R182" t="str">
        <f>VLOOKUP(Q182,Cara!$E$44:$F$49,2,TRUE)</f>
        <v>C</v>
      </c>
      <c r="S182" s="5">
        <f>VLOOKUP(C182,Sheet1!$A$2:$B$1001,2,FALSE)</f>
        <v>37164</v>
      </c>
      <c r="T182" s="6" t="str">
        <f>VLOOKUP(C182,Sheet1!$A$2:$G$1001,7,)</f>
        <v>Meulaboh</v>
      </c>
      <c r="U182" s="4">
        <f>VLOOKUP(C182,Sheet1!$A$2:$D$1001,4,FALSE)</f>
        <v>179</v>
      </c>
      <c r="V182" s="4">
        <f>VLOOKUP(C182,Sheet1!$A$2:$E$1001,5,FALSE)</f>
        <v>51</v>
      </c>
      <c r="W182" s="4" t="str">
        <f>VLOOKUP(C182,Sheet1!$A$2:$F$1001,6,FALSE)</f>
        <v xml:space="preserve">Gang BKR No. 7
</v>
      </c>
      <c r="X182" s="4" t="str">
        <f>VLOOKUP(Main!C182,Sheet1!$A$2:$C$1001,3,FALSE)</f>
        <v>A+</v>
      </c>
    </row>
    <row r="183" spans="1:24" ht="15.75" x14ac:dyDescent="0.25">
      <c r="A183" s="43">
        <v>182</v>
      </c>
      <c r="B183" t="str">
        <f>VLOOKUP(D183,Cara!$C$21:$D$27,2,FALSE)</f>
        <v>F</v>
      </c>
      <c r="C183" t="str">
        <f t="shared" si="6"/>
        <v>F0182</v>
      </c>
      <c r="D183" t="s">
        <v>1011</v>
      </c>
      <c r="E183" s="4" t="str">
        <f>VLOOKUP(C183,Detail!$G:$H,2,FALSE)</f>
        <v>Samsul Widodo</v>
      </c>
      <c r="F183" s="4" t="str">
        <f>VLOOKUP(D183,Helper!$D$31:$E$36,2,FALSE)</f>
        <v>Pak Andi</v>
      </c>
      <c r="G183">
        <v>57</v>
      </c>
      <c r="H183">
        <v>71</v>
      </c>
      <c r="I183">
        <v>87</v>
      </c>
      <c r="J183">
        <v>51</v>
      </c>
      <c r="K183">
        <v>95</v>
      </c>
      <c r="L183">
        <v>97</v>
      </c>
      <c r="M183">
        <v>86</v>
      </c>
      <c r="N183" s="36" t="str">
        <f>IFERROR(VLOOKUP(C183,Absen!$A$2:$B$501,2,FALSE),"No")</f>
        <v>No</v>
      </c>
      <c r="O183" t="str">
        <f t="shared" si="7"/>
        <v>No</v>
      </c>
      <c r="P183">
        <f t="shared" si="8"/>
        <v>86</v>
      </c>
      <c r="Q183" s="42">
        <f>(Main!G183*12.5%)+(H183*12.5%)+(J183*12.5%)+(K183*12.5%)+(I183*20%)+(L183*20%)+(P183*10%)</f>
        <v>79.650000000000006</v>
      </c>
      <c r="R183" t="str">
        <f>VLOOKUP(Q183,Cara!$E$44:$F$49,2,TRUE)</f>
        <v>B</v>
      </c>
      <c r="S183" s="5">
        <f>VLOOKUP(C183,Sheet1!$A$2:$B$1001,2,FALSE)</f>
        <v>37268</v>
      </c>
      <c r="T183" s="6" t="str">
        <f>VLOOKUP(C183,Sheet1!$A$2:$G$1001,7,)</f>
        <v>Tanjungbalai</v>
      </c>
      <c r="U183" s="4">
        <f>VLOOKUP(C183,Sheet1!$A$2:$D$1001,4,FALSE)</f>
        <v>152</v>
      </c>
      <c r="V183" s="4">
        <f>VLOOKUP(C183,Sheet1!$A$2:$E$1001,5,FALSE)</f>
        <v>84</v>
      </c>
      <c r="W183" s="4" t="str">
        <f>VLOOKUP(C183,Sheet1!$A$2:$F$1001,6,FALSE)</f>
        <v xml:space="preserve">Gg. Erlangga No. 9
</v>
      </c>
      <c r="X183" s="4" t="str">
        <f>VLOOKUP(Main!C183,Sheet1!$A$2:$C$1001,3,FALSE)</f>
        <v>B+</v>
      </c>
    </row>
    <row r="184" spans="1:24" ht="15.75" x14ac:dyDescent="0.25">
      <c r="A184" s="43">
        <v>183</v>
      </c>
      <c r="B184" t="str">
        <f>VLOOKUP(D184,Cara!$C$21:$D$27,2,FALSE)</f>
        <v>E</v>
      </c>
      <c r="C184" t="str">
        <f t="shared" si="6"/>
        <v>E0183</v>
      </c>
      <c r="D184" t="s">
        <v>1010</v>
      </c>
      <c r="E184" s="4" t="str">
        <f>VLOOKUP(C184,Detail!$G:$H,2,FALSE)</f>
        <v>Artawan Sitorus</v>
      </c>
      <c r="F184" s="4" t="str">
        <f>VLOOKUP(D184,Helper!$D$31:$E$36,2,FALSE)</f>
        <v>Bu Made</v>
      </c>
      <c r="G184">
        <v>86</v>
      </c>
      <c r="H184">
        <v>41</v>
      </c>
      <c r="I184">
        <v>81</v>
      </c>
      <c r="J184">
        <v>58</v>
      </c>
      <c r="K184">
        <v>95</v>
      </c>
      <c r="L184">
        <v>47</v>
      </c>
      <c r="M184">
        <v>96</v>
      </c>
      <c r="N184" s="36" t="str">
        <f>IFERROR(VLOOKUP(C184,Absen!$A$2:$B$501,2,FALSE),"No")</f>
        <v>No</v>
      </c>
      <c r="O184" t="str">
        <f t="shared" si="7"/>
        <v>No</v>
      </c>
      <c r="P184">
        <f t="shared" si="8"/>
        <v>96</v>
      </c>
      <c r="Q184" s="42">
        <f>(Main!G184*12.5%)+(H184*12.5%)+(J184*12.5%)+(K184*12.5%)+(I184*20%)+(L184*20%)+(P184*10%)</f>
        <v>70.2</v>
      </c>
      <c r="R184" t="str">
        <f>VLOOKUP(Q184,Cara!$E$44:$F$49,2,TRUE)</f>
        <v>B</v>
      </c>
      <c r="S184" s="5">
        <f>VLOOKUP(C184,Sheet1!$A$2:$B$1001,2,FALSE)</f>
        <v>37388</v>
      </c>
      <c r="T184" s="6" t="str">
        <f>VLOOKUP(C184,Sheet1!$A$2:$G$1001,7,)</f>
        <v>Kota Administrasi Jakarta Barat</v>
      </c>
      <c r="U184" s="4">
        <f>VLOOKUP(C184,Sheet1!$A$2:$D$1001,4,FALSE)</f>
        <v>154</v>
      </c>
      <c r="V184" s="4">
        <f>VLOOKUP(C184,Sheet1!$A$2:$E$1001,5,FALSE)</f>
        <v>80</v>
      </c>
      <c r="W184" s="4" t="str">
        <f>VLOOKUP(C184,Sheet1!$A$2:$F$1001,6,FALSE)</f>
        <v>Jl. Bangka Raya No. 31</v>
      </c>
      <c r="X184" s="4" t="str">
        <f>VLOOKUP(Main!C184,Sheet1!$A$2:$C$1001,3,FALSE)</f>
        <v>A-</v>
      </c>
    </row>
    <row r="185" spans="1:24" ht="15.75" x14ac:dyDescent="0.25">
      <c r="A185" s="43">
        <v>184</v>
      </c>
      <c r="B185" t="str">
        <f>VLOOKUP(D185,Cara!$C$21:$D$27,2,FALSE)</f>
        <v>F</v>
      </c>
      <c r="C185" t="str">
        <f t="shared" si="6"/>
        <v>F0184</v>
      </c>
      <c r="D185" t="s">
        <v>1011</v>
      </c>
      <c r="E185" s="4" t="str">
        <f>VLOOKUP(C185,Detail!$G:$H,2,FALSE)</f>
        <v>Taufik Lailasari</v>
      </c>
      <c r="F185" s="4" t="str">
        <f>VLOOKUP(D185,Helper!$D$31:$E$36,2,FALSE)</f>
        <v>Pak Andi</v>
      </c>
      <c r="G185">
        <v>52</v>
      </c>
      <c r="H185">
        <v>54</v>
      </c>
      <c r="I185">
        <v>64</v>
      </c>
      <c r="J185">
        <v>66</v>
      </c>
      <c r="K185">
        <v>81</v>
      </c>
      <c r="L185">
        <v>100</v>
      </c>
      <c r="M185">
        <v>87</v>
      </c>
      <c r="N185" s="36" t="str">
        <f>IFERROR(VLOOKUP(C185,Absen!$A$2:$B$501,2,FALSE),"No")</f>
        <v>No</v>
      </c>
      <c r="O185" t="str">
        <f t="shared" si="7"/>
        <v>No</v>
      </c>
      <c r="P185">
        <f t="shared" si="8"/>
        <v>87</v>
      </c>
      <c r="Q185" s="42">
        <f>(Main!G185*12.5%)+(H185*12.5%)+(J185*12.5%)+(K185*12.5%)+(I185*20%)+(L185*20%)+(P185*10%)</f>
        <v>73.125</v>
      </c>
      <c r="R185" t="str">
        <f>VLOOKUP(Q185,Cara!$E$44:$F$49,2,TRUE)</f>
        <v>B</v>
      </c>
      <c r="S185" s="5">
        <f>VLOOKUP(C185,Sheet1!$A$2:$B$1001,2,FALSE)</f>
        <v>37213</v>
      </c>
      <c r="T185" s="6" t="str">
        <f>VLOOKUP(C185,Sheet1!$A$2:$G$1001,7,)</f>
        <v>Sorong</v>
      </c>
      <c r="U185" s="4">
        <f>VLOOKUP(C185,Sheet1!$A$2:$D$1001,4,FALSE)</f>
        <v>175</v>
      </c>
      <c r="V185" s="4">
        <f>VLOOKUP(C185,Sheet1!$A$2:$E$1001,5,FALSE)</f>
        <v>47</v>
      </c>
      <c r="W185" s="4" t="str">
        <f>VLOOKUP(C185,Sheet1!$A$2:$F$1001,6,FALSE)</f>
        <v>Jalan Kutisari Selatan No. 76</v>
      </c>
      <c r="X185" s="4" t="str">
        <f>VLOOKUP(Main!C185,Sheet1!$A$2:$C$1001,3,FALSE)</f>
        <v>A-</v>
      </c>
    </row>
    <row r="186" spans="1:24" ht="15.75" x14ac:dyDescent="0.25">
      <c r="A186" s="43">
        <v>185</v>
      </c>
      <c r="B186" t="str">
        <f>VLOOKUP(D186,Cara!$C$21:$D$27,2,FALSE)</f>
        <v>A</v>
      </c>
      <c r="C186" t="str">
        <f t="shared" si="6"/>
        <v>A0185</v>
      </c>
      <c r="D186" t="s">
        <v>1015</v>
      </c>
      <c r="E186" s="4" t="str">
        <f>VLOOKUP(C186,Detail!$G:$H,2,FALSE)</f>
        <v>Rina Yuniar</v>
      </c>
      <c r="F186" s="4" t="str">
        <f>VLOOKUP(D186,Helper!$D$31:$E$36,2,FALSE)</f>
        <v>Bu Dwi</v>
      </c>
      <c r="G186">
        <v>84</v>
      </c>
      <c r="H186">
        <v>47</v>
      </c>
      <c r="I186">
        <v>74</v>
      </c>
      <c r="J186">
        <v>70</v>
      </c>
      <c r="K186">
        <v>85</v>
      </c>
      <c r="L186">
        <v>91</v>
      </c>
      <c r="M186">
        <v>73</v>
      </c>
      <c r="N186" s="36" t="str">
        <f>IFERROR(VLOOKUP(C186,Absen!$A$2:$B$501,2,FALSE),"No")</f>
        <v>No</v>
      </c>
      <c r="O186" t="str">
        <f t="shared" si="7"/>
        <v>No</v>
      </c>
      <c r="P186">
        <f t="shared" si="8"/>
        <v>73</v>
      </c>
      <c r="Q186" s="42">
        <f>(Main!G186*12.5%)+(H186*12.5%)+(J186*12.5%)+(K186*12.5%)+(I186*20%)+(L186*20%)+(P186*10%)</f>
        <v>76.05</v>
      </c>
      <c r="R186" t="str">
        <f>VLOOKUP(Q186,Cara!$E$44:$F$49,2,TRUE)</f>
        <v>B</v>
      </c>
      <c r="S186" s="5">
        <f>VLOOKUP(C186,Sheet1!$A$2:$B$1001,2,FALSE)</f>
        <v>37015</v>
      </c>
      <c r="T186" s="6" t="str">
        <f>VLOOKUP(C186,Sheet1!$A$2:$G$1001,7,)</f>
        <v>Bandung</v>
      </c>
      <c r="U186" s="4">
        <f>VLOOKUP(C186,Sheet1!$A$2:$D$1001,4,FALSE)</f>
        <v>154</v>
      </c>
      <c r="V186" s="4">
        <f>VLOOKUP(C186,Sheet1!$A$2:$E$1001,5,FALSE)</f>
        <v>62</v>
      </c>
      <c r="W186" s="4" t="str">
        <f>VLOOKUP(C186,Sheet1!$A$2:$F$1001,6,FALSE)</f>
        <v xml:space="preserve">Gg. Kutai No. 3
</v>
      </c>
      <c r="X186" s="4" t="str">
        <f>VLOOKUP(Main!C186,Sheet1!$A$2:$C$1001,3,FALSE)</f>
        <v>A+</v>
      </c>
    </row>
    <row r="187" spans="1:24" ht="15.75" x14ac:dyDescent="0.25">
      <c r="A187" s="43">
        <v>186</v>
      </c>
      <c r="B187" t="str">
        <f>VLOOKUP(D187,Cara!$C$21:$D$27,2,FALSE)</f>
        <v>F</v>
      </c>
      <c r="C187" t="str">
        <f t="shared" si="6"/>
        <v>F0186</v>
      </c>
      <c r="D187" t="s">
        <v>1011</v>
      </c>
      <c r="E187" s="4" t="str">
        <f>VLOOKUP(C187,Detail!$G:$H,2,FALSE)</f>
        <v>Ika Maheswara</v>
      </c>
      <c r="F187" s="4" t="str">
        <f>VLOOKUP(D187,Helper!$D$31:$E$36,2,FALSE)</f>
        <v>Pak Andi</v>
      </c>
      <c r="G187">
        <v>75</v>
      </c>
      <c r="H187">
        <v>73</v>
      </c>
      <c r="I187">
        <v>66</v>
      </c>
      <c r="J187">
        <v>69</v>
      </c>
      <c r="K187">
        <v>89</v>
      </c>
      <c r="L187">
        <v>97</v>
      </c>
      <c r="M187">
        <v>89</v>
      </c>
      <c r="N187" s="36" t="str">
        <f>IFERROR(VLOOKUP(C187,Absen!$A$2:$B$501,2,FALSE),"No")</f>
        <v>No</v>
      </c>
      <c r="O187" t="str">
        <f t="shared" si="7"/>
        <v>No</v>
      </c>
      <c r="P187">
        <f t="shared" si="8"/>
        <v>89</v>
      </c>
      <c r="Q187" s="42">
        <f>(Main!G187*12.5%)+(H187*12.5%)+(J187*12.5%)+(K187*12.5%)+(I187*20%)+(L187*20%)+(P187*10%)</f>
        <v>79.750000000000014</v>
      </c>
      <c r="R187" t="str">
        <f>VLOOKUP(Q187,Cara!$E$44:$F$49,2,TRUE)</f>
        <v>B</v>
      </c>
      <c r="S187" s="5">
        <f>VLOOKUP(C187,Sheet1!$A$2:$B$1001,2,FALSE)</f>
        <v>38188</v>
      </c>
      <c r="T187" s="6" t="str">
        <f>VLOOKUP(C187,Sheet1!$A$2:$G$1001,7,)</f>
        <v>Kota Administrasi Jakarta Utara</v>
      </c>
      <c r="U187" s="4">
        <f>VLOOKUP(C187,Sheet1!$A$2:$D$1001,4,FALSE)</f>
        <v>158</v>
      </c>
      <c r="V187" s="4">
        <f>VLOOKUP(C187,Sheet1!$A$2:$E$1001,5,FALSE)</f>
        <v>91</v>
      </c>
      <c r="W187" s="4" t="str">
        <f>VLOOKUP(C187,Sheet1!$A$2:$F$1001,6,FALSE)</f>
        <v>Jl. Pasteur No. 87</v>
      </c>
      <c r="X187" s="4" t="str">
        <f>VLOOKUP(Main!C187,Sheet1!$A$2:$C$1001,3,FALSE)</f>
        <v>AB-</v>
      </c>
    </row>
    <row r="188" spans="1:24" ht="15.75" x14ac:dyDescent="0.25">
      <c r="A188" s="43">
        <v>187</v>
      </c>
      <c r="B188" t="str">
        <f>VLOOKUP(D188,Cara!$C$21:$D$27,2,FALSE)</f>
        <v>A</v>
      </c>
      <c r="C188" t="str">
        <f t="shared" si="6"/>
        <v>A0187</v>
      </c>
      <c r="D188" t="s">
        <v>1015</v>
      </c>
      <c r="E188" s="4" t="str">
        <f>VLOOKUP(C188,Detail!$G:$H,2,FALSE)</f>
        <v>Karja Winarsih</v>
      </c>
      <c r="F188" s="4" t="str">
        <f>VLOOKUP(D188,Helper!$D$31:$E$36,2,FALSE)</f>
        <v>Bu Dwi</v>
      </c>
      <c r="G188">
        <v>65</v>
      </c>
      <c r="H188">
        <v>73</v>
      </c>
      <c r="I188">
        <v>43</v>
      </c>
      <c r="J188">
        <v>72</v>
      </c>
      <c r="K188">
        <v>72</v>
      </c>
      <c r="L188">
        <v>54</v>
      </c>
      <c r="M188">
        <v>99</v>
      </c>
      <c r="N188" s="36">
        <f>IFERROR(VLOOKUP(C188,Absen!$A$2:$B$501,2,FALSE),"No")</f>
        <v>44820</v>
      </c>
      <c r="O188" t="str">
        <f t="shared" si="7"/>
        <v>September</v>
      </c>
      <c r="P188">
        <f t="shared" si="8"/>
        <v>89</v>
      </c>
      <c r="Q188" s="42">
        <f>(Main!G188*12.5%)+(H188*12.5%)+(J188*12.5%)+(K188*12.5%)+(I188*20%)+(L188*20%)+(P188*10%)</f>
        <v>63.550000000000004</v>
      </c>
      <c r="R188" t="str">
        <f>VLOOKUP(Q188,Cara!$E$44:$F$49,2,TRUE)</f>
        <v>C</v>
      </c>
      <c r="S188" s="5">
        <f>VLOOKUP(C188,Sheet1!$A$2:$B$1001,2,FALSE)</f>
        <v>38155</v>
      </c>
      <c r="T188" s="6" t="str">
        <f>VLOOKUP(C188,Sheet1!$A$2:$G$1001,7,)</f>
        <v>Prabumulih</v>
      </c>
      <c r="U188" s="4">
        <f>VLOOKUP(C188,Sheet1!$A$2:$D$1001,4,FALSE)</f>
        <v>177</v>
      </c>
      <c r="V188" s="4">
        <f>VLOOKUP(C188,Sheet1!$A$2:$E$1001,5,FALSE)</f>
        <v>91</v>
      </c>
      <c r="W188" s="4" t="str">
        <f>VLOOKUP(C188,Sheet1!$A$2:$F$1001,6,FALSE)</f>
        <v>Gang Astana Anyar No. 45</v>
      </c>
      <c r="X188" s="4" t="str">
        <f>VLOOKUP(Main!C188,Sheet1!$A$2:$C$1001,3,FALSE)</f>
        <v>A+</v>
      </c>
    </row>
    <row r="189" spans="1:24" ht="15.75" x14ac:dyDescent="0.25">
      <c r="A189" s="43">
        <v>188</v>
      </c>
      <c r="B189" t="str">
        <f>VLOOKUP(D189,Cara!$C$21:$D$27,2,FALSE)</f>
        <v>A</v>
      </c>
      <c r="C189" t="str">
        <f t="shared" si="6"/>
        <v>A0188</v>
      </c>
      <c r="D189" t="s">
        <v>1015</v>
      </c>
      <c r="E189" s="4" t="str">
        <f>VLOOKUP(C189,Detail!$G:$H,2,FALSE)</f>
        <v>Wira Firmansyah</v>
      </c>
      <c r="F189" s="4" t="str">
        <f>VLOOKUP(D189,Helper!$D$31:$E$36,2,FALSE)</f>
        <v>Bu Dwi</v>
      </c>
      <c r="G189">
        <v>74</v>
      </c>
      <c r="H189">
        <v>72</v>
      </c>
      <c r="I189">
        <v>30</v>
      </c>
      <c r="J189">
        <v>69</v>
      </c>
      <c r="K189">
        <v>90</v>
      </c>
      <c r="L189">
        <v>98</v>
      </c>
      <c r="M189">
        <v>66</v>
      </c>
      <c r="N189" s="36">
        <f>IFERROR(VLOOKUP(C189,Absen!$A$2:$B$501,2,FALSE),"No")</f>
        <v>44803</v>
      </c>
      <c r="O189" t="str">
        <f t="shared" si="7"/>
        <v>August</v>
      </c>
      <c r="P189">
        <f t="shared" si="8"/>
        <v>56</v>
      </c>
      <c r="Q189" s="42">
        <f>(Main!G189*12.5%)+(H189*12.5%)+(J189*12.5%)+(K189*12.5%)+(I189*20%)+(L189*20%)+(P189*10%)</f>
        <v>69.325000000000003</v>
      </c>
      <c r="R189" t="str">
        <f>VLOOKUP(Q189,Cara!$E$44:$F$49,2,TRUE)</f>
        <v>C</v>
      </c>
      <c r="S189" s="5">
        <f>VLOOKUP(C189,Sheet1!$A$2:$B$1001,2,FALSE)</f>
        <v>37610</v>
      </c>
      <c r="T189" s="6" t="str">
        <f>VLOOKUP(C189,Sheet1!$A$2:$G$1001,7,)</f>
        <v>Pangkalpinang</v>
      </c>
      <c r="U189" s="4">
        <f>VLOOKUP(C189,Sheet1!$A$2:$D$1001,4,FALSE)</f>
        <v>166</v>
      </c>
      <c r="V189" s="4">
        <f>VLOOKUP(C189,Sheet1!$A$2:$E$1001,5,FALSE)</f>
        <v>78</v>
      </c>
      <c r="W189" s="4" t="str">
        <f>VLOOKUP(C189,Sheet1!$A$2:$F$1001,6,FALSE)</f>
        <v>Gg. Suryakencana No. 67</v>
      </c>
      <c r="X189" s="4" t="str">
        <f>VLOOKUP(Main!C189,Sheet1!$A$2:$C$1001,3,FALSE)</f>
        <v>B+</v>
      </c>
    </row>
    <row r="190" spans="1:24" ht="15.75" x14ac:dyDescent="0.25">
      <c r="A190" s="43">
        <v>189</v>
      </c>
      <c r="B190" t="str">
        <f>VLOOKUP(D190,Cara!$C$21:$D$27,2,FALSE)</f>
        <v>F</v>
      </c>
      <c r="C190" t="str">
        <f t="shared" si="6"/>
        <v>F0189</v>
      </c>
      <c r="D190" t="s">
        <v>1011</v>
      </c>
      <c r="E190" s="4" t="str">
        <f>VLOOKUP(C190,Detail!$G:$H,2,FALSE)</f>
        <v>Bahuwirya Halim</v>
      </c>
      <c r="F190" s="4" t="str">
        <f>VLOOKUP(D190,Helper!$D$31:$E$36,2,FALSE)</f>
        <v>Pak Andi</v>
      </c>
      <c r="G190">
        <v>79</v>
      </c>
      <c r="H190">
        <v>44</v>
      </c>
      <c r="I190">
        <v>94</v>
      </c>
      <c r="J190">
        <v>64</v>
      </c>
      <c r="K190">
        <v>62</v>
      </c>
      <c r="L190">
        <v>75</v>
      </c>
      <c r="M190">
        <v>100</v>
      </c>
      <c r="N190" s="36" t="str">
        <f>IFERROR(VLOOKUP(C190,Absen!$A$2:$B$501,2,FALSE),"No")</f>
        <v>No</v>
      </c>
      <c r="O190" t="str">
        <f t="shared" si="7"/>
        <v>No</v>
      </c>
      <c r="P190">
        <f t="shared" si="8"/>
        <v>100</v>
      </c>
      <c r="Q190" s="42">
        <f>(Main!G190*12.5%)+(H190*12.5%)+(J190*12.5%)+(K190*12.5%)+(I190*20%)+(L190*20%)+(P190*10%)</f>
        <v>74.924999999999997</v>
      </c>
      <c r="R190" t="str">
        <f>VLOOKUP(Q190,Cara!$E$44:$F$49,2,TRUE)</f>
        <v>B</v>
      </c>
      <c r="S190" s="5">
        <f>VLOOKUP(C190,Sheet1!$A$2:$B$1001,2,FALSE)</f>
        <v>37881</v>
      </c>
      <c r="T190" s="6" t="str">
        <f>VLOOKUP(C190,Sheet1!$A$2:$G$1001,7,)</f>
        <v>Madiun</v>
      </c>
      <c r="U190" s="4">
        <f>VLOOKUP(C190,Sheet1!$A$2:$D$1001,4,FALSE)</f>
        <v>157</v>
      </c>
      <c r="V190" s="4">
        <f>VLOOKUP(C190,Sheet1!$A$2:$E$1001,5,FALSE)</f>
        <v>95</v>
      </c>
      <c r="W190" s="4" t="str">
        <f>VLOOKUP(C190,Sheet1!$A$2:$F$1001,6,FALSE)</f>
        <v>Jalan Veteran No. 11</v>
      </c>
      <c r="X190" s="4" t="str">
        <f>VLOOKUP(Main!C190,Sheet1!$A$2:$C$1001,3,FALSE)</f>
        <v>B-</v>
      </c>
    </row>
    <row r="191" spans="1:24" ht="15.75" x14ac:dyDescent="0.25">
      <c r="A191" s="43">
        <v>190</v>
      </c>
      <c r="B191" t="str">
        <f>VLOOKUP(D191,Cara!$C$21:$D$27,2,FALSE)</f>
        <v>E</v>
      </c>
      <c r="C191" t="str">
        <f t="shared" si="6"/>
        <v>E0190</v>
      </c>
      <c r="D191" t="s">
        <v>1010</v>
      </c>
      <c r="E191" s="4" t="str">
        <f>VLOOKUP(C191,Detail!$G:$H,2,FALSE)</f>
        <v>Tedi Suryatmi</v>
      </c>
      <c r="F191" s="4" t="str">
        <f>VLOOKUP(D191,Helper!$D$31:$E$36,2,FALSE)</f>
        <v>Bu Made</v>
      </c>
      <c r="G191">
        <v>56</v>
      </c>
      <c r="H191">
        <v>62</v>
      </c>
      <c r="I191">
        <v>68</v>
      </c>
      <c r="J191">
        <v>55</v>
      </c>
      <c r="K191">
        <v>74</v>
      </c>
      <c r="L191">
        <v>74</v>
      </c>
      <c r="M191">
        <v>74</v>
      </c>
      <c r="N191" s="36" t="str">
        <f>IFERROR(VLOOKUP(C191,Absen!$A$2:$B$501,2,FALSE),"No")</f>
        <v>No</v>
      </c>
      <c r="O191" t="str">
        <f t="shared" si="7"/>
        <v>No</v>
      </c>
      <c r="P191">
        <f t="shared" si="8"/>
        <v>74</v>
      </c>
      <c r="Q191" s="42">
        <f>(Main!G191*12.5%)+(H191*12.5%)+(J191*12.5%)+(K191*12.5%)+(I191*20%)+(L191*20%)+(P191*10%)</f>
        <v>66.675000000000011</v>
      </c>
      <c r="R191" t="str">
        <f>VLOOKUP(Q191,Cara!$E$44:$F$49,2,TRUE)</f>
        <v>C</v>
      </c>
      <c r="S191" s="5">
        <f>VLOOKUP(C191,Sheet1!$A$2:$B$1001,2,FALSE)</f>
        <v>38219</v>
      </c>
      <c r="T191" s="6" t="str">
        <f>VLOOKUP(C191,Sheet1!$A$2:$G$1001,7,)</f>
        <v>Batam</v>
      </c>
      <c r="U191" s="4">
        <f>VLOOKUP(C191,Sheet1!$A$2:$D$1001,4,FALSE)</f>
        <v>173</v>
      </c>
      <c r="V191" s="4">
        <f>VLOOKUP(C191,Sheet1!$A$2:$E$1001,5,FALSE)</f>
        <v>68</v>
      </c>
      <c r="W191" s="4" t="str">
        <f>VLOOKUP(C191,Sheet1!$A$2:$F$1001,6,FALSE)</f>
        <v>Gg. Erlangga No. 38</v>
      </c>
      <c r="X191" s="4" t="str">
        <f>VLOOKUP(Main!C191,Sheet1!$A$2:$C$1001,3,FALSE)</f>
        <v>AB-</v>
      </c>
    </row>
    <row r="192" spans="1:24" ht="15.75" x14ac:dyDescent="0.25">
      <c r="A192" s="43">
        <v>191</v>
      </c>
      <c r="B192" t="str">
        <f>VLOOKUP(D192,Cara!$C$21:$D$27,2,FALSE)</f>
        <v>E</v>
      </c>
      <c r="C192" t="str">
        <f t="shared" si="6"/>
        <v>E0191</v>
      </c>
      <c r="D192" t="s">
        <v>1010</v>
      </c>
      <c r="E192" s="4" t="str">
        <f>VLOOKUP(C192,Detail!$G:$H,2,FALSE)</f>
        <v>Putri Nuraini</v>
      </c>
      <c r="F192" s="4" t="str">
        <f>VLOOKUP(D192,Helper!$D$31:$E$36,2,FALSE)</f>
        <v>Bu Made</v>
      </c>
      <c r="G192">
        <v>69</v>
      </c>
      <c r="H192">
        <v>53</v>
      </c>
      <c r="I192">
        <v>41</v>
      </c>
      <c r="J192">
        <v>68</v>
      </c>
      <c r="K192">
        <v>90</v>
      </c>
      <c r="L192">
        <v>49</v>
      </c>
      <c r="M192">
        <v>96</v>
      </c>
      <c r="N192" s="36" t="str">
        <f>IFERROR(VLOOKUP(C192,Absen!$A$2:$B$501,2,FALSE),"No")</f>
        <v>No</v>
      </c>
      <c r="O192" t="str">
        <f t="shared" si="7"/>
        <v>No</v>
      </c>
      <c r="P192">
        <f t="shared" si="8"/>
        <v>96</v>
      </c>
      <c r="Q192" s="42">
        <f>(Main!G192*12.5%)+(H192*12.5%)+(J192*12.5%)+(K192*12.5%)+(I192*20%)+(L192*20%)+(P192*10%)</f>
        <v>62.6</v>
      </c>
      <c r="R192" t="str">
        <f>VLOOKUP(Q192,Cara!$E$44:$F$49,2,TRUE)</f>
        <v>C</v>
      </c>
      <c r="S192" s="5">
        <f>VLOOKUP(C192,Sheet1!$A$2:$B$1001,2,FALSE)</f>
        <v>37259</v>
      </c>
      <c r="T192" s="6" t="str">
        <f>VLOOKUP(C192,Sheet1!$A$2:$G$1001,7,)</f>
        <v>Kupang</v>
      </c>
      <c r="U192" s="4">
        <f>VLOOKUP(C192,Sheet1!$A$2:$D$1001,4,FALSE)</f>
        <v>167</v>
      </c>
      <c r="V192" s="4">
        <f>VLOOKUP(C192,Sheet1!$A$2:$E$1001,5,FALSE)</f>
        <v>67</v>
      </c>
      <c r="W192" s="4" t="str">
        <f>VLOOKUP(C192,Sheet1!$A$2:$F$1001,6,FALSE)</f>
        <v xml:space="preserve">Jl. Dipenogoro No. 8
</v>
      </c>
      <c r="X192" s="4" t="str">
        <f>VLOOKUP(Main!C192,Sheet1!$A$2:$C$1001,3,FALSE)</f>
        <v>O+</v>
      </c>
    </row>
    <row r="193" spans="1:24" ht="15.75" x14ac:dyDescent="0.25">
      <c r="A193" s="43">
        <v>192</v>
      </c>
      <c r="B193" t="str">
        <f>VLOOKUP(D193,Cara!$C$21:$D$27,2,FALSE)</f>
        <v>A</v>
      </c>
      <c r="C193" t="str">
        <f t="shared" si="6"/>
        <v>A0192</v>
      </c>
      <c r="D193" t="s">
        <v>1015</v>
      </c>
      <c r="E193" s="4" t="str">
        <f>VLOOKUP(C193,Detail!$G:$H,2,FALSE)</f>
        <v>Jessica Pradipta</v>
      </c>
      <c r="F193" s="4" t="str">
        <f>VLOOKUP(D193,Helper!$D$31:$E$36,2,FALSE)</f>
        <v>Bu Dwi</v>
      </c>
      <c r="G193">
        <v>81</v>
      </c>
      <c r="H193">
        <v>67</v>
      </c>
      <c r="I193">
        <v>60</v>
      </c>
      <c r="J193">
        <v>75</v>
      </c>
      <c r="K193">
        <v>87</v>
      </c>
      <c r="L193">
        <v>64</v>
      </c>
      <c r="M193">
        <v>75</v>
      </c>
      <c r="N193" s="36">
        <f>IFERROR(VLOOKUP(C193,Absen!$A$2:$B$501,2,FALSE),"No")</f>
        <v>44835</v>
      </c>
      <c r="O193" t="str">
        <f t="shared" si="7"/>
        <v>October</v>
      </c>
      <c r="P193">
        <f t="shared" si="8"/>
        <v>65</v>
      </c>
      <c r="Q193" s="42">
        <f>(Main!G193*12.5%)+(H193*12.5%)+(J193*12.5%)+(K193*12.5%)+(I193*20%)+(L193*20%)+(P193*10%)</f>
        <v>70.05</v>
      </c>
      <c r="R193" t="str">
        <f>VLOOKUP(Q193,Cara!$E$44:$F$49,2,TRUE)</f>
        <v>B</v>
      </c>
      <c r="S193" s="5">
        <f>VLOOKUP(C193,Sheet1!$A$2:$B$1001,2,FALSE)</f>
        <v>37106</v>
      </c>
      <c r="T193" s="6" t="str">
        <f>VLOOKUP(C193,Sheet1!$A$2:$G$1001,7,)</f>
        <v>Banjar</v>
      </c>
      <c r="U193" s="4">
        <f>VLOOKUP(C193,Sheet1!$A$2:$D$1001,4,FALSE)</f>
        <v>156</v>
      </c>
      <c r="V193" s="4">
        <f>VLOOKUP(C193,Sheet1!$A$2:$E$1001,5,FALSE)</f>
        <v>61</v>
      </c>
      <c r="W193" s="4" t="str">
        <f>VLOOKUP(C193,Sheet1!$A$2:$F$1001,6,FALSE)</f>
        <v>Jalan Sukabumi No. 61</v>
      </c>
      <c r="X193" s="4" t="str">
        <f>VLOOKUP(Main!C193,Sheet1!$A$2:$C$1001,3,FALSE)</f>
        <v>A-</v>
      </c>
    </row>
    <row r="194" spans="1:24" ht="15.75" x14ac:dyDescent="0.25">
      <c r="A194" s="43">
        <v>193</v>
      </c>
      <c r="B194" t="str">
        <f>VLOOKUP(D194,Cara!$C$21:$D$27,2,FALSE)</f>
        <v>B</v>
      </c>
      <c r="C194" t="str">
        <f t="shared" si="6"/>
        <v>B0193</v>
      </c>
      <c r="D194" t="s">
        <v>1014</v>
      </c>
      <c r="E194" s="4" t="str">
        <f>VLOOKUP(C194,Detail!$G:$H,2,FALSE)</f>
        <v>Carub Mansur</v>
      </c>
      <c r="F194" s="4" t="str">
        <f>VLOOKUP(D194,Helper!$D$31:$E$36,2,FALSE)</f>
        <v>Pak Krisna</v>
      </c>
      <c r="G194">
        <v>55</v>
      </c>
      <c r="H194">
        <v>52</v>
      </c>
      <c r="I194">
        <v>55</v>
      </c>
      <c r="J194">
        <v>56</v>
      </c>
      <c r="K194">
        <v>59</v>
      </c>
      <c r="L194">
        <v>82</v>
      </c>
      <c r="M194">
        <v>78</v>
      </c>
      <c r="N194" s="36" t="str">
        <f>IFERROR(VLOOKUP(C194,Absen!$A$2:$B$501,2,FALSE),"No")</f>
        <v>No</v>
      </c>
      <c r="O194" t="str">
        <f t="shared" si="7"/>
        <v>No</v>
      </c>
      <c r="P194">
        <f t="shared" si="8"/>
        <v>78</v>
      </c>
      <c r="Q194" s="42">
        <f>(Main!G194*12.5%)+(H194*12.5%)+(J194*12.5%)+(K194*12.5%)+(I194*20%)+(L194*20%)+(P194*10%)</f>
        <v>62.95</v>
      </c>
      <c r="R194" t="str">
        <f>VLOOKUP(Q194,Cara!$E$44:$F$49,2,TRUE)</f>
        <v>C</v>
      </c>
      <c r="S194" s="5">
        <f>VLOOKUP(C194,Sheet1!$A$2:$B$1001,2,FALSE)</f>
        <v>38077</v>
      </c>
      <c r="T194" s="6" t="str">
        <f>VLOOKUP(C194,Sheet1!$A$2:$G$1001,7,)</f>
        <v>Langsa</v>
      </c>
      <c r="U194" s="4">
        <f>VLOOKUP(C194,Sheet1!$A$2:$D$1001,4,FALSE)</f>
        <v>154</v>
      </c>
      <c r="V194" s="4">
        <f>VLOOKUP(C194,Sheet1!$A$2:$E$1001,5,FALSE)</f>
        <v>61</v>
      </c>
      <c r="W194" s="4" t="str">
        <f>VLOOKUP(C194,Sheet1!$A$2:$F$1001,6,FALSE)</f>
        <v>Jl. BKR No. 67</v>
      </c>
      <c r="X194" s="4" t="str">
        <f>VLOOKUP(Main!C194,Sheet1!$A$2:$C$1001,3,FALSE)</f>
        <v>A-</v>
      </c>
    </row>
    <row r="195" spans="1:24" ht="15.75" x14ac:dyDescent="0.25">
      <c r="A195" s="43">
        <v>194</v>
      </c>
      <c r="B195" t="str">
        <f>VLOOKUP(D195,Cara!$C$21:$D$27,2,FALSE)</f>
        <v>D</v>
      </c>
      <c r="C195" t="str">
        <f t="shared" ref="C195:C258" si="9">_xlfn.CONCAT(B195,TEXT(A195,"0000"))</f>
        <v>D0194</v>
      </c>
      <c r="D195" t="s">
        <v>1013</v>
      </c>
      <c r="E195" s="4" t="str">
        <f>VLOOKUP(C195,Detail!$G:$H,2,FALSE)</f>
        <v>Okto Hastuti</v>
      </c>
      <c r="F195" s="4" t="str">
        <f>VLOOKUP(D195,Helper!$D$31:$E$36,2,FALSE)</f>
        <v>Bu Ratna</v>
      </c>
      <c r="G195">
        <v>77</v>
      </c>
      <c r="H195">
        <v>60</v>
      </c>
      <c r="I195">
        <v>93</v>
      </c>
      <c r="J195">
        <v>51</v>
      </c>
      <c r="K195">
        <v>95</v>
      </c>
      <c r="L195">
        <v>52</v>
      </c>
      <c r="M195">
        <v>63</v>
      </c>
      <c r="N195" s="36">
        <f>IFERROR(VLOOKUP(C195,Absen!$A$2:$B$501,2,FALSE),"No")</f>
        <v>44756</v>
      </c>
      <c r="O195" t="str">
        <f t="shared" ref="O195:O258" si="10">TEXT(N195,"mmmm")</f>
        <v>July</v>
      </c>
      <c r="P195">
        <f t="shared" ref="P195:P258" si="11">IF(N195="No",M195,M195-10)</f>
        <v>53</v>
      </c>
      <c r="Q195" s="42">
        <f>(Main!G195*12.5%)+(H195*12.5%)+(J195*12.5%)+(K195*12.5%)+(I195*20%)+(L195*20%)+(P195*10%)</f>
        <v>69.674999999999997</v>
      </c>
      <c r="R195" t="str">
        <f>VLOOKUP(Q195,Cara!$E$44:$F$49,2,TRUE)</f>
        <v>C</v>
      </c>
      <c r="S195" s="5">
        <f>VLOOKUP(C195,Sheet1!$A$2:$B$1001,2,FALSE)</f>
        <v>38332</v>
      </c>
      <c r="T195" s="6" t="str">
        <f>VLOOKUP(C195,Sheet1!$A$2:$G$1001,7,)</f>
        <v>Metro</v>
      </c>
      <c r="U195" s="4">
        <f>VLOOKUP(C195,Sheet1!$A$2:$D$1001,4,FALSE)</f>
        <v>176</v>
      </c>
      <c r="V195" s="4">
        <f>VLOOKUP(C195,Sheet1!$A$2:$E$1001,5,FALSE)</f>
        <v>64</v>
      </c>
      <c r="W195" s="4" t="str">
        <f>VLOOKUP(C195,Sheet1!$A$2:$F$1001,6,FALSE)</f>
        <v xml:space="preserve">Jalan Rumah Sakit No. 7
</v>
      </c>
      <c r="X195" s="4" t="str">
        <f>VLOOKUP(Main!C195,Sheet1!$A$2:$C$1001,3,FALSE)</f>
        <v>AB-</v>
      </c>
    </row>
    <row r="196" spans="1:24" ht="15.75" x14ac:dyDescent="0.25">
      <c r="A196" s="43">
        <v>195</v>
      </c>
      <c r="B196" t="str">
        <f>VLOOKUP(D196,Cara!$C$21:$D$27,2,FALSE)</f>
        <v>F</v>
      </c>
      <c r="C196" t="str">
        <f t="shared" si="9"/>
        <v>F0195</v>
      </c>
      <c r="D196" t="s">
        <v>1011</v>
      </c>
      <c r="E196" s="4" t="str">
        <f>VLOOKUP(C196,Detail!$G:$H,2,FALSE)</f>
        <v>Prabawa Pratiwi</v>
      </c>
      <c r="F196" s="4" t="str">
        <f>VLOOKUP(D196,Helper!$D$31:$E$36,2,FALSE)</f>
        <v>Pak Andi</v>
      </c>
      <c r="G196">
        <v>81</v>
      </c>
      <c r="H196">
        <v>57</v>
      </c>
      <c r="I196">
        <v>79</v>
      </c>
      <c r="J196">
        <v>53</v>
      </c>
      <c r="K196">
        <v>83</v>
      </c>
      <c r="L196">
        <v>59</v>
      </c>
      <c r="M196">
        <v>64</v>
      </c>
      <c r="N196" s="36">
        <f>IFERROR(VLOOKUP(C196,Absen!$A$2:$B$501,2,FALSE),"No")</f>
        <v>44775</v>
      </c>
      <c r="O196" t="str">
        <f t="shared" si="10"/>
        <v>August</v>
      </c>
      <c r="P196">
        <f t="shared" si="11"/>
        <v>54</v>
      </c>
      <c r="Q196" s="42">
        <f>(Main!G196*12.5%)+(H196*12.5%)+(J196*12.5%)+(K196*12.5%)+(I196*20%)+(L196*20%)+(P196*10%)</f>
        <v>67.25</v>
      </c>
      <c r="R196" t="str">
        <f>VLOOKUP(Q196,Cara!$E$44:$F$49,2,TRUE)</f>
        <v>C</v>
      </c>
      <c r="S196" s="5">
        <f>VLOOKUP(C196,Sheet1!$A$2:$B$1001,2,FALSE)</f>
        <v>37135</v>
      </c>
      <c r="T196" s="6" t="str">
        <f>VLOOKUP(C196,Sheet1!$A$2:$G$1001,7,)</f>
        <v>Bekasi</v>
      </c>
      <c r="U196" s="4">
        <f>VLOOKUP(C196,Sheet1!$A$2:$D$1001,4,FALSE)</f>
        <v>180</v>
      </c>
      <c r="V196" s="4">
        <f>VLOOKUP(C196,Sheet1!$A$2:$E$1001,5,FALSE)</f>
        <v>90</v>
      </c>
      <c r="W196" s="4" t="str">
        <f>VLOOKUP(C196,Sheet1!$A$2:$F$1001,6,FALSE)</f>
        <v>Gang Tebet Barat Dalam No. 45</v>
      </c>
      <c r="X196" s="4" t="str">
        <f>VLOOKUP(Main!C196,Sheet1!$A$2:$C$1001,3,FALSE)</f>
        <v>O+</v>
      </c>
    </row>
    <row r="197" spans="1:24" ht="15.75" x14ac:dyDescent="0.25">
      <c r="A197" s="43">
        <v>196</v>
      </c>
      <c r="B197" t="str">
        <f>VLOOKUP(D197,Cara!$C$21:$D$27,2,FALSE)</f>
        <v>A</v>
      </c>
      <c r="C197" t="str">
        <f t="shared" si="9"/>
        <v>A0196</v>
      </c>
      <c r="D197" t="s">
        <v>1015</v>
      </c>
      <c r="E197" s="4" t="str">
        <f>VLOOKUP(C197,Detail!$G:$H,2,FALSE)</f>
        <v>Jail Mulyani</v>
      </c>
      <c r="F197" s="4" t="str">
        <f>VLOOKUP(D197,Helper!$D$31:$E$36,2,FALSE)</f>
        <v>Bu Dwi</v>
      </c>
      <c r="G197">
        <v>68</v>
      </c>
      <c r="H197">
        <v>61</v>
      </c>
      <c r="I197">
        <v>65</v>
      </c>
      <c r="J197">
        <v>53</v>
      </c>
      <c r="K197">
        <v>82</v>
      </c>
      <c r="L197">
        <v>43</v>
      </c>
      <c r="M197">
        <v>78</v>
      </c>
      <c r="N197" s="36">
        <f>IFERROR(VLOOKUP(C197,Absen!$A$2:$B$501,2,FALSE),"No")</f>
        <v>44872</v>
      </c>
      <c r="O197" t="str">
        <f t="shared" si="10"/>
        <v>November</v>
      </c>
      <c r="P197">
        <f t="shared" si="11"/>
        <v>68</v>
      </c>
      <c r="Q197" s="42">
        <f>(Main!G197*12.5%)+(H197*12.5%)+(J197*12.5%)+(K197*12.5%)+(I197*20%)+(L197*20%)+(P197*10%)</f>
        <v>61.400000000000006</v>
      </c>
      <c r="R197" t="str">
        <f>VLOOKUP(Q197,Cara!$E$44:$F$49,2,TRUE)</f>
        <v>C</v>
      </c>
      <c r="S197" s="5">
        <f>VLOOKUP(C197,Sheet1!$A$2:$B$1001,2,FALSE)</f>
        <v>38299</v>
      </c>
      <c r="T197" s="6" t="str">
        <f>VLOOKUP(C197,Sheet1!$A$2:$G$1001,7,)</f>
        <v>Madiun</v>
      </c>
      <c r="U197" s="4">
        <f>VLOOKUP(C197,Sheet1!$A$2:$D$1001,4,FALSE)</f>
        <v>156</v>
      </c>
      <c r="V197" s="4">
        <f>VLOOKUP(C197,Sheet1!$A$2:$E$1001,5,FALSE)</f>
        <v>68</v>
      </c>
      <c r="W197" s="4" t="str">
        <f>VLOOKUP(C197,Sheet1!$A$2:$F$1001,6,FALSE)</f>
        <v>Jalan Jakarta No. 90</v>
      </c>
      <c r="X197" s="4" t="str">
        <f>VLOOKUP(Main!C197,Sheet1!$A$2:$C$1001,3,FALSE)</f>
        <v>B-</v>
      </c>
    </row>
    <row r="198" spans="1:24" ht="15.75" x14ac:dyDescent="0.25">
      <c r="A198" s="43">
        <v>197</v>
      </c>
      <c r="B198" t="str">
        <f>VLOOKUP(D198,Cara!$C$21:$D$27,2,FALSE)</f>
        <v>A</v>
      </c>
      <c r="C198" t="str">
        <f t="shared" si="9"/>
        <v>A0197</v>
      </c>
      <c r="D198" t="s">
        <v>1015</v>
      </c>
      <c r="E198" s="4" t="str">
        <f>VLOOKUP(C198,Detail!$G:$H,2,FALSE)</f>
        <v>Hafshah Padmasari</v>
      </c>
      <c r="F198" s="4" t="str">
        <f>VLOOKUP(D198,Helper!$D$31:$E$36,2,FALSE)</f>
        <v>Bu Dwi</v>
      </c>
      <c r="G198">
        <v>59</v>
      </c>
      <c r="H198">
        <v>64</v>
      </c>
      <c r="I198">
        <v>37</v>
      </c>
      <c r="J198">
        <v>53</v>
      </c>
      <c r="K198">
        <v>52</v>
      </c>
      <c r="L198">
        <v>63</v>
      </c>
      <c r="M198">
        <v>77</v>
      </c>
      <c r="N198" s="36" t="str">
        <f>IFERROR(VLOOKUP(C198,Absen!$A$2:$B$501,2,FALSE),"No")</f>
        <v>No</v>
      </c>
      <c r="O198" t="str">
        <f t="shared" si="10"/>
        <v>No</v>
      </c>
      <c r="P198">
        <f t="shared" si="11"/>
        <v>77</v>
      </c>
      <c r="Q198" s="42">
        <f>(Main!G198*12.5%)+(H198*12.5%)+(J198*12.5%)+(K198*12.5%)+(I198*20%)+(L198*20%)+(P198*10%)</f>
        <v>56.2</v>
      </c>
      <c r="R198" t="str">
        <f>VLOOKUP(Q198,Cara!$E$44:$F$49,2,TRUE)</f>
        <v>D</v>
      </c>
      <c r="S198" s="5">
        <f>VLOOKUP(C198,Sheet1!$A$2:$B$1001,2,FALSE)</f>
        <v>37473</v>
      </c>
      <c r="T198" s="6" t="str">
        <f>VLOOKUP(C198,Sheet1!$A$2:$G$1001,7,)</f>
        <v>Padangpanjang</v>
      </c>
      <c r="U198" s="4">
        <f>VLOOKUP(C198,Sheet1!$A$2:$D$1001,4,FALSE)</f>
        <v>162</v>
      </c>
      <c r="V198" s="4">
        <f>VLOOKUP(C198,Sheet1!$A$2:$E$1001,5,FALSE)</f>
        <v>78</v>
      </c>
      <c r="W198" s="4" t="str">
        <f>VLOOKUP(C198,Sheet1!$A$2:$F$1001,6,FALSE)</f>
        <v>Gang Rawamangun No. 44</v>
      </c>
      <c r="X198" s="4" t="str">
        <f>VLOOKUP(Main!C198,Sheet1!$A$2:$C$1001,3,FALSE)</f>
        <v>O+</v>
      </c>
    </row>
    <row r="199" spans="1:24" ht="15.75" x14ac:dyDescent="0.25">
      <c r="A199" s="43">
        <v>198</v>
      </c>
      <c r="B199" t="str">
        <f>VLOOKUP(D199,Cara!$C$21:$D$27,2,FALSE)</f>
        <v>F</v>
      </c>
      <c r="C199" t="str">
        <f t="shared" si="9"/>
        <v>F0198</v>
      </c>
      <c r="D199" t="s">
        <v>1011</v>
      </c>
      <c r="E199" s="4" t="str">
        <f>VLOOKUP(C199,Detail!$G:$H,2,FALSE)</f>
        <v>Intan Namaga</v>
      </c>
      <c r="F199" s="4" t="str">
        <f>VLOOKUP(D199,Helper!$D$31:$E$36,2,FALSE)</f>
        <v>Pak Andi</v>
      </c>
      <c r="G199">
        <v>87</v>
      </c>
      <c r="H199">
        <v>41</v>
      </c>
      <c r="I199">
        <v>77</v>
      </c>
      <c r="J199">
        <v>53</v>
      </c>
      <c r="K199">
        <v>81</v>
      </c>
      <c r="L199">
        <v>99</v>
      </c>
      <c r="M199">
        <v>96</v>
      </c>
      <c r="N199" s="36" t="str">
        <f>IFERROR(VLOOKUP(C199,Absen!$A$2:$B$501,2,FALSE),"No")</f>
        <v>No</v>
      </c>
      <c r="O199" t="str">
        <f t="shared" si="10"/>
        <v>No</v>
      </c>
      <c r="P199">
        <f t="shared" si="11"/>
        <v>96</v>
      </c>
      <c r="Q199" s="42">
        <f>(Main!G199*12.5%)+(H199*12.5%)+(J199*12.5%)+(K199*12.5%)+(I199*20%)+(L199*20%)+(P199*10%)</f>
        <v>77.550000000000011</v>
      </c>
      <c r="R199" t="str">
        <f>VLOOKUP(Q199,Cara!$E$44:$F$49,2,TRUE)</f>
        <v>B</v>
      </c>
      <c r="S199" s="5">
        <f>VLOOKUP(C199,Sheet1!$A$2:$B$1001,2,FALSE)</f>
        <v>37749</v>
      </c>
      <c r="T199" s="6" t="str">
        <f>VLOOKUP(C199,Sheet1!$A$2:$G$1001,7,)</f>
        <v>Batu</v>
      </c>
      <c r="U199" s="4">
        <f>VLOOKUP(C199,Sheet1!$A$2:$D$1001,4,FALSE)</f>
        <v>161</v>
      </c>
      <c r="V199" s="4">
        <f>VLOOKUP(C199,Sheet1!$A$2:$E$1001,5,FALSE)</f>
        <v>81</v>
      </c>
      <c r="W199" s="4" t="str">
        <f>VLOOKUP(C199,Sheet1!$A$2:$F$1001,6,FALSE)</f>
        <v xml:space="preserve">Jl. Pelajar Pejuang No. 7
</v>
      </c>
      <c r="X199" s="4" t="str">
        <f>VLOOKUP(Main!C199,Sheet1!$A$2:$C$1001,3,FALSE)</f>
        <v>A-</v>
      </c>
    </row>
    <row r="200" spans="1:24" ht="15.75" x14ac:dyDescent="0.25">
      <c r="A200" s="43">
        <v>199</v>
      </c>
      <c r="B200" t="str">
        <f>VLOOKUP(D200,Cara!$C$21:$D$27,2,FALSE)</f>
        <v>D</v>
      </c>
      <c r="C200" t="str">
        <f t="shared" si="9"/>
        <v>D0199</v>
      </c>
      <c r="D200" t="s">
        <v>1013</v>
      </c>
      <c r="E200" s="4" t="str">
        <f>VLOOKUP(C200,Detail!$G:$H,2,FALSE)</f>
        <v>Kusuma Mayasari</v>
      </c>
      <c r="F200" s="4" t="str">
        <f>VLOOKUP(D200,Helper!$D$31:$E$36,2,FALSE)</f>
        <v>Bu Ratna</v>
      </c>
      <c r="G200">
        <v>93</v>
      </c>
      <c r="H200">
        <v>44</v>
      </c>
      <c r="I200">
        <v>91</v>
      </c>
      <c r="J200">
        <v>69</v>
      </c>
      <c r="K200">
        <v>83</v>
      </c>
      <c r="L200">
        <v>41</v>
      </c>
      <c r="M200">
        <v>69</v>
      </c>
      <c r="N200" s="36">
        <f>IFERROR(VLOOKUP(C200,Absen!$A$2:$B$501,2,FALSE),"No")</f>
        <v>44746</v>
      </c>
      <c r="O200" t="str">
        <f t="shared" si="10"/>
        <v>July</v>
      </c>
      <c r="P200">
        <f t="shared" si="11"/>
        <v>59</v>
      </c>
      <c r="Q200" s="42">
        <f>(Main!G200*12.5%)+(H200*12.5%)+(J200*12.5%)+(K200*12.5%)+(I200*20%)+(L200*20%)+(P200*10%)</f>
        <v>68.425000000000011</v>
      </c>
      <c r="R200" t="str">
        <f>VLOOKUP(Q200,Cara!$E$44:$F$49,2,TRUE)</f>
        <v>C</v>
      </c>
      <c r="S200" s="5">
        <f>VLOOKUP(C200,Sheet1!$A$2:$B$1001,2,FALSE)</f>
        <v>37037</v>
      </c>
      <c r="T200" s="6" t="str">
        <f>VLOOKUP(C200,Sheet1!$A$2:$G$1001,7,)</f>
        <v>Bima</v>
      </c>
      <c r="U200" s="4">
        <f>VLOOKUP(C200,Sheet1!$A$2:$D$1001,4,FALSE)</f>
        <v>180</v>
      </c>
      <c r="V200" s="4">
        <f>VLOOKUP(C200,Sheet1!$A$2:$E$1001,5,FALSE)</f>
        <v>80</v>
      </c>
      <c r="W200" s="4" t="str">
        <f>VLOOKUP(C200,Sheet1!$A$2:$F$1001,6,FALSE)</f>
        <v>Jalan Sukajadi No. 78</v>
      </c>
      <c r="X200" s="4" t="str">
        <f>VLOOKUP(Main!C200,Sheet1!$A$2:$C$1001,3,FALSE)</f>
        <v>AB+</v>
      </c>
    </row>
    <row r="201" spans="1:24" ht="15.75" x14ac:dyDescent="0.25">
      <c r="A201" s="43">
        <v>200</v>
      </c>
      <c r="B201" t="str">
        <f>VLOOKUP(D201,Cara!$C$21:$D$27,2,FALSE)</f>
        <v>E</v>
      </c>
      <c r="C201" t="str">
        <f t="shared" si="9"/>
        <v>E0200</v>
      </c>
      <c r="D201" t="s">
        <v>1010</v>
      </c>
      <c r="E201" s="4" t="str">
        <f>VLOOKUP(C201,Detail!$G:$H,2,FALSE)</f>
        <v>Ibrani Hidayanto</v>
      </c>
      <c r="F201" s="4" t="str">
        <f>VLOOKUP(D201,Helper!$D$31:$E$36,2,FALSE)</f>
        <v>Bu Made</v>
      </c>
      <c r="G201">
        <v>88</v>
      </c>
      <c r="H201">
        <v>46</v>
      </c>
      <c r="I201">
        <v>50</v>
      </c>
      <c r="J201">
        <v>74</v>
      </c>
      <c r="K201">
        <v>53</v>
      </c>
      <c r="L201">
        <v>48</v>
      </c>
      <c r="M201">
        <v>64</v>
      </c>
      <c r="N201" s="36" t="str">
        <f>IFERROR(VLOOKUP(C201,Absen!$A$2:$B$501,2,FALSE),"No")</f>
        <v>No</v>
      </c>
      <c r="O201" t="str">
        <f t="shared" si="10"/>
        <v>No</v>
      </c>
      <c r="P201">
        <f t="shared" si="11"/>
        <v>64</v>
      </c>
      <c r="Q201" s="42">
        <f>(Main!G201*12.5%)+(H201*12.5%)+(J201*12.5%)+(K201*12.5%)+(I201*20%)+(L201*20%)+(P201*10%)</f>
        <v>58.625</v>
      </c>
      <c r="R201" t="str">
        <f>VLOOKUP(Q201,Cara!$E$44:$F$49,2,TRUE)</f>
        <v>D</v>
      </c>
      <c r="S201" s="5">
        <f>VLOOKUP(C201,Sheet1!$A$2:$B$1001,2,FALSE)</f>
        <v>37018</v>
      </c>
      <c r="T201" s="6" t="str">
        <f>VLOOKUP(C201,Sheet1!$A$2:$G$1001,7,)</f>
        <v>Kediri</v>
      </c>
      <c r="U201" s="4">
        <f>VLOOKUP(C201,Sheet1!$A$2:$D$1001,4,FALSE)</f>
        <v>164</v>
      </c>
      <c r="V201" s="4">
        <f>VLOOKUP(C201,Sheet1!$A$2:$E$1001,5,FALSE)</f>
        <v>67</v>
      </c>
      <c r="W201" s="4" t="str">
        <f>VLOOKUP(C201,Sheet1!$A$2:$F$1001,6,FALSE)</f>
        <v xml:space="preserve">Gg. Ciumbuleuit No. 9
</v>
      </c>
      <c r="X201" s="4" t="str">
        <f>VLOOKUP(Main!C201,Sheet1!$A$2:$C$1001,3,FALSE)</f>
        <v>B-</v>
      </c>
    </row>
    <row r="202" spans="1:24" ht="15.75" x14ac:dyDescent="0.25">
      <c r="A202" s="43">
        <v>201</v>
      </c>
      <c r="B202" t="str">
        <f>VLOOKUP(D202,Cara!$C$21:$D$27,2,FALSE)</f>
        <v>A</v>
      </c>
      <c r="C202" t="str">
        <f t="shared" si="9"/>
        <v>A0201</v>
      </c>
      <c r="D202" t="s">
        <v>1015</v>
      </c>
      <c r="E202" s="4" t="str">
        <f>VLOOKUP(C202,Detail!$G:$H,2,FALSE)</f>
        <v>Taufik Wasita</v>
      </c>
      <c r="F202" s="4" t="str">
        <f>VLOOKUP(D202,Helper!$D$31:$E$36,2,FALSE)</f>
        <v>Bu Dwi</v>
      </c>
      <c r="G202">
        <v>76</v>
      </c>
      <c r="H202">
        <v>44</v>
      </c>
      <c r="I202">
        <v>33</v>
      </c>
      <c r="J202">
        <v>64</v>
      </c>
      <c r="K202">
        <v>84</v>
      </c>
      <c r="L202">
        <v>96</v>
      </c>
      <c r="M202">
        <v>66</v>
      </c>
      <c r="N202" s="36">
        <f>IFERROR(VLOOKUP(C202,Absen!$A$2:$B$501,2,FALSE),"No")</f>
        <v>44855</v>
      </c>
      <c r="O202" t="str">
        <f t="shared" si="10"/>
        <v>October</v>
      </c>
      <c r="P202">
        <f t="shared" si="11"/>
        <v>56</v>
      </c>
      <c r="Q202" s="42">
        <f>(Main!G202*12.5%)+(H202*12.5%)+(J202*12.5%)+(K202*12.5%)+(I202*20%)+(L202*20%)+(P202*10%)</f>
        <v>64.900000000000006</v>
      </c>
      <c r="R202" t="str">
        <f>VLOOKUP(Q202,Cara!$E$44:$F$49,2,TRUE)</f>
        <v>C</v>
      </c>
      <c r="S202" s="5">
        <f>VLOOKUP(C202,Sheet1!$A$2:$B$1001,2,FALSE)</f>
        <v>37479</v>
      </c>
      <c r="T202" s="6" t="str">
        <f>VLOOKUP(C202,Sheet1!$A$2:$G$1001,7,)</f>
        <v>Kotamobagu</v>
      </c>
      <c r="U202" s="4">
        <f>VLOOKUP(C202,Sheet1!$A$2:$D$1001,4,FALSE)</f>
        <v>173</v>
      </c>
      <c r="V202" s="4">
        <f>VLOOKUP(C202,Sheet1!$A$2:$E$1001,5,FALSE)</f>
        <v>78</v>
      </c>
      <c r="W202" s="4" t="str">
        <f>VLOOKUP(C202,Sheet1!$A$2:$F$1001,6,FALSE)</f>
        <v xml:space="preserve">Gang Pasirkoja No. 7
</v>
      </c>
      <c r="X202" s="4" t="str">
        <f>VLOOKUP(Main!C202,Sheet1!$A$2:$C$1001,3,FALSE)</f>
        <v>O-</v>
      </c>
    </row>
    <row r="203" spans="1:24" ht="15.75" x14ac:dyDescent="0.25">
      <c r="A203" s="43">
        <v>202</v>
      </c>
      <c r="B203" t="str">
        <f>VLOOKUP(D203,Cara!$C$21:$D$27,2,FALSE)</f>
        <v>E</v>
      </c>
      <c r="C203" t="str">
        <f t="shared" si="9"/>
        <v>E0202</v>
      </c>
      <c r="D203" t="s">
        <v>1010</v>
      </c>
      <c r="E203" s="4" t="str">
        <f>VLOOKUP(C203,Detail!$G:$H,2,FALSE)</f>
        <v>Martani Lailasari</v>
      </c>
      <c r="F203" s="4" t="str">
        <f>VLOOKUP(D203,Helper!$D$31:$E$36,2,FALSE)</f>
        <v>Bu Made</v>
      </c>
      <c r="G203">
        <v>88</v>
      </c>
      <c r="H203">
        <v>41</v>
      </c>
      <c r="I203">
        <v>69</v>
      </c>
      <c r="J203">
        <v>69</v>
      </c>
      <c r="K203">
        <v>81</v>
      </c>
      <c r="L203">
        <v>64</v>
      </c>
      <c r="M203">
        <v>78</v>
      </c>
      <c r="N203" s="36">
        <f>IFERROR(VLOOKUP(C203,Absen!$A$2:$B$501,2,FALSE),"No")</f>
        <v>44848</v>
      </c>
      <c r="O203" t="str">
        <f t="shared" si="10"/>
        <v>October</v>
      </c>
      <c r="P203">
        <f t="shared" si="11"/>
        <v>68</v>
      </c>
      <c r="Q203" s="42">
        <f>(Main!G203*12.5%)+(H203*12.5%)+(J203*12.5%)+(K203*12.5%)+(I203*20%)+(L203*20%)+(P203*10%)</f>
        <v>68.274999999999991</v>
      </c>
      <c r="R203" t="str">
        <f>VLOOKUP(Q203,Cara!$E$44:$F$49,2,TRUE)</f>
        <v>C</v>
      </c>
      <c r="S203" s="5">
        <f>VLOOKUP(C203,Sheet1!$A$2:$B$1001,2,FALSE)</f>
        <v>37754</v>
      </c>
      <c r="T203" s="6" t="str">
        <f>VLOOKUP(C203,Sheet1!$A$2:$G$1001,7,)</f>
        <v>Manado</v>
      </c>
      <c r="U203" s="4">
        <f>VLOOKUP(C203,Sheet1!$A$2:$D$1001,4,FALSE)</f>
        <v>169</v>
      </c>
      <c r="V203" s="4">
        <f>VLOOKUP(C203,Sheet1!$A$2:$E$1001,5,FALSE)</f>
        <v>62</v>
      </c>
      <c r="W203" s="4" t="str">
        <f>VLOOKUP(C203,Sheet1!$A$2:$F$1001,6,FALSE)</f>
        <v>Jl. Ir. H. Djuanda No. 05</v>
      </c>
      <c r="X203" s="4" t="str">
        <f>VLOOKUP(Main!C203,Sheet1!$A$2:$C$1001,3,FALSE)</f>
        <v>A+</v>
      </c>
    </row>
    <row r="204" spans="1:24" ht="15.75" x14ac:dyDescent="0.25">
      <c r="A204" s="43">
        <v>203</v>
      </c>
      <c r="B204" t="str">
        <f>VLOOKUP(D204,Cara!$C$21:$D$27,2,FALSE)</f>
        <v>C</v>
      </c>
      <c r="C204" t="str">
        <f t="shared" si="9"/>
        <v>C0203</v>
      </c>
      <c r="D204" t="s">
        <v>1012</v>
      </c>
      <c r="E204" s="4" t="str">
        <f>VLOOKUP(C204,Detail!$G:$H,2,FALSE)</f>
        <v>Narji Januar</v>
      </c>
      <c r="F204" s="4" t="str">
        <f>VLOOKUP(D204,Helper!$D$31:$E$36,2,FALSE)</f>
        <v>Pak Budi</v>
      </c>
      <c r="G204">
        <v>69</v>
      </c>
      <c r="H204">
        <v>53</v>
      </c>
      <c r="I204">
        <v>71</v>
      </c>
      <c r="J204">
        <v>58</v>
      </c>
      <c r="K204">
        <v>78</v>
      </c>
      <c r="L204">
        <v>48</v>
      </c>
      <c r="M204">
        <v>69</v>
      </c>
      <c r="N204" s="36" t="str">
        <f>IFERROR(VLOOKUP(C204,Absen!$A$2:$B$501,2,FALSE),"No")</f>
        <v>No</v>
      </c>
      <c r="O204" t="str">
        <f t="shared" si="10"/>
        <v>No</v>
      </c>
      <c r="P204">
        <f t="shared" si="11"/>
        <v>69</v>
      </c>
      <c r="Q204" s="42">
        <f>(Main!G204*12.5%)+(H204*12.5%)+(J204*12.5%)+(K204*12.5%)+(I204*20%)+(L204*20%)+(P204*10%)</f>
        <v>62.95</v>
      </c>
      <c r="R204" t="str">
        <f>VLOOKUP(Q204,Cara!$E$44:$F$49,2,TRUE)</f>
        <v>C</v>
      </c>
      <c r="S204" s="5">
        <f>VLOOKUP(C204,Sheet1!$A$2:$B$1001,2,FALSE)</f>
        <v>37918</v>
      </c>
      <c r="T204" s="6" t="str">
        <f>VLOOKUP(C204,Sheet1!$A$2:$G$1001,7,)</f>
        <v>Kotamobagu</v>
      </c>
      <c r="U204" s="4">
        <f>VLOOKUP(C204,Sheet1!$A$2:$D$1001,4,FALSE)</f>
        <v>151</v>
      </c>
      <c r="V204" s="4">
        <f>VLOOKUP(C204,Sheet1!$A$2:$E$1001,5,FALSE)</f>
        <v>94</v>
      </c>
      <c r="W204" s="4" t="str">
        <f>VLOOKUP(C204,Sheet1!$A$2:$F$1001,6,FALSE)</f>
        <v xml:space="preserve">Gang Rajawali Timur No. 5
</v>
      </c>
      <c r="X204" s="4" t="str">
        <f>VLOOKUP(Main!C204,Sheet1!$A$2:$C$1001,3,FALSE)</f>
        <v>B-</v>
      </c>
    </row>
    <row r="205" spans="1:24" ht="15.75" x14ac:dyDescent="0.25">
      <c r="A205" s="43">
        <v>204</v>
      </c>
      <c r="B205" t="str">
        <f>VLOOKUP(D205,Cara!$C$21:$D$27,2,FALSE)</f>
        <v>F</v>
      </c>
      <c r="C205" t="str">
        <f t="shared" si="9"/>
        <v>F0204</v>
      </c>
      <c r="D205" t="s">
        <v>1011</v>
      </c>
      <c r="E205" s="4" t="str">
        <f>VLOOKUP(C205,Detail!$G:$H,2,FALSE)</f>
        <v>Ade Mustofa</v>
      </c>
      <c r="F205" s="4" t="str">
        <f>VLOOKUP(D205,Helper!$D$31:$E$36,2,FALSE)</f>
        <v>Pak Andi</v>
      </c>
      <c r="G205">
        <v>93</v>
      </c>
      <c r="H205">
        <v>55</v>
      </c>
      <c r="I205">
        <v>69</v>
      </c>
      <c r="J205">
        <v>57</v>
      </c>
      <c r="K205">
        <v>62</v>
      </c>
      <c r="L205">
        <v>71</v>
      </c>
      <c r="M205">
        <v>100</v>
      </c>
      <c r="N205" s="36">
        <f>IFERROR(VLOOKUP(C205,Absen!$A$2:$B$501,2,FALSE),"No")</f>
        <v>44800</v>
      </c>
      <c r="O205" t="str">
        <f t="shared" si="10"/>
        <v>August</v>
      </c>
      <c r="P205">
        <f t="shared" si="11"/>
        <v>90</v>
      </c>
      <c r="Q205" s="42">
        <f>(Main!G205*12.5%)+(H205*12.5%)+(J205*12.5%)+(K205*12.5%)+(I205*20%)+(L205*20%)+(P205*10%)</f>
        <v>70.375</v>
      </c>
      <c r="R205" t="str">
        <f>VLOOKUP(Q205,Cara!$E$44:$F$49,2,TRUE)</f>
        <v>B</v>
      </c>
      <c r="S205" s="5">
        <f>VLOOKUP(C205,Sheet1!$A$2:$B$1001,2,FALSE)</f>
        <v>37439</v>
      </c>
      <c r="T205" s="6" t="str">
        <f>VLOOKUP(C205,Sheet1!$A$2:$G$1001,7,)</f>
        <v>Pangkalpinang</v>
      </c>
      <c r="U205" s="4">
        <f>VLOOKUP(C205,Sheet1!$A$2:$D$1001,4,FALSE)</f>
        <v>174</v>
      </c>
      <c r="V205" s="4">
        <f>VLOOKUP(C205,Sheet1!$A$2:$E$1001,5,FALSE)</f>
        <v>66</v>
      </c>
      <c r="W205" s="4" t="str">
        <f>VLOOKUP(C205,Sheet1!$A$2:$F$1001,6,FALSE)</f>
        <v>Gang Kiaracondong No. 44</v>
      </c>
      <c r="X205" s="4" t="str">
        <f>VLOOKUP(Main!C205,Sheet1!$A$2:$C$1001,3,FALSE)</f>
        <v>AB+</v>
      </c>
    </row>
    <row r="206" spans="1:24" ht="15.75" x14ac:dyDescent="0.25">
      <c r="A206" s="43">
        <v>205</v>
      </c>
      <c r="B206" t="str">
        <f>VLOOKUP(D206,Cara!$C$21:$D$27,2,FALSE)</f>
        <v>C</v>
      </c>
      <c r="C206" t="str">
        <f t="shared" si="9"/>
        <v>C0205</v>
      </c>
      <c r="D206" t="s">
        <v>1012</v>
      </c>
      <c r="E206" s="4" t="str">
        <f>VLOOKUP(C206,Detail!$G:$H,2,FALSE)</f>
        <v>Cemplunk Maryadi</v>
      </c>
      <c r="F206" s="4" t="str">
        <f>VLOOKUP(D206,Helper!$D$31:$E$36,2,FALSE)</f>
        <v>Pak Budi</v>
      </c>
      <c r="G206">
        <v>95</v>
      </c>
      <c r="H206">
        <v>44</v>
      </c>
      <c r="I206">
        <v>51</v>
      </c>
      <c r="J206">
        <v>66</v>
      </c>
      <c r="K206">
        <v>61</v>
      </c>
      <c r="L206">
        <v>54</v>
      </c>
      <c r="M206">
        <v>90</v>
      </c>
      <c r="N206" s="36">
        <f>IFERROR(VLOOKUP(C206,Absen!$A$2:$B$501,2,FALSE),"No")</f>
        <v>44846</v>
      </c>
      <c r="O206" t="str">
        <f t="shared" si="10"/>
        <v>October</v>
      </c>
      <c r="P206">
        <f t="shared" si="11"/>
        <v>80</v>
      </c>
      <c r="Q206" s="42">
        <f>(Main!G206*12.5%)+(H206*12.5%)+(J206*12.5%)+(K206*12.5%)+(I206*20%)+(L206*20%)+(P206*10%)</f>
        <v>62.25</v>
      </c>
      <c r="R206" t="str">
        <f>VLOOKUP(Q206,Cara!$E$44:$F$49,2,TRUE)</f>
        <v>C</v>
      </c>
      <c r="S206" s="5">
        <f>VLOOKUP(C206,Sheet1!$A$2:$B$1001,2,FALSE)</f>
        <v>38314</v>
      </c>
      <c r="T206" s="6" t="str">
        <f>VLOOKUP(C206,Sheet1!$A$2:$G$1001,7,)</f>
        <v>Palembang</v>
      </c>
      <c r="U206" s="4">
        <f>VLOOKUP(C206,Sheet1!$A$2:$D$1001,4,FALSE)</f>
        <v>153</v>
      </c>
      <c r="V206" s="4">
        <f>VLOOKUP(C206,Sheet1!$A$2:$E$1001,5,FALSE)</f>
        <v>84</v>
      </c>
      <c r="W206" s="4" t="str">
        <f>VLOOKUP(C206,Sheet1!$A$2:$F$1001,6,FALSE)</f>
        <v xml:space="preserve">Gang Kiaracondong No. 5
</v>
      </c>
      <c r="X206" s="4" t="str">
        <f>VLOOKUP(Main!C206,Sheet1!$A$2:$C$1001,3,FALSE)</f>
        <v>B+</v>
      </c>
    </row>
    <row r="207" spans="1:24" ht="15.75" x14ac:dyDescent="0.25">
      <c r="A207" s="43">
        <v>206</v>
      </c>
      <c r="B207" t="str">
        <f>VLOOKUP(D207,Cara!$C$21:$D$27,2,FALSE)</f>
        <v>B</v>
      </c>
      <c r="C207" t="str">
        <f t="shared" si="9"/>
        <v>B0206</v>
      </c>
      <c r="D207" t="s">
        <v>1014</v>
      </c>
      <c r="E207" s="4" t="str">
        <f>VLOOKUP(C207,Detail!$G:$H,2,FALSE)</f>
        <v>Paiman Hasanah</v>
      </c>
      <c r="F207" s="4" t="str">
        <f>VLOOKUP(D207,Helper!$D$31:$E$36,2,FALSE)</f>
        <v>Pak Krisna</v>
      </c>
      <c r="G207">
        <v>84</v>
      </c>
      <c r="H207">
        <v>66</v>
      </c>
      <c r="I207">
        <v>37</v>
      </c>
      <c r="J207">
        <v>68</v>
      </c>
      <c r="K207">
        <v>95</v>
      </c>
      <c r="L207">
        <v>100</v>
      </c>
      <c r="M207">
        <v>99</v>
      </c>
      <c r="N207" s="36">
        <f>IFERROR(VLOOKUP(C207,Absen!$A$2:$B$501,2,FALSE),"No")</f>
        <v>44846</v>
      </c>
      <c r="O207" t="str">
        <f t="shared" si="10"/>
        <v>October</v>
      </c>
      <c r="P207">
        <f t="shared" si="11"/>
        <v>89</v>
      </c>
      <c r="Q207" s="42">
        <f>(Main!G207*12.5%)+(H207*12.5%)+(J207*12.5%)+(K207*12.5%)+(I207*20%)+(L207*20%)+(P207*10%)</f>
        <v>75.425000000000011</v>
      </c>
      <c r="R207" t="str">
        <f>VLOOKUP(Q207,Cara!$E$44:$F$49,2,TRUE)</f>
        <v>B</v>
      </c>
      <c r="S207" s="5">
        <f>VLOOKUP(C207,Sheet1!$A$2:$B$1001,2,FALSE)</f>
        <v>38255</v>
      </c>
      <c r="T207" s="6" t="str">
        <f>VLOOKUP(C207,Sheet1!$A$2:$G$1001,7,)</f>
        <v>Balikpapan</v>
      </c>
      <c r="U207" s="4">
        <f>VLOOKUP(C207,Sheet1!$A$2:$D$1001,4,FALSE)</f>
        <v>151</v>
      </c>
      <c r="V207" s="4">
        <f>VLOOKUP(C207,Sheet1!$A$2:$E$1001,5,FALSE)</f>
        <v>90</v>
      </c>
      <c r="W207" s="4" t="str">
        <f>VLOOKUP(C207,Sheet1!$A$2:$F$1001,6,FALSE)</f>
        <v xml:space="preserve">Gang Peta No. 0
</v>
      </c>
      <c r="X207" s="4" t="str">
        <f>VLOOKUP(Main!C207,Sheet1!$A$2:$C$1001,3,FALSE)</f>
        <v>A-</v>
      </c>
    </row>
    <row r="208" spans="1:24" ht="15.75" x14ac:dyDescent="0.25">
      <c r="A208" s="43">
        <v>207</v>
      </c>
      <c r="B208" t="str">
        <f>VLOOKUP(D208,Cara!$C$21:$D$27,2,FALSE)</f>
        <v>A</v>
      </c>
      <c r="C208" t="str">
        <f t="shared" si="9"/>
        <v>A0207</v>
      </c>
      <c r="D208" t="s">
        <v>1015</v>
      </c>
      <c r="E208" s="4" t="str">
        <f>VLOOKUP(C208,Detail!$G:$H,2,FALSE)</f>
        <v>Nalar Andriani</v>
      </c>
      <c r="F208" s="4" t="str">
        <f>VLOOKUP(D208,Helper!$D$31:$E$36,2,FALSE)</f>
        <v>Bu Dwi</v>
      </c>
      <c r="G208">
        <v>65</v>
      </c>
      <c r="H208">
        <v>40</v>
      </c>
      <c r="I208">
        <v>94</v>
      </c>
      <c r="J208">
        <v>73</v>
      </c>
      <c r="K208">
        <v>57</v>
      </c>
      <c r="L208">
        <v>61</v>
      </c>
      <c r="M208">
        <v>62</v>
      </c>
      <c r="N208" s="36">
        <f>IFERROR(VLOOKUP(C208,Absen!$A$2:$B$501,2,FALSE),"No")</f>
        <v>44912</v>
      </c>
      <c r="O208" t="str">
        <f t="shared" si="10"/>
        <v>December</v>
      </c>
      <c r="P208">
        <f t="shared" si="11"/>
        <v>52</v>
      </c>
      <c r="Q208" s="42">
        <f>(Main!G208*12.5%)+(H208*12.5%)+(J208*12.5%)+(K208*12.5%)+(I208*20%)+(L208*20%)+(P208*10%)</f>
        <v>65.575000000000003</v>
      </c>
      <c r="R208" t="str">
        <f>VLOOKUP(Q208,Cara!$E$44:$F$49,2,TRUE)</f>
        <v>C</v>
      </c>
      <c r="S208" s="5">
        <f>VLOOKUP(C208,Sheet1!$A$2:$B$1001,2,FALSE)</f>
        <v>37489</v>
      </c>
      <c r="T208" s="6" t="str">
        <f>VLOOKUP(C208,Sheet1!$A$2:$G$1001,7,)</f>
        <v>Jayapura</v>
      </c>
      <c r="U208" s="4">
        <f>VLOOKUP(C208,Sheet1!$A$2:$D$1001,4,FALSE)</f>
        <v>179</v>
      </c>
      <c r="V208" s="4">
        <f>VLOOKUP(C208,Sheet1!$A$2:$E$1001,5,FALSE)</f>
        <v>73</v>
      </c>
      <c r="W208" s="4" t="str">
        <f>VLOOKUP(C208,Sheet1!$A$2:$F$1001,6,FALSE)</f>
        <v xml:space="preserve">Gg. K.H. Wahid Hasyim No. 1
</v>
      </c>
      <c r="X208" s="4" t="str">
        <f>VLOOKUP(Main!C208,Sheet1!$A$2:$C$1001,3,FALSE)</f>
        <v>B-</v>
      </c>
    </row>
    <row r="209" spans="1:24" ht="15.75" x14ac:dyDescent="0.25">
      <c r="A209" s="43">
        <v>208</v>
      </c>
      <c r="B209" t="str">
        <f>VLOOKUP(D209,Cara!$C$21:$D$27,2,FALSE)</f>
        <v>B</v>
      </c>
      <c r="C209" t="str">
        <f t="shared" si="9"/>
        <v>B0208</v>
      </c>
      <c r="D209" t="s">
        <v>1014</v>
      </c>
      <c r="E209" s="4" t="str">
        <f>VLOOKUP(C209,Detail!$G:$H,2,FALSE)</f>
        <v>Yuni Marpaung</v>
      </c>
      <c r="F209" s="4" t="str">
        <f>VLOOKUP(D209,Helper!$D$31:$E$36,2,FALSE)</f>
        <v>Pak Krisna</v>
      </c>
      <c r="G209">
        <v>90</v>
      </c>
      <c r="H209">
        <v>41</v>
      </c>
      <c r="I209">
        <v>49</v>
      </c>
      <c r="J209">
        <v>60</v>
      </c>
      <c r="K209">
        <v>65</v>
      </c>
      <c r="L209">
        <v>86</v>
      </c>
      <c r="M209">
        <v>89</v>
      </c>
      <c r="N209" s="36" t="str">
        <f>IFERROR(VLOOKUP(C209,Absen!$A$2:$B$501,2,FALSE),"No")</f>
        <v>No</v>
      </c>
      <c r="O209" t="str">
        <f t="shared" si="10"/>
        <v>No</v>
      </c>
      <c r="P209">
        <f t="shared" si="11"/>
        <v>89</v>
      </c>
      <c r="Q209" s="42">
        <f>(Main!G209*12.5%)+(H209*12.5%)+(J209*12.5%)+(K209*12.5%)+(I209*20%)+(L209*20%)+(P209*10%)</f>
        <v>67.900000000000006</v>
      </c>
      <c r="R209" t="str">
        <f>VLOOKUP(Q209,Cara!$E$44:$F$49,2,TRUE)</f>
        <v>C</v>
      </c>
      <c r="S209" s="5">
        <f>VLOOKUP(C209,Sheet1!$A$2:$B$1001,2,FALSE)</f>
        <v>38423</v>
      </c>
      <c r="T209" s="6" t="str">
        <f>VLOOKUP(C209,Sheet1!$A$2:$G$1001,7,)</f>
        <v>Tomohon</v>
      </c>
      <c r="U209" s="4">
        <f>VLOOKUP(C209,Sheet1!$A$2:$D$1001,4,FALSE)</f>
        <v>159</v>
      </c>
      <c r="V209" s="4">
        <f>VLOOKUP(C209,Sheet1!$A$2:$E$1001,5,FALSE)</f>
        <v>75</v>
      </c>
      <c r="W209" s="4" t="str">
        <f>VLOOKUP(C209,Sheet1!$A$2:$F$1001,6,FALSE)</f>
        <v>Gg. Moch. Toha No. 61</v>
      </c>
      <c r="X209" s="4" t="str">
        <f>VLOOKUP(Main!C209,Sheet1!$A$2:$C$1001,3,FALSE)</f>
        <v>A+</v>
      </c>
    </row>
    <row r="210" spans="1:24" ht="15.75" x14ac:dyDescent="0.25">
      <c r="A210" s="43">
        <v>209</v>
      </c>
      <c r="B210" t="str">
        <f>VLOOKUP(D210,Cara!$C$21:$D$27,2,FALSE)</f>
        <v>A</v>
      </c>
      <c r="C210" t="str">
        <f t="shared" si="9"/>
        <v>A0209</v>
      </c>
      <c r="D210" t="s">
        <v>1015</v>
      </c>
      <c r="E210" s="4" t="str">
        <f>VLOOKUP(C210,Detail!$G:$H,2,FALSE)</f>
        <v>Kasiran Nugroho</v>
      </c>
      <c r="F210" s="4" t="str">
        <f>VLOOKUP(D210,Helper!$D$31:$E$36,2,FALSE)</f>
        <v>Bu Dwi</v>
      </c>
      <c r="G210">
        <v>53</v>
      </c>
      <c r="H210">
        <v>70</v>
      </c>
      <c r="I210">
        <v>90</v>
      </c>
      <c r="J210">
        <v>66</v>
      </c>
      <c r="K210">
        <v>70</v>
      </c>
      <c r="L210">
        <v>62</v>
      </c>
      <c r="M210">
        <v>91</v>
      </c>
      <c r="N210" s="36">
        <f>IFERROR(VLOOKUP(C210,Absen!$A$2:$B$501,2,FALSE),"No")</f>
        <v>44871</v>
      </c>
      <c r="O210" t="str">
        <f t="shared" si="10"/>
        <v>November</v>
      </c>
      <c r="P210">
        <f t="shared" si="11"/>
        <v>81</v>
      </c>
      <c r="Q210" s="42">
        <f>(Main!G210*12.5%)+(H210*12.5%)+(J210*12.5%)+(K210*12.5%)+(I210*20%)+(L210*20%)+(P210*10%)</f>
        <v>70.875</v>
      </c>
      <c r="R210" t="str">
        <f>VLOOKUP(Q210,Cara!$E$44:$F$49,2,TRUE)</f>
        <v>B</v>
      </c>
      <c r="S210" s="5">
        <f>VLOOKUP(C210,Sheet1!$A$2:$B$1001,2,FALSE)</f>
        <v>38302</v>
      </c>
      <c r="T210" s="6" t="str">
        <f>VLOOKUP(C210,Sheet1!$A$2:$G$1001,7,)</f>
        <v>Bitung</v>
      </c>
      <c r="U210" s="4">
        <f>VLOOKUP(C210,Sheet1!$A$2:$D$1001,4,FALSE)</f>
        <v>163</v>
      </c>
      <c r="V210" s="4">
        <f>VLOOKUP(C210,Sheet1!$A$2:$E$1001,5,FALSE)</f>
        <v>62</v>
      </c>
      <c r="W210" s="4" t="str">
        <f>VLOOKUP(C210,Sheet1!$A$2:$F$1001,6,FALSE)</f>
        <v>Gang Stasiun Wonokromo No. 62</v>
      </c>
      <c r="X210" s="4" t="str">
        <f>VLOOKUP(Main!C210,Sheet1!$A$2:$C$1001,3,FALSE)</f>
        <v>AB+</v>
      </c>
    </row>
    <row r="211" spans="1:24" ht="15.75" x14ac:dyDescent="0.25">
      <c r="A211" s="43">
        <v>210</v>
      </c>
      <c r="B211" t="str">
        <f>VLOOKUP(D211,Cara!$C$21:$D$27,2,FALSE)</f>
        <v>F</v>
      </c>
      <c r="C211" t="str">
        <f t="shared" si="9"/>
        <v>F0210</v>
      </c>
      <c r="D211" t="s">
        <v>1011</v>
      </c>
      <c r="E211" s="4" t="str">
        <f>VLOOKUP(C211,Detail!$G:$H,2,FALSE)</f>
        <v>Rosman Maryadi</v>
      </c>
      <c r="F211" s="4" t="str">
        <f>VLOOKUP(D211,Helper!$D$31:$E$36,2,FALSE)</f>
        <v>Pak Andi</v>
      </c>
      <c r="G211">
        <v>65</v>
      </c>
      <c r="H211">
        <v>45</v>
      </c>
      <c r="I211">
        <v>34</v>
      </c>
      <c r="J211">
        <v>75</v>
      </c>
      <c r="K211">
        <v>93</v>
      </c>
      <c r="L211">
        <v>55</v>
      </c>
      <c r="M211">
        <v>60</v>
      </c>
      <c r="N211" s="36" t="str">
        <f>IFERROR(VLOOKUP(C211,Absen!$A$2:$B$501,2,FALSE),"No")</f>
        <v>No</v>
      </c>
      <c r="O211" t="str">
        <f t="shared" si="10"/>
        <v>No</v>
      </c>
      <c r="P211">
        <f t="shared" si="11"/>
        <v>60</v>
      </c>
      <c r="Q211" s="42">
        <f>(Main!G211*12.5%)+(H211*12.5%)+(J211*12.5%)+(K211*12.5%)+(I211*20%)+(L211*20%)+(P211*10%)</f>
        <v>58.55</v>
      </c>
      <c r="R211" t="str">
        <f>VLOOKUP(Q211,Cara!$E$44:$F$49,2,TRUE)</f>
        <v>D</v>
      </c>
      <c r="S211" s="5">
        <f>VLOOKUP(C211,Sheet1!$A$2:$B$1001,2,FALSE)</f>
        <v>37728</v>
      </c>
      <c r="T211" s="6" t="str">
        <f>VLOOKUP(C211,Sheet1!$A$2:$G$1001,7,)</f>
        <v>Samarinda</v>
      </c>
      <c r="U211" s="4">
        <f>VLOOKUP(C211,Sheet1!$A$2:$D$1001,4,FALSE)</f>
        <v>172</v>
      </c>
      <c r="V211" s="4">
        <f>VLOOKUP(C211,Sheet1!$A$2:$E$1001,5,FALSE)</f>
        <v>78</v>
      </c>
      <c r="W211" s="4" t="str">
        <f>VLOOKUP(C211,Sheet1!$A$2:$F$1001,6,FALSE)</f>
        <v xml:space="preserve">Gang BKR No. 6
</v>
      </c>
      <c r="X211" s="4" t="str">
        <f>VLOOKUP(Main!C211,Sheet1!$A$2:$C$1001,3,FALSE)</f>
        <v>O+</v>
      </c>
    </row>
    <row r="212" spans="1:24" ht="15.75" x14ac:dyDescent="0.25">
      <c r="A212" s="43">
        <v>211</v>
      </c>
      <c r="B212" t="str">
        <f>VLOOKUP(D212,Cara!$C$21:$D$27,2,FALSE)</f>
        <v>F</v>
      </c>
      <c r="C212" t="str">
        <f t="shared" si="9"/>
        <v>F0211</v>
      </c>
      <c r="D212" t="s">
        <v>1011</v>
      </c>
      <c r="E212" s="4" t="str">
        <f>VLOOKUP(C212,Detail!$G:$H,2,FALSE)</f>
        <v>Hasta Suwarno</v>
      </c>
      <c r="F212" s="4" t="str">
        <f>VLOOKUP(D212,Helper!$D$31:$E$36,2,FALSE)</f>
        <v>Pak Andi</v>
      </c>
      <c r="G212">
        <v>94</v>
      </c>
      <c r="H212">
        <v>57</v>
      </c>
      <c r="I212">
        <v>56</v>
      </c>
      <c r="J212">
        <v>56</v>
      </c>
      <c r="K212">
        <v>82</v>
      </c>
      <c r="L212">
        <v>46</v>
      </c>
      <c r="M212">
        <v>85</v>
      </c>
      <c r="N212" s="36">
        <f>IFERROR(VLOOKUP(C212,Absen!$A$2:$B$501,2,FALSE),"No")</f>
        <v>44885</v>
      </c>
      <c r="O212" t="str">
        <f t="shared" si="10"/>
        <v>November</v>
      </c>
      <c r="P212">
        <f t="shared" si="11"/>
        <v>75</v>
      </c>
      <c r="Q212" s="42">
        <f>(Main!G212*12.5%)+(H212*12.5%)+(J212*12.5%)+(K212*12.5%)+(I212*20%)+(L212*20%)+(P212*10%)</f>
        <v>64.025000000000006</v>
      </c>
      <c r="R212" t="str">
        <f>VLOOKUP(Q212,Cara!$E$44:$F$49,2,TRUE)</f>
        <v>C</v>
      </c>
      <c r="S212" s="5">
        <f>VLOOKUP(C212,Sheet1!$A$2:$B$1001,2,FALSE)</f>
        <v>37941</v>
      </c>
      <c r="T212" s="6" t="str">
        <f>VLOOKUP(C212,Sheet1!$A$2:$G$1001,7,)</f>
        <v>Yogyakarta</v>
      </c>
      <c r="U212" s="4">
        <f>VLOOKUP(C212,Sheet1!$A$2:$D$1001,4,FALSE)</f>
        <v>162</v>
      </c>
      <c r="V212" s="4">
        <f>VLOOKUP(C212,Sheet1!$A$2:$E$1001,5,FALSE)</f>
        <v>88</v>
      </c>
      <c r="W212" s="4" t="str">
        <f>VLOOKUP(C212,Sheet1!$A$2:$F$1001,6,FALSE)</f>
        <v xml:space="preserve">Gang Rajawali Timur No. 3
</v>
      </c>
      <c r="X212" s="4" t="str">
        <f>VLOOKUP(Main!C212,Sheet1!$A$2:$C$1001,3,FALSE)</f>
        <v>A+</v>
      </c>
    </row>
    <row r="213" spans="1:24" ht="15.75" x14ac:dyDescent="0.25">
      <c r="A213" s="43">
        <v>212</v>
      </c>
      <c r="B213" t="str">
        <f>VLOOKUP(D213,Cara!$C$21:$D$27,2,FALSE)</f>
        <v>F</v>
      </c>
      <c r="C213" t="str">
        <f t="shared" si="9"/>
        <v>F0212</v>
      </c>
      <c r="D213" t="s">
        <v>1011</v>
      </c>
      <c r="E213" s="4" t="str">
        <f>VLOOKUP(C213,Detail!$G:$H,2,FALSE)</f>
        <v>Yance Palastri</v>
      </c>
      <c r="F213" s="4" t="str">
        <f>VLOOKUP(D213,Helper!$D$31:$E$36,2,FALSE)</f>
        <v>Pak Andi</v>
      </c>
      <c r="G213">
        <v>91</v>
      </c>
      <c r="H213">
        <v>54</v>
      </c>
      <c r="I213">
        <v>65</v>
      </c>
      <c r="J213">
        <v>71</v>
      </c>
      <c r="K213">
        <v>84</v>
      </c>
      <c r="L213">
        <v>60</v>
      </c>
      <c r="M213">
        <v>71</v>
      </c>
      <c r="N213" s="36">
        <f>IFERROR(VLOOKUP(C213,Absen!$A$2:$B$501,2,FALSE),"No")</f>
        <v>44903</v>
      </c>
      <c r="O213" t="str">
        <f t="shared" si="10"/>
        <v>December</v>
      </c>
      <c r="P213">
        <f t="shared" si="11"/>
        <v>61</v>
      </c>
      <c r="Q213" s="42">
        <f>(Main!G213*12.5%)+(H213*12.5%)+(J213*12.5%)+(K213*12.5%)+(I213*20%)+(L213*20%)+(P213*10%)</f>
        <v>68.599999999999994</v>
      </c>
      <c r="R213" t="str">
        <f>VLOOKUP(Q213,Cara!$E$44:$F$49,2,TRUE)</f>
        <v>C</v>
      </c>
      <c r="S213" s="5">
        <f>VLOOKUP(C213,Sheet1!$A$2:$B$1001,2,FALSE)</f>
        <v>38435</v>
      </c>
      <c r="T213" s="6" t="str">
        <f>VLOOKUP(C213,Sheet1!$A$2:$G$1001,7,)</f>
        <v>Lhokseumawe</v>
      </c>
      <c r="U213" s="4">
        <f>VLOOKUP(C213,Sheet1!$A$2:$D$1001,4,FALSE)</f>
        <v>165</v>
      </c>
      <c r="V213" s="4">
        <f>VLOOKUP(C213,Sheet1!$A$2:$E$1001,5,FALSE)</f>
        <v>64</v>
      </c>
      <c r="W213" s="4" t="str">
        <f>VLOOKUP(C213,Sheet1!$A$2:$F$1001,6,FALSE)</f>
        <v xml:space="preserve">Jalan Gedebage Selatan No. 9
</v>
      </c>
      <c r="X213" s="4" t="str">
        <f>VLOOKUP(Main!C213,Sheet1!$A$2:$C$1001,3,FALSE)</f>
        <v>A-</v>
      </c>
    </row>
    <row r="214" spans="1:24" ht="15.75" x14ac:dyDescent="0.25">
      <c r="A214" s="43">
        <v>213</v>
      </c>
      <c r="B214" t="str">
        <f>VLOOKUP(D214,Cara!$C$21:$D$27,2,FALSE)</f>
        <v>A</v>
      </c>
      <c r="C214" t="str">
        <f t="shared" si="9"/>
        <v>A0213</v>
      </c>
      <c r="D214" t="s">
        <v>1015</v>
      </c>
      <c r="E214" s="4" t="str">
        <f>VLOOKUP(C214,Detail!$G:$H,2,FALSE)</f>
        <v>Raihan Susanti</v>
      </c>
      <c r="F214" s="4" t="str">
        <f>VLOOKUP(D214,Helper!$D$31:$E$36,2,FALSE)</f>
        <v>Bu Dwi</v>
      </c>
      <c r="G214">
        <v>95</v>
      </c>
      <c r="H214">
        <v>49</v>
      </c>
      <c r="I214">
        <v>93</v>
      </c>
      <c r="J214">
        <v>71</v>
      </c>
      <c r="K214">
        <v>68</v>
      </c>
      <c r="L214">
        <v>86</v>
      </c>
      <c r="M214">
        <v>62</v>
      </c>
      <c r="N214" s="36">
        <f>IFERROR(VLOOKUP(C214,Absen!$A$2:$B$501,2,FALSE),"No")</f>
        <v>44858</v>
      </c>
      <c r="O214" t="str">
        <f t="shared" si="10"/>
        <v>October</v>
      </c>
      <c r="P214">
        <f t="shared" si="11"/>
        <v>52</v>
      </c>
      <c r="Q214" s="42">
        <f>(Main!G214*12.5%)+(H214*12.5%)+(J214*12.5%)+(K214*12.5%)+(I214*20%)+(L214*20%)+(P214*10%)</f>
        <v>76.375</v>
      </c>
      <c r="R214" t="str">
        <f>VLOOKUP(Q214,Cara!$E$44:$F$49,2,TRUE)</f>
        <v>B</v>
      </c>
      <c r="S214" s="5">
        <f>VLOOKUP(C214,Sheet1!$A$2:$B$1001,2,FALSE)</f>
        <v>37157</v>
      </c>
      <c r="T214" s="6" t="str">
        <f>VLOOKUP(C214,Sheet1!$A$2:$G$1001,7,)</f>
        <v>Palopo</v>
      </c>
      <c r="U214" s="4">
        <f>VLOOKUP(C214,Sheet1!$A$2:$D$1001,4,FALSE)</f>
        <v>180</v>
      </c>
      <c r="V214" s="4">
        <f>VLOOKUP(C214,Sheet1!$A$2:$E$1001,5,FALSE)</f>
        <v>93</v>
      </c>
      <c r="W214" s="4" t="str">
        <f>VLOOKUP(C214,Sheet1!$A$2:$F$1001,6,FALSE)</f>
        <v>Jalan Jend. A. Yani No. 43</v>
      </c>
      <c r="X214" s="4" t="str">
        <f>VLOOKUP(Main!C214,Sheet1!$A$2:$C$1001,3,FALSE)</f>
        <v>O-</v>
      </c>
    </row>
    <row r="215" spans="1:24" ht="15.75" x14ac:dyDescent="0.25">
      <c r="A215" s="43">
        <v>214</v>
      </c>
      <c r="B215" t="str">
        <f>VLOOKUP(D215,Cara!$C$21:$D$27,2,FALSE)</f>
        <v>C</v>
      </c>
      <c r="C215" t="str">
        <f t="shared" si="9"/>
        <v>C0214</v>
      </c>
      <c r="D215" t="s">
        <v>1012</v>
      </c>
      <c r="E215" s="4" t="str">
        <f>VLOOKUP(C215,Detail!$G:$H,2,FALSE)</f>
        <v>Ratih Palastri</v>
      </c>
      <c r="F215" s="4" t="str">
        <f>VLOOKUP(D215,Helper!$D$31:$E$36,2,FALSE)</f>
        <v>Pak Budi</v>
      </c>
      <c r="G215">
        <v>79</v>
      </c>
      <c r="H215">
        <v>60</v>
      </c>
      <c r="I215">
        <v>42</v>
      </c>
      <c r="J215">
        <v>59</v>
      </c>
      <c r="K215">
        <v>68</v>
      </c>
      <c r="L215">
        <v>54</v>
      </c>
      <c r="M215">
        <v>97</v>
      </c>
      <c r="N215" s="36">
        <f>IFERROR(VLOOKUP(C215,Absen!$A$2:$B$501,2,FALSE),"No")</f>
        <v>44766</v>
      </c>
      <c r="O215" t="str">
        <f t="shared" si="10"/>
        <v>July</v>
      </c>
      <c r="P215">
        <f t="shared" si="11"/>
        <v>87</v>
      </c>
      <c r="Q215" s="42">
        <f>(Main!G215*12.5%)+(H215*12.5%)+(J215*12.5%)+(K215*12.5%)+(I215*20%)+(L215*20%)+(P215*10%)</f>
        <v>61.150000000000006</v>
      </c>
      <c r="R215" t="str">
        <f>VLOOKUP(Q215,Cara!$E$44:$F$49,2,TRUE)</f>
        <v>C</v>
      </c>
      <c r="S215" s="5">
        <f>VLOOKUP(C215,Sheet1!$A$2:$B$1001,2,FALSE)</f>
        <v>37915</v>
      </c>
      <c r="T215" s="6" t="str">
        <f>VLOOKUP(C215,Sheet1!$A$2:$G$1001,7,)</f>
        <v>Prabumulih</v>
      </c>
      <c r="U215" s="4">
        <f>VLOOKUP(C215,Sheet1!$A$2:$D$1001,4,FALSE)</f>
        <v>166</v>
      </c>
      <c r="V215" s="4">
        <f>VLOOKUP(C215,Sheet1!$A$2:$E$1001,5,FALSE)</f>
        <v>61</v>
      </c>
      <c r="W215" s="4" t="str">
        <f>VLOOKUP(C215,Sheet1!$A$2:$F$1001,6,FALSE)</f>
        <v>Gg. Bangka Raya No. 15</v>
      </c>
      <c r="X215" s="4" t="str">
        <f>VLOOKUP(Main!C215,Sheet1!$A$2:$C$1001,3,FALSE)</f>
        <v>B+</v>
      </c>
    </row>
    <row r="216" spans="1:24" ht="15.75" x14ac:dyDescent="0.25">
      <c r="A216" s="43">
        <v>215</v>
      </c>
      <c r="B216" t="str">
        <f>VLOOKUP(D216,Cara!$C$21:$D$27,2,FALSE)</f>
        <v>F</v>
      </c>
      <c r="C216" t="str">
        <f t="shared" si="9"/>
        <v>F0215</v>
      </c>
      <c r="D216" t="s">
        <v>1011</v>
      </c>
      <c r="E216" s="4" t="str">
        <f>VLOOKUP(C216,Detail!$G:$H,2,FALSE)</f>
        <v>Diah Wahyudin</v>
      </c>
      <c r="F216" s="4" t="str">
        <f>VLOOKUP(D216,Helper!$D$31:$E$36,2,FALSE)</f>
        <v>Pak Andi</v>
      </c>
      <c r="G216">
        <v>88</v>
      </c>
      <c r="H216">
        <v>45</v>
      </c>
      <c r="I216">
        <v>38</v>
      </c>
      <c r="J216">
        <v>60</v>
      </c>
      <c r="K216">
        <v>91</v>
      </c>
      <c r="L216">
        <v>54</v>
      </c>
      <c r="M216">
        <v>62</v>
      </c>
      <c r="N216" s="36">
        <f>IFERROR(VLOOKUP(C216,Absen!$A$2:$B$501,2,FALSE),"No")</f>
        <v>44876</v>
      </c>
      <c r="O216" t="str">
        <f t="shared" si="10"/>
        <v>November</v>
      </c>
      <c r="P216">
        <f t="shared" si="11"/>
        <v>52</v>
      </c>
      <c r="Q216" s="42">
        <f>(Main!G216*12.5%)+(H216*12.5%)+(J216*12.5%)+(K216*12.5%)+(I216*20%)+(L216*20%)+(P216*10%)</f>
        <v>59.100000000000009</v>
      </c>
      <c r="R216" t="str">
        <f>VLOOKUP(Q216,Cara!$E$44:$F$49,2,TRUE)</f>
        <v>D</v>
      </c>
      <c r="S216" s="5">
        <f>VLOOKUP(C216,Sheet1!$A$2:$B$1001,2,FALSE)</f>
        <v>37050</v>
      </c>
      <c r="T216" s="6" t="str">
        <f>VLOOKUP(C216,Sheet1!$A$2:$G$1001,7,)</f>
        <v>Tarakan</v>
      </c>
      <c r="U216" s="4">
        <f>VLOOKUP(C216,Sheet1!$A$2:$D$1001,4,FALSE)</f>
        <v>179</v>
      </c>
      <c r="V216" s="4">
        <f>VLOOKUP(C216,Sheet1!$A$2:$E$1001,5,FALSE)</f>
        <v>83</v>
      </c>
      <c r="W216" s="4" t="str">
        <f>VLOOKUP(C216,Sheet1!$A$2:$F$1001,6,FALSE)</f>
        <v xml:space="preserve">Jalan Suryakencana No. 7
</v>
      </c>
      <c r="X216" s="4" t="str">
        <f>VLOOKUP(Main!C216,Sheet1!$A$2:$C$1001,3,FALSE)</f>
        <v>B-</v>
      </c>
    </row>
    <row r="217" spans="1:24" ht="15.75" x14ac:dyDescent="0.25">
      <c r="A217" s="43">
        <v>216</v>
      </c>
      <c r="B217" t="str">
        <f>VLOOKUP(D217,Cara!$C$21:$D$27,2,FALSE)</f>
        <v>C</v>
      </c>
      <c r="C217" t="str">
        <f t="shared" si="9"/>
        <v>C0216</v>
      </c>
      <c r="D217" t="s">
        <v>1012</v>
      </c>
      <c r="E217" s="4" t="str">
        <f>VLOOKUP(C217,Detail!$G:$H,2,FALSE)</f>
        <v>Kamidin Handayani</v>
      </c>
      <c r="F217" s="4" t="str">
        <f>VLOOKUP(D217,Helper!$D$31:$E$36,2,FALSE)</f>
        <v>Pak Budi</v>
      </c>
      <c r="G217">
        <v>61</v>
      </c>
      <c r="H217">
        <v>51</v>
      </c>
      <c r="I217">
        <v>75</v>
      </c>
      <c r="J217">
        <v>62</v>
      </c>
      <c r="K217">
        <v>59</v>
      </c>
      <c r="L217">
        <v>45</v>
      </c>
      <c r="M217">
        <v>88</v>
      </c>
      <c r="N217" s="36" t="str">
        <f>IFERROR(VLOOKUP(C217,Absen!$A$2:$B$501,2,FALSE),"No")</f>
        <v>No</v>
      </c>
      <c r="O217" t="str">
        <f t="shared" si="10"/>
        <v>No</v>
      </c>
      <c r="P217">
        <f t="shared" si="11"/>
        <v>88</v>
      </c>
      <c r="Q217" s="42">
        <f>(Main!G217*12.5%)+(H217*12.5%)+(J217*12.5%)+(K217*12.5%)+(I217*20%)+(L217*20%)+(P217*10%)</f>
        <v>61.924999999999997</v>
      </c>
      <c r="R217" t="str">
        <f>VLOOKUP(Q217,Cara!$E$44:$F$49,2,TRUE)</f>
        <v>C</v>
      </c>
      <c r="S217" s="5">
        <f>VLOOKUP(C217,Sheet1!$A$2:$B$1001,2,FALSE)</f>
        <v>37201</v>
      </c>
      <c r="T217" s="6" t="str">
        <f>VLOOKUP(C217,Sheet1!$A$2:$G$1001,7,)</f>
        <v>Jambi</v>
      </c>
      <c r="U217" s="4">
        <f>VLOOKUP(C217,Sheet1!$A$2:$D$1001,4,FALSE)</f>
        <v>177</v>
      </c>
      <c r="V217" s="4">
        <f>VLOOKUP(C217,Sheet1!$A$2:$E$1001,5,FALSE)</f>
        <v>89</v>
      </c>
      <c r="W217" s="4" t="str">
        <f>VLOOKUP(C217,Sheet1!$A$2:$F$1001,6,FALSE)</f>
        <v>Gg. Jamika No. 10</v>
      </c>
      <c r="X217" s="4" t="str">
        <f>VLOOKUP(Main!C217,Sheet1!$A$2:$C$1001,3,FALSE)</f>
        <v>B+</v>
      </c>
    </row>
    <row r="218" spans="1:24" ht="15.75" x14ac:dyDescent="0.25">
      <c r="A218" s="43">
        <v>217</v>
      </c>
      <c r="B218" t="str">
        <f>VLOOKUP(D218,Cara!$C$21:$D$27,2,FALSE)</f>
        <v>A</v>
      </c>
      <c r="C218" t="str">
        <f t="shared" si="9"/>
        <v>A0217</v>
      </c>
      <c r="D218" t="s">
        <v>1015</v>
      </c>
      <c r="E218" s="4" t="str">
        <f>VLOOKUP(C218,Detail!$G:$H,2,FALSE)</f>
        <v>Lili Nainggolan</v>
      </c>
      <c r="F218" s="4" t="str">
        <f>VLOOKUP(D218,Helper!$D$31:$E$36,2,FALSE)</f>
        <v>Bu Dwi</v>
      </c>
      <c r="G218">
        <v>61</v>
      </c>
      <c r="H218">
        <v>68</v>
      </c>
      <c r="I218">
        <v>94</v>
      </c>
      <c r="J218">
        <v>60</v>
      </c>
      <c r="K218">
        <v>90</v>
      </c>
      <c r="L218">
        <v>89</v>
      </c>
      <c r="M218">
        <v>65</v>
      </c>
      <c r="N218" s="36" t="str">
        <f>IFERROR(VLOOKUP(C218,Absen!$A$2:$B$501,2,FALSE),"No")</f>
        <v>No</v>
      </c>
      <c r="O218" t="str">
        <f t="shared" si="10"/>
        <v>No</v>
      </c>
      <c r="P218">
        <f t="shared" si="11"/>
        <v>65</v>
      </c>
      <c r="Q218" s="42">
        <f>(Main!G218*12.5%)+(H218*12.5%)+(J218*12.5%)+(K218*12.5%)+(I218*20%)+(L218*20%)+(P218*10%)</f>
        <v>77.974999999999994</v>
      </c>
      <c r="R218" t="str">
        <f>VLOOKUP(Q218,Cara!$E$44:$F$49,2,TRUE)</f>
        <v>B</v>
      </c>
      <c r="S218" s="5">
        <f>VLOOKUP(C218,Sheet1!$A$2:$B$1001,2,FALSE)</f>
        <v>37464</v>
      </c>
      <c r="T218" s="6" t="str">
        <f>VLOOKUP(C218,Sheet1!$A$2:$G$1001,7,)</f>
        <v>Tegal</v>
      </c>
      <c r="U218" s="4">
        <f>VLOOKUP(C218,Sheet1!$A$2:$D$1001,4,FALSE)</f>
        <v>163</v>
      </c>
      <c r="V218" s="4">
        <f>VLOOKUP(C218,Sheet1!$A$2:$E$1001,5,FALSE)</f>
        <v>50</v>
      </c>
      <c r="W218" s="4" t="str">
        <f>VLOOKUP(C218,Sheet1!$A$2:$F$1001,6,FALSE)</f>
        <v>Jalan Wonoayu No. 69</v>
      </c>
      <c r="X218" s="4" t="str">
        <f>VLOOKUP(Main!C218,Sheet1!$A$2:$C$1001,3,FALSE)</f>
        <v>O+</v>
      </c>
    </row>
    <row r="219" spans="1:24" ht="15.75" x14ac:dyDescent="0.25">
      <c r="A219" s="43">
        <v>218</v>
      </c>
      <c r="B219" t="str">
        <f>VLOOKUP(D219,Cara!$C$21:$D$27,2,FALSE)</f>
        <v>E</v>
      </c>
      <c r="C219" t="str">
        <f t="shared" si="9"/>
        <v>E0218</v>
      </c>
      <c r="D219" t="s">
        <v>1010</v>
      </c>
      <c r="E219" s="4" t="str">
        <f>VLOOKUP(C219,Detail!$G:$H,2,FALSE)</f>
        <v>Prasetyo Nashiruddin</v>
      </c>
      <c r="F219" s="4" t="str">
        <f>VLOOKUP(D219,Helper!$D$31:$E$36,2,FALSE)</f>
        <v>Bu Made</v>
      </c>
      <c r="G219">
        <v>71</v>
      </c>
      <c r="H219">
        <v>67</v>
      </c>
      <c r="I219">
        <v>59</v>
      </c>
      <c r="J219">
        <v>55</v>
      </c>
      <c r="K219">
        <v>52</v>
      </c>
      <c r="L219">
        <v>79</v>
      </c>
      <c r="M219">
        <v>95</v>
      </c>
      <c r="N219" s="36" t="str">
        <f>IFERROR(VLOOKUP(C219,Absen!$A$2:$B$501,2,FALSE),"No")</f>
        <v>No</v>
      </c>
      <c r="O219" t="str">
        <f t="shared" si="10"/>
        <v>No</v>
      </c>
      <c r="P219">
        <f t="shared" si="11"/>
        <v>95</v>
      </c>
      <c r="Q219" s="42">
        <f>(Main!G219*12.5%)+(H219*12.5%)+(J219*12.5%)+(K219*12.5%)+(I219*20%)+(L219*20%)+(P219*10%)</f>
        <v>67.724999999999994</v>
      </c>
      <c r="R219" t="str">
        <f>VLOOKUP(Q219,Cara!$E$44:$F$49,2,TRUE)</f>
        <v>C</v>
      </c>
      <c r="S219" s="5">
        <f>VLOOKUP(C219,Sheet1!$A$2:$B$1001,2,FALSE)</f>
        <v>37083</v>
      </c>
      <c r="T219" s="6" t="str">
        <f>VLOOKUP(C219,Sheet1!$A$2:$G$1001,7,)</f>
        <v>Manado</v>
      </c>
      <c r="U219" s="4">
        <f>VLOOKUP(C219,Sheet1!$A$2:$D$1001,4,FALSE)</f>
        <v>157</v>
      </c>
      <c r="V219" s="4">
        <f>VLOOKUP(C219,Sheet1!$A$2:$E$1001,5,FALSE)</f>
        <v>59</v>
      </c>
      <c r="W219" s="4" t="str">
        <f>VLOOKUP(C219,Sheet1!$A$2:$F$1001,6,FALSE)</f>
        <v>Gang Rajawali Timur No. 87</v>
      </c>
      <c r="X219" s="4" t="str">
        <f>VLOOKUP(Main!C219,Sheet1!$A$2:$C$1001,3,FALSE)</f>
        <v>AB+</v>
      </c>
    </row>
    <row r="220" spans="1:24" ht="15.75" x14ac:dyDescent="0.25">
      <c r="A220" s="43">
        <v>219</v>
      </c>
      <c r="B220" t="str">
        <f>VLOOKUP(D220,Cara!$C$21:$D$27,2,FALSE)</f>
        <v>F</v>
      </c>
      <c r="C220" t="str">
        <f t="shared" si="9"/>
        <v>F0219</v>
      </c>
      <c r="D220" t="s">
        <v>1011</v>
      </c>
      <c r="E220" s="4" t="str">
        <f>VLOOKUP(C220,Detail!$G:$H,2,FALSE)</f>
        <v>Luis Sirait</v>
      </c>
      <c r="F220" s="4" t="str">
        <f>VLOOKUP(D220,Helper!$D$31:$E$36,2,FALSE)</f>
        <v>Pak Andi</v>
      </c>
      <c r="G220">
        <v>84</v>
      </c>
      <c r="H220">
        <v>58</v>
      </c>
      <c r="I220">
        <v>89</v>
      </c>
      <c r="J220">
        <v>64</v>
      </c>
      <c r="K220">
        <v>56</v>
      </c>
      <c r="L220">
        <v>94</v>
      </c>
      <c r="M220">
        <v>73</v>
      </c>
      <c r="N220" s="36" t="str">
        <f>IFERROR(VLOOKUP(C220,Absen!$A$2:$B$501,2,FALSE),"No")</f>
        <v>No</v>
      </c>
      <c r="O220" t="str">
        <f t="shared" si="10"/>
        <v>No</v>
      </c>
      <c r="P220">
        <f t="shared" si="11"/>
        <v>73</v>
      </c>
      <c r="Q220" s="42">
        <f>(Main!G220*12.5%)+(H220*12.5%)+(J220*12.5%)+(K220*12.5%)+(I220*20%)+(L220*20%)+(P220*10%)</f>
        <v>76.649999999999991</v>
      </c>
      <c r="R220" t="str">
        <f>VLOOKUP(Q220,Cara!$E$44:$F$49,2,TRUE)</f>
        <v>B</v>
      </c>
      <c r="S220" s="5">
        <f>VLOOKUP(C220,Sheet1!$A$2:$B$1001,2,FALSE)</f>
        <v>38185</v>
      </c>
      <c r="T220" s="6" t="str">
        <f>VLOOKUP(C220,Sheet1!$A$2:$G$1001,7,)</f>
        <v>Semarang</v>
      </c>
      <c r="U220" s="4">
        <f>VLOOKUP(C220,Sheet1!$A$2:$D$1001,4,FALSE)</f>
        <v>171</v>
      </c>
      <c r="V220" s="4">
        <f>VLOOKUP(C220,Sheet1!$A$2:$E$1001,5,FALSE)</f>
        <v>92</v>
      </c>
      <c r="W220" s="4" t="str">
        <f>VLOOKUP(C220,Sheet1!$A$2:$F$1001,6,FALSE)</f>
        <v>Gg. Cikutra Barat No. 75</v>
      </c>
      <c r="X220" s="4" t="str">
        <f>VLOOKUP(Main!C220,Sheet1!$A$2:$C$1001,3,FALSE)</f>
        <v>A-</v>
      </c>
    </row>
    <row r="221" spans="1:24" ht="15.75" x14ac:dyDescent="0.25">
      <c r="A221" s="43">
        <v>220</v>
      </c>
      <c r="B221" t="str">
        <f>VLOOKUP(D221,Cara!$C$21:$D$27,2,FALSE)</f>
        <v>D</v>
      </c>
      <c r="C221" t="str">
        <f t="shared" si="9"/>
        <v>D0220</v>
      </c>
      <c r="D221" t="s">
        <v>1013</v>
      </c>
      <c r="E221" s="4" t="str">
        <f>VLOOKUP(C221,Detail!$G:$H,2,FALSE)</f>
        <v>Indah Salahudin</v>
      </c>
      <c r="F221" s="4" t="str">
        <f>VLOOKUP(D221,Helper!$D$31:$E$36,2,FALSE)</f>
        <v>Bu Ratna</v>
      </c>
      <c r="G221">
        <v>76</v>
      </c>
      <c r="H221">
        <v>65</v>
      </c>
      <c r="I221">
        <v>49</v>
      </c>
      <c r="J221">
        <v>72</v>
      </c>
      <c r="K221">
        <v>61</v>
      </c>
      <c r="L221">
        <v>41</v>
      </c>
      <c r="M221">
        <v>81</v>
      </c>
      <c r="N221" s="36">
        <f>IFERROR(VLOOKUP(C221,Absen!$A$2:$B$501,2,FALSE),"No")</f>
        <v>44864</v>
      </c>
      <c r="O221" t="str">
        <f t="shared" si="10"/>
        <v>October</v>
      </c>
      <c r="P221">
        <f t="shared" si="11"/>
        <v>71</v>
      </c>
      <c r="Q221" s="42">
        <f>(Main!G221*12.5%)+(H221*12.5%)+(J221*12.5%)+(K221*12.5%)+(I221*20%)+(L221*20%)+(P221*10%)</f>
        <v>59.35</v>
      </c>
      <c r="R221" t="str">
        <f>VLOOKUP(Q221,Cara!$E$44:$F$49,2,TRUE)</f>
        <v>D</v>
      </c>
      <c r="S221" s="5">
        <f>VLOOKUP(C221,Sheet1!$A$2:$B$1001,2,FALSE)</f>
        <v>37258</v>
      </c>
      <c r="T221" s="6" t="str">
        <f>VLOOKUP(C221,Sheet1!$A$2:$G$1001,7,)</f>
        <v>Bima</v>
      </c>
      <c r="U221" s="4">
        <f>VLOOKUP(C221,Sheet1!$A$2:$D$1001,4,FALSE)</f>
        <v>174</v>
      </c>
      <c r="V221" s="4">
        <f>VLOOKUP(C221,Sheet1!$A$2:$E$1001,5,FALSE)</f>
        <v>47</v>
      </c>
      <c r="W221" s="4" t="str">
        <f>VLOOKUP(C221,Sheet1!$A$2:$F$1001,6,FALSE)</f>
        <v>Gg. Lembong No. 31</v>
      </c>
      <c r="X221" s="4" t="str">
        <f>VLOOKUP(Main!C221,Sheet1!$A$2:$C$1001,3,FALSE)</f>
        <v>O-</v>
      </c>
    </row>
    <row r="222" spans="1:24" ht="15.75" x14ac:dyDescent="0.25">
      <c r="A222" s="43">
        <v>221</v>
      </c>
      <c r="B222" t="str">
        <f>VLOOKUP(D222,Cara!$C$21:$D$27,2,FALSE)</f>
        <v>F</v>
      </c>
      <c r="C222" t="str">
        <f t="shared" si="9"/>
        <v>F0221</v>
      </c>
      <c r="D222" t="s">
        <v>1011</v>
      </c>
      <c r="E222" s="4" t="str">
        <f>VLOOKUP(C222,Detail!$G:$H,2,FALSE)</f>
        <v>Kenari Saefullah</v>
      </c>
      <c r="F222" s="4" t="str">
        <f>VLOOKUP(D222,Helper!$D$31:$E$36,2,FALSE)</f>
        <v>Pak Andi</v>
      </c>
      <c r="G222">
        <v>72</v>
      </c>
      <c r="H222">
        <v>52</v>
      </c>
      <c r="I222">
        <v>56</v>
      </c>
      <c r="J222">
        <v>70</v>
      </c>
      <c r="K222">
        <v>50</v>
      </c>
      <c r="L222">
        <v>56</v>
      </c>
      <c r="M222">
        <v>94</v>
      </c>
      <c r="N222" s="36">
        <f>IFERROR(VLOOKUP(C222,Absen!$A$2:$B$501,2,FALSE),"No")</f>
        <v>44873</v>
      </c>
      <c r="O222" t="str">
        <f t="shared" si="10"/>
        <v>November</v>
      </c>
      <c r="P222">
        <f t="shared" si="11"/>
        <v>84</v>
      </c>
      <c r="Q222" s="42">
        <f>(Main!G222*12.5%)+(H222*12.5%)+(J222*12.5%)+(K222*12.5%)+(I222*20%)+(L222*20%)+(P222*10%)</f>
        <v>61.300000000000004</v>
      </c>
      <c r="R222" t="str">
        <f>VLOOKUP(Q222,Cara!$E$44:$F$49,2,TRUE)</f>
        <v>C</v>
      </c>
      <c r="S222" s="5">
        <f>VLOOKUP(C222,Sheet1!$A$2:$B$1001,2,FALSE)</f>
        <v>38420</v>
      </c>
      <c r="T222" s="6" t="str">
        <f>VLOOKUP(C222,Sheet1!$A$2:$G$1001,7,)</f>
        <v>Pasuruan</v>
      </c>
      <c r="U222" s="4">
        <f>VLOOKUP(C222,Sheet1!$A$2:$D$1001,4,FALSE)</f>
        <v>180</v>
      </c>
      <c r="V222" s="4">
        <f>VLOOKUP(C222,Sheet1!$A$2:$E$1001,5,FALSE)</f>
        <v>55</v>
      </c>
      <c r="W222" s="4" t="str">
        <f>VLOOKUP(C222,Sheet1!$A$2:$F$1001,6,FALSE)</f>
        <v>Jalan Dipenogoro No. 04</v>
      </c>
      <c r="X222" s="4" t="str">
        <f>VLOOKUP(Main!C222,Sheet1!$A$2:$C$1001,3,FALSE)</f>
        <v>A-</v>
      </c>
    </row>
    <row r="223" spans="1:24" ht="15.75" x14ac:dyDescent="0.25">
      <c r="A223" s="43">
        <v>222</v>
      </c>
      <c r="B223" t="str">
        <f>VLOOKUP(D223,Cara!$C$21:$D$27,2,FALSE)</f>
        <v>F</v>
      </c>
      <c r="C223" t="str">
        <f t="shared" si="9"/>
        <v>F0222</v>
      </c>
      <c r="D223" t="s">
        <v>1011</v>
      </c>
      <c r="E223" s="4" t="str">
        <f>VLOOKUP(C223,Detail!$G:$H,2,FALSE)</f>
        <v>Shania Anggriawan</v>
      </c>
      <c r="F223" s="4" t="str">
        <f>VLOOKUP(D223,Helper!$D$31:$E$36,2,FALSE)</f>
        <v>Pak Andi</v>
      </c>
      <c r="G223">
        <v>57</v>
      </c>
      <c r="H223">
        <v>65</v>
      </c>
      <c r="I223">
        <v>66</v>
      </c>
      <c r="J223">
        <v>59</v>
      </c>
      <c r="K223">
        <v>77</v>
      </c>
      <c r="L223">
        <v>77</v>
      </c>
      <c r="M223">
        <v>75</v>
      </c>
      <c r="N223" s="36">
        <f>IFERROR(VLOOKUP(C223,Absen!$A$2:$B$501,2,FALSE),"No")</f>
        <v>44791</v>
      </c>
      <c r="O223" t="str">
        <f t="shared" si="10"/>
        <v>August</v>
      </c>
      <c r="P223">
        <f t="shared" si="11"/>
        <v>65</v>
      </c>
      <c r="Q223" s="42">
        <f>(Main!G223*12.5%)+(H223*12.5%)+(J223*12.5%)+(K223*12.5%)+(I223*20%)+(L223*20%)+(P223*10%)</f>
        <v>67.349999999999994</v>
      </c>
      <c r="R223" t="str">
        <f>VLOOKUP(Q223,Cara!$E$44:$F$49,2,TRUE)</f>
        <v>C</v>
      </c>
      <c r="S223" s="5">
        <f>VLOOKUP(C223,Sheet1!$A$2:$B$1001,2,FALSE)</f>
        <v>37295</v>
      </c>
      <c r="T223" s="6" t="str">
        <f>VLOOKUP(C223,Sheet1!$A$2:$G$1001,7,)</f>
        <v>Padangpanjang</v>
      </c>
      <c r="U223" s="4">
        <f>VLOOKUP(C223,Sheet1!$A$2:$D$1001,4,FALSE)</f>
        <v>151</v>
      </c>
      <c r="V223" s="4">
        <f>VLOOKUP(C223,Sheet1!$A$2:$E$1001,5,FALSE)</f>
        <v>65</v>
      </c>
      <c r="W223" s="4" t="str">
        <f>VLOOKUP(C223,Sheet1!$A$2:$F$1001,6,FALSE)</f>
        <v>Jalan Kapten Muslihat No. 07</v>
      </c>
      <c r="X223" s="4" t="str">
        <f>VLOOKUP(Main!C223,Sheet1!$A$2:$C$1001,3,FALSE)</f>
        <v>A-</v>
      </c>
    </row>
    <row r="224" spans="1:24" ht="15.75" x14ac:dyDescent="0.25">
      <c r="A224" s="43">
        <v>223</v>
      </c>
      <c r="B224" t="str">
        <f>VLOOKUP(D224,Cara!$C$21:$D$27,2,FALSE)</f>
        <v>E</v>
      </c>
      <c r="C224" t="str">
        <f t="shared" si="9"/>
        <v>E0223</v>
      </c>
      <c r="D224" t="s">
        <v>1010</v>
      </c>
      <c r="E224" s="4" t="str">
        <f>VLOOKUP(C224,Detail!$G:$H,2,FALSE)</f>
        <v>Kemba Napitupulu</v>
      </c>
      <c r="F224" s="4" t="str">
        <f>VLOOKUP(D224,Helper!$D$31:$E$36,2,FALSE)</f>
        <v>Bu Made</v>
      </c>
      <c r="G224">
        <v>56</v>
      </c>
      <c r="H224">
        <v>49</v>
      </c>
      <c r="I224">
        <v>91</v>
      </c>
      <c r="J224">
        <v>73</v>
      </c>
      <c r="K224">
        <v>85</v>
      </c>
      <c r="L224">
        <v>64</v>
      </c>
      <c r="M224">
        <v>87</v>
      </c>
      <c r="N224" s="36" t="str">
        <f>IFERROR(VLOOKUP(C224,Absen!$A$2:$B$501,2,FALSE),"No")</f>
        <v>No</v>
      </c>
      <c r="O224" t="str">
        <f t="shared" si="10"/>
        <v>No</v>
      </c>
      <c r="P224">
        <f t="shared" si="11"/>
        <v>87</v>
      </c>
      <c r="Q224" s="42">
        <f>(Main!G224*12.5%)+(H224*12.5%)+(J224*12.5%)+(K224*12.5%)+(I224*20%)+(L224*20%)+(P224*10%)</f>
        <v>72.575000000000003</v>
      </c>
      <c r="R224" t="str">
        <f>VLOOKUP(Q224,Cara!$E$44:$F$49,2,TRUE)</f>
        <v>B</v>
      </c>
      <c r="S224" s="5">
        <f>VLOOKUP(C224,Sheet1!$A$2:$B$1001,2,FALSE)</f>
        <v>37536</v>
      </c>
      <c r="T224" s="6" t="str">
        <f>VLOOKUP(C224,Sheet1!$A$2:$G$1001,7,)</f>
        <v>Palopo</v>
      </c>
      <c r="U224" s="4">
        <f>VLOOKUP(C224,Sheet1!$A$2:$D$1001,4,FALSE)</f>
        <v>173</v>
      </c>
      <c r="V224" s="4">
        <f>VLOOKUP(C224,Sheet1!$A$2:$E$1001,5,FALSE)</f>
        <v>50</v>
      </c>
      <c r="W224" s="4" t="str">
        <f>VLOOKUP(C224,Sheet1!$A$2:$F$1001,6,FALSE)</f>
        <v xml:space="preserve">Jl. Suryakencana No. 3
</v>
      </c>
      <c r="X224" s="4" t="str">
        <f>VLOOKUP(Main!C224,Sheet1!$A$2:$C$1001,3,FALSE)</f>
        <v>AB+</v>
      </c>
    </row>
    <row r="225" spans="1:24" ht="15.75" x14ac:dyDescent="0.25">
      <c r="A225" s="43">
        <v>224</v>
      </c>
      <c r="B225" t="str">
        <f>VLOOKUP(D225,Cara!$C$21:$D$27,2,FALSE)</f>
        <v>D</v>
      </c>
      <c r="C225" t="str">
        <f t="shared" si="9"/>
        <v>D0224</v>
      </c>
      <c r="D225" t="s">
        <v>1013</v>
      </c>
      <c r="E225" s="4" t="str">
        <f>VLOOKUP(C225,Detail!$G:$H,2,FALSE)</f>
        <v>Cahyadi Pradana</v>
      </c>
      <c r="F225" s="4" t="str">
        <f>VLOOKUP(D225,Helper!$D$31:$E$36,2,FALSE)</f>
        <v>Bu Ratna</v>
      </c>
      <c r="G225">
        <v>78</v>
      </c>
      <c r="H225">
        <v>75</v>
      </c>
      <c r="I225">
        <v>44</v>
      </c>
      <c r="J225">
        <v>56</v>
      </c>
      <c r="K225">
        <v>73</v>
      </c>
      <c r="L225">
        <v>82</v>
      </c>
      <c r="M225">
        <v>87</v>
      </c>
      <c r="N225" s="36" t="str">
        <f>IFERROR(VLOOKUP(C225,Absen!$A$2:$B$501,2,FALSE),"No")</f>
        <v>No</v>
      </c>
      <c r="O225" t="str">
        <f t="shared" si="10"/>
        <v>No</v>
      </c>
      <c r="P225">
        <f t="shared" si="11"/>
        <v>87</v>
      </c>
      <c r="Q225" s="42">
        <f>(Main!G225*12.5%)+(H225*12.5%)+(J225*12.5%)+(K225*12.5%)+(I225*20%)+(L225*20%)+(P225*10%)</f>
        <v>69.150000000000006</v>
      </c>
      <c r="R225" t="str">
        <f>VLOOKUP(Q225,Cara!$E$44:$F$49,2,TRUE)</f>
        <v>C</v>
      </c>
      <c r="S225" s="5">
        <f>VLOOKUP(C225,Sheet1!$A$2:$B$1001,2,FALSE)</f>
        <v>37629</v>
      </c>
      <c r="T225" s="6" t="str">
        <f>VLOOKUP(C225,Sheet1!$A$2:$G$1001,7,)</f>
        <v>Sibolga</v>
      </c>
      <c r="U225" s="4">
        <f>VLOOKUP(C225,Sheet1!$A$2:$D$1001,4,FALSE)</f>
        <v>162</v>
      </c>
      <c r="V225" s="4">
        <f>VLOOKUP(C225,Sheet1!$A$2:$E$1001,5,FALSE)</f>
        <v>95</v>
      </c>
      <c r="W225" s="4" t="str">
        <f>VLOOKUP(C225,Sheet1!$A$2:$F$1001,6,FALSE)</f>
        <v>Jalan PHH. Mustofa No. 42</v>
      </c>
      <c r="X225" s="4" t="str">
        <f>VLOOKUP(Main!C225,Sheet1!$A$2:$C$1001,3,FALSE)</f>
        <v>O+</v>
      </c>
    </row>
    <row r="226" spans="1:24" ht="15.75" x14ac:dyDescent="0.25">
      <c r="A226" s="43">
        <v>225</v>
      </c>
      <c r="B226" t="str">
        <f>VLOOKUP(D226,Cara!$C$21:$D$27,2,FALSE)</f>
        <v>F</v>
      </c>
      <c r="C226" t="str">
        <f t="shared" si="9"/>
        <v>F0225</v>
      </c>
      <c r="D226" t="s">
        <v>1011</v>
      </c>
      <c r="E226" s="4" t="str">
        <f>VLOOKUP(C226,Detail!$G:$H,2,FALSE)</f>
        <v>Lutfan Permata</v>
      </c>
      <c r="F226" s="4" t="str">
        <f>VLOOKUP(D226,Helper!$D$31:$E$36,2,FALSE)</f>
        <v>Pak Andi</v>
      </c>
      <c r="G226">
        <v>61</v>
      </c>
      <c r="H226">
        <v>45</v>
      </c>
      <c r="I226">
        <v>30</v>
      </c>
      <c r="J226">
        <v>63</v>
      </c>
      <c r="K226">
        <v>67</v>
      </c>
      <c r="L226">
        <v>66</v>
      </c>
      <c r="M226">
        <v>89</v>
      </c>
      <c r="N226" s="36">
        <f>IFERROR(VLOOKUP(C226,Absen!$A$2:$B$501,2,FALSE),"No")</f>
        <v>44786</v>
      </c>
      <c r="O226" t="str">
        <f t="shared" si="10"/>
        <v>August</v>
      </c>
      <c r="P226">
        <f t="shared" si="11"/>
        <v>79</v>
      </c>
      <c r="Q226" s="42">
        <f>(Main!G226*12.5%)+(H226*12.5%)+(J226*12.5%)+(K226*12.5%)+(I226*20%)+(L226*20%)+(P226*10%)</f>
        <v>56.6</v>
      </c>
      <c r="R226" t="str">
        <f>VLOOKUP(Q226,Cara!$E$44:$F$49,2,TRUE)</f>
        <v>D</v>
      </c>
      <c r="S226" s="5">
        <f>VLOOKUP(C226,Sheet1!$A$2:$B$1001,2,FALSE)</f>
        <v>38270</v>
      </c>
      <c r="T226" s="6" t="str">
        <f>VLOOKUP(C226,Sheet1!$A$2:$G$1001,7,)</f>
        <v>Bontang</v>
      </c>
      <c r="U226" s="4">
        <f>VLOOKUP(C226,Sheet1!$A$2:$D$1001,4,FALSE)</f>
        <v>171</v>
      </c>
      <c r="V226" s="4">
        <f>VLOOKUP(C226,Sheet1!$A$2:$E$1001,5,FALSE)</f>
        <v>76</v>
      </c>
      <c r="W226" s="4" t="str">
        <f>VLOOKUP(C226,Sheet1!$A$2:$F$1001,6,FALSE)</f>
        <v xml:space="preserve">Jalan Gegerkalong Hilir No. 5
</v>
      </c>
      <c r="X226" s="4" t="str">
        <f>VLOOKUP(Main!C226,Sheet1!$A$2:$C$1001,3,FALSE)</f>
        <v>A+</v>
      </c>
    </row>
    <row r="227" spans="1:24" ht="15.75" x14ac:dyDescent="0.25">
      <c r="A227" s="43">
        <v>226</v>
      </c>
      <c r="B227" t="str">
        <f>VLOOKUP(D227,Cara!$C$21:$D$27,2,FALSE)</f>
        <v>B</v>
      </c>
      <c r="C227" t="str">
        <f t="shared" si="9"/>
        <v>B0226</v>
      </c>
      <c r="D227" t="s">
        <v>1014</v>
      </c>
      <c r="E227" s="4" t="str">
        <f>VLOOKUP(C227,Detail!$G:$H,2,FALSE)</f>
        <v>Victoria Mustofa</v>
      </c>
      <c r="F227" s="4" t="str">
        <f>VLOOKUP(D227,Helper!$D$31:$E$36,2,FALSE)</f>
        <v>Pak Krisna</v>
      </c>
      <c r="G227">
        <v>65</v>
      </c>
      <c r="H227">
        <v>65</v>
      </c>
      <c r="I227">
        <v>50</v>
      </c>
      <c r="J227">
        <v>71</v>
      </c>
      <c r="K227">
        <v>70</v>
      </c>
      <c r="L227">
        <v>62</v>
      </c>
      <c r="M227">
        <v>63</v>
      </c>
      <c r="N227" s="36">
        <f>IFERROR(VLOOKUP(C227,Absen!$A$2:$B$501,2,FALSE),"No")</f>
        <v>44753</v>
      </c>
      <c r="O227" t="str">
        <f t="shared" si="10"/>
        <v>July</v>
      </c>
      <c r="P227">
        <f t="shared" si="11"/>
        <v>53</v>
      </c>
      <c r="Q227" s="42">
        <f>(Main!G227*12.5%)+(H227*12.5%)+(J227*12.5%)+(K227*12.5%)+(I227*20%)+(L227*20%)+(P227*10%)</f>
        <v>61.575000000000003</v>
      </c>
      <c r="R227" t="str">
        <f>VLOOKUP(Q227,Cara!$E$44:$F$49,2,TRUE)</f>
        <v>C</v>
      </c>
      <c r="S227" s="5">
        <f>VLOOKUP(C227,Sheet1!$A$2:$B$1001,2,FALSE)</f>
        <v>37533</v>
      </c>
      <c r="T227" s="6" t="str">
        <f>VLOOKUP(C227,Sheet1!$A$2:$G$1001,7,)</f>
        <v>Manado</v>
      </c>
      <c r="U227" s="4">
        <f>VLOOKUP(C227,Sheet1!$A$2:$D$1001,4,FALSE)</f>
        <v>170</v>
      </c>
      <c r="V227" s="4">
        <f>VLOOKUP(C227,Sheet1!$A$2:$E$1001,5,FALSE)</f>
        <v>58</v>
      </c>
      <c r="W227" s="4" t="str">
        <f>VLOOKUP(C227,Sheet1!$A$2:$F$1001,6,FALSE)</f>
        <v>Jalan Indragiri No. 33</v>
      </c>
      <c r="X227" s="4" t="str">
        <f>VLOOKUP(Main!C227,Sheet1!$A$2:$C$1001,3,FALSE)</f>
        <v>A-</v>
      </c>
    </row>
    <row r="228" spans="1:24" ht="15.75" x14ac:dyDescent="0.25">
      <c r="A228" s="43">
        <v>227</v>
      </c>
      <c r="B228" t="str">
        <f>VLOOKUP(D228,Cara!$C$21:$D$27,2,FALSE)</f>
        <v>E</v>
      </c>
      <c r="C228" t="str">
        <f t="shared" si="9"/>
        <v>E0227</v>
      </c>
      <c r="D228" t="s">
        <v>1010</v>
      </c>
      <c r="E228" s="4" t="str">
        <f>VLOOKUP(C228,Detail!$G:$H,2,FALSE)</f>
        <v>Calista Hutasoit</v>
      </c>
      <c r="F228" s="4" t="str">
        <f>VLOOKUP(D228,Helper!$D$31:$E$36,2,FALSE)</f>
        <v>Bu Made</v>
      </c>
      <c r="G228">
        <v>91</v>
      </c>
      <c r="H228">
        <v>45</v>
      </c>
      <c r="I228">
        <v>51</v>
      </c>
      <c r="J228">
        <v>67</v>
      </c>
      <c r="K228">
        <v>82</v>
      </c>
      <c r="L228">
        <v>78</v>
      </c>
      <c r="M228">
        <v>95</v>
      </c>
      <c r="N228" s="36" t="str">
        <f>IFERROR(VLOOKUP(C228,Absen!$A$2:$B$501,2,FALSE),"No")</f>
        <v>No</v>
      </c>
      <c r="O228" t="str">
        <f t="shared" si="10"/>
        <v>No</v>
      </c>
      <c r="P228">
        <f t="shared" si="11"/>
        <v>95</v>
      </c>
      <c r="Q228" s="42">
        <f>(Main!G228*12.5%)+(H228*12.5%)+(J228*12.5%)+(K228*12.5%)+(I228*20%)+(L228*20%)+(P228*10%)</f>
        <v>70.925000000000011</v>
      </c>
      <c r="R228" t="str">
        <f>VLOOKUP(Q228,Cara!$E$44:$F$49,2,TRUE)</f>
        <v>B</v>
      </c>
      <c r="S228" s="5">
        <f>VLOOKUP(C228,Sheet1!$A$2:$B$1001,2,FALSE)</f>
        <v>38017</v>
      </c>
      <c r="T228" s="6" t="str">
        <f>VLOOKUP(C228,Sheet1!$A$2:$G$1001,7,)</f>
        <v>Kota Administrasi Jakarta Timur</v>
      </c>
      <c r="U228" s="4">
        <f>VLOOKUP(C228,Sheet1!$A$2:$D$1001,4,FALSE)</f>
        <v>164</v>
      </c>
      <c r="V228" s="4">
        <f>VLOOKUP(C228,Sheet1!$A$2:$E$1001,5,FALSE)</f>
        <v>79</v>
      </c>
      <c r="W228" s="4" t="str">
        <f>VLOOKUP(C228,Sheet1!$A$2:$F$1001,6,FALSE)</f>
        <v xml:space="preserve">Gang Medokan Ayu No. 6
</v>
      </c>
      <c r="X228" s="4" t="str">
        <f>VLOOKUP(Main!C228,Sheet1!$A$2:$C$1001,3,FALSE)</f>
        <v>AB-</v>
      </c>
    </row>
    <row r="229" spans="1:24" ht="15.75" x14ac:dyDescent="0.25">
      <c r="A229" s="43">
        <v>228</v>
      </c>
      <c r="B229" t="str">
        <f>VLOOKUP(D229,Cara!$C$21:$D$27,2,FALSE)</f>
        <v>F</v>
      </c>
      <c r="C229" t="str">
        <f t="shared" si="9"/>
        <v>F0228</v>
      </c>
      <c r="D229" t="s">
        <v>1011</v>
      </c>
      <c r="E229" s="4" t="str">
        <f>VLOOKUP(C229,Detail!$G:$H,2,FALSE)</f>
        <v>Kariman Usamah</v>
      </c>
      <c r="F229" s="4" t="str">
        <f>VLOOKUP(D229,Helper!$D$31:$E$36,2,FALSE)</f>
        <v>Pak Andi</v>
      </c>
      <c r="G229">
        <v>80</v>
      </c>
      <c r="H229">
        <v>67</v>
      </c>
      <c r="I229">
        <v>92</v>
      </c>
      <c r="J229">
        <v>69</v>
      </c>
      <c r="K229">
        <v>67</v>
      </c>
      <c r="L229">
        <v>65</v>
      </c>
      <c r="M229">
        <v>78</v>
      </c>
      <c r="N229" s="36" t="str">
        <f>IFERROR(VLOOKUP(C229,Absen!$A$2:$B$501,2,FALSE),"No")</f>
        <v>No</v>
      </c>
      <c r="O229" t="str">
        <f t="shared" si="10"/>
        <v>No</v>
      </c>
      <c r="P229">
        <f t="shared" si="11"/>
        <v>78</v>
      </c>
      <c r="Q229" s="42">
        <f>(Main!G229*12.5%)+(H229*12.5%)+(J229*12.5%)+(K229*12.5%)+(I229*20%)+(L229*20%)+(P229*10%)</f>
        <v>74.575000000000003</v>
      </c>
      <c r="R229" t="str">
        <f>VLOOKUP(Q229,Cara!$E$44:$F$49,2,TRUE)</f>
        <v>B</v>
      </c>
      <c r="S229" s="5">
        <f>VLOOKUP(C229,Sheet1!$A$2:$B$1001,2,FALSE)</f>
        <v>37443</v>
      </c>
      <c r="T229" s="6" t="str">
        <f>VLOOKUP(C229,Sheet1!$A$2:$G$1001,7,)</f>
        <v>Yogyakarta</v>
      </c>
      <c r="U229" s="4">
        <f>VLOOKUP(C229,Sheet1!$A$2:$D$1001,4,FALSE)</f>
        <v>161</v>
      </c>
      <c r="V229" s="4">
        <f>VLOOKUP(C229,Sheet1!$A$2:$E$1001,5,FALSE)</f>
        <v>74</v>
      </c>
      <c r="W229" s="4" t="str">
        <f>VLOOKUP(C229,Sheet1!$A$2:$F$1001,6,FALSE)</f>
        <v>Jalan Cikutra Timur No. 22</v>
      </c>
      <c r="X229" s="4" t="str">
        <f>VLOOKUP(Main!C229,Sheet1!$A$2:$C$1001,3,FALSE)</f>
        <v>O-</v>
      </c>
    </row>
    <row r="230" spans="1:24" ht="15.75" x14ac:dyDescent="0.25">
      <c r="A230" s="43">
        <v>229</v>
      </c>
      <c r="B230" t="str">
        <f>VLOOKUP(D230,Cara!$C$21:$D$27,2,FALSE)</f>
        <v>B</v>
      </c>
      <c r="C230" t="str">
        <f t="shared" si="9"/>
        <v>B0229</v>
      </c>
      <c r="D230" t="s">
        <v>1014</v>
      </c>
      <c r="E230" s="4" t="str">
        <f>VLOOKUP(C230,Detail!$G:$H,2,FALSE)</f>
        <v>Putri Simanjuntak</v>
      </c>
      <c r="F230" s="4" t="str">
        <f>VLOOKUP(D230,Helper!$D$31:$E$36,2,FALSE)</f>
        <v>Pak Krisna</v>
      </c>
      <c r="G230">
        <v>54</v>
      </c>
      <c r="H230">
        <v>46</v>
      </c>
      <c r="I230">
        <v>50</v>
      </c>
      <c r="J230">
        <v>70</v>
      </c>
      <c r="K230">
        <v>51</v>
      </c>
      <c r="L230">
        <v>96</v>
      </c>
      <c r="M230">
        <v>88</v>
      </c>
      <c r="N230" s="36">
        <f>IFERROR(VLOOKUP(C230,Absen!$A$2:$B$501,2,FALSE),"No")</f>
        <v>44911</v>
      </c>
      <c r="O230" t="str">
        <f t="shared" si="10"/>
        <v>December</v>
      </c>
      <c r="P230">
        <f t="shared" si="11"/>
        <v>78</v>
      </c>
      <c r="Q230" s="42">
        <f>(Main!G230*12.5%)+(H230*12.5%)+(J230*12.5%)+(K230*12.5%)+(I230*20%)+(L230*20%)+(P230*10%)</f>
        <v>64.625</v>
      </c>
      <c r="R230" t="str">
        <f>VLOOKUP(Q230,Cara!$E$44:$F$49,2,TRUE)</f>
        <v>C</v>
      </c>
      <c r="S230" s="5">
        <f>VLOOKUP(C230,Sheet1!$A$2:$B$1001,2,FALSE)</f>
        <v>37248</v>
      </c>
      <c r="T230" s="6" t="str">
        <f>VLOOKUP(C230,Sheet1!$A$2:$G$1001,7,)</f>
        <v>Banjar</v>
      </c>
      <c r="U230" s="4">
        <f>VLOOKUP(C230,Sheet1!$A$2:$D$1001,4,FALSE)</f>
        <v>179</v>
      </c>
      <c r="V230" s="4">
        <f>VLOOKUP(C230,Sheet1!$A$2:$E$1001,5,FALSE)</f>
        <v>78</v>
      </c>
      <c r="W230" s="4" t="str">
        <f>VLOOKUP(C230,Sheet1!$A$2:$F$1001,6,FALSE)</f>
        <v>Gang Rajawali Timur No. 81</v>
      </c>
      <c r="X230" s="4" t="str">
        <f>VLOOKUP(Main!C230,Sheet1!$A$2:$C$1001,3,FALSE)</f>
        <v>AB+</v>
      </c>
    </row>
    <row r="231" spans="1:24" ht="15.75" x14ac:dyDescent="0.25">
      <c r="A231" s="43">
        <v>230</v>
      </c>
      <c r="B231" t="str">
        <f>VLOOKUP(D231,Cara!$C$21:$D$27,2,FALSE)</f>
        <v>C</v>
      </c>
      <c r="C231" t="str">
        <f t="shared" si="9"/>
        <v>C0230</v>
      </c>
      <c r="D231" t="s">
        <v>1012</v>
      </c>
      <c r="E231" s="4" t="str">
        <f>VLOOKUP(C231,Detail!$G:$H,2,FALSE)</f>
        <v>Jagapati Situmorang</v>
      </c>
      <c r="F231" s="4" t="str">
        <f>VLOOKUP(D231,Helper!$D$31:$E$36,2,FALSE)</f>
        <v>Pak Budi</v>
      </c>
      <c r="G231">
        <v>77</v>
      </c>
      <c r="H231">
        <v>53</v>
      </c>
      <c r="I231">
        <v>68</v>
      </c>
      <c r="J231">
        <v>65</v>
      </c>
      <c r="K231">
        <v>55</v>
      </c>
      <c r="L231">
        <v>47</v>
      </c>
      <c r="M231">
        <v>77</v>
      </c>
      <c r="N231" s="36">
        <f>IFERROR(VLOOKUP(C231,Absen!$A$2:$B$501,2,FALSE),"No")</f>
        <v>44864</v>
      </c>
      <c r="O231" t="str">
        <f t="shared" si="10"/>
        <v>October</v>
      </c>
      <c r="P231">
        <f t="shared" si="11"/>
        <v>67</v>
      </c>
      <c r="Q231" s="42">
        <f>(Main!G231*12.5%)+(H231*12.5%)+(J231*12.5%)+(K231*12.5%)+(I231*20%)+(L231*20%)+(P231*10%)</f>
        <v>60.95</v>
      </c>
      <c r="R231" t="str">
        <f>VLOOKUP(Q231,Cara!$E$44:$F$49,2,TRUE)</f>
        <v>C</v>
      </c>
      <c r="S231" s="5">
        <f>VLOOKUP(C231,Sheet1!$A$2:$B$1001,2,FALSE)</f>
        <v>37113</v>
      </c>
      <c r="T231" s="6" t="str">
        <f>VLOOKUP(C231,Sheet1!$A$2:$G$1001,7,)</f>
        <v>Pontianak</v>
      </c>
      <c r="U231" s="4">
        <f>VLOOKUP(C231,Sheet1!$A$2:$D$1001,4,FALSE)</f>
        <v>174</v>
      </c>
      <c r="V231" s="4">
        <f>VLOOKUP(C231,Sheet1!$A$2:$E$1001,5,FALSE)</f>
        <v>74</v>
      </c>
      <c r="W231" s="4" t="str">
        <f>VLOOKUP(C231,Sheet1!$A$2:$F$1001,6,FALSE)</f>
        <v>Gang H.J Maemunah No. 15</v>
      </c>
      <c r="X231" s="4" t="str">
        <f>VLOOKUP(Main!C231,Sheet1!$A$2:$C$1001,3,FALSE)</f>
        <v>A-</v>
      </c>
    </row>
    <row r="232" spans="1:24" ht="15.75" x14ac:dyDescent="0.25">
      <c r="A232" s="43">
        <v>231</v>
      </c>
      <c r="B232" t="str">
        <f>VLOOKUP(D232,Cara!$C$21:$D$27,2,FALSE)</f>
        <v>B</v>
      </c>
      <c r="C232" t="str">
        <f t="shared" si="9"/>
        <v>B0231</v>
      </c>
      <c r="D232" t="s">
        <v>1014</v>
      </c>
      <c r="E232" s="4" t="str">
        <f>VLOOKUP(C232,Detail!$G:$H,2,FALSE)</f>
        <v>Ibrani Purnawati</v>
      </c>
      <c r="F232" s="4" t="str">
        <f>VLOOKUP(D232,Helper!$D$31:$E$36,2,FALSE)</f>
        <v>Pak Krisna</v>
      </c>
      <c r="G232">
        <v>51</v>
      </c>
      <c r="H232">
        <v>68</v>
      </c>
      <c r="I232">
        <v>95</v>
      </c>
      <c r="J232">
        <v>74</v>
      </c>
      <c r="K232">
        <v>91</v>
      </c>
      <c r="L232">
        <v>55</v>
      </c>
      <c r="M232">
        <v>61</v>
      </c>
      <c r="N232" s="36">
        <f>IFERROR(VLOOKUP(C232,Absen!$A$2:$B$501,2,FALSE),"No")</f>
        <v>44792</v>
      </c>
      <c r="O232" t="str">
        <f t="shared" si="10"/>
        <v>August</v>
      </c>
      <c r="P232">
        <f t="shared" si="11"/>
        <v>51</v>
      </c>
      <c r="Q232" s="42">
        <f>(Main!G232*12.5%)+(H232*12.5%)+(J232*12.5%)+(K232*12.5%)+(I232*20%)+(L232*20%)+(P232*10%)</f>
        <v>70.599999999999994</v>
      </c>
      <c r="R232" t="str">
        <f>VLOOKUP(Q232,Cara!$E$44:$F$49,2,TRUE)</f>
        <v>B</v>
      </c>
      <c r="S232" s="5">
        <f>VLOOKUP(C232,Sheet1!$A$2:$B$1001,2,FALSE)</f>
        <v>37858</v>
      </c>
      <c r="T232" s="6" t="str">
        <f>VLOOKUP(C232,Sheet1!$A$2:$G$1001,7,)</f>
        <v>Tomohon</v>
      </c>
      <c r="U232" s="4">
        <f>VLOOKUP(C232,Sheet1!$A$2:$D$1001,4,FALSE)</f>
        <v>180</v>
      </c>
      <c r="V232" s="4">
        <f>VLOOKUP(C232,Sheet1!$A$2:$E$1001,5,FALSE)</f>
        <v>84</v>
      </c>
      <c r="W232" s="4" t="str">
        <f>VLOOKUP(C232,Sheet1!$A$2:$F$1001,6,FALSE)</f>
        <v xml:space="preserve">Jalan Surapati No. 2
</v>
      </c>
      <c r="X232" s="4" t="str">
        <f>VLOOKUP(Main!C232,Sheet1!$A$2:$C$1001,3,FALSE)</f>
        <v>A+</v>
      </c>
    </row>
    <row r="233" spans="1:24" ht="15.75" x14ac:dyDescent="0.25">
      <c r="A233" s="43">
        <v>232</v>
      </c>
      <c r="B233" t="str">
        <f>VLOOKUP(D233,Cara!$C$21:$D$27,2,FALSE)</f>
        <v>D</v>
      </c>
      <c r="C233" t="str">
        <f t="shared" si="9"/>
        <v>D0232</v>
      </c>
      <c r="D233" t="s">
        <v>1013</v>
      </c>
      <c r="E233" s="4" t="str">
        <f>VLOOKUP(C233,Detail!$G:$H,2,FALSE)</f>
        <v>Kemal Napitupulu</v>
      </c>
      <c r="F233" s="4" t="str">
        <f>VLOOKUP(D233,Helper!$D$31:$E$36,2,FALSE)</f>
        <v>Bu Ratna</v>
      </c>
      <c r="G233">
        <v>90</v>
      </c>
      <c r="H233">
        <v>60</v>
      </c>
      <c r="I233">
        <v>75</v>
      </c>
      <c r="J233">
        <v>65</v>
      </c>
      <c r="K233">
        <v>90</v>
      </c>
      <c r="L233">
        <v>64</v>
      </c>
      <c r="M233">
        <v>77</v>
      </c>
      <c r="N233" s="36" t="str">
        <f>IFERROR(VLOOKUP(C233,Absen!$A$2:$B$501,2,FALSE),"No")</f>
        <v>No</v>
      </c>
      <c r="O233" t="str">
        <f t="shared" si="10"/>
        <v>No</v>
      </c>
      <c r="P233">
        <f t="shared" si="11"/>
        <v>77</v>
      </c>
      <c r="Q233" s="42">
        <f>(Main!G233*12.5%)+(H233*12.5%)+(J233*12.5%)+(K233*12.5%)+(I233*20%)+(L233*20%)+(P233*10%)</f>
        <v>73.625</v>
      </c>
      <c r="R233" t="str">
        <f>VLOOKUP(Q233,Cara!$E$44:$F$49,2,TRUE)</f>
        <v>B</v>
      </c>
      <c r="S233" s="5">
        <f>VLOOKUP(C233,Sheet1!$A$2:$B$1001,2,FALSE)</f>
        <v>38444</v>
      </c>
      <c r="T233" s="6" t="str">
        <f>VLOOKUP(C233,Sheet1!$A$2:$G$1001,7,)</f>
        <v>Sorong</v>
      </c>
      <c r="U233" s="4">
        <f>VLOOKUP(C233,Sheet1!$A$2:$D$1001,4,FALSE)</f>
        <v>179</v>
      </c>
      <c r="V233" s="4">
        <f>VLOOKUP(C233,Sheet1!$A$2:$E$1001,5,FALSE)</f>
        <v>75</v>
      </c>
      <c r="W233" s="4" t="str">
        <f>VLOOKUP(C233,Sheet1!$A$2:$F$1001,6,FALSE)</f>
        <v>Gang M.H Thamrin No. 30</v>
      </c>
      <c r="X233" s="4" t="str">
        <f>VLOOKUP(Main!C233,Sheet1!$A$2:$C$1001,3,FALSE)</f>
        <v>AB+</v>
      </c>
    </row>
    <row r="234" spans="1:24" ht="15.75" x14ac:dyDescent="0.25">
      <c r="A234" s="43">
        <v>233</v>
      </c>
      <c r="B234" t="str">
        <f>VLOOKUP(D234,Cara!$C$21:$D$27,2,FALSE)</f>
        <v>B</v>
      </c>
      <c r="C234" t="str">
        <f t="shared" si="9"/>
        <v>B0233</v>
      </c>
      <c r="D234" t="s">
        <v>1014</v>
      </c>
      <c r="E234" s="4" t="str">
        <f>VLOOKUP(C234,Detail!$G:$H,2,FALSE)</f>
        <v>Bakda Kusmawati</v>
      </c>
      <c r="F234" s="4" t="str">
        <f>VLOOKUP(D234,Helper!$D$31:$E$36,2,FALSE)</f>
        <v>Pak Krisna</v>
      </c>
      <c r="G234">
        <v>83</v>
      </c>
      <c r="H234">
        <v>61</v>
      </c>
      <c r="I234">
        <v>33</v>
      </c>
      <c r="J234">
        <v>51</v>
      </c>
      <c r="K234">
        <v>83</v>
      </c>
      <c r="L234">
        <v>58</v>
      </c>
      <c r="M234">
        <v>60</v>
      </c>
      <c r="N234" s="36">
        <f>IFERROR(VLOOKUP(C234,Absen!$A$2:$B$501,2,FALSE),"No")</f>
        <v>44849</v>
      </c>
      <c r="O234" t="str">
        <f t="shared" si="10"/>
        <v>October</v>
      </c>
      <c r="P234">
        <f t="shared" si="11"/>
        <v>50</v>
      </c>
      <c r="Q234" s="42">
        <f>(Main!G234*12.5%)+(H234*12.5%)+(J234*12.5%)+(K234*12.5%)+(I234*20%)+(L234*20%)+(P234*10%)</f>
        <v>57.95</v>
      </c>
      <c r="R234" t="str">
        <f>VLOOKUP(Q234,Cara!$E$44:$F$49,2,TRUE)</f>
        <v>D</v>
      </c>
      <c r="S234" s="5">
        <f>VLOOKUP(C234,Sheet1!$A$2:$B$1001,2,FALSE)</f>
        <v>38441</v>
      </c>
      <c r="T234" s="6" t="str">
        <f>VLOOKUP(C234,Sheet1!$A$2:$G$1001,7,)</f>
        <v>Tual</v>
      </c>
      <c r="U234" s="4">
        <f>VLOOKUP(C234,Sheet1!$A$2:$D$1001,4,FALSE)</f>
        <v>169</v>
      </c>
      <c r="V234" s="4">
        <f>VLOOKUP(C234,Sheet1!$A$2:$E$1001,5,FALSE)</f>
        <v>71</v>
      </c>
      <c r="W234" s="4" t="str">
        <f>VLOOKUP(C234,Sheet1!$A$2:$F$1001,6,FALSE)</f>
        <v xml:space="preserve">Gang Pacuan Kuda No. 7
</v>
      </c>
      <c r="X234" s="4" t="str">
        <f>VLOOKUP(Main!C234,Sheet1!$A$2:$C$1001,3,FALSE)</f>
        <v>O+</v>
      </c>
    </row>
    <row r="235" spans="1:24" ht="15.75" x14ac:dyDescent="0.25">
      <c r="A235" s="43">
        <v>234</v>
      </c>
      <c r="B235" t="str">
        <f>VLOOKUP(D235,Cara!$C$21:$D$27,2,FALSE)</f>
        <v>F</v>
      </c>
      <c r="C235" t="str">
        <f t="shared" si="9"/>
        <v>F0234</v>
      </c>
      <c r="D235" t="s">
        <v>1011</v>
      </c>
      <c r="E235" s="4" t="str">
        <f>VLOOKUP(C235,Detail!$G:$H,2,FALSE)</f>
        <v>Edward Prasetya</v>
      </c>
      <c r="F235" s="4" t="str">
        <f>VLOOKUP(D235,Helper!$D$31:$E$36,2,FALSE)</f>
        <v>Pak Andi</v>
      </c>
      <c r="G235">
        <v>70</v>
      </c>
      <c r="H235">
        <v>58</v>
      </c>
      <c r="I235">
        <v>86</v>
      </c>
      <c r="J235">
        <v>54</v>
      </c>
      <c r="K235">
        <v>87</v>
      </c>
      <c r="L235">
        <v>45</v>
      </c>
      <c r="M235">
        <v>61</v>
      </c>
      <c r="N235" s="36" t="str">
        <f>IFERROR(VLOOKUP(C235,Absen!$A$2:$B$501,2,FALSE),"No")</f>
        <v>No</v>
      </c>
      <c r="O235" t="str">
        <f t="shared" si="10"/>
        <v>No</v>
      </c>
      <c r="P235">
        <f t="shared" si="11"/>
        <v>61</v>
      </c>
      <c r="Q235" s="42">
        <f>(Main!G235*12.5%)+(H235*12.5%)+(J235*12.5%)+(K235*12.5%)+(I235*20%)+(L235*20%)+(P235*10%)</f>
        <v>65.924999999999997</v>
      </c>
      <c r="R235" t="str">
        <f>VLOOKUP(Q235,Cara!$E$44:$F$49,2,TRUE)</f>
        <v>C</v>
      </c>
      <c r="S235" s="5">
        <f>VLOOKUP(C235,Sheet1!$A$2:$B$1001,2,FALSE)</f>
        <v>37118</v>
      </c>
      <c r="T235" s="6" t="str">
        <f>VLOOKUP(C235,Sheet1!$A$2:$G$1001,7,)</f>
        <v>Sungai Penuh</v>
      </c>
      <c r="U235" s="4">
        <f>VLOOKUP(C235,Sheet1!$A$2:$D$1001,4,FALSE)</f>
        <v>169</v>
      </c>
      <c r="V235" s="4">
        <f>VLOOKUP(C235,Sheet1!$A$2:$E$1001,5,FALSE)</f>
        <v>83</v>
      </c>
      <c r="W235" s="4" t="str">
        <f>VLOOKUP(C235,Sheet1!$A$2:$F$1001,6,FALSE)</f>
        <v xml:space="preserve">Gg. H.J Maemunah No. 3
</v>
      </c>
      <c r="X235" s="4" t="str">
        <f>VLOOKUP(Main!C235,Sheet1!$A$2:$C$1001,3,FALSE)</f>
        <v>B+</v>
      </c>
    </row>
    <row r="236" spans="1:24" ht="15.75" x14ac:dyDescent="0.25">
      <c r="A236" s="43">
        <v>235</v>
      </c>
      <c r="B236" t="str">
        <f>VLOOKUP(D236,Cara!$C$21:$D$27,2,FALSE)</f>
        <v>F</v>
      </c>
      <c r="C236" t="str">
        <f t="shared" si="9"/>
        <v>F0235</v>
      </c>
      <c r="D236" t="s">
        <v>1011</v>
      </c>
      <c r="E236" s="4" t="str">
        <f>VLOOKUP(C236,Detail!$G:$H,2,FALSE)</f>
        <v>Pranawa Prayoga</v>
      </c>
      <c r="F236" s="4" t="str">
        <f>VLOOKUP(D236,Helper!$D$31:$E$36,2,FALSE)</f>
        <v>Pak Andi</v>
      </c>
      <c r="G236">
        <v>90</v>
      </c>
      <c r="H236">
        <v>72</v>
      </c>
      <c r="I236">
        <v>83</v>
      </c>
      <c r="J236">
        <v>73</v>
      </c>
      <c r="K236">
        <v>62</v>
      </c>
      <c r="L236">
        <v>58</v>
      </c>
      <c r="M236">
        <v>96</v>
      </c>
      <c r="N236" s="36">
        <f>IFERROR(VLOOKUP(C236,Absen!$A$2:$B$501,2,FALSE),"No")</f>
        <v>44775</v>
      </c>
      <c r="O236" t="str">
        <f t="shared" si="10"/>
        <v>August</v>
      </c>
      <c r="P236">
        <f t="shared" si="11"/>
        <v>86</v>
      </c>
      <c r="Q236" s="42">
        <f>(Main!G236*12.5%)+(H236*12.5%)+(J236*12.5%)+(K236*12.5%)+(I236*20%)+(L236*20%)+(P236*10%)</f>
        <v>73.924999999999997</v>
      </c>
      <c r="R236" t="str">
        <f>VLOOKUP(Q236,Cara!$E$44:$F$49,2,TRUE)</f>
        <v>B</v>
      </c>
      <c r="S236" s="5">
        <f>VLOOKUP(C236,Sheet1!$A$2:$B$1001,2,FALSE)</f>
        <v>38323</v>
      </c>
      <c r="T236" s="6" t="str">
        <f>VLOOKUP(C236,Sheet1!$A$2:$G$1001,7,)</f>
        <v>Probolinggo</v>
      </c>
      <c r="U236" s="4">
        <f>VLOOKUP(C236,Sheet1!$A$2:$D$1001,4,FALSE)</f>
        <v>150</v>
      </c>
      <c r="V236" s="4">
        <f>VLOOKUP(C236,Sheet1!$A$2:$E$1001,5,FALSE)</f>
        <v>70</v>
      </c>
      <c r="W236" s="4" t="str">
        <f>VLOOKUP(C236,Sheet1!$A$2:$F$1001,6,FALSE)</f>
        <v>Jl. Erlangga No. 90</v>
      </c>
      <c r="X236" s="4" t="str">
        <f>VLOOKUP(Main!C236,Sheet1!$A$2:$C$1001,3,FALSE)</f>
        <v>O+</v>
      </c>
    </row>
    <row r="237" spans="1:24" ht="15.75" x14ac:dyDescent="0.25">
      <c r="A237" s="43">
        <v>236</v>
      </c>
      <c r="B237" t="str">
        <f>VLOOKUP(D237,Cara!$C$21:$D$27,2,FALSE)</f>
        <v>D</v>
      </c>
      <c r="C237" t="str">
        <f t="shared" si="9"/>
        <v>D0236</v>
      </c>
      <c r="D237" t="s">
        <v>1013</v>
      </c>
      <c r="E237" s="4" t="str">
        <f>VLOOKUP(C237,Detail!$G:$H,2,FALSE)</f>
        <v>Iriana Maulana</v>
      </c>
      <c r="F237" s="4" t="str">
        <f>VLOOKUP(D237,Helper!$D$31:$E$36,2,FALSE)</f>
        <v>Bu Ratna</v>
      </c>
      <c r="G237">
        <v>95</v>
      </c>
      <c r="H237">
        <v>43</v>
      </c>
      <c r="I237">
        <v>54</v>
      </c>
      <c r="J237">
        <v>56</v>
      </c>
      <c r="K237">
        <v>54</v>
      </c>
      <c r="L237">
        <v>58</v>
      </c>
      <c r="M237">
        <v>62</v>
      </c>
      <c r="N237" s="36" t="str">
        <f>IFERROR(VLOOKUP(C237,Absen!$A$2:$B$501,2,FALSE),"No")</f>
        <v>No</v>
      </c>
      <c r="O237" t="str">
        <f t="shared" si="10"/>
        <v>No</v>
      </c>
      <c r="P237">
        <f t="shared" si="11"/>
        <v>62</v>
      </c>
      <c r="Q237" s="42">
        <f>(Main!G237*12.5%)+(H237*12.5%)+(J237*12.5%)+(K237*12.5%)+(I237*20%)+(L237*20%)+(P237*10%)</f>
        <v>59.6</v>
      </c>
      <c r="R237" t="str">
        <f>VLOOKUP(Q237,Cara!$E$44:$F$49,2,TRUE)</f>
        <v>D</v>
      </c>
      <c r="S237" s="5">
        <f>VLOOKUP(C237,Sheet1!$A$2:$B$1001,2,FALSE)</f>
        <v>37613</v>
      </c>
      <c r="T237" s="6" t="str">
        <f>VLOOKUP(C237,Sheet1!$A$2:$G$1001,7,)</f>
        <v>Semarang</v>
      </c>
      <c r="U237" s="4">
        <f>VLOOKUP(C237,Sheet1!$A$2:$D$1001,4,FALSE)</f>
        <v>171</v>
      </c>
      <c r="V237" s="4">
        <f>VLOOKUP(C237,Sheet1!$A$2:$E$1001,5,FALSE)</f>
        <v>72</v>
      </c>
      <c r="W237" s="4" t="str">
        <f>VLOOKUP(C237,Sheet1!$A$2:$F$1001,6,FALSE)</f>
        <v>Jalan Dr. Djunjunan No. 96</v>
      </c>
      <c r="X237" s="4" t="str">
        <f>VLOOKUP(Main!C237,Sheet1!$A$2:$C$1001,3,FALSE)</f>
        <v>AB-</v>
      </c>
    </row>
    <row r="238" spans="1:24" ht="15.75" x14ac:dyDescent="0.25">
      <c r="A238" s="43">
        <v>237</v>
      </c>
      <c r="B238" t="str">
        <f>VLOOKUP(D238,Cara!$C$21:$D$27,2,FALSE)</f>
        <v>C</v>
      </c>
      <c r="C238" t="str">
        <f t="shared" si="9"/>
        <v>C0237</v>
      </c>
      <c r="D238" t="s">
        <v>1012</v>
      </c>
      <c r="E238" s="4" t="str">
        <f>VLOOKUP(C238,Detail!$G:$H,2,FALSE)</f>
        <v>Lala Gunarto</v>
      </c>
      <c r="F238" s="4" t="str">
        <f>VLOOKUP(D238,Helper!$D$31:$E$36,2,FALSE)</f>
        <v>Pak Budi</v>
      </c>
      <c r="G238">
        <v>52</v>
      </c>
      <c r="H238">
        <v>74</v>
      </c>
      <c r="I238">
        <v>73</v>
      </c>
      <c r="J238">
        <v>51</v>
      </c>
      <c r="K238">
        <v>54</v>
      </c>
      <c r="L238">
        <v>57</v>
      </c>
      <c r="M238">
        <v>89</v>
      </c>
      <c r="N238" s="36" t="str">
        <f>IFERROR(VLOOKUP(C238,Absen!$A$2:$B$501,2,FALSE),"No")</f>
        <v>No</v>
      </c>
      <c r="O238" t="str">
        <f t="shared" si="10"/>
        <v>No</v>
      </c>
      <c r="P238">
        <f t="shared" si="11"/>
        <v>89</v>
      </c>
      <c r="Q238" s="42">
        <f>(Main!G238*12.5%)+(H238*12.5%)+(J238*12.5%)+(K238*12.5%)+(I238*20%)+(L238*20%)+(P238*10%)</f>
        <v>63.774999999999999</v>
      </c>
      <c r="R238" t="str">
        <f>VLOOKUP(Q238,Cara!$E$44:$F$49,2,TRUE)</f>
        <v>C</v>
      </c>
      <c r="S238" s="5">
        <f>VLOOKUP(C238,Sheet1!$A$2:$B$1001,2,FALSE)</f>
        <v>37967</v>
      </c>
      <c r="T238" s="6" t="str">
        <f>VLOOKUP(C238,Sheet1!$A$2:$G$1001,7,)</f>
        <v>Medan</v>
      </c>
      <c r="U238" s="4">
        <f>VLOOKUP(C238,Sheet1!$A$2:$D$1001,4,FALSE)</f>
        <v>178</v>
      </c>
      <c r="V238" s="4">
        <f>VLOOKUP(C238,Sheet1!$A$2:$E$1001,5,FALSE)</f>
        <v>56</v>
      </c>
      <c r="W238" s="4" t="str">
        <f>VLOOKUP(C238,Sheet1!$A$2:$F$1001,6,FALSE)</f>
        <v>Gg. Ir. H. Djuanda No. 36</v>
      </c>
      <c r="X238" s="4" t="str">
        <f>VLOOKUP(Main!C238,Sheet1!$A$2:$C$1001,3,FALSE)</f>
        <v>AB+</v>
      </c>
    </row>
    <row r="239" spans="1:24" ht="15.75" x14ac:dyDescent="0.25">
      <c r="A239" s="43">
        <v>238</v>
      </c>
      <c r="B239" t="str">
        <f>VLOOKUP(D239,Cara!$C$21:$D$27,2,FALSE)</f>
        <v>D</v>
      </c>
      <c r="C239" t="str">
        <f t="shared" si="9"/>
        <v>D0238</v>
      </c>
      <c r="D239" t="s">
        <v>1013</v>
      </c>
      <c r="E239" s="4" t="str">
        <f>VLOOKUP(C239,Detail!$G:$H,2,FALSE)</f>
        <v>Cahyo Mustofa</v>
      </c>
      <c r="F239" s="4" t="str">
        <f>VLOOKUP(D239,Helper!$D$31:$E$36,2,FALSE)</f>
        <v>Bu Ratna</v>
      </c>
      <c r="G239">
        <v>82</v>
      </c>
      <c r="H239">
        <v>74</v>
      </c>
      <c r="I239">
        <v>87</v>
      </c>
      <c r="J239">
        <v>62</v>
      </c>
      <c r="K239">
        <v>66</v>
      </c>
      <c r="L239">
        <v>50</v>
      </c>
      <c r="M239">
        <v>78</v>
      </c>
      <c r="N239" s="36">
        <f>IFERROR(VLOOKUP(C239,Absen!$A$2:$B$501,2,FALSE),"No")</f>
        <v>44837</v>
      </c>
      <c r="O239" t="str">
        <f t="shared" si="10"/>
        <v>October</v>
      </c>
      <c r="P239">
        <f t="shared" si="11"/>
        <v>68</v>
      </c>
      <c r="Q239" s="42">
        <f>(Main!G239*12.5%)+(H239*12.5%)+(J239*12.5%)+(K239*12.5%)+(I239*20%)+(L239*20%)+(P239*10%)</f>
        <v>69.7</v>
      </c>
      <c r="R239" t="str">
        <f>VLOOKUP(Q239,Cara!$E$44:$F$49,2,TRUE)</f>
        <v>C</v>
      </c>
      <c r="S239" s="5">
        <f>VLOOKUP(C239,Sheet1!$A$2:$B$1001,2,FALSE)</f>
        <v>37329</v>
      </c>
      <c r="T239" s="6" t="str">
        <f>VLOOKUP(C239,Sheet1!$A$2:$G$1001,7,)</f>
        <v>Lhokseumawe</v>
      </c>
      <c r="U239" s="4">
        <f>VLOOKUP(C239,Sheet1!$A$2:$D$1001,4,FALSE)</f>
        <v>156</v>
      </c>
      <c r="V239" s="4">
        <f>VLOOKUP(C239,Sheet1!$A$2:$E$1001,5,FALSE)</f>
        <v>84</v>
      </c>
      <c r="W239" s="4" t="str">
        <f>VLOOKUP(C239,Sheet1!$A$2:$F$1001,6,FALSE)</f>
        <v xml:space="preserve">Gg. Suryakencana No. 0
</v>
      </c>
      <c r="X239" s="4" t="str">
        <f>VLOOKUP(Main!C239,Sheet1!$A$2:$C$1001,3,FALSE)</f>
        <v>B-</v>
      </c>
    </row>
    <row r="240" spans="1:24" ht="15.75" x14ac:dyDescent="0.25">
      <c r="A240" s="43">
        <v>239</v>
      </c>
      <c r="B240" t="str">
        <f>VLOOKUP(D240,Cara!$C$21:$D$27,2,FALSE)</f>
        <v>A</v>
      </c>
      <c r="C240" t="str">
        <f t="shared" si="9"/>
        <v>A0239</v>
      </c>
      <c r="D240" t="s">
        <v>1015</v>
      </c>
      <c r="E240" s="4" t="str">
        <f>VLOOKUP(C240,Detail!$G:$H,2,FALSE)</f>
        <v>Elvina Siregar</v>
      </c>
      <c r="F240" s="4" t="str">
        <f>VLOOKUP(D240,Helper!$D$31:$E$36,2,FALSE)</f>
        <v>Bu Dwi</v>
      </c>
      <c r="G240">
        <v>61</v>
      </c>
      <c r="H240">
        <v>40</v>
      </c>
      <c r="I240">
        <v>32</v>
      </c>
      <c r="J240">
        <v>56</v>
      </c>
      <c r="K240">
        <v>50</v>
      </c>
      <c r="L240">
        <v>84</v>
      </c>
      <c r="M240">
        <v>80</v>
      </c>
      <c r="N240" s="36" t="str">
        <f>IFERROR(VLOOKUP(C240,Absen!$A$2:$B$501,2,FALSE),"No")</f>
        <v>No</v>
      </c>
      <c r="O240" t="str">
        <f t="shared" si="10"/>
        <v>No</v>
      </c>
      <c r="P240">
        <f t="shared" si="11"/>
        <v>80</v>
      </c>
      <c r="Q240" s="42">
        <f>(Main!G240*12.5%)+(H240*12.5%)+(J240*12.5%)+(K240*12.5%)+(I240*20%)+(L240*20%)+(P240*10%)</f>
        <v>57.075000000000003</v>
      </c>
      <c r="R240" t="str">
        <f>VLOOKUP(Q240,Cara!$E$44:$F$49,2,TRUE)</f>
        <v>D</v>
      </c>
      <c r="S240" s="5">
        <f>VLOOKUP(C240,Sheet1!$A$2:$B$1001,2,FALSE)</f>
        <v>37086</v>
      </c>
      <c r="T240" s="6" t="str">
        <f>VLOOKUP(C240,Sheet1!$A$2:$G$1001,7,)</f>
        <v>Bontang</v>
      </c>
      <c r="U240" s="4">
        <f>VLOOKUP(C240,Sheet1!$A$2:$D$1001,4,FALSE)</f>
        <v>180</v>
      </c>
      <c r="V240" s="4">
        <f>VLOOKUP(C240,Sheet1!$A$2:$E$1001,5,FALSE)</f>
        <v>91</v>
      </c>
      <c r="W240" s="4" t="str">
        <f>VLOOKUP(C240,Sheet1!$A$2:$F$1001,6,FALSE)</f>
        <v>Jl. Surapati No. 98</v>
      </c>
      <c r="X240" s="4" t="str">
        <f>VLOOKUP(Main!C240,Sheet1!$A$2:$C$1001,3,FALSE)</f>
        <v>AB+</v>
      </c>
    </row>
    <row r="241" spans="1:24" ht="15.75" x14ac:dyDescent="0.25">
      <c r="A241" s="43">
        <v>240</v>
      </c>
      <c r="B241" t="str">
        <f>VLOOKUP(D241,Cara!$C$21:$D$27,2,FALSE)</f>
        <v>C</v>
      </c>
      <c r="C241" t="str">
        <f t="shared" si="9"/>
        <v>C0240</v>
      </c>
      <c r="D241" t="s">
        <v>1012</v>
      </c>
      <c r="E241" s="4" t="str">
        <f>VLOOKUP(C241,Detail!$G:$H,2,FALSE)</f>
        <v>Kanda Pratiwi</v>
      </c>
      <c r="F241" s="4" t="str">
        <f>VLOOKUP(D241,Helper!$D$31:$E$36,2,FALSE)</f>
        <v>Pak Budi</v>
      </c>
      <c r="G241">
        <v>52</v>
      </c>
      <c r="H241">
        <v>44</v>
      </c>
      <c r="I241">
        <v>86</v>
      </c>
      <c r="J241">
        <v>51</v>
      </c>
      <c r="K241">
        <v>85</v>
      </c>
      <c r="L241">
        <v>100</v>
      </c>
      <c r="M241">
        <v>70</v>
      </c>
      <c r="N241" s="36">
        <f>IFERROR(VLOOKUP(C241,Absen!$A$2:$B$501,2,FALSE),"No")</f>
        <v>44899</v>
      </c>
      <c r="O241" t="str">
        <f t="shared" si="10"/>
        <v>December</v>
      </c>
      <c r="P241">
        <f t="shared" si="11"/>
        <v>60</v>
      </c>
      <c r="Q241" s="42">
        <f>(Main!G241*12.5%)+(H241*12.5%)+(J241*12.5%)+(K241*12.5%)+(I241*20%)+(L241*20%)+(P241*10%)</f>
        <v>72.2</v>
      </c>
      <c r="R241" t="str">
        <f>VLOOKUP(Q241,Cara!$E$44:$F$49,2,TRUE)</f>
        <v>B</v>
      </c>
      <c r="S241" s="5">
        <f>VLOOKUP(C241,Sheet1!$A$2:$B$1001,2,FALSE)</f>
        <v>38353</v>
      </c>
      <c r="T241" s="6" t="str">
        <f>VLOOKUP(C241,Sheet1!$A$2:$G$1001,7,)</f>
        <v>Lubuklinggau</v>
      </c>
      <c r="U241" s="4">
        <f>VLOOKUP(C241,Sheet1!$A$2:$D$1001,4,FALSE)</f>
        <v>176</v>
      </c>
      <c r="V241" s="4">
        <f>VLOOKUP(C241,Sheet1!$A$2:$E$1001,5,FALSE)</f>
        <v>65</v>
      </c>
      <c r="W241" s="4" t="str">
        <f>VLOOKUP(C241,Sheet1!$A$2:$F$1001,6,FALSE)</f>
        <v>Jl. Rawamangun No. 71</v>
      </c>
      <c r="X241" s="4" t="str">
        <f>VLOOKUP(Main!C241,Sheet1!$A$2:$C$1001,3,FALSE)</f>
        <v>A-</v>
      </c>
    </row>
    <row r="242" spans="1:24" ht="15.75" x14ac:dyDescent="0.25">
      <c r="A242" s="43">
        <v>241</v>
      </c>
      <c r="B242" t="str">
        <f>VLOOKUP(D242,Cara!$C$21:$D$27,2,FALSE)</f>
        <v>D</v>
      </c>
      <c r="C242" t="str">
        <f t="shared" si="9"/>
        <v>D0241</v>
      </c>
      <c r="D242" t="s">
        <v>1013</v>
      </c>
      <c r="E242" s="4" t="str">
        <f>VLOOKUP(C242,Detail!$G:$H,2,FALSE)</f>
        <v>Prayitna Habibi</v>
      </c>
      <c r="F242" s="4" t="str">
        <f>VLOOKUP(D242,Helper!$D$31:$E$36,2,FALSE)</f>
        <v>Bu Ratna</v>
      </c>
      <c r="G242">
        <v>74</v>
      </c>
      <c r="H242">
        <v>55</v>
      </c>
      <c r="I242">
        <v>65</v>
      </c>
      <c r="J242">
        <v>74</v>
      </c>
      <c r="K242">
        <v>89</v>
      </c>
      <c r="L242">
        <v>66</v>
      </c>
      <c r="M242">
        <v>85</v>
      </c>
      <c r="N242" s="36">
        <f>IFERROR(VLOOKUP(C242,Absen!$A$2:$B$501,2,FALSE),"No")</f>
        <v>44875</v>
      </c>
      <c r="O242" t="str">
        <f t="shared" si="10"/>
        <v>November</v>
      </c>
      <c r="P242">
        <f t="shared" si="11"/>
        <v>75</v>
      </c>
      <c r="Q242" s="42">
        <f>(Main!G242*12.5%)+(H242*12.5%)+(J242*12.5%)+(K242*12.5%)+(I242*20%)+(L242*20%)+(P242*10%)</f>
        <v>70.2</v>
      </c>
      <c r="R242" t="str">
        <f>VLOOKUP(Q242,Cara!$E$44:$F$49,2,TRUE)</f>
        <v>B</v>
      </c>
      <c r="S242" s="5">
        <f>VLOOKUP(C242,Sheet1!$A$2:$B$1001,2,FALSE)</f>
        <v>37766</v>
      </c>
      <c r="T242" s="6" t="str">
        <f>VLOOKUP(C242,Sheet1!$A$2:$G$1001,7,)</f>
        <v>Tual</v>
      </c>
      <c r="U242" s="4">
        <f>VLOOKUP(C242,Sheet1!$A$2:$D$1001,4,FALSE)</f>
        <v>151</v>
      </c>
      <c r="V242" s="4">
        <f>VLOOKUP(C242,Sheet1!$A$2:$E$1001,5,FALSE)</f>
        <v>45</v>
      </c>
      <c r="W242" s="4" t="str">
        <f>VLOOKUP(C242,Sheet1!$A$2:$F$1001,6,FALSE)</f>
        <v xml:space="preserve">Gang PHH. Mustofa No. 8
</v>
      </c>
      <c r="X242" s="4" t="str">
        <f>VLOOKUP(Main!C242,Sheet1!$A$2:$C$1001,3,FALSE)</f>
        <v>AB-</v>
      </c>
    </row>
    <row r="243" spans="1:24" ht="15.75" x14ac:dyDescent="0.25">
      <c r="A243" s="43">
        <v>242</v>
      </c>
      <c r="B243" t="str">
        <f>VLOOKUP(D243,Cara!$C$21:$D$27,2,FALSE)</f>
        <v>E</v>
      </c>
      <c r="C243" t="str">
        <f t="shared" si="9"/>
        <v>E0242</v>
      </c>
      <c r="D243" t="s">
        <v>1010</v>
      </c>
      <c r="E243" s="4" t="str">
        <f>VLOOKUP(C243,Detail!$G:$H,2,FALSE)</f>
        <v>Amelia Lailasari</v>
      </c>
      <c r="F243" s="4" t="str">
        <f>VLOOKUP(D243,Helper!$D$31:$E$36,2,FALSE)</f>
        <v>Bu Made</v>
      </c>
      <c r="G243">
        <v>85</v>
      </c>
      <c r="H243">
        <v>57</v>
      </c>
      <c r="I243">
        <v>58</v>
      </c>
      <c r="J243">
        <v>52</v>
      </c>
      <c r="K243">
        <v>55</v>
      </c>
      <c r="L243">
        <v>89</v>
      </c>
      <c r="M243">
        <v>64</v>
      </c>
      <c r="N243" s="36" t="str">
        <f>IFERROR(VLOOKUP(C243,Absen!$A$2:$B$501,2,FALSE),"No")</f>
        <v>No</v>
      </c>
      <c r="O243" t="str">
        <f t="shared" si="10"/>
        <v>No</v>
      </c>
      <c r="P243">
        <f t="shared" si="11"/>
        <v>64</v>
      </c>
      <c r="Q243" s="42">
        <f>(Main!G243*12.5%)+(H243*12.5%)+(J243*12.5%)+(K243*12.5%)+(I243*20%)+(L243*20%)+(P243*10%)</f>
        <v>66.925000000000011</v>
      </c>
      <c r="R243" t="str">
        <f>VLOOKUP(Q243,Cara!$E$44:$F$49,2,TRUE)</f>
        <v>C</v>
      </c>
      <c r="S243" s="5">
        <f>VLOOKUP(C243,Sheet1!$A$2:$B$1001,2,FALSE)</f>
        <v>37156</v>
      </c>
      <c r="T243" s="6" t="str">
        <f>VLOOKUP(C243,Sheet1!$A$2:$G$1001,7,)</f>
        <v>Mataram</v>
      </c>
      <c r="U243" s="4">
        <f>VLOOKUP(C243,Sheet1!$A$2:$D$1001,4,FALSE)</f>
        <v>180</v>
      </c>
      <c r="V243" s="4">
        <f>VLOOKUP(C243,Sheet1!$A$2:$E$1001,5,FALSE)</f>
        <v>79</v>
      </c>
      <c r="W243" s="4" t="str">
        <f>VLOOKUP(C243,Sheet1!$A$2:$F$1001,6,FALSE)</f>
        <v xml:space="preserve">Jl. Ahmad Yani No. 4
</v>
      </c>
      <c r="X243" s="4" t="str">
        <f>VLOOKUP(Main!C243,Sheet1!$A$2:$C$1001,3,FALSE)</f>
        <v>A+</v>
      </c>
    </row>
    <row r="244" spans="1:24" ht="15.75" x14ac:dyDescent="0.25">
      <c r="A244" s="43">
        <v>243</v>
      </c>
      <c r="B244" t="str">
        <f>VLOOKUP(D244,Cara!$C$21:$D$27,2,FALSE)</f>
        <v>F</v>
      </c>
      <c r="C244" t="str">
        <f t="shared" si="9"/>
        <v>F0243</v>
      </c>
      <c r="D244" t="s">
        <v>1011</v>
      </c>
      <c r="E244" s="4" t="str">
        <f>VLOOKUP(C244,Detail!$G:$H,2,FALSE)</f>
        <v>Karma Marpaung</v>
      </c>
      <c r="F244" s="4" t="str">
        <f>VLOOKUP(D244,Helper!$D$31:$E$36,2,FALSE)</f>
        <v>Pak Andi</v>
      </c>
      <c r="G244">
        <v>58</v>
      </c>
      <c r="H244">
        <v>66</v>
      </c>
      <c r="I244">
        <v>57</v>
      </c>
      <c r="J244">
        <v>67</v>
      </c>
      <c r="K244">
        <v>84</v>
      </c>
      <c r="L244">
        <v>80</v>
      </c>
      <c r="M244">
        <v>61</v>
      </c>
      <c r="N244" s="36" t="str">
        <f>IFERROR(VLOOKUP(C244,Absen!$A$2:$B$501,2,FALSE),"No")</f>
        <v>No</v>
      </c>
      <c r="O244" t="str">
        <f t="shared" si="10"/>
        <v>No</v>
      </c>
      <c r="P244">
        <f t="shared" si="11"/>
        <v>61</v>
      </c>
      <c r="Q244" s="42">
        <f>(Main!G244*12.5%)+(H244*12.5%)+(J244*12.5%)+(K244*12.5%)+(I244*20%)+(L244*20%)+(P244*10%)</f>
        <v>67.875</v>
      </c>
      <c r="R244" t="str">
        <f>VLOOKUP(Q244,Cara!$E$44:$F$49,2,TRUE)</f>
        <v>C</v>
      </c>
      <c r="S244" s="5">
        <f>VLOOKUP(C244,Sheet1!$A$2:$B$1001,2,FALSE)</f>
        <v>38372</v>
      </c>
      <c r="T244" s="6" t="str">
        <f>VLOOKUP(C244,Sheet1!$A$2:$G$1001,7,)</f>
        <v>Kendari</v>
      </c>
      <c r="U244" s="4">
        <f>VLOOKUP(C244,Sheet1!$A$2:$D$1001,4,FALSE)</f>
        <v>162</v>
      </c>
      <c r="V244" s="4">
        <f>VLOOKUP(C244,Sheet1!$A$2:$E$1001,5,FALSE)</f>
        <v>68</v>
      </c>
      <c r="W244" s="4" t="str">
        <f>VLOOKUP(C244,Sheet1!$A$2:$F$1001,6,FALSE)</f>
        <v>Gg. Wonoayu No. 30</v>
      </c>
      <c r="X244" s="4" t="str">
        <f>VLOOKUP(Main!C244,Sheet1!$A$2:$C$1001,3,FALSE)</f>
        <v>O+</v>
      </c>
    </row>
    <row r="245" spans="1:24" ht="15.75" x14ac:dyDescent="0.25">
      <c r="A245" s="43">
        <v>244</v>
      </c>
      <c r="B245" t="str">
        <f>VLOOKUP(D245,Cara!$C$21:$D$27,2,FALSE)</f>
        <v>F</v>
      </c>
      <c r="C245" t="str">
        <f t="shared" si="9"/>
        <v>F0244</v>
      </c>
      <c r="D245" t="s">
        <v>1011</v>
      </c>
      <c r="E245" s="4" t="str">
        <f>VLOOKUP(C245,Detail!$G:$H,2,FALSE)</f>
        <v>Cakrabirawa Sitompul</v>
      </c>
      <c r="F245" s="4" t="str">
        <f>VLOOKUP(D245,Helper!$D$31:$E$36,2,FALSE)</f>
        <v>Pak Andi</v>
      </c>
      <c r="G245">
        <v>55</v>
      </c>
      <c r="H245">
        <v>64</v>
      </c>
      <c r="I245">
        <v>66</v>
      </c>
      <c r="J245">
        <v>55</v>
      </c>
      <c r="K245">
        <v>83</v>
      </c>
      <c r="L245">
        <v>73</v>
      </c>
      <c r="M245">
        <v>79</v>
      </c>
      <c r="N245" s="36">
        <f>IFERROR(VLOOKUP(C245,Absen!$A$2:$B$501,2,FALSE),"No")</f>
        <v>44803</v>
      </c>
      <c r="O245" t="str">
        <f t="shared" si="10"/>
        <v>August</v>
      </c>
      <c r="P245">
        <f t="shared" si="11"/>
        <v>69</v>
      </c>
      <c r="Q245" s="42">
        <f>(Main!G245*12.5%)+(H245*12.5%)+(J245*12.5%)+(K245*12.5%)+(I245*20%)+(L245*20%)+(P245*10%)</f>
        <v>66.825000000000003</v>
      </c>
      <c r="R245" t="str">
        <f>VLOOKUP(Q245,Cara!$E$44:$F$49,2,TRUE)</f>
        <v>C</v>
      </c>
      <c r="S245" s="5">
        <f>VLOOKUP(C245,Sheet1!$A$2:$B$1001,2,FALSE)</f>
        <v>37900</v>
      </c>
      <c r="T245" s="6" t="str">
        <f>VLOOKUP(C245,Sheet1!$A$2:$G$1001,7,)</f>
        <v>Tanjungbalai</v>
      </c>
      <c r="U245" s="4">
        <f>VLOOKUP(C245,Sheet1!$A$2:$D$1001,4,FALSE)</f>
        <v>166</v>
      </c>
      <c r="V245" s="4">
        <f>VLOOKUP(C245,Sheet1!$A$2:$E$1001,5,FALSE)</f>
        <v>67</v>
      </c>
      <c r="W245" s="4" t="str">
        <f>VLOOKUP(C245,Sheet1!$A$2:$F$1001,6,FALSE)</f>
        <v xml:space="preserve">Jalan Pasir Koja No. 1
</v>
      </c>
      <c r="X245" s="4" t="str">
        <f>VLOOKUP(Main!C245,Sheet1!$A$2:$C$1001,3,FALSE)</f>
        <v>AB-</v>
      </c>
    </row>
    <row r="246" spans="1:24" ht="15.75" x14ac:dyDescent="0.25">
      <c r="A246" s="43">
        <v>245</v>
      </c>
      <c r="B246" t="str">
        <f>VLOOKUP(D246,Cara!$C$21:$D$27,2,FALSE)</f>
        <v>B</v>
      </c>
      <c r="C246" t="str">
        <f t="shared" si="9"/>
        <v>B0245</v>
      </c>
      <c r="D246" t="s">
        <v>1014</v>
      </c>
      <c r="E246" s="4" t="str">
        <f>VLOOKUP(C246,Detail!$G:$H,2,FALSE)</f>
        <v>Bajragin Halimah</v>
      </c>
      <c r="F246" s="4" t="str">
        <f>VLOOKUP(D246,Helper!$D$31:$E$36,2,FALSE)</f>
        <v>Pak Krisna</v>
      </c>
      <c r="G246">
        <v>69</v>
      </c>
      <c r="H246">
        <v>46</v>
      </c>
      <c r="I246">
        <v>70</v>
      </c>
      <c r="J246">
        <v>70</v>
      </c>
      <c r="K246">
        <v>63</v>
      </c>
      <c r="L246">
        <v>85</v>
      </c>
      <c r="M246">
        <v>92</v>
      </c>
      <c r="N246" s="36" t="str">
        <f>IFERROR(VLOOKUP(C246,Absen!$A$2:$B$501,2,FALSE),"No")</f>
        <v>No</v>
      </c>
      <c r="O246" t="str">
        <f t="shared" si="10"/>
        <v>No</v>
      </c>
      <c r="P246">
        <f t="shared" si="11"/>
        <v>92</v>
      </c>
      <c r="Q246" s="42">
        <f>(Main!G246*12.5%)+(H246*12.5%)+(J246*12.5%)+(K246*12.5%)+(I246*20%)+(L246*20%)+(P246*10%)</f>
        <v>71.2</v>
      </c>
      <c r="R246" t="str">
        <f>VLOOKUP(Q246,Cara!$E$44:$F$49,2,TRUE)</f>
        <v>B</v>
      </c>
      <c r="S246" s="5">
        <f>VLOOKUP(C246,Sheet1!$A$2:$B$1001,2,FALSE)</f>
        <v>37738</v>
      </c>
      <c r="T246" s="6" t="str">
        <f>VLOOKUP(C246,Sheet1!$A$2:$G$1001,7,)</f>
        <v>Jayapura</v>
      </c>
      <c r="U246" s="4">
        <f>VLOOKUP(C246,Sheet1!$A$2:$D$1001,4,FALSE)</f>
        <v>155</v>
      </c>
      <c r="V246" s="4">
        <f>VLOOKUP(C246,Sheet1!$A$2:$E$1001,5,FALSE)</f>
        <v>45</v>
      </c>
      <c r="W246" s="4" t="str">
        <f>VLOOKUP(C246,Sheet1!$A$2:$F$1001,6,FALSE)</f>
        <v>Gg. Jend. A. Yani No. 47</v>
      </c>
      <c r="X246" s="4" t="str">
        <f>VLOOKUP(Main!C246,Sheet1!$A$2:$C$1001,3,FALSE)</f>
        <v>O+</v>
      </c>
    </row>
    <row r="247" spans="1:24" ht="15.75" x14ac:dyDescent="0.25">
      <c r="A247" s="43">
        <v>246</v>
      </c>
      <c r="B247" t="str">
        <f>VLOOKUP(D247,Cara!$C$21:$D$27,2,FALSE)</f>
        <v>C</v>
      </c>
      <c r="C247" t="str">
        <f t="shared" si="9"/>
        <v>C0246</v>
      </c>
      <c r="D247" t="s">
        <v>1012</v>
      </c>
      <c r="E247" s="4" t="str">
        <f>VLOOKUP(C247,Detail!$G:$H,2,FALSE)</f>
        <v>Dirja Nashiruddin</v>
      </c>
      <c r="F247" s="4" t="str">
        <f>VLOOKUP(D247,Helper!$D$31:$E$36,2,FALSE)</f>
        <v>Pak Budi</v>
      </c>
      <c r="G247">
        <v>65</v>
      </c>
      <c r="H247">
        <v>53</v>
      </c>
      <c r="I247">
        <v>78</v>
      </c>
      <c r="J247">
        <v>52</v>
      </c>
      <c r="K247">
        <v>92</v>
      </c>
      <c r="L247">
        <v>96</v>
      </c>
      <c r="M247">
        <v>77</v>
      </c>
      <c r="N247" s="36" t="str">
        <f>IFERROR(VLOOKUP(C247,Absen!$A$2:$B$501,2,FALSE),"No")</f>
        <v>No</v>
      </c>
      <c r="O247" t="str">
        <f t="shared" si="10"/>
        <v>No</v>
      </c>
      <c r="P247">
        <f t="shared" si="11"/>
        <v>77</v>
      </c>
      <c r="Q247" s="42">
        <f>(Main!G247*12.5%)+(H247*12.5%)+(J247*12.5%)+(K247*12.5%)+(I247*20%)+(L247*20%)+(P247*10%)</f>
        <v>75.250000000000014</v>
      </c>
      <c r="R247" t="str">
        <f>VLOOKUP(Q247,Cara!$E$44:$F$49,2,TRUE)</f>
        <v>B</v>
      </c>
      <c r="S247" s="5">
        <f>VLOOKUP(C247,Sheet1!$A$2:$B$1001,2,FALSE)</f>
        <v>37713</v>
      </c>
      <c r="T247" s="6" t="str">
        <f>VLOOKUP(C247,Sheet1!$A$2:$G$1001,7,)</f>
        <v>Semarang</v>
      </c>
      <c r="U247" s="4">
        <f>VLOOKUP(C247,Sheet1!$A$2:$D$1001,4,FALSE)</f>
        <v>177</v>
      </c>
      <c r="V247" s="4">
        <f>VLOOKUP(C247,Sheet1!$A$2:$E$1001,5,FALSE)</f>
        <v>52</v>
      </c>
      <c r="W247" s="4" t="str">
        <f>VLOOKUP(C247,Sheet1!$A$2:$F$1001,6,FALSE)</f>
        <v>Gang K.H. Wahid Hasyim No. 54</v>
      </c>
      <c r="X247" s="4" t="str">
        <f>VLOOKUP(Main!C247,Sheet1!$A$2:$C$1001,3,FALSE)</f>
        <v>AB+</v>
      </c>
    </row>
    <row r="248" spans="1:24" ht="15.75" x14ac:dyDescent="0.25">
      <c r="A248" s="43">
        <v>382</v>
      </c>
      <c r="B248" t="str">
        <f>VLOOKUP(D248,Cara!$C$21:$D$27,2,FALSE)</f>
        <v>D</v>
      </c>
      <c r="C248" t="str">
        <f t="shared" si="9"/>
        <v>D0382</v>
      </c>
      <c r="D248" t="s">
        <v>1013</v>
      </c>
      <c r="E248" s="4" t="str">
        <f>VLOOKUP(C248,Detail!$G:$H,2,FALSE)</f>
        <v>Elisa Habibi</v>
      </c>
      <c r="F248" s="4" t="str">
        <f>VLOOKUP(D248,Helper!$D$31:$E$36,2,FALSE)</f>
        <v>Bu Ratna</v>
      </c>
      <c r="G248">
        <v>82</v>
      </c>
      <c r="H248">
        <v>66</v>
      </c>
      <c r="I248">
        <v>95</v>
      </c>
      <c r="J248">
        <v>52</v>
      </c>
      <c r="K248">
        <v>89</v>
      </c>
      <c r="L248">
        <v>93</v>
      </c>
      <c r="M248">
        <v>100</v>
      </c>
      <c r="N248" s="36" t="str">
        <f>IFERROR(VLOOKUP(C248,Absen!$A$2:$B$501,2,FALSE),"No")</f>
        <v>No</v>
      </c>
      <c r="O248" t="str">
        <f t="shared" si="10"/>
        <v>No</v>
      </c>
      <c r="P248">
        <f t="shared" si="11"/>
        <v>100</v>
      </c>
      <c r="Q248" s="42">
        <f>(Main!G248*12.5%)+(H248*12.5%)+(J248*12.5%)+(K248*12.5%)+(I248*20%)+(L248*20%)+(P248*10%)</f>
        <v>83.724999999999994</v>
      </c>
      <c r="R248" t="str">
        <f>VLOOKUP(Q248,Cara!$E$44:$F$49,2,TRUE)</f>
        <v>A</v>
      </c>
      <c r="S248" s="5">
        <f>VLOOKUP(C248,Sheet1!$A$2:$B$1001,2,FALSE)</f>
        <v>37592</v>
      </c>
      <c r="T248" s="6" t="str">
        <f>VLOOKUP(C248,Sheet1!$A$2:$G$1001,7,)</f>
        <v>Mataram</v>
      </c>
      <c r="U248" s="4">
        <f>VLOOKUP(C248,Sheet1!$A$2:$D$1001,4,FALSE)</f>
        <v>161</v>
      </c>
      <c r="V248" s="4">
        <f>VLOOKUP(C248,Sheet1!$A$2:$E$1001,5,FALSE)</f>
        <v>48</v>
      </c>
      <c r="W248" s="4" t="str">
        <f>VLOOKUP(C248,Sheet1!$A$2:$F$1001,6,FALSE)</f>
        <v>Jl. Cikapayang No. 52</v>
      </c>
      <c r="X248" s="4" t="str">
        <f>VLOOKUP(Main!C248,Sheet1!$A$2:$C$1001,3,FALSE)</f>
        <v>A-</v>
      </c>
    </row>
    <row r="249" spans="1:24" ht="15.75" x14ac:dyDescent="0.25">
      <c r="A249" s="43">
        <v>248</v>
      </c>
      <c r="B249" t="str">
        <f>VLOOKUP(D249,Cara!$C$21:$D$27,2,FALSE)</f>
        <v>E</v>
      </c>
      <c r="C249" t="str">
        <f t="shared" si="9"/>
        <v>E0248</v>
      </c>
      <c r="D249" t="s">
        <v>1010</v>
      </c>
      <c r="E249" s="4" t="str">
        <f>VLOOKUP(C249,Detail!$G:$H,2,FALSE)</f>
        <v>Hesti Tamba</v>
      </c>
      <c r="F249" s="4" t="str">
        <f>VLOOKUP(D249,Helper!$D$31:$E$36,2,FALSE)</f>
        <v>Bu Made</v>
      </c>
      <c r="G249">
        <v>70</v>
      </c>
      <c r="H249">
        <v>47</v>
      </c>
      <c r="I249">
        <v>48</v>
      </c>
      <c r="J249">
        <v>58</v>
      </c>
      <c r="K249">
        <v>59</v>
      </c>
      <c r="L249">
        <v>88</v>
      </c>
      <c r="M249">
        <v>73</v>
      </c>
      <c r="N249" s="36" t="str">
        <f>IFERROR(VLOOKUP(C249,Absen!$A$2:$B$501,2,FALSE),"No")</f>
        <v>No</v>
      </c>
      <c r="O249" t="str">
        <f t="shared" si="10"/>
        <v>No</v>
      </c>
      <c r="P249">
        <f t="shared" si="11"/>
        <v>73</v>
      </c>
      <c r="Q249" s="42">
        <f>(Main!G249*12.5%)+(H249*12.5%)+(J249*12.5%)+(K249*12.5%)+(I249*20%)+(L249*20%)+(P249*10%)</f>
        <v>63.75</v>
      </c>
      <c r="R249" t="str">
        <f>VLOOKUP(Q249,Cara!$E$44:$F$49,2,TRUE)</f>
        <v>C</v>
      </c>
      <c r="S249" s="5">
        <f>VLOOKUP(C249,Sheet1!$A$2:$B$1001,2,FALSE)</f>
        <v>37271</v>
      </c>
      <c r="T249" s="6" t="str">
        <f>VLOOKUP(C249,Sheet1!$A$2:$G$1001,7,)</f>
        <v>Solok</v>
      </c>
      <c r="U249" s="4">
        <f>VLOOKUP(C249,Sheet1!$A$2:$D$1001,4,FALSE)</f>
        <v>169</v>
      </c>
      <c r="V249" s="4">
        <f>VLOOKUP(C249,Sheet1!$A$2:$E$1001,5,FALSE)</f>
        <v>90</v>
      </c>
      <c r="W249" s="4" t="str">
        <f>VLOOKUP(C249,Sheet1!$A$2:$F$1001,6,FALSE)</f>
        <v xml:space="preserve">Jalan Peta No. 8
</v>
      </c>
      <c r="X249" s="4" t="str">
        <f>VLOOKUP(Main!C249,Sheet1!$A$2:$C$1001,3,FALSE)</f>
        <v>B+</v>
      </c>
    </row>
    <row r="250" spans="1:24" ht="15.75" x14ac:dyDescent="0.25">
      <c r="A250" s="43">
        <v>249</v>
      </c>
      <c r="B250" t="str">
        <f>VLOOKUP(D250,Cara!$C$21:$D$27,2,FALSE)</f>
        <v>F</v>
      </c>
      <c r="C250" t="str">
        <f t="shared" si="9"/>
        <v>F0249</v>
      </c>
      <c r="D250" t="s">
        <v>1011</v>
      </c>
      <c r="E250" s="4" t="str">
        <f>VLOOKUP(C250,Detail!$G:$H,2,FALSE)</f>
        <v>Marsudi Rajata</v>
      </c>
      <c r="F250" s="4" t="str">
        <f>VLOOKUP(D250,Helper!$D$31:$E$36,2,FALSE)</f>
        <v>Pak Andi</v>
      </c>
      <c r="G250">
        <v>92</v>
      </c>
      <c r="H250">
        <v>62</v>
      </c>
      <c r="I250">
        <v>70</v>
      </c>
      <c r="J250">
        <v>58</v>
      </c>
      <c r="K250">
        <v>53</v>
      </c>
      <c r="L250">
        <v>89</v>
      </c>
      <c r="M250">
        <v>99</v>
      </c>
      <c r="N250" s="36">
        <f>IFERROR(VLOOKUP(C250,Absen!$A$2:$B$501,2,FALSE),"No")</f>
        <v>44782</v>
      </c>
      <c r="O250" t="str">
        <f t="shared" si="10"/>
        <v>August</v>
      </c>
      <c r="P250">
        <f t="shared" si="11"/>
        <v>89</v>
      </c>
      <c r="Q250" s="42">
        <f>(Main!G250*12.5%)+(H250*12.5%)+(J250*12.5%)+(K250*12.5%)+(I250*20%)+(L250*20%)+(P250*10%)</f>
        <v>73.825000000000003</v>
      </c>
      <c r="R250" t="str">
        <f>VLOOKUP(Q250,Cara!$E$44:$F$49,2,TRUE)</f>
        <v>B</v>
      </c>
      <c r="S250" s="5">
        <f>VLOOKUP(C250,Sheet1!$A$2:$B$1001,2,FALSE)</f>
        <v>37499</v>
      </c>
      <c r="T250" s="6" t="str">
        <f>VLOOKUP(C250,Sheet1!$A$2:$G$1001,7,)</f>
        <v>Surabaya</v>
      </c>
      <c r="U250" s="4">
        <f>VLOOKUP(C250,Sheet1!$A$2:$D$1001,4,FALSE)</f>
        <v>163</v>
      </c>
      <c r="V250" s="4">
        <f>VLOOKUP(C250,Sheet1!$A$2:$E$1001,5,FALSE)</f>
        <v>57</v>
      </c>
      <c r="W250" s="4" t="str">
        <f>VLOOKUP(C250,Sheet1!$A$2:$F$1001,6,FALSE)</f>
        <v>Jalan Bangka Raya No. 88</v>
      </c>
      <c r="X250" s="4" t="str">
        <f>VLOOKUP(Main!C250,Sheet1!$A$2:$C$1001,3,FALSE)</f>
        <v>A+</v>
      </c>
    </row>
    <row r="251" spans="1:24" ht="15.75" x14ac:dyDescent="0.25">
      <c r="A251" s="43">
        <v>250</v>
      </c>
      <c r="B251" t="str">
        <f>VLOOKUP(D251,Cara!$C$21:$D$27,2,FALSE)</f>
        <v>C</v>
      </c>
      <c r="C251" t="str">
        <f t="shared" si="9"/>
        <v>C0250</v>
      </c>
      <c r="D251" t="s">
        <v>1012</v>
      </c>
      <c r="E251" s="4" t="str">
        <f>VLOOKUP(C251,Detail!$G:$H,2,FALSE)</f>
        <v>Qori Hidayat</v>
      </c>
      <c r="F251" s="4" t="str">
        <f>VLOOKUP(D251,Helper!$D$31:$E$36,2,FALSE)</f>
        <v>Pak Budi</v>
      </c>
      <c r="G251">
        <v>60</v>
      </c>
      <c r="H251">
        <v>48</v>
      </c>
      <c r="I251">
        <v>38</v>
      </c>
      <c r="J251">
        <v>53</v>
      </c>
      <c r="K251">
        <v>86</v>
      </c>
      <c r="L251">
        <v>54</v>
      </c>
      <c r="M251">
        <v>60</v>
      </c>
      <c r="N251" s="36">
        <f>IFERROR(VLOOKUP(C251,Absen!$A$2:$B$501,2,FALSE),"No")</f>
        <v>44871</v>
      </c>
      <c r="O251" t="str">
        <f t="shared" si="10"/>
        <v>November</v>
      </c>
      <c r="P251">
        <f t="shared" si="11"/>
        <v>50</v>
      </c>
      <c r="Q251" s="42">
        <f>(Main!G251*12.5%)+(H251*12.5%)+(J251*12.5%)+(K251*12.5%)+(I251*20%)+(L251*20%)+(P251*10%)</f>
        <v>54.275000000000006</v>
      </c>
      <c r="R251" t="str">
        <f>VLOOKUP(Q251,Cara!$E$44:$F$49,2,TRUE)</f>
        <v>D</v>
      </c>
      <c r="S251" s="5">
        <f>VLOOKUP(C251,Sheet1!$A$2:$B$1001,2,FALSE)</f>
        <v>37885</v>
      </c>
      <c r="T251" s="6" t="str">
        <f>VLOOKUP(C251,Sheet1!$A$2:$G$1001,7,)</f>
        <v>Banda Aceh</v>
      </c>
      <c r="U251" s="4">
        <f>VLOOKUP(C251,Sheet1!$A$2:$D$1001,4,FALSE)</f>
        <v>163</v>
      </c>
      <c r="V251" s="4">
        <f>VLOOKUP(C251,Sheet1!$A$2:$E$1001,5,FALSE)</f>
        <v>85</v>
      </c>
      <c r="W251" s="4" t="str">
        <f>VLOOKUP(C251,Sheet1!$A$2:$F$1001,6,FALSE)</f>
        <v>Jalan Gegerkalong Hilir No. 96</v>
      </c>
      <c r="X251" s="4" t="str">
        <f>VLOOKUP(Main!C251,Sheet1!$A$2:$C$1001,3,FALSE)</f>
        <v>O-</v>
      </c>
    </row>
    <row r="252" spans="1:24" ht="15.75" x14ac:dyDescent="0.25">
      <c r="A252" s="43">
        <v>251</v>
      </c>
      <c r="B252" t="str">
        <f>VLOOKUP(D252,Cara!$C$21:$D$27,2,FALSE)</f>
        <v>F</v>
      </c>
      <c r="C252" t="str">
        <f t="shared" si="9"/>
        <v>F0251</v>
      </c>
      <c r="D252" t="s">
        <v>1011</v>
      </c>
      <c r="E252" s="4" t="str">
        <f>VLOOKUP(C252,Detail!$G:$H,2,FALSE)</f>
        <v>Cagak Hassanah</v>
      </c>
      <c r="F252" s="4" t="str">
        <f>VLOOKUP(D252,Helper!$D$31:$F$36,3,FALSE)</f>
        <v>Pak Krisna</v>
      </c>
      <c r="G252">
        <v>82</v>
      </c>
      <c r="H252">
        <v>65</v>
      </c>
      <c r="I252">
        <v>70</v>
      </c>
      <c r="J252">
        <v>60</v>
      </c>
      <c r="K252">
        <v>69</v>
      </c>
      <c r="L252">
        <v>79</v>
      </c>
      <c r="M252">
        <v>69</v>
      </c>
      <c r="N252" s="36">
        <f>IFERROR(VLOOKUP(C252,Absen!$A$2:$B$501,2,FALSE),"No")</f>
        <v>44796</v>
      </c>
      <c r="O252" t="str">
        <f t="shared" si="10"/>
        <v>August</v>
      </c>
      <c r="P252">
        <f t="shared" si="11"/>
        <v>59</v>
      </c>
      <c r="Q252" s="42">
        <f>(Main!G252*12.5%)+(H252*12.5%)+(J252*12.5%)+(K252*12.5%)+(I252*20%)+(L252*20%)+(P252*10%)</f>
        <v>70.2</v>
      </c>
      <c r="R252" t="str">
        <f>VLOOKUP(Q252,Cara!$E$44:$F$49,2,TRUE)</f>
        <v>B</v>
      </c>
      <c r="S252" s="5">
        <f>VLOOKUP(C252,Sheet1!$A$2:$B$1001,2,FALSE)</f>
        <v>37099</v>
      </c>
      <c r="T252" s="6" t="str">
        <f>VLOOKUP(C252,Sheet1!$A$2:$G$1001,7,)</f>
        <v>Cilegon</v>
      </c>
      <c r="U252" s="4">
        <f>VLOOKUP(C252,Sheet1!$A$2:$D$1001,4,FALSE)</f>
        <v>156</v>
      </c>
      <c r="V252" s="4">
        <f>VLOOKUP(C252,Sheet1!$A$2:$E$1001,5,FALSE)</f>
        <v>64</v>
      </c>
      <c r="W252" s="4" t="str">
        <f>VLOOKUP(C252,Sheet1!$A$2:$F$1001,6,FALSE)</f>
        <v xml:space="preserve">Jalan S. Parman No. 7
</v>
      </c>
      <c r="X252" s="4" t="str">
        <f>VLOOKUP(Main!C252,Sheet1!$A$2:$C$1001,3,FALSE)</f>
        <v>A+</v>
      </c>
    </row>
    <row r="253" spans="1:24" ht="15.75" x14ac:dyDescent="0.25">
      <c r="A253" s="43">
        <v>252</v>
      </c>
      <c r="B253" t="str">
        <f>VLOOKUP(D253,Cara!$C$21:$D$27,2,FALSE)</f>
        <v>B</v>
      </c>
      <c r="C253" t="str">
        <f t="shared" si="9"/>
        <v>B0252</v>
      </c>
      <c r="D253" t="s">
        <v>1014</v>
      </c>
      <c r="E253" s="4" t="str">
        <f>VLOOKUP(C253,Detail!$G:$H,2,FALSE)</f>
        <v>Martaka Pudjiastuti</v>
      </c>
      <c r="F253" s="4" t="str">
        <f>VLOOKUP(D253,Helper!$D$31:$F$36,3,FALSE)</f>
        <v>Bu Ratna</v>
      </c>
      <c r="G253">
        <v>63</v>
      </c>
      <c r="H253">
        <v>73</v>
      </c>
      <c r="I253">
        <v>79</v>
      </c>
      <c r="J253">
        <v>56</v>
      </c>
      <c r="K253">
        <v>78</v>
      </c>
      <c r="L253">
        <v>95</v>
      </c>
      <c r="M253">
        <v>76</v>
      </c>
      <c r="N253" s="36" t="str">
        <f>IFERROR(VLOOKUP(C253,Absen!$A$2:$B$501,2,FALSE),"No")</f>
        <v>No</v>
      </c>
      <c r="O253" t="str">
        <f t="shared" si="10"/>
        <v>No</v>
      </c>
      <c r="P253">
        <f t="shared" si="11"/>
        <v>76</v>
      </c>
      <c r="Q253" s="42">
        <f>(Main!G253*12.5%)+(H253*12.5%)+(J253*12.5%)+(K253*12.5%)+(I253*20%)+(L253*20%)+(P253*10%)</f>
        <v>76.149999999999991</v>
      </c>
      <c r="R253" t="str">
        <f>VLOOKUP(Q253,Cara!$E$44:$F$49,2,TRUE)</f>
        <v>B</v>
      </c>
      <c r="S253" s="5">
        <f>VLOOKUP(C253,Sheet1!$A$2:$B$1001,2,FALSE)</f>
        <v>37751</v>
      </c>
      <c r="T253" s="6" t="str">
        <f>VLOOKUP(C253,Sheet1!$A$2:$G$1001,7,)</f>
        <v>Gorontalo</v>
      </c>
      <c r="U253" s="4">
        <f>VLOOKUP(C253,Sheet1!$A$2:$D$1001,4,FALSE)</f>
        <v>178</v>
      </c>
      <c r="V253" s="4">
        <f>VLOOKUP(C253,Sheet1!$A$2:$E$1001,5,FALSE)</f>
        <v>86</v>
      </c>
      <c r="W253" s="4" t="str">
        <f>VLOOKUP(C253,Sheet1!$A$2:$F$1001,6,FALSE)</f>
        <v>Gang Ahmad Yani No. 42</v>
      </c>
      <c r="X253" s="4" t="str">
        <f>VLOOKUP(Main!C253,Sheet1!$A$2:$C$1001,3,FALSE)</f>
        <v>B-</v>
      </c>
    </row>
    <row r="254" spans="1:24" ht="15.75" x14ac:dyDescent="0.25">
      <c r="A254" s="43">
        <v>253</v>
      </c>
      <c r="B254" t="str">
        <f>VLOOKUP(D254,Cara!$C$21:$D$27,2,FALSE)</f>
        <v>C</v>
      </c>
      <c r="C254" t="str">
        <f t="shared" si="9"/>
        <v>C0253</v>
      </c>
      <c r="D254" t="s">
        <v>1012</v>
      </c>
      <c r="E254" s="4" t="str">
        <f>VLOOKUP(C254,Detail!$G:$H,2,FALSE)</f>
        <v>Raden Rahayu</v>
      </c>
      <c r="F254" s="4" t="str">
        <f>VLOOKUP(D254,Helper!$D$31:$F$36,3,FALSE)</f>
        <v>Bu Made</v>
      </c>
      <c r="G254">
        <v>65</v>
      </c>
      <c r="H254">
        <v>40</v>
      </c>
      <c r="I254">
        <v>85</v>
      </c>
      <c r="J254">
        <v>61</v>
      </c>
      <c r="K254">
        <v>94</v>
      </c>
      <c r="L254">
        <v>41</v>
      </c>
      <c r="M254">
        <v>78</v>
      </c>
      <c r="N254" s="36">
        <f>IFERROR(VLOOKUP(C254,Absen!$A$2:$B$501,2,FALSE),"No")</f>
        <v>44859</v>
      </c>
      <c r="O254" t="str">
        <f t="shared" si="10"/>
        <v>October</v>
      </c>
      <c r="P254">
        <f t="shared" si="11"/>
        <v>68</v>
      </c>
      <c r="Q254" s="42">
        <f>(Main!G254*12.5%)+(H254*12.5%)+(J254*12.5%)+(K254*12.5%)+(I254*20%)+(L254*20%)+(P254*10%)</f>
        <v>64.5</v>
      </c>
      <c r="R254" t="str">
        <f>VLOOKUP(Q254,Cara!$E$44:$F$49,2,TRUE)</f>
        <v>C</v>
      </c>
      <c r="S254" s="5">
        <f>VLOOKUP(C254,Sheet1!$A$2:$B$1001,2,FALSE)</f>
        <v>37099</v>
      </c>
      <c r="T254" s="6" t="str">
        <f>VLOOKUP(C254,Sheet1!$A$2:$G$1001,7,)</f>
        <v>Pekanbaru</v>
      </c>
      <c r="U254" s="4">
        <f>VLOOKUP(C254,Sheet1!$A$2:$D$1001,4,FALSE)</f>
        <v>176</v>
      </c>
      <c r="V254" s="4">
        <f>VLOOKUP(C254,Sheet1!$A$2:$E$1001,5,FALSE)</f>
        <v>78</v>
      </c>
      <c r="W254" s="4" t="str">
        <f>VLOOKUP(C254,Sheet1!$A$2:$F$1001,6,FALSE)</f>
        <v xml:space="preserve">Gang Dipatiukur No. 7
</v>
      </c>
      <c r="X254" s="4" t="str">
        <f>VLOOKUP(Main!C254,Sheet1!$A$2:$C$1001,3,FALSE)</f>
        <v>O+</v>
      </c>
    </row>
    <row r="255" spans="1:24" ht="15.75" x14ac:dyDescent="0.25">
      <c r="A255" s="43">
        <v>254</v>
      </c>
      <c r="B255" t="str">
        <f>VLOOKUP(D255,Cara!$C$21:$D$27,2,FALSE)</f>
        <v>E</v>
      </c>
      <c r="C255" t="str">
        <f t="shared" si="9"/>
        <v>E0254</v>
      </c>
      <c r="D255" t="s">
        <v>1010</v>
      </c>
      <c r="E255" s="4" t="str">
        <f>VLOOKUP(C255,Detail!$G:$H,2,FALSE)</f>
        <v>Elma Maheswara</v>
      </c>
      <c r="F255" s="4" t="str">
        <f>VLOOKUP(D255,Helper!$D$31:$F$36,3,FALSE)</f>
        <v>Bu Dwi</v>
      </c>
      <c r="G255">
        <v>77</v>
      </c>
      <c r="H255">
        <v>43</v>
      </c>
      <c r="I255">
        <v>90</v>
      </c>
      <c r="J255">
        <v>62</v>
      </c>
      <c r="K255">
        <v>60</v>
      </c>
      <c r="L255">
        <v>58</v>
      </c>
      <c r="M255">
        <v>62</v>
      </c>
      <c r="N255" s="36" t="str">
        <f>IFERROR(VLOOKUP(C255,Absen!$A$2:$B$501,2,FALSE),"No")</f>
        <v>No</v>
      </c>
      <c r="O255" t="str">
        <f t="shared" si="10"/>
        <v>No</v>
      </c>
      <c r="P255">
        <f t="shared" si="11"/>
        <v>62</v>
      </c>
      <c r="Q255" s="42">
        <f>(Main!G255*12.5%)+(H255*12.5%)+(J255*12.5%)+(K255*12.5%)+(I255*20%)+(L255*20%)+(P255*10%)</f>
        <v>66.05</v>
      </c>
      <c r="R255" t="str">
        <f>VLOOKUP(Q255,Cara!$E$44:$F$49,2,TRUE)</f>
        <v>C</v>
      </c>
      <c r="S255" s="5">
        <f>VLOOKUP(C255,Sheet1!$A$2:$B$1001,2,FALSE)</f>
        <v>38141</v>
      </c>
      <c r="T255" s="6" t="str">
        <f>VLOOKUP(C255,Sheet1!$A$2:$G$1001,7,)</f>
        <v>Bogor</v>
      </c>
      <c r="U255" s="4">
        <f>VLOOKUP(C255,Sheet1!$A$2:$D$1001,4,FALSE)</f>
        <v>172</v>
      </c>
      <c r="V255" s="4">
        <f>VLOOKUP(C255,Sheet1!$A$2:$E$1001,5,FALSE)</f>
        <v>74</v>
      </c>
      <c r="W255" s="4" t="str">
        <f>VLOOKUP(C255,Sheet1!$A$2:$F$1001,6,FALSE)</f>
        <v>Gang Soekarno Hatta No. 47</v>
      </c>
      <c r="X255" s="4" t="str">
        <f>VLOOKUP(Main!C255,Sheet1!$A$2:$C$1001,3,FALSE)</f>
        <v>O-</v>
      </c>
    </row>
    <row r="256" spans="1:24" ht="15.75" x14ac:dyDescent="0.25">
      <c r="A256" s="43">
        <v>255</v>
      </c>
      <c r="B256" t="str">
        <f>VLOOKUP(D256,Cara!$C$21:$D$27,2,FALSE)</f>
        <v>F</v>
      </c>
      <c r="C256" t="str">
        <f t="shared" si="9"/>
        <v>F0255</v>
      </c>
      <c r="D256" t="s">
        <v>1011</v>
      </c>
      <c r="E256" s="4" t="str">
        <f>VLOOKUP(C256,Detail!$G:$H,2,FALSE)</f>
        <v>Icha Utami</v>
      </c>
      <c r="F256" s="4" t="str">
        <f>VLOOKUP(D256,Helper!$D$31:$F$36,3,FALSE)</f>
        <v>Pak Krisna</v>
      </c>
      <c r="G256">
        <v>55</v>
      </c>
      <c r="H256">
        <v>69</v>
      </c>
      <c r="I256">
        <v>35</v>
      </c>
      <c r="J256">
        <v>63</v>
      </c>
      <c r="K256">
        <v>83</v>
      </c>
      <c r="L256">
        <v>41</v>
      </c>
      <c r="M256">
        <v>75</v>
      </c>
      <c r="N256" s="36" t="str">
        <f>IFERROR(VLOOKUP(C256,Absen!$A$2:$B$501,2,FALSE),"No")</f>
        <v>No</v>
      </c>
      <c r="O256" t="str">
        <f t="shared" si="10"/>
        <v>No</v>
      </c>
      <c r="P256">
        <f t="shared" si="11"/>
        <v>75</v>
      </c>
      <c r="Q256" s="42">
        <f>(Main!G256*12.5%)+(H256*12.5%)+(J256*12.5%)+(K256*12.5%)+(I256*20%)+(L256*20%)+(P256*10%)</f>
        <v>56.45</v>
      </c>
      <c r="R256" t="str">
        <f>VLOOKUP(Q256,Cara!$E$44:$F$49,2,TRUE)</f>
        <v>D</v>
      </c>
      <c r="S256" s="5">
        <f>VLOOKUP(C256,Sheet1!$A$2:$B$1001,2,FALSE)</f>
        <v>38054</v>
      </c>
      <c r="T256" s="6" t="str">
        <f>VLOOKUP(C256,Sheet1!$A$2:$G$1001,7,)</f>
        <v>Pariaman</v>
      </c>
      <c r="U256" s="4">
        <f>VLOOKUP(C256,Sheet1!$A$2:$D$1001,4,FALSE)</f>
        <v>157</v>
      </c>
      <c r="V256" s="4">
        <f>VLOOKUP(C256,Sheet1!$A$2:$E$1001,5,FALSE)</f>
        <v>63</v>
      </c>
      <c r="W256" s="4" t="str">
        <f>VLOOKUP(C256,Sheet1!$A$2:$F$1001,6,FALSE)</f>
        <v xml:space="preserve">Jl. PHH. Mustofa No. 3
</v>
      </c>
      <c r="X256" s="4" t="str">
        <f>VLOOKUP(Main!C256,Sheet1!$A$2:$C$1001,3,FALSE)</f>
        <v>AB+</v>
      </c>
    </row>
    <row r="257" spans="1:24" ht="15.75" x14ac:dyDescent="0.25">
      <c r="A257" s="43">
        <v>256</v>
      </c>
      <c r="B257" t="str">
        <f>VLOOKUP(D257,Cara!$C$21:$D$27,2,FALSE)</f>
        <v>F</v>
      </c>
      <c r="C257" t="str">
        <f t="shared" si="9"/>
        <v>F0256</v>
      </c>
      <c r="D257" t="s">
        <v>1011</v>
      </c>
      <c r="E257" s="4" t="str">
        <f>VLOOKUP(C257,Detail!$G:$H,2,FALSE)</f>
        <v>Tira Mulyani</v>
      </c>
      <c r="F257" s="4" t="str">
        <f>VLOOKUP(D257,Helper!$D$31:$F$36,3,FALSE)</f>
        <v>Pak Krisna</v>
      </c>
      <c r="G257">
        <v>65</v>
      </c>
      <c r="H257">
        <v>65</v>
      </c>
      <c r="I257">
        <v>92</v>
      </c>
      <c r="J257">
        <v>72</v>
      </c>
      <c r="K257">
        <v>65</v>
      </c>
      <c r="L257">
        <v>84</v>
      </c>
      <c r="M257">
        <v>77</v>
      </c>
      <c r="N257" s="36" t="str">
        <f>IFERROR(VLOOKUP(C257,Absen!$A$2:$B$501,2,FALSE),"No")</f>
        <v>No</v>
      </c>
      <c r="O257" t="str">
        <f t="shared" si="10"/>
        <v>No</v>
      </c>
      <c r="P257">
        <f t="shared" si="11"/>
        <v>77</v>
      </c>
      <c r="Q257" s="42">
        <f>(Main!G257*12.5%)+(H257*12.5%)+(J257*12.5%)+(K257*12.5%)+(I257*20%)+(L257*20%)+(P257*10%)</f>
        <v>76.275000000000006</v>
      </c>
      <c r="R257" t="str">
        <f>VLOOKUP(Q257,Cara!$E$44:$F$49,2,TRUE)</f>
        <v>B</v>
      </c>
      <c r="S257" s="5">
        <f>VLOOKUP(C257,Sheet1!$A$2:$B$1001,2,FALSE)</f>
        <v>37707</v>
      </c>
      <c r="T257" s="6" t="str">
        <f>VLOOKUP(C257,Sheet1!$A$2:$G$1001,7,)</f>
        <v>Probolinggo</v>
      </c>
      <c r="U257" s="4">
        <f>VLOOKUP(C257,Sheet1!$A$2:$D$1001,4,FALSE)</f>
        <v>178</v>
      </c>
      <c r="V257" s="4">
        <f>VLOOKUP(C257,Sheet1!$A$2:$E$1001,5,FALSE)</f>
        <v>63</v>
      </c>
      <c r="W257" s="4" t="str">
        <f>VLOOKUP(C257,Sheet1!$A$2:$F$1001,6,FALSE)</f>
        <v>Jalan Sukajadi No. 84</v>
      </c>
      <c r="X257" s="4" t="str">
        <f>VLOOKUP(Main!C257,Sheet1!$A$2:$C$1001,3,FALSE)</f>
        <v>AB+</v>
      </c>
    </row>
    <row r="258" spans="1:24" ht="15.75" x14ac:dyDescent="0.25">
      <c r="A258" s="43">
        <v>257</v>
      </c>
      <c r="B258" t="str">
        <f>VLOOKUP(D258,Cara!$C$21:$D$27,2,FALSE)</f>
        <v>E</v>
      </c>
      <c r="C258" t="str">
        <f t="shared" si="9"/>
        <v>E0257</v>
      </c>
      <c r="D258" t="s">
        <v>1010</v>
      </c>
      <c r="E258" s="4" t="str">
        <f>VLOOKUP(C258,Detail!$G:$H,2,FALSE)</f>
        <v>Keisha Firgantoro</v>
      </c>
      <c r="F258" s="4" t="str">
        <f>VLOOKUP(D258,Helper!$D$31:$F$36,3,FALSE)</f>
        <v>Bu Dwi</v>
      </c>
      <c r="G258">
        <v>72</v>
      </c>
      <c r="H258">
        <v>43</v>
      </c>
      <c r="I258">
        <v>82</v>
      </c>
      <c r="J258">
        <v>63</v>
      </c>
      <c r="K258">
        <v>56</v>
      </c>
      <c r="L258">
        <v>44</v>
      </c>
      <c r="M258">
        <v>76</v>
      </c>
      <c r="N258" s="36">
        <f>IFERROR(VLOOKUP(C258,Absen!$A$2:$B$501,2,FALSE),"No")</f>
        <v>44827</v>
      </c>
      <c r="O258" t="str">
        <f t="shared" si="10"/>
        <v>September</v>
      </c>
      <c r="P258">
        <f t="shared" si="11"/>
        <v>66</v>
      </c>
      <c r="Q258" s="42">
        <f>(Main!G258*12.5%)+(H258*12.5%)+(J258*12.5%)+(K258*12.5%)+(I258*20%)+(L258*20%)+(P258*10%)</f>
        <v>61.050000000000004</v>
      </c>
      <c r="R258" t="str">
        <f>VLOOKUP(Q258,Cara!$E$44:$F$49,2,TRUE)</f>
        <v>C</v>
      </c>
      <c r="S258" s="5">
        <f>VLOOKUP(C258,Sheet1!$A$2:$B$1001,2,FALSE)</f>
        <v>37316</v>
      </c>
      <c r="T258" s="6" t="str">
        <f>VLOOKUP(C258,Sheet1!$A$2:$G$1001,7,)</f>
        <v>Pekanbaru</v>
      </c>
      <c r="U258" s="4">
        <f>VLOOKUP(C258,Sheet1!$A$2:$D$1001,4,FALSE)</f>
        <v>170</v>
      </c>
      <c r="V258" s="4">
        <f>VLOOKUP(C258,Sheet1!$A$2:$E$1001,5,FALSE)</f>
        <v>54</v>
      </c>
      <c r="W258" s="4" t="str">
        <f>VLOOKUP(C258,Sheet1!$A$2:$F$1001,6,FALSE)</f>
        <v xml:space="preserve">Jl. Dr. Djunjunan No. 3
</v>
      </c>
      <c r="X258" s="4" t="str">
        <f>VLOOKUP(Main!C258,Sheet1!$A$2:$C$1001,3,FALSE)</f>
        <v>A-</v>
      </c>
    </row>
    <row r="259" spans="1:24" ht="15.75" x14ac:dyDescent="0.25">
      <c r="A259" s="43">
        <v>258</v>
      </c>
      <c r="B259" t="str">
        <f>VLOOKUP(D259,Cara!$C$21:$D$27,2,FALSE)</f>
        <v>C</v>
      </c>
      <c r="C259" t="str">
        <f t="shared" ref="C259:C322" si="12">_xlfn.CONCAT(B259,TEXT(A259,"0000"))</f>
        <v>C0258</v>
      </c>
      <c r="D259" t="s">
        <v>1012</v>
      </c>
      <c r="E259" s="4" t="str">
        <f>VLOOKUP(C259,Detail!$G:$H,2,FALSE)</f>
        <v>Ghani Hariyah</v>
      </c>
      <c r="F259" s="4" t="str">
        <f>VLOOKUP(D259,Helper!$D$31:$F$36,3,FALSE)</f>
        <v>Bu Made</v>
      </c>
      <c r="G259">
        <v>61</v>
      </c>
      <c r="H259">
        <v>61</v>
      </c>
      <c r="I259">
        <v>53</v>
      </c>
      <c r="J259">
        <v>60</v>
      </c>
      <c r="K259">
        <v>81</v>
      </c>
      <c r="L259">
        <v>48</v>
      </c>
      <c r="M259">
        <v>87</v>
      </c>
      <c r="N259" s="36" t="str">
        <f>IFERROR(VLOOKUP(C259,Absen!$A$2:$B$501,2,FALSE),"No")</f>
        <v>No</v>
      </c>
      <c r="O259" t="str">
        <f t="shared" ref="O259:O322" si="13">TEXT(N259,"mmmm")</f>
        <v>No</v>
      </c>
      <c r="P259">
        <f t="shared" ref="P259:P322" si="14">IF(N259="No",M259,M259-10)</f>
        <v>87</v>
      </c>
      <c r="Q259" s="42">
        <f>(Main!G259*12.5%)+(H259*12.5%)+(J259*12.5%)+(K259*12.5%)+(I259*20%)+(L259*20%)+(P259*10%)</f>
        <v>61.775000000000006</v>
      </c>
      <c r="R259" t="str">
        <f>VLOOKUP(Q259,Cara!$E$44:$F$49,2,TRUE)</f>
        <v>C</v>
      </c>
      <c r="S259" s="5">
        <f>VLOOKUP(C259,Sheet1!$A$2:$B$1001,2,FALSE)</f>
        <v>37447</v>
      </c>
      <c r="T259" s="6" t="str">
        <f>VLOOKUP(C259,Sheet1!$A$2:$G$1001,7,)</f>
        <v>Denpasar</v>
      </c>
      <c r="U259" s="4">
        <f>VLOOKUP(C259,Sheet1!$A$2:$D$1001,4,FALSE)</f>
        <v>177</v>
      </c>
      <c r="V259" s="4">
        <f>VLOOKUP(C259,Sheet1!$A$2:$E$1001,5,FALSE)</f>
        <v>87</v>
      </c>
      <c r="W259" s="4" t="str">
        <f>VLOOKUP(C259,Sheet1!$A$2:$F$1001,6,FALSE)</f>
        <v>Jl. Abdul Muis No. 10</v>
      </c>
      <c r="X259" s="4" t="str">
        <f>VLOOKUP(Main!C259,Sheet1!$A$2:$C$1001,3,FALSE)</f>
        <v>B-</v>
      </c>
    </row>
    <row r="260" spans="1:24" ht="15.75" x14ac:dyDescent="0.25">
      <c r="A260" s="43">
        <v>259</v>
      </c>
      <c r="B260" t="str">
        <f>VLOOKUP(D260,Cara!$C$21:$D$27,2,FALSE)</f>
        <v>D</v>
      </c>
      <c r="C260" t="str">
        <f t="shared" si="12"/>
        <v>D0259</v>
      </c>
      <c r="D260" t="s">
        <v>1013</v>
      </c>
      <c r="E260" s="4" t="str">
        <f>VLOOKUP(C260,Detail!$G:$H,2,FALSE)</f>
        <v>Luluh Putra</v>
      </c>
      <c r="F260" s="4" t="str">
        <f>VLOOKUP(D260,Helper!$D$31:$F$36,3,FALSE)</f>
        <v>Pak Andi</v>
      </c>
      <c r="G260">
        <v>80</v>
      </c>
      <c r="H260">
        <v>51</v>
      </c>
      <c r="I260">
        <v>70</v>
      </c>
      <c r="J260">
        <v>60</v>
      </c>
      <c r="K260">
        <v>52</v>
      </c>
      <c r="L260">
        <v>97</v>
      </c>
      <c r="M260">
        <v>72</v>
      </c>
      <c r="N260" s="36" t="str">
        <f>IFERROR(VLOOKUP(C260,Absen!$A$2:$B$501,2,FALSE),"No")</f>
        <v>No</v>
      </c>
      <c r="O260" t="str">
        <f t="shared" si="13"/>
        <v>No</v>
      </c>
      <c r="P260">
        <f t="shared" si="14"/>
        <v>72</v>
      </c>
      <c r="Q260" s="42">
        <f>(Main!G260*12.5%)+(H260*12.5%)+(J260*12.5%)+(K260*12.5%)+(I260*20%)+(L260*20%)+(P260*10%)</f>
        <v>70.975000000000009</v>
      </c>
      <c r="R260" t="str">
        <f>VLOOKUP(Q260,Cara!$E$44:$F$49,2,TRUE)</f>
        <v>B</v>
      </c>
      <c r="S260" s="5">
        <f>VLOOKUP(C260,Sheet1!$A$2:$B$1001,2,FALSE)</f>
        <v>37419</v>
      </c>
      <c r="T260" s="6" t="str">
        <f>VLOOKUP(C260,Sheet1!$A$2:$G$1001,7,)</f>
        <v>Mataram</v>
      </c>
      <c r="U260" s="4">
        <f>VLOOKUP(C260,Sheet1!$A$2:$D$1001,4,FALSE)</f>
        <v>161</v>
      </c>
      <c r="V260" s="4">
        <f>VLOOKUP(C260,Sheet1!$A$2:$E$1001,5,FALSE)</f>
        <v>50</v>
      </c>
      <c r="W260" s="4" t="str">
        <f>VLOOKUP(C260,Sheet1!$A$2:$F$1001,6,FALSE)</f>
        <v>Gang Suryakencana No. 35</v>
      </c>
      <c r="X260" s="4" t="str">
        <f>VLOOKUP(Main!C260,Sheet1!$A$2:$C$1001,3,FALSE)</f>
        <v>A-</v>
      </c>
    </row>
    <row r="261" spans="1:24" ht="15.75" x14ac:dyDescent="0.25">
      <c r="A261" s="43">
        <v>260</v>
      </c>
      <c r="B261" t="str">
        <f>VLOOKUP(D261,Cara!$C$21:$D$27,2,FALSE)</f>
        <v>C</v>
      </c>
      <c r="C261" t="str">
        <f t="shared" si="12"/>
        <v>C0260</v>
      </c>
      <c r="D261" t="s">
        <v>1012</v>
      </c>
      <c r="E261" s="4" t="str">
        <f>VLOOKUP(C261,Detail!$G:$H,2,FALSE)</f>
        <v>Ajiman Puspasari</v>
      </c>
      <c r="F261" s="4" t="str">
        <f>VLOOKUP(D261,Helper!$D$31:$F$36,3,FALSE)</f>
        <v>Bu Made</v>
      </c>
      <c r="G261">
        <v>93</v>
      </c>
      <c r="H261">
        <v>50</v>
      </c>
      <c r="I261">
        <v>39</v>
      </c>
      <c r="J261">
        <v>64</v>
      </c>
      <c r="K261">
        <v>86</v>
      </c>
      <c r="L261">
        <v>74</v>
      </c>
      <c r="M261">
        <v>83</v>
      </c>
      <c r="N261" s="36" t="str">
        <f>IFERROR(VLOOKUP(C261,Absen!$A$2:$B$501,2,FALSE),"No")</f>
        <v>No</v>
      </c>
      <c r="O261" t="str">
        <f t="shared" si="13"/>
        <v>No</v>
      </c>
      <c r="P261">
        <f t="shared" si="14"/>
        <v>83</v>
      </c>
      <c r="Q261" s="42">
        <f>(Main!G261*12.5%)+(H261*12.5%)+(J261*12.5%)+(K261*12.5%)+(I261*20%)+(L261*20%)+(P261*10%)</f>
        <v>67.524999999999991</v>
      </c>
      <c r="R261" t="str">
        <f>VLOOKUP(Q261,Cara!$E$44:$F$49,2,TRUE)</f>
        <v>C</v>
      </c>
      <c r="S261" s="5">
        <f>VLOOKUP(C261,Sheet1!$A$2:$B$1001,2,FALSE)</f>
        <v>37037</v>
      </c>
      <c r="T261" s="6" t="str">
        <f>VLOOKUP(C261,Sheet1!$A$2:$G$1001,7,)</f>
        <v>Dumai</v>
      </c>
      <c r="U261" s="4">
        <f>VLOOKUP(C261,Sheet1!$A$2:$D$1001,4,FALSE)</f>
        <v>163</v>
      </c>
      <c r="V261" s="4">
        <f>VLOOKUP(C261,Sheet1!$A$2:$E$1001,5,FALSE)</f>
        <v>56</v>
      </c>
      <c r="W261" s="4" t="str">
        <f>VLOOKUP(C261,Sheet1!$A$2:$F$1001,6,FALSE)</f>
        <v>Jl. Ciwastra No. 68</v>
      </c>
      <c r="X261" s="4" t="str">
        <f>VLOOKUP(Main!C261,Sheet1!$A$2:$C$1001,3,FALSE)</f>
        <v>B-</v>
      </c>
    </row>
    <row r="262" spans="1:24" ht="15.75" x14ac:dyDescent="0.25">
      <c r="A262" s="43">
        <v>261</v>
      </c>
      <c r="B262" t="str">
        <f>VLOOKUP(D262,Cara!$C$21:$D$27,2,FALSE)</f>
        <v>F</v>
      </c>
      <c r="C262" t="str">
        <f t="shared" si="12"/>
        <v>F0261</v>
      </c>
      <c r="D262" t="s">
        <v>1011</v>
      </c>
      <c r="E262" s="4" t="str">
        <f>VLOOKUP(C262,Detail!$G:$H,2,FALSE)</f>
        <v>Kemal Laksita</v>
      </c>
      <c r="F262" s="4" t="str">
        <f>VLOOKUP(D262,Helper!$D$31:$F$36,3,FALSE)</f>
        <v>Pak Krisna</v>
      </c>
      <c r="G262">
        <v>52</v>
      </c>
      <c r="H262">
        <v>56</v>
      </c>
      <c r="I262">
        <v>51</v>
      </c>
      <c r="J262">
        <v>71</v>
      </c>
      <c r="K262">
        <v>54</v>
      </c>
      <c r="L262">
        <v>70</v>
      </c>
      <c r="M262">
        <v>92</v>
      </c>
      <c r="N262" s="36" t="str">
        <f>IFERROR(VLOOKUP(C262,Absen!$A$2:$B$501,2,FALSE),"No")</f>
        <v>No</v>
      </c>
      <c r="O262" t="str">
        <f t="shared" si="13"/>
        <v>No</v>
      </c>
      <c r="P262">
        <f t="shared" si="14"/>
        <v>92</v>
      </c>
      <c r="Q262" s="42">
        <f>(Main!G262*12.5%)+(H262*12.5%)+(J262*12.5%)+(K262*12.5%)+(I262*20%)+(L262*20%)+(P262*10%)</f>
        <v>62.525000000000006</v>
      </c>
      <c r="R262" t="str">
        <f>VLOOKUP(Q262,Cara!$E$44:$F$49,2,TRUE)</f>
        <v>C</v>
      </c>
      <c r="S262" s="5">
        <f>VLOOKUP(C262,Sheet1!$A$2:$B$1001,2,FALSE)</f>
        <v>38089</v>
      </c>
      <c r="T262" s="6" t="str">
        <f>VLOOKUP(C262,Sheet1!$A$2:$G$1001,7,)</f>
        <v>Palembang</v>
      </c>
      <c r="U262" s="4">
        <f>VLOOKUP(C262,Sheet1!$A$2:$D$1001,4,FALSE)</f>
        <v>171</v>
      </c>
      <c r="V262" s="4">
        <f>VLOOKUP(C262,Sheet1!$A$2:$E$1001,5,FALSE)</f>
        <v>57</v>
      </c>
      <c r="W262" s="4" t="str">
        <f>VLOOKUP(C262,Sheet1!$A$2:$F$1001,6,FALSE)</f>
        <v xml:space="preserve">Jalan Ahmad Dahlan No. 3
</v>
      </c>
      <c r="X262" s="4" t="str">
        <f>VLOOKUP(Main!C262,Sheet1!$A$2:$C$1001,3,FALSE)</f>
        <v>O-</v>
      </c>
    </row>
    <row r="263" spans="1:24" ht="15.75" x14ac:dyDescent="0.25">
      <c r="A263" s="43">
        <v>262</v>
      </c>
      <c r="B263" t="str">
        <f>VLOOKUP(D263,Cara!$C$21:$D$27,2,FALSE)</f>
        <v>D</v>
      </c>
      <c r="C263" t="str">
        <f t="shared" si="12"/>
        <v>D0262</v>
      </c>
      <c r="D263" t="s">
        <v>1013</v>
      </c>
      <c r="E263" s="4" t="str">
        <f>VLOOKUP(C263,Detail!$G:$H,2,FALSE)</f>
        <v>Pangestu Manullang</v>
      </c>
      <c r="F263" s="4" t="str">
        <f>VLOOKUP(D263,Helper!$D$31:$F$36,3,FALSE)</f>
        <v>Pak Andi</v>
      </c>
      <c r="G263">
        <v>53</v>
      </c>
      <c r="H263">
        <v>72</v>
      </c>
      <c r="I263">
        <v>43</v>
      </c>
      <c r="J263">
        <v>66</v>
      </c>
      <c r="K263">
        <v>79</v>
      </c>
      <c r="L263">
        <v>82</v>
      </c>
      <c r="M263">
        <v>86</v>
      </c>
      <c r="N263" s="36">
        <f>IFERROR(VLOOKUP(C263,Absen!$A$2:$B$501,2,FALSE),"No")</f>
        <v>44786</v>
      </c>
      <c r="O263" t="str">
        <f t="shared" si="13"/>
        <v>August</v>
      </c>
      <c r="P263">
        <f t="shared" si="14"/>
        <v>76</v>
      </c>
      <c r="Q263" s="42">
        <f>(Main!G263*12.5%)+(H263*12.5%)+(J263*12.5%)+(K263*12.5%)+(I263*20%)+(L263*20%)+(P263*10%)</f>
        <v>66.349999999999994</v>
      </c>
      <c r="R263" t="str">
        <f>VLOOKUP(Q263,Cara!$E$44:$F$49,2,TRUE)</f>
        <v>C</v>
      </c>
      <c r="S263" s="5">
        <f>VLOOKUP(C263,Sheet1!$A$2:$B$1001,2,FALSE)</f>
        <v>38358</v>
      </c>
      <c r="T263" s="6" t="str">
        <f>VLOOKUP(C263,Sheet1!$A$2:$G$1001,7,)</f>
        <v>Sibolga</v>
      </c>
      <c r="U263" s="4">
        <f>VLOOKUP(C263,Sheet1!$A$2:$D$1001,4,FALSE)</f>
        <v>177</v>
      </c>
      <c r="V263" s="4">
        <f>VLOOKUP(C263,Sheet1!$A$2:$E$1001,5,FALSE)</f>
        <v>62</v>
      </c>
      <c r="W263" s="4" t="str">
        <f>VLOOKUP(C263,Sheet1!$A$2:$F$1001,6,FALSE)</f>
        <v>Jl. Siliwangi No. 20</v>
      </c>
      <c r="X263" s="4" t="str">
        <f>VLOOKUP(Main!C263,Sheet1!$A$2:$C$1001,3,FALSE)</f>
        <v>O+</v>
      </c>
    </row>
    <row r="264" spans="1:24" ht="15.75" x14ac:dyDescent="0.25">
      <c r="A264" s="43">
        <v>263</v>
      </c>
      <c r="B264" t="str">
        <f>VLOOKUP(D264,Cara!$C$21:$D$27,2,FALSE)</f>
        <v>F</v>
      </c>
      <c r="C264" t="str">
        <f t="shared" si="12"/>
        <v>F0263</v>
      </c>
      <c r="D264" t="s">
        <v>1011</v>
      </c>
      <c r="E264" s="4" t="str">
        <f>VLOOKUP(C264,Detail!$G:$H,2,FALSE)</f>
        <v>Raisa Pradana</v>
      </c>
      <c r="F264" s="4" t="str">
        <f>VLOOKUP(D264,Helper!$D$31:$F$36,3,FALSE)</f>
        <v>Pak Krisna</v>
      </c>
      <c r="G264">
        <v>94</v>
      </c>
      <c r="H264">
        <v>75</v>
      </c>
      <c r="I264">
        <v>84</v>
      </c>
      <c r="J264">
        <v>66</v>
      </c>
      <c r="K264">
        <v>73</v>
      </c>
      <c r="L264">
        <v>45</v>
      </c>
      <c r="M264">
        <v>84</v>
      </c>
      <c r="N264" s="36">
        <f>IFERROR(VLOOKUP(C264,Absen!$A$2:$B$501,2,FALSE),"No")</f>
        <v>44902</v>
      </c>
      <c r="O264" t="str">
        <f t="shared" si="13"/>
        <v>December</v>
      </c>
      <c r="P264">
        <f t="shared" si="14"/>
        <v>74</v>
      </c>
      <c r="Q264" s="42">
        <f>(Main!G264*12.5%)+(H264*12.5%)+(J264*12.5%)+(K264*12.5%)+(I264*20%)+(L264*20%)+(P264*10%)</f>
        <v>71.7</v>
      </c>
      <c r="R264" t="str">
        <f>VLOOKUP(Q264,Cara!$E$44:$F$49,2,TRUE)</f>
        <v>B</v>
      </c>
      <c r="S264" s="5">
        <f>VLOOKUP(C264,Sheet1!$A$2:$B$1001,2,FALSE)</f>
        <v>37743</v>
      </c>
      <c r="T264" s="6" t="str">
        <f>VLOOKUP(C264,Sheet1!$A$2:$G$1001,7,)</f>
        <v>Bekasi</v>
      </c>
      <c r="U264" s="4">
        <f>VLOOKUP(C264,Sheet1!$A$2:$D$1001,4,FALSE)</f>
        <v>180</v>
      </c>
      <c r="V264" s="4">
        <f>VLOOKUP(C264,Sheet1!$A$2:$E$1001,5,FALSE)</f>
        <v>84</v>
      </c>
      <c r="W264" s="4" t="str">
        <f>VLOOKUP(C264,Sheet1!$A$2:$F$1001,6,FALSE)</f>
        <v>Jl. Raya Ujungberung No. 67</v>
      </c>
      <c r="X264" s="4" t="str">
        <f>VLOOKUP(Main!C264,Sheet1!$A$2:$C$1001,3,FALSE)</f>
        <v>A+</v>
      </c>
    </row>
    <row r="265" spans="1:24" ht="15.75" x14ac:dyDescent="0.25">
      <c r="A265" s="43">
        <v>264</v>
      </c>
      <c r="B265" t="str">
        <f>VLOOKUP(D265,Cara!$C$21:$D$27,2,FALSE)</f>
        <v>E</v>
      </c>
      <c r="C265" t="str">
        <f t="shared" si="12"/>
        <v>E0264</v>
      </c>
      <c r="D265" t="s">
        <v>1010</v>
      </c>
      <c r="E265" s="4" t="str">
        <f>VLOOKUP(C265,Detail!$G:$H,2,FALSE)</f>
        <v>Malik Mustofa</v>
      </c>
      <c r="F265" s="4" t="str">
        <f>VLOOKUP(D265,Helper!$D$31:$F$36,3,FALSE)</f>
        <v>Bu Dwi</v>
      </c>
      <c r="G265">
        <v>88</v>
      </c>
      <c r="H265">
        <v>66</v>
      </c>
      <c r="I265">
        <v>78</v>
      </c>
      <c r="J265">
        <v>57</v>
      </c>
      <c r="K265">
        <v>86</v>
      </c>
      <c r="L265">
        <v>69</v>
      </c>
      <c r="M265">
        <v>65</v>
      </c>
      <c r="N265" s="36" t="str">
        <f>IFERROR(VLOOKUP(C265,Absen!$A$2:$B$501,2,FALSE),"No")</f>
        <v>No</v>
      </c>
      <c r="O265" t="str">
        <f t="shared" si="13"/>
        <v>No</v>
      </c>
      <c r="P265">
        <f t="shared" si="14"/>
        <v>65</v>
      </c>
      <c r="Q265" s="42">
        <f>(Main!G265*12.5%)+(H265*12.5%)+(J265*12.5%)+(K265*12.5%)+(I265*20%)+(L265*20%)+(P265*10%)</f>
        <v>73.025000000000006</v>
      </c>
      <c r="R265" t="str">
        <f>VLOOKUP(Q265,Cara!$E$44:$F$49,2,TRUE)</f>
        <v>B</v>
      </c>
      <c r="S265" s="5">
        <f>VLOOKUP(C265,Sheet1!$A$2:$B$1001,2,FALSE)</f>
        <v>37605</v>
      </c>
      <c r="T265" s="6" t="str">
        <f>VLOOKUP(C265,Sheet1!$A$2:$G$1001,7,)</f>
        <v>Kupang</v>
      </c>
      <c r="U265" s="4">
        <f>VLOOKUP(C265,Sheet1!$A$2:$D$1001,4,FALSE)</f>
        <v>172</v>
      </c>
      <c r="V265" s="4">
        <f>VLOOKUP(C265,Sheet1!$A$2:$E$1001,5,FALSE)</f>
        <v>65</v>
      </c>
      <c r="W265" s="4" t="str">
        <f>VLOOKUP(C265,Sheet1!$A$2:$F$1001,6,FALSE)</f>
        <v xml:space="preserve">Gang Dipenogoro No. 9
</v>
      </c>
      <c r="X265" s="4" t="str">
        <f>VLOOKUP(Main!C265,Sheet1!$A$2:$C$1001,3,FALSE)</f>
        <v>O+</v>
      </c>
    </row>
    <row r="266" spans="1:24" ht="15.75" x14ac:dyDescent="0.25">
      <c r="A266" s="43">
        <v>265</v>
      </c>
      <c r="B266" t="str">
        <f>VLOOKUP(D266,Cara!$C$21:$D$27,2,FALSE)</f>
        <v>A</v>
      </c>
      <c r="C266" t="str">
        <f t="shared" si="12"/>
        <v>A0265</v>
      </c>
      <c r="D266" t="s">
        <v>1015</v>
      </c>
      <c r="E266" s="4" t="str">
        <f>VLOOKUP(C266,Detail!$G:$H,2,FALSE)</f>
        <v>Asmuni Anggriawan</v>
      </c>
      <c r="F266" s="4" t="str">
        <f>VLOOKUP(D266,Helper!$D$31:$F$36,3,FALSE)</f>
        <v>Pak Budi</v>
      </c>
      <c r="G266">
        <v>69</v>
      </c>
      <c r="H266">
        <v>52</v>
      </c>
      <c r="I266">
        <v>30</v>
      </c>
      <c r="J266">
        <v>64</v>
      </c>
      <c r="K266">
        <v>90</v>
      </c>
      <c r="L266">
        <v>91</v>
      </c>
      <c r="M266">
        <v>93</v>
      </c>
      <c r="N266" s="36">
        <f>IFERROR(VLOOKUP(C266,Absen!$A$2:$B$501,2,FALSE),"No")</f>
        <v>44874</v>
      </c>
      <c r="O266" t="str">
        <f t="shared" si="13"/>
        <v>November</v>
      </c>
      <c r="P266">
        <f t="shared" si="14"/>
        <v>83</v>
      </c>
      <c r="Q266" s="42">
        <f>(Main!G266*12.5%)+(H266*12.5%)+(J266*12.5%)+(K266*12.5%)+(I266*20%)+(L266*20%)+(P266*10%)</f>
        <v>66.875</v>
      </c>
      <c r="R266" t="str">
        <f>VLOOKUP(Q266,Cara!$E$44:$F$49,2,TRUE)</f>
        <v>C</v>
      </c>
      <c r="S266" s="5">
        <f>VLOOKUP(C266,Sheet1!$A$2:$B$1001,2,FALSE)</f>
        <v>38109</v>
      </c>
      <c r="T266" s="6" t="str">
        <f>VLOOKUP(C266,Sheet1!$A$2:$G$1001,7,)</f>
        <v>Sungai Penuh</v>
      </c>
      <c r="U266" s="4">
        <f>VLOOKUP(C266,Sheet1!$A$2:$D$1001,4,FALSE)</f>
        <v>175</v>
      </c>
      <c r="V266" s="4">
        <f>VLOOKUP(C266,Sheet1!$A$2:$E$1001,5,FALSE)</f>
        <v>52</v>
      </c>
      <c r="W266" s="4" t="str">
        <f>VLOOKUP(C266,Sheet1!$A$2:$F$1001,6,FALSE)</f>
        <v>Gang Moch. Ramdan No. 56</v>
      </c>
      <c r="X266" s="4" t="str">
        <f>VLOOKUP(Main!C266,Sheet1!$A$2:$C$1001,3,FALSE)</f>
        <v>B+</v>
      </c>
    </row>
    <row r="267" spans="1:24" ht="15.75" x14ac:dyDescent="0.25">
      <c r="A267" s="43">
        <v>266</v>
      </c>
      <c r="B267" t="str">
        <f>VLOOKUP(D267,Cara!$C$21:$D$27,2,FALSE)</f>
        <v>D</v>
      </c>
      <c r="C267" t="str">
        <f t="shared" si="12"/>
        <v>D0266</v>
      </c>
      <c r="D267" t="s">
        <v>1013</v>
      </c>
      <c r="E267" s="4" t="str">
        <f>VLOOKUP(C267,Detail!$G:$H,2,FALSE)</f>
        <v>Emil Jailani</v>
      </c>
      <c r="F267" s="4" t="str">
        <f>VLOOKUP(D267,Helper!$D$31:$F$36,3,FALSE)</f>
        <v>Pak Andi</v>
      </c>
      <c r="G267">
        <v>72</v>
      </c>
      <c r="H267">
        <v>61</v>
      </c>
      <c r="I267">
        <v>85</v>
      </c>
      <c r="J267">
        <v>52</v>
      </c>
      <c r="K267">
        <v>59</v>
      </c>
      <c r="L267">
        <v>60</v>
      </c>
      <c r="M267">
        <v>92</v>
      </c>
      <c r="N267" s="36" t="str">
        <f>IFERROR(VLOOKUP(C267,Absen!$A$2:$B$501,2,FALSE),"No")</f>
        <v>No</v>
      </c>
      <c r="O267" t="str">
        <f t="shared" si="13"/>
        <v>No</v>
      </c>
      <c r="P267">
        <f t="shared" si="14"/>
        <v>92</v>
      </c>
      <c r="Q267" s="42">
        <f>(Main!G267*12.5%)+(H267*12.5%)+(J267*12.5%)+(K267*12.5%)+(I267*20%)+(L267*20%)+(P267*10%)</f>
        <v>68.7</v>
      </c>
      <c r="R267" t="str">
        <f>VLOOKUP(Q267,Cara!$E$44:$F$49,2,TRUE)</f>
        <v>C</v>
      </c>
      <c r="S267" s="5">
        <f>VLOOKUP(C267,Sheet1!$A$2:$B$1001,2,FALSE)</f>
        <v>37125</v>
      </c>
      <c r="T267" s="6" t="str">
        <f>VLOOKUP(C267,Sheet1!$A$2:$G$1001,7,)</f>
        <v>Tarakan</v>
      </c>
      <c r="U267" s="4">
        <f>VLOOKUP(C267,Sheet1!$A$2:$D$1001,4,FALSE)</f>
        <v>158</v>
      </c>
      <c r="V267" s="4">
        <f>VLOOKUP(C267,Sheet1!$A$2:$E$1001,5,FALSE)</f>
        <v>64</v>
      </c>
      <c r="W267" s="4" t="str">
        <f>VLOOKUP(C267,Sheet1!$A$2:$F$1001,6,FALSE)</f>
        <v xml:space="preserve">Jalan Surapati No. 6
</v>
      </c>
      <c r="X267" s="4" t="str">
        <f>VLOOKUP(Main!C267,Sheet1!$A$2:$C$1001,3,FALSE)</f>
        <v>O-</v>
      </c>
    </row>
    <row r="268" spans="1:24" ht="15.75" x14ac:dyDescent="0.25">
      <c r="A268" s="43">
        <v>267</v>
      </c>
      <c r="B268" t="str">
        <f>VLOOKUP(D268,Cara!$C$21:$D$27,2,FALSE)</f>
        <v>E</v>
      </c>
      <c r="C268" t="str">
        <f t="shared" si="12"/>
        <v>E0267</v>
      </c>
      <c r="D268" t="s">
        <v>1010</v>
      </c>
      <c r="E268" s="4" t="str">
        <f>VLOOKUP(C268,Detail!$G:$H,2,FALSE)</f>
        <v>Harjo Yulianti</v>
      </c>
      <c r="F268" s="4" t="str">
        <f>VLOOKUP(D268,Helper!$D$31:$F$36,3,FALSE)</f>
        <v>Bu Dwi</v>
      </c>
      <c r="G268">
        <v>72</v>
      </c>
      <c r="H268">
        <v>52</v>
      </c>
      <c r="I268">
        <v>43</v>
      </c>
      <c r="J268">
        <v>71</v>
      </c>
      <c r="K268">
        <v>67</v>
      </c>
      <c r="L268">
        <v>49</v>
      </c>
      <c r="M268">
        <v>68</v>
      </c>
      <c r="N268" s="36">
        <f>IFERROR(VLOOKUP(C268,Absen!$A$2:$B$501,2,FALSE),"No")</f>
        <v>44821</v>
      </c>
      <c r="O268" t="str">
        <f t="shared" si="13"/>
        <v>September</v>
      </c>
      <c r="P268">
        <f t="shared" si="14"/>
        <v>58</v>
      </c>
      <c r="Q268" s="42">
        <f>(Main!G268*12.5%)+(H268*12.5%)+(J268*12.5%)+(K268*12.5%)+(I268*20%)+(L268*20%)+(P268*10%)</f>
        <v>56.95</v>
      </c>
      <c r="R268" t="str">
        <f>VLOOKUP(Q268,Cara!$E$44:$F$49,2,TRUE)</f>
        <v>D</v>
      </c>
      <c r="S268" s="5">
        <f>VLOOKUP(C268,Sheet1!$A$2:$B$1001,2,FALSE)</f>
        <v>38044</v>
      </c>
      <c r="T268" s="6" t="str">
        <f>VLOOKUP(C268,Sheet1!$A$2:$G$1001,7,)</f>
        <v>Yogyakarta</v>
      </c>
      <c r="U268" s="4">
        <f>VLOOKUP(C268,Sheet1!$A$2:$D$1001,4,FALSE)</f>
        <v>179</v>
      </c>
      <c r="V268" s="4">
        <f>VLOOKUP(C268,Sheet1!$A$2:$E$1001,5,FALSE)</f>
        <v>83</v>
      </c>
      <c r="W268" s="4" t="str">
        <f>VLOOKUP(C268,Sheet1!$A$2:$F$1001,6,FALSE)</f>
        <v>Gang Ciwastra No. 42</v>
      </c>
      <c r="X268" s="4" t="str">
        <f>VLOOKUP(Main!C268,Sheet1!$A$2:$C$1001,3,FALSE)</f>
        <v>A-</v>
      </c>
    </row>
    <row r="269" spans="1:24" ht="15.75" x14ac:dyDescent="0.25">
      <c r="A269" s="43">
        <v>268</v>
      </c>
      <c r="B269" t="str">
        <f>VLOOKUP(D269,Cara!$C$21:$D$27,2,FALSE)</f>
        <v>B</v>
      </c>
      <c r="C269" t="str">
        <f t="shared" si="12"/>
        <v>B0268</v>
      </c>
      <c r="D269" t="s">
        <v>1014</v>
      </c>
      <c r="E269" s="4" t="str">
        <f>VLOOKUP(C269,Detail!$G:$H,2,FALSE)</f>
        <v>Mursita Puspasari</v>
      </c>
      <c r="F269" s="4" t="str">
        <f>VLOOKUP(D269,Helper!$D$31:$F$36,3,FALSE)</f>
        <v>Bu Ratna</v>
      </c>
      <c r="G269">
        <v>70</v>
      </c>
      <c r="H269">
        <v>47</v>
      </c>
      <c r="I269">
        <v>51</v>
      </c>
      <c r="J269">
        <v>50</v>
      </c>
      <c r="K269">
        <v>79</v>
      </c>
      <c r="L269">
        <v>99</v>
      </c>
      <c r="M269">
        <v>94</v>
      </c>
      <c r="N269" s="36">
        <f>IFERROR(VLOOKUP(C269,Absen!$A$2:$B$501,2,FALSE),"No")</f>
        <v>44909</v>
      </c>
      <c r="O269" t="str">
        <f t="shared" si="13"/>
        <v>December</v>
      </c>
      <c r="P269">
        <f t="shared" si="14"/>
        <v>84</v>
      </c>
      <c r="Q269" s="42">
        <f>(Main!G269*12.5%)+(H269*12.5%)+(J269*12.5%)+(K269*12.5%)+(I269*20%)+(L269*20%)+(P269*10%)</f>
        <v>69.150000000000006</v>
      </c>
      <c r="R269" t="str">
        <f>VLOOKUP(Q269,Cara!$E$44:$F$49,2,TRUE)</f>
        <v>C</v>
      </c>
      <c r="S269" s="5">
        <f>VLOOKUP(C269,Sheet1!$A$2:$B$1001,2,FALSE)</f>
        <v>38273</v>
      </c>
      <c r="T269" s="6" t="str">
        <f>VLOOKUP(C269,Sheet1!$A$2:$G$1001,7,)</f>
        <v>Palu</v>
      </c>
      <c r="U269" s="4">
        <f>VLOOKUP(C269,Sheet1!$A$2:$D$1001,4,FALSE)</f>
        <v>180</v>
      </c>
      <c r="V269" s="4">
        <f>VLOOKUP(C269,Sheet1!$A$2:$E$1001,5,FALSE)</f>
        <v>84</v>
      </c>
      <c r="W269" s="4" t="str">
        <f>VLOOKUP(C269,Sheet1!$A$2:$F$1001,6,FALSE)</f>
        <v>Jalan Wonoayu No. 77</v>
      </c>
      <c r="X269" s="4" t="str">
        <f>VLOOKUP(Main!C269,Sheet1!$A$2:$C$1001,3,FALSE)</f>
        <v>B+</v>
      </c>
    </row>
    <row r="270" spans="1:24" ht="15.75" x14ac:dyDescent="0.25">
      <c r="A270" s="43">
        <v>269</v>
      </c>
      <c r="B270" t="str">
        <f>VLOOKUP(D270,Cara!$C$21:$D$27,2,FALSE)</f>
        <v>B</v>
      </c>
      <c r="C270" t="str">
        <f t="shared" si="12"/>
        <v>B0269</v>
      </c>
      <c r="D270" t="s">
        <v>1014</v>
      </c>
      <c r="E270" s="4" t="str">
        <f>VLOOKUP(C270,Detail!$G:$H,2,FALSE)</f>
        <v>Cindy Anggriawan</v>
      </c>
      <c r="F270" s="4" t="str">
        <f>VLOOKUP(D270,Helper!$D$31:$F$36,3,FALSE)</f>
        <v>Bu Ratna</v>
      </c>
      <c r="G270">
        <v>59</v>
      </c>
      <c r="H270">
        <v>71</v>
      </c>
      <c r="I270">
        <v>87</v>
      </c>
      <c r="J270">
        <v>60</v>
      </c>
      <c r="K270">
        <v>68</v>
      </c>
      <c r="L270">
        <v>45</v>
      </c>
      <c r="M270">
        <v>69</v>
      </c>
      <c r="N270" s="36" t="str">
        <f>IFERROR(VLOOKUP(C270,Absen!$A$2:$B$501,2,FALSE),"No")</f>
        <v>No</v>
      </c>
      <c r="O270" t="str">
        <f t="shared" si="13"/>
        <v>No</v>
      </c>
      <c r="P270">
        <f t="shared" si="14"/>
        <v>69</v>
      </c>
      <c r="Q270" s="42">
        <f>(Main!G270*12.5%)+(H270*12.5%)+(J270*12.5%)+(K270*12.5%)+(I270*20%)+(L270*20%)+(P270*10%)</f>
        <v>65.550000000000011</v>
      </c>
      <c r="R270" t="str">
        <f>VLOOKUP(Q270,Cara!$E$44:$F$49,2,TRUE)</f>
        <v>C</v>
      </c>
      <c r="S270" s="5">
        <f>VLOOKUP(C270,Sheet1!$A$2:$B$1001,2,FALSE)</f>
        <v>37012</v>
      </c>
      <c r="T270" s="6" t="str">
        <f>VLOOKUP(C270,Sheet1!$A$2:$G$1001,7,)</f>
        <v>Medan</v>
      </c>
      <c r="U270" s="4">
        <f>VLOOKUP(C270,Sheet1!$A$2:$D$1001,4,FALSE)</f>
        <v>177</v>
      </c>
      <c r="V270" s="4">
        <f>VLOOKUP(C270,Sheet1!$A$2:$E$1001,5,FALSE)</f>
        <v>87</v>
      </c>
      <c r="W270" s="4" t="str">
        <f>VLOOKUP(C270,Sheet1!$A$2:$F$1001,6,FALSE)</f>
        <v xml:space="preserve">Jl. Jakarta No. 3
</v>
      </c>
      <c r="X270" s="4" t="str">
        <f>VLOOKUP(Main!C270,Sheet1!$A$2:$C$1001,3,FALSE)</f>
        <v>O+</v>
      </c>
    </row>
    <row r="271" spans="1:24" ht="15.75" x14ac:dyDescent="0.25">
      <c r="A271" s="43">
        <v>270</v>
      </c>
      <c r="B271" t="str">
        <f>VLOOKUP(D271,Cara!$C$21:$D$27,2,FALSE)</f>
        <v>D</v>
      </c>
      <c r="C271" t="str">
        <f t="shared" si="12"/>
        <v>D0270</v>
      </c>
      <c r="D271" t="s">
        <v>1013</v>
      </c>
      <c r="E271" s="4" t="str">
        <f>VLOOKUP(C271,Detail!$G:$H,2,FALSE)</f>
        <v>Bajragin Riyanti</v>
      </c>
      <c r="F271" s="4" t="str">
        <f>VLOOKUP(D271,Helper!$D$31:$F$36,3,FALSE)</f>
        <v>Pak Andi</v>
      </c>
      <c r="G271">
        <v>94</v>
      </c>
      <c r="H271">
        <v>44</v>
      </c>
      <c r="I271">
        <v>64</v>
      </c>
      <c r="J271">
        <v>64</v>
      </c>
      <c r="K271">
        <v>95</v>
      </c>
      <c r="L271">
        <v>47</v>
      </c>
      <c r="M271">
        <v>90</v>
      </c>
      <c r="N271" s="36">
        <f>IFERROR(VLOOKUP(C271,Absen!$A$2:$B$501,2,FALSE),"No")</f>
        <v>44901</v>
      </c>
      <c r="O271" t="str">
        <f t="shared" si="13"/>
        <v>December</v>
      </c>
      <c r="P271">
        <f t="shared" si="14"/>
        <v>80</v>
      </c>
      <c r="Q271" s="42">
        <f>(Main!G271*12.5%)+(H271*12.5%)+(J271*12.5%)+(K271*12.5%)+(I271*20%)+(L271*20%)+(P271*10%)</f>
        <v>67.324999999999989</v>
      </c>
      <c r="R271" t="str">
        <f>VLOOKUP(Q271,Cara!$E$44:$F$49,2,TRUE)</f>
        <v>C</v>
      </c>
      <c r="S271" s="5">
        <f>VLOOKUP(C271,Sheet1!$A$2:$B$1001,2,FALSE)</f>
        <v>37552</v>
      </c>
      <c r="T271" s="6" t="str">
        <f>VLOOKUP(C271,Sheet1!$A$2:$G$1001,7,)</f>
        <v>Magelang</v>
      </c>
      <c r="U271" s="4">
        <f>VLOOKUP(C271,Sheet1!$A$2:$D$1001,4,FALSE)</f>
        <v>168</v>
      </c>
      <c r="V271" s="4">
        <f>VLOOKUP(C271,Sheet1!$A$2:$E$1001,5,FALSE)</f>
        <v>88</v>
      </c>
      <c r="W271" s="4" t="str">
        <f>VLOOKUP(C271,Sheet1!$A$2:$F$1001,6,FALSE)</f>
        <v xml:space="preserve">Jalan Cikutra Timur No. 9
</v>
      </c>
      <c r="X271" s="4" t="str">
        <f>VLOOKUP(Main!C271,Sheet1!$A$2:$C$1001,3,FALSE)</f>
        <v>A+</v>
      </c>
    </row>
    <row r="272" spans="1:24" ht="15.75" x14ac:dyDescent="0.25">
      <c r="A272" s="43">
        <v>271</v>
      </c>
      <c r="B272" t="str">
        <f>VLOOKUP(D272,Cara!$C$21:$D$27,2,FALSE)</f>
        <v>D</v>
      </c>
      <c r="C272" t="str">
        <f t="shared" si="12"/>
        <v>D0271</v>
      </c>
      <c r="D272" t="s">
        <v>1013</v>
      </c>
      <c r="E272" s="4" t="str">
        <f>VLOOKUP(C272,Detail!$G:$H,2,FALSE)</f>
        <v>Vera Suryatmi</v>
      </c>
      <c r="F272" s="4" t="str">
        <f>VLOOKUP(D272,Helper!$D$31:$F$36,3,FALSE)</f>
        <v>Pak Andi</v>
      </c>
      <c r="G272">
        <v>53</v>
      </c>
      <c r="H272">
        <v>74</v>
      </c>
      <c r="I272">
        <v>38</v>
      </c>
      <c r="J272">
        <v>72</v>
      </c>
      <c r="K272">
        <v>54</v>
      </c>
      <c r="L272">
        <v>73</v>
      </c>
      <c r="M272">
        <v>78</v>
      </c>
      <c r="N272" s="36" t="str">
        <f>IFERROR(VLOOKUP(C272,Absen!$A$2:$B$501,2,FALSE),"No")</f>
        <v>No</v>
      </c>
      <c r="O272" t="str">
        <f t="shared" si="13"/>
        <v>No</v>
      </c>
      <c r="P272">
        <f t="shared" si="14"/>
        <v>78</v>
      </c>
      <c r="Q272" s="42">
        <f>(Main!G272*12.5%)+(H272*12.5%)+(J272*12.5%)+(K272*12.5%)+(I272*20%)+(L272*20%)+(P272*10%)</f>
        <v>61.625</v>
      </c>
      <c r="R272" t="str">
        <f>VLOOKUP(Q272,Cara!$E$44:$F$49,2,TRUE)</f>
        <v>C</v>
      </c>
      <c r="S272" s="5">
        <f>VLOOKUP(C272,Sheet1!$A$2:$B$1001,2,FALSE)</f>
        <v>37447</v>
      </c>
      <c r="T272" s="6" t="str">
        <f>VLOOKUP(C272,Sheet1!$A$2:$G$1001,7,)</f>
        <v>Kota Administrasi Jakarta Barat</v>
      </c>
      <c r="U272" s="4">
        <f>VLOOKUP(C272,Sheet1!$A$2:$D$1001,4,FALSE)</f>
        <v>168</v>
      </c>
      <c r="V272" s="4">
        <f>VLOOKUP(C272,Sheet1!$A$2:$E$1001,5,FALSE)</f>
        <v>64</v>
      </c>
      <c r="W272" s="4" t="str">
        <f>VLOOKUP(C272,Sheet1!$A$2:$F$1001,6,FALSE)</f>
        <v>Jalan W.R. Supratman No. 21</v>
      </c>
      <c r="X272" s="4" t="str">
        <f>VLOOKUP(Main!C272,Sheet1!$A$2:$C$1001,3,FALSE)</f>
        <v>AB+</v>
      </c>
    </row>
    <row r="273" spans="1:24" ht="15.75" x14ac:dyDescent="0.25">
      <c r="A273" s="43">
        <v>272</v>
      </c>
      <c r="B273" t="str">
        <f>VLOOKUP(D273,Cara!$C$21:$D$27,2,FALSE)</f>
        <v>A</v>
      </c>
      <c r="C273" t="str">
        <f t="shared" si="12"/>
        <v>A0272</v>
      </c>
      <c r="D273" t="s">
        <v>1015</v>
      </c>
      <c r="E273" s="4" t="str">
        <f>VLOOKUP(C273,Detail!$G:$H,2,FALSE)</f>
        <v>Soleh Wasita</v>
      </c>
      <c r="F273" s="4" t="str">
        <f>VLOOKUP(D273,Helper!$D$31:$F$36,3,FALSE)</f>
        <v>Pak Budi</v>
      </c>
      <c r="G273">
        <v>84</v>
      </c>
      <c r="H273">
        <v>50</v>
      </c>
      <c r="I273">
        <v>56</v>
      </c>
      <c r="J273">
        <v>60</v>
      </c>
      <c r="K273">
        <v>57</v>
      </c>
      <c r="L273">
        <v>74</v>
      </c>
      <c r="M273">
        <v>99</v>
      </c>
      <c r="N273" s="36">
        <f>IFERROR(VLOOKUP(C273,Absen!$A$2:$B$501,2,FALSE),"No")</f>
        <v>44865</v>
      </c>
      <c r="O273" t="str">
        <f t="shared" si="13"/>
        <v>October</v>
      </c>
      <c r="P273">
        <f t="shared" si="14"/>
        <v>89</v>
      </c>
      <c r="Q273" s="42">
        <f>(Main!G273*12.5%)+(H273*12.5%)+(J273*12.5%)+(K273*12.5%)+(I273*20%)+(L273*20%)+(P273*10%)</f>
        <v>66.275000000000006</v>
      </c>
      <c r="R273" t="str">
        <f>VLOOKUP(Q273,Cara!$E$44:$F$49,2,TRUE)</f>
        <v>C</v>
      </c>
      <c r="S273" s="5">
        <f>VLOOKUP(C273,Sheet1!$A$2:$B$1001,2,FALSE)</f>
        <v>37256</v>
      </c>
      <c r="T273" s="6" t="str">
        <f>VLOOKUP(C273,Sheet1!$A$2:$G$1001,7,)</f>
        <v>Padang</v>
      </c>
      <c r="U273" s="4">
        <f>VLOOKUP(C273,Sheet1!$A$2:$D$1001,4,FALSE)</f>
        <v>171</v>
      </c>
      <c r="V273" s="4">
        <f>VLOOKUP(C273,Sheet1!$A$2:$E$1001,5,FALSE)</f>
        <v>81</v>
      </c>
      <c r="W273" s="4" t="str">
        <f>VLOOKUP(C273,Sheet1!$A$2:$F$1001,6,FALSE)</f>
        <v>Gang Veteran No. 08</v>
      </c>
      <c r="X273" s="4" t="str">
        <f>VLOOKUP(Main!C273,Sheet1!$A$2:$C$1001,3,FALSE)</f>
        <v>B+</v>
      </c>
    </row>
    <row r="274" spans="1:24" ht="15.75" x14ac:dyDescent="0.25">
      <c r="A274" s="43">
        <v>273</v>
      </c>
      <c r="B274" t="str">
        <f>VLOOKUP(D274,Cara!$C$21:$D$27,2,FALSE)</f>
        <v>C</v>
      </c>
      <c r="C274" t="str">
        <f t="shared" si="12"/>
        <v>C0273</v>
      </c>
      <c r="D274" t="s">
        <v>1012</v>
      </c>
      <c r="E274" s="4" t="str">
        <f>VLOOKUP(C274,Detail!$G:$H,2,FALSE)</f>
        <v>Kamidin Tamba</v>
      </c>
      <c r="F274" s="4" t="str">
        <f>VLOOKUP(D274,Helper!$D$31:$F$36,3,FALSE)</f>
        <v>Bu Made</v>
      </c>
      <c r="G274">
        <v>67</v>
      </c>
      <c r="H274">
        <v>63</v>
      </c>
      <c r="I274">
        <v>88</v>
      </c>
      <c r="J274">
        <v>72</v>
      </c>
      <c r="K274">
        <v>95</v>
      </c>
      <c r="L274">
        <v>57</v>
      </c>
      <c r="M274">
        <v>79</v>
      </c>
      <c r="N274" s="36">
        <f>IFERROR(VLOOKUP(C274,Absen!$A$2:$B$501,2,FALSE),"No")</f>
        <v>44838</v>
      </c>
      <c r="O274" t="str">
        <f t="shared" si="13"/>
        <v>October</v>
      </c>
      <c r="P274">
        <f t="shared" si="14"/>
        <v>69</v>
      </c>
      <c r="Q274" s="42">
        <f>(Main!G274*12.5%)+(H274*12.5%)+(J274*12.5%)+(K274*12.5%)+(I274*20%)+(L274*20%)+(P274*10%)</f>
        <v>73.025000000000006</v>
      </c>
      <c r="R274" t="str">
        <f>VLOOKUP(Q274,Cara!$E$44:$F$49,2,TRUE)</f>
        <v>B</v>
      </c>
      <c r="S274" s="5">
        <f>VLOOKUP(C274,Sheet1!$A$2:$B$1001,2,FALSE)</f>
        <v>37608</v>
      </c>
      <c r="T274" s="6" t="str">
        <f>VLOOKUP(C274,Sheet1!$A$2:$G$1001,7,)</f>
        <v>Sungai Penuh</v>
      </c>
      <c r="U274" s="4">
        <f>VLOOKUP(C274,Sheet1!$A$2:$D$1001,4,FALSE)</f>
        <v>176</v>
      </c>
      <c r="V274" s="4">
        <f>VLOOKUP(C274,Sheet1!$A$2:$E$1001,5,FALSE)</f>
        <v>72</v>
      </c>
      <c r="W274" s="4" t="str">
        <f>VLOOKUP(C274,Sheet1!$A$2:$F$1001,6,FALSE)</f>
        <v xml:space="preserve">Jalan BKR No. 3
</v>
      </c>
      <c r="X274" s="4" t="str">
        <f>VLOOKUP(Main!C274,Sheet1!$A$2:$C$1001,3,FALSE)</f>
        <v>A-</v>
      </c>
    </row>
    <row r="275" spans="1:24" ht="15.75" x14ac:dyDescent="0.25">
      <c r="A275" s="43">
        <v>274</v>
      </c>
      <c r="B275" t="str">
        <f>VLOOKUP(D275,Cara!$C$21:$D$27,2,FALSE)</f>
        <v>C</v>
      </c>
      <c r="C275" t="str">
        <f t="shared" si="12"/>
        <v>C0274</v>
      </c>
      <c r="D275" t="s">
        <v>1012</v>
      </c>
      <c r="E275" s="4" t="str">
        <f>VLOOKUP(C275,Detail!$G:$H,2,FALSE)</f>
        <v>Laksana Maheswara</v>
      </c>
      <c r="F275" s="4" t="str">
        <f>VLOOKUP(D275,Helper!$D$31:$F$36,3,FALSE)</f>
        <v>Bu Made</v>
      </c>
      <c r="G275">
        <v>64</v>
      </c>
      <c r="H275">
        <v>63</v>
      </c>
      <c r="I275">
        <v>93</v>
      </c>
      <c r="J275">
        <v>56</v>
      </c>
      <c r="K275">
        <v>89</v>
      </c>
      <c r="L275">
        <v>70</v>
      </c>
      <c r="M275">
        <v>74</v>
      </c>
      <c r="N275" s="36">
        <f>IFERROR(VLOOKUP(C275,Absen!$A$2:$B$501,2,FALSE),"No")</f>
        <v>44783</v>
      </c>
      <c r="O275" t="str">
        <f t="shared" si="13"/>
        <v>August</v>
      </c>
      <c r="P275">
        <f t="shared" si="14"/>
        <v>64</v>
      </c>
      <c r="Q275" s="42">
        <f>(Main!G275*12.5%)+(H275*12.5%)+(J275*12.5%)+(K275*12.5%)+(I275*20%)+(L275*20%)+(P275*10%)</f>
        <v>73</v>
      </c>
      <c r="R275" t="str">
        <f>VLOOKUP(Q275,Cara!$E$44:$F$49,2,TRUE)</f>
        <v>B</v>
      </c>
      <c r="S275" s="5">
        <f>VLOOKUP(C275,Sheet1!$A$2:$B$1001,2,FALSE)</f>
        <v>38198</v>
      </c>
      <c r="T275" s="6" t="str">
        <f>VLOOKUP(C275,Sheet1!$A$2:$G$1001,7,)</f>
        <v>Sukabumi</v>
      </c>
      <c r="U275" s="4">
        <f>VLOOKUP(C275,Sheet1!$A$2:$D$1001,4,FALSE)</f>
        <v>172</v>
      </c>
      <c r="V275" s="4">
        <f>VLOOKUP(C275,Sheet1!$A$2:$E$1001,5,FALSE)</f>
        <v>79</v>
      </c>
      <c r="W275" s="4" t="str">
        <f>VLOOKUP(C275,Sheet1!$A$2:$F$1001,6,FALSE)</f>
        <v>Gang Sadang Serang No. 57</v>
      </c>
      <c r="X275" s="4" t="str">
        <f>VLOOKUP(Main!C275,Sheet1!$A$2:$C$1001,3,FALSE)</f>
        <v>A-</v>
      </c>
    </row>
    <row r="276" spans="1:24" ht="15.75" x14ac:dyDescent="0.25">
      <c r="A276" s="43">
        <v>275</v>
      </c>
      <c r="B276" t="str">
        <f>VLOOKUP(D276,Cara!$C$21:$D$27,2,FALSE)</f>
        <v>C</v>
      </c>
      <c r="C276" t="str">
        <f t="shared" si="12"/>
        <v>C0275</v>
      </c>
      <c r="D276" t="s">
        <v>1012</v>
      </c>
      <c r="E276" s="4" t="str">
        <f>VLOOKUP(C276,Detail!$G:$H,2,FALSE)</f>
        <v>Nabila Hidayat</v>
      </c>
      <c r="F276" s="4" t="str">
        <f>VLOOKUP(D276,Helper!$D$31:$F$36,3,FALSE)</f>
        <v>Bu Made</v>
      </c>
      <c r="G276">
        <v>93</v>
      </c>
      <c r="H276">
        <v>68</v>
      </c>
      <c r="I276">
        <v>90</v>
      </c>
      <c r="J276">
        <v>66</v>
      </c>
      <c r="K276">
        <v>90</v>
      </c>
      <c r="L276">
        <v>40</v>
      </c>
      <c r="M276">
        <v>72</v>
      </c>
      <c r="N276" s="36">
        <f>IFERROR(VLOOKUP(C276,Absen!$A$2:$B$501,2,FALSE),"No")</f>
        <v>44887</v>
      </c>
      <c r="O276" t="str">
        <f t="shared" si="13"/>
        <v>November</v>
      </c>
      <c r="P276">
        <f t="shared" si="14"/>
        <v>62</v>
      </c>
      <c r="Q276" s="42">
        <f>(Main!G276*12.5%)+(H276*12.5%)+(J276*12.5%)+(K276*12.5%)+(I276*20%)+(L276*20%)+(P276*10%)</f>
        <v>71.825000000000003</v>
      </c>
      <c r="R276" t="str">
        <f>VLOOKUP(Q276,Cara!$E$44:$F$49,2,TRUE)</f>
        <v>B</v>
      </c>
      <c r="S276" s="5">
        <f>VLOOKUP(C276,Sheet1!$A$2:$B$1001,2,FALSE)</f>
        <v>37815</v>
      </c>
      <c r="T276" s="6" t="str">
        <f>VLOOKUP(C276,Sheet1!$A$2:$G$1001,7,)</f>
        <v>Kupang</v>
      </c>
      <c r="U276" s="4">
        <f>VLOOKUP(C276,Sheet1!$A$2:$D$1001,4,FALSE)</f>
        <v>176</v>
      </c>
      <c r="V276" s="4">
        <f>VLOOKUP(C276,Sheet1!$A$2:$E$1001,5,FALSE)</f>
        <v>84</v>
      </c>
      <c r="W276" s="4" t="str">
        <f>VLOOKUP(C276,Sheet1!$A$2:$F$1001,6,FALSE)</f>
        <v>Jl. Setiabudhi No. 78</v>
      </c>
      <c r="X276" s="4" t="str">
        <f>VLOOKUP(Main!C276,Sheet1!$A$2:$C$1001,3,FALSE)</f>
        <v>A+</v>
      </c>
    </row>
    <row r="277" spans="1:24" ht="15.75" x14ac:dyDescent="0.25">
      <c r="A277" s="43">
        <v>276</v>
      </c>
      <c r="B277" t="str">
        <f>VLOOKUP(D277,Cara!$C$21:$D$27,2,FALSE)</f>
        <v>A</v>
      </c>
      <c r="C277" t="str">
        <f t="shared" si="12"/>
        <v>A0276</v>
      </c>
      <c r="D277" t="s">
        <v>1015</v>
      </c>
      <c r="E277" s="4" t="str">
        <f>VLOOKUP(C277,Detail!$G:$H,2,FALSE)</f>
        <v>Ajeng Setiawan</v>
      </c>
      <c r="F277" s="4" t="str">
        <f>VLOOKUP(D277,Helper!$D$31:$F$36,3,FALSE)</f>
        <v>Pak Budi</v>
      </c>
      <c r="G277">
        <v>90</v>
      </c>
      <c r="H277">
        <v>65</v>
      </c>
      <c r="I277">
        <v>35</v>
      </c>
      <c r="J277">
        <v>56</v>
      </c>
      <c r="K277">
        <v>55</v>
      </c>
      <c r="L277">
        <v>42</v>
      </c>
      <c r="M277">
        <v>80</v>
      </c>
      <c r="N277" s="36" t="str">
        <f>IFERROR(VLOOKUP(C277,Absen!$A$2:$B$501,2,FALSE),"No")</f>
        <v>No</v>
      </c>
      <c r="O277" t="str">
        <f t="shared" si="13"/>
        <v>No</v>
      </c>
      <c r="P277">
        <f t="shared" si="14"/>
        <v>80</v>
      </c>
      <c r="Q277" s="42">
        <f>(Main!G277*12.5%)+(H277*12.5%)+(J277*12.5%)+(K277*12.5%)+(I277*20%)+(L277*20%)+(P277*10%)</f>
        <v>56.65</v>
      </c>
      <c r="R277" t="str">
        <f>VLOOKUP(Q277,Cara!$E$44:$F$49,2,TRUE)</f>
        <v>D</v>
      </c>
      <c r="S277" s="5">
        <f>VLOOKUP(C277,Sheet1!$A$2:$B$1001,2,FALSE)</f>
        <v>37274</v>
      </c>
      <c r="T277" s="6" t="str">
        <f>VLOOKUP(C277,Sheet1!$A$2:$G$1001,7,)</f>
        <v>Kota Administrasi Jakarta Selatan</v>
      </c>
      <c r="U277" s="4">
        <f>VLOOKUP(C277,Sheet1!$A$2:$D$1001,4,FALSE)</f>
        <v>150</v>
      </c>
      <c r="V277" s="4">
        <f>VLOOKUP(C277,Sheet1!$A$2:$E$1001,5,FALSE)</f>
        <v>53</v>
      </c>
      <c r="W277" s="4" t="str">
        <f>VLOOKUP(C277,Sheet1!$A$2:$F$1001,6,FALSE)</f>
        <v xml:space="preserve">Gang Joyoboyo No. 8
</v>
      </c>
      <c r="X277" s="4" t="str">
        <f>VLOOKUP(Main!C277,Sheet1!$A$2:$C$1001,3,FALSE)</f>
        <v>AB+</v>
      </c>
    </row>
    <row r="278" spans="1:24" ht="15.75" x14ac:dyDescent="0.25">
      <c r="A278" s="43">
        <v>277</v>
      </c>
      <c r="B278" t="str">
        <f>VLOOKUP(D278,Cara!$C$21:$D$27,2,FALSE)</f>
        <v>F</v>
      </c>
      <c r="C278" t="str">
        <f t="shared" si="12"/>
        <v>F0277</v>
      </c>
      <c r="D278" t="s">
        <v>1011</v>
      </c>
      <c r="E278" s="4" t="str">
        <f>VLOOKUP(C278,Detail!$G:$H,2,FALSE)</f>
        <v>Jasmin Wijayanti</v>
      </c>
      <c r="F278" s="4" t="str">
        <f>VLOOKUP(D278,Helper!$D$31:$F$36,3,FALSE)</f>
        <v>Pak Krisna</v>
      </c>
      <c r="G278">
        <v>84</v>
      </c>
      <c r="H278">
        <v>57</v>
      </c>
      <c r="I278">
        <v>85</v>
      </c>
      <c r="J278">
        <v>71</v>
      </c>
      <c r="K278">
        <v>56</v>
      </c>
      <c r="L278">
        <v>57</v>
      </c>
      <c r="M278">
        <v>78</v>
      </c>
      <c r="N278" s="36" t="str">
        <f>IFERROR(VLOOKUP(C278,Absen!$A$2:$B$501,2,FALSE),"No")</f>
        <v>No</v>
      </c>
      <c r="O278" t="str">
        <f t="shared" si="13"/>
        <v>No</v>
      </c>
      <c r="P278">
        <f t="shared" si="14"/>
        <v>78</v>
      </c>
      <c r="Q278" s="42">
        <f>(Main!G278*12.5%)+(H278*12.5%)+(J278*12.5%)+(K278*12.5%)+(I278*20%)+(L278*20%)+(P278*10%)</f>
        <v>69.7</v>
      </c>
      <c r="R278" t="str">
        <f>VLOOKUP(Q278,Cara!$E$44:$F$49,2,TRUE)</f>
        <v>C</v>
      </c>
      <c r="S278" s="5">
        <f>VLOOKUP(C278,Sheet1!$A$2:$B$1001,2,FALSE)</f>
        <v>37626</v>
      </c>
      <c r="T278" s="6" t="str">
        <f>VLOOKUP(C278,Sheet1!$A$2:$G$1001,7,)</f>
        <v>Tual</v>
      </c>
      <c r="U278" s="4">
        <f>VLOOKUP(C278,Sheet1!$A$2:$D$1001,4,FALSE)</f>
        <v>153</v>
      </c>
      <c r="V278" s="4">
        <f>VLOOKUP(C278,Sheet1!$A$2:$E$1001,5,FALSE)</f>
        <v>81</v>
      </c>
      <c r="W278" s="4" t="str">
        <f>VLOOKUP(C278,Sheet1!$A$2:$F$1001,6,FALSE)</f>
        <v>Jl. H.J Maemunah No. 90</v>
      </c>
      <c r="X278" s="4" t="str">
        <f>VLOOKUP(Main!C278,Sheet1!$A$2:$C$1001,3,FALSE)</f>
        <v>AB-</v>
      </c>
    </row>
    <row r="279" spans="1:24" ht="15.75" x14ac:dyDescent="0.25">
      <c r="A279" s="43">
        <v>278</v>
      </c>
      <c r="B279" t="str">
        <f>VLOOKUP(D279,Cara!$C$21:$D$27,2,FALSE)</f>
        <v>C</v>
      </c>
      <c r="C279" t="str">
        <f t="shared" si="12"/>
        <v>C0278</v>
      </c>
      <c r="D279" t="s">
        <v>1012</v>
      </c>
      <c r="E279" s="4" t="str">
        <f>VLOOKUP(C279,Detail!$G:$H,2,FALSE)</f>
        <v>Dwi Permadi</v>
      </c>
      <c r="F279" s="4" t="str">
        <f>VLOOKUP(D279,Helper!$D$31:$F$36,3,FALSE)</f>
        <v>Bu Made</v>
      </c>
      <c r="G279">
        <v>82</v>
      </c>
      <c r="H279">
        <v>63</v>
      </c>
      <c r="I279">
        <v>38</v>
      </c>
      <c r="J279">
        <v>63</v>
      </c>
      <c r="K279">
        <v>83</v>
      </c>
      <c r="L279">
        <v>54</v>
      </c>
      <c r="M279">
        <v>78</v>
      </c>
      <c r="N279" s="36" t="str">
        <f>IFERROR(VLOOKUP(C279,Absen!$A$2:$B$501,2,FALSE),"No")</f>
        <v>No</v>
      </c>
      <c r="O279" t="str">
        <f t="shared" si="13"/>
        <v>No</v>
      </c>
      <c r="P279">
        <f t="shared" si="14"/>
        <v>78</v>
      </c>
      <c r="Q279" s="42">
        <f>(Main!G279*12.5%)+(H279*12.5%)+(J279*12.5%)+(K279*12.5%)+(I279*20%)+(L279*20%)+(P279*10%)</f>
        <v>62.575000000000003</v>
      </c>
      <c r="R279" t="str">
        <f>VLOOKUP(Q279,Cara!$E$44:$F$49,2,TRUE)</f>
        <v>C</v>
      </c>
      <c r="S279" s="5">
        <f>VLOOKUP(C279,Sheet1!$A$2:$B$1001,2,FALSE)</f>
        <v>37365</v>
      </c>
      <c r="T279" s="6" t="str">
        <f>VLOOKUP(C279,Sheet1!$A$2:$G$1001,7,)</f>
        <v>Padang</v>
      </c>
      <c r="U279" s="4">
        <f>VLOOKUP(C279,Sheet1!$A$2:$D$1001,4,FALSE)</f>
        <v>175</v>
      </c>
      <c r="V279" s="4">
        <f>VLOOKUP(C279,Sheet1!$A$2:$E$1001,5,FALSE)</f>
        <v>46</v>
      </c>
      <c r="W279" s="4" t="str">
        <f>VLOOKUP(C279,Sheet1!$A$2:$F$1001,6,FALSE)</f>
        <v xml:space="preserve">Gg. Ciumbuleuit No. 1
</v>
      </c>
      <c r="X279" s="4" t="str">
        <f>VLOOKUP(Main!C279,Sheet1!$A$2:$C$1001,3,FALSE)</f>
        <v>B+</v>
      </c>
    </row>
    <row r="280" spans="1:24" ht="15.75" x14ac:dyDescent="0.25">
      <c r="A280" s="43">
        <v>279</v>
      </c>
      <c r="B280" t="str">
        <f>VLOOKUP(D280,Cara!$C$21:$D$27,2,FALSE)</f>
        <v>A</v>
      </c>
      <c r="C280" t="str">
        <f t="shared" si="12"/>
        <v>A0279</v>
      </c>
      <c r="D280" t="s">
        <v>1015</v>
      </c>
      <c r="E280" s="4" t="str">
        <f>VLOOKUP(C280,Detail!$G:$H,2,FALSE)</f>
        <v>Dono Dabukke</v>
      </c>
      <c r="F280" s="4" t="str">
        <f>VLOOKUP(D280,Helper!$D$31:$F$36,3,FALSE)</f>
        <v>Pak Budi</v>
      </c>
      <c r="G280">
        <v>74</v>
      </c>
      <c r="H280">
        <v>44</v>
      </c>
      <c r="I280">
        <v>83</v>
      </c>
      <c r="J280">
        <v>70</v>
      </c>
      <c r="K280">
        <v>70</v>
      </c>
      <c r="L280">
        <v>79</v>
      </c>
      <c r="M280">
        <v>71</v>
      </c>
      <c r="N280" s="36">
        <f>IFERROR(VLOOKUP(C280,Absen!$A$2:$B$501,2,FALSE),"No")</f>
        <v>44859</v>
      </c>
      <c r="O280" t="str">
        <f t="shared" si="13"/>
        <v>October</v>
      </c>
      <c r="P280">
        <f t="shared" si="14"/>
        <v>61</v>
      </c>
      <c r="Q280" s="42">
        <f>(Main!G280*12.5%)+(H280*12.5%)+(J280*12.5%)+(K280*12.5%)+(I280*20%)+(L280*20%)+(P280*10%)</f>
        <v>70.75</v>
      </c>
      <c r="R280" t="str">
        <f>VLOOKUP(Q280,Cara!$E$44:$F$49,2,TRUE)</f>
        <v>B</v>
      </c>
      <c r="S280" s="5">
        <f>VLOOKUP(C280,Sheet1!$A$2:$B$1001,2,FALSE)</f>
        <v>37678</v>
      </c>
      <c r="T280" s="6" t="str">
        <f>VLOOKUP(C280,Sheet1!$A$2:$G$1001,7,)</f>
        <v>Surakarta</v>
      </c>
      <c r="U280" s="4">
        <f>VLOOKUP(C280,Sheet1!$A$2:$D$1001,4,FALSE)</f>
        <v>168</v>
      </c>
      <c r="V280" s="4">
        <f>VLOOKUP(C280,Sheet1!$A$2:$E$1001,5,FALSE)</f>
        <v>55</v>
      </c>
      <c r="W280" s="4" t="str">
        <f>VLOOKUP(C280,Sheet1!$A$2:$F$1001,6,FALSE)</f>
        <v>Gg. HOS. Cokroaminoto No. 02</v>
      </c>
      <c r="X280" s="4" t="str">
        <f>VLOOKUP(Main!C280,Sheet1!$A$2:$C$1001,3,FALSE)</f>
        <v>B-</v>
      </c>
    </row>
    <row r="281" spans="1:24" ht="15.75" x14ac:dyDescent="0.25">
      <c r="A281" s="43">
        <v>280</v>
      </c>
      <c r="B281" t="str">
        <f>VLOOKUP(D281,Cara!$C$21:$D$27,2,FALSE)</f>
        <v>B</v>
      </c>
      <c r="C281" t="str">
        <f t="shared" si="12"/>
        <v>B0280</v>
      </c>
      <c r="D281" t="s">
        <v>1014</v>
      </c>
      <c r="E281" s="4" t="str">
        <f>VLOOKUP(C281,Detail!$G:$H,2,FALSE)</f>
        <v>Jayadi Tampubolon</v>
      </c>
      <c r="F281" s="4" t="str">
        <f>VLOOKUP(D281,Helper!$D$31:$F$36,3,FALSE)</f>
        <v>Bu Ratna</v>
      </c>
      <c r="G281">
        <v>62</v>
      </c>
      <c r="H281">
        <v>46</v>
      </c>
      <c r="I281">
        <v>73</v>
      </c>
      <c r="J281">
        <v>67</v>
      </c>
      <c r="K281">
        <v>94</v>
      </c>
      <c r="L281">
        <v>75</v>
      </c>
      <c r="M281">
        <v>91</v>
      </c>
      <c r="N281" s="36" t="str">
        <f>IFERROR(VLOOKUP(C281,Absen!$A$2:$B$501,2,FALSE),"No")</f>
        <v>No</v>
      </c>
      <c r="O281" t="str">
        <f t="shared" si="13"/>
        <v>No</v>
      </c>
      <c r="P281">
        <f t="shared" si="14"/>
        <v>91</v>
      </c>
      <c r="Q281" s="42">
        <f>(Main!G281*12.5%)+(H281*12.5%)+(J281*12.5%)+(K281*12.5%)+(I281*20%)+(L281*20%)+(P281*10%)</f>
        <v>72.325000000000003</v>
      </c>
      <c r="R281" t="str">
        <f>VLOOKUP(Q281,Cara!$E$44:$F$49,2,TRUE)</f>
        <v>B</v>
      </c>
      <c r="S281" s="5">
        <f>VLOOKUP(C281,Sheet1!$A$2:$B$1001,2,FALSE)</f>
        <v>37243</v>
      </c>
      <c r="T281" s="6" t="str">
        <f>VLOOKUP(C281,Sheet1!$A$2:$G$1001,7,)</f>
        <v>Singkawang</v>
      </c>
      <c r="U281" s="4">
        <f>VLOOKUP(C281,Sheet1!$A$2:$D$1001,4,FALSE)</f>
        <v>180</v>
      </c>
      <c r="V281" s="4">
        <f>VLOOKUP(C281,Sheet1!$A$2:$E$1001,5,FALSE)</f>
        <v>67</v>
      </c>
      <c r="W281" s="4" t="str">
        <f>VLOOKUP(C281,Sheet1!$A$2:$F$1001,6,FALSE)</f>
        <v>Jl. Ronggowarsito No. 02</v>
      </c>
      <c r="X281" s="4" t="str">
        <f>VLOOKUP(Main!C281,Sheet1!$A$2:$C$1001,3,FALSE)</f>
        <v>AB+</v>
      </c>
    </row>
    <row r="282" spans="1:24" ht="15.75" x14ac:dyDescent="0.25">
      <c r="A282" s="43">
        <v>281</v>
      </c>
      <c r="B282" t="str">
        <f>VLOOKUP(D282,Cara!$C$21:$D$27,2,FALSE)</f>
        <v>A</v>
      </c>
      <c r="C282" t="str">
        <f t="shared" si="12"/>
        <v>A0281</v>
      </c>
      <c r="D282" t="s">
        <v>1015</v>
      </c>
      <c r="E282" s="4" t="str">
        <f>VLOOKUP(C282,Detail!$G:$H,2,FALSE)</f>
        <v>Upik Nababan</v>
      </c>
      <c r="F282" s="4" t="str">
        <f>VLOOKUP(D282,Helper!$D$31:$F$36,3,FALSE)</f>
        <v>Pak Budi</v>
      </c>
      <c r="G282">
        <v>71</v>
      </c>
      <c r="H282">
        <v>72</v>
      </c>
      <c r="I282">
        <v>72</v>
      </c>
      <c r="J282">
        <v>71</v>
      </c>
      <c r="K282">
        <v>79</v>
      </c>
      <c r="L282">
        <v>77</v>
      </c>
      <c r="M282">
        <v>78</v>
      </c>
      <c r="N282" s="36">
        <f>IFERROR(VLOOKUP(C282,Absen!$A$2:$B$501,2,FALSE),"No")</f>
        <v>44808</v>
      </c>
      <c r="O282" t="str">
        <f t="shared" si="13"/>
        <v>September</v>
      </c>
      <c r="P282">
        <f t="shared" si="14"/>
        <v>68</v>
      </c>
      <c r="Q282" s="42">
        <f>(Main!G282*12.5%)+(H282*12.5%)+(J282*12.5%)+(K282*12.5%)+(I282*20%)+(L282*20%)+(P282*10%)</f>
        <v>73.224999999999994</v>
      </c>
      <c r="R282" t="str">
        <f>VLOOKUP(Q282,Cara!$E$44:$F$49,2,TRUE)</f>
        <v>B</v>
      </c>
      <c r="S282" s="5">
        <f>VLOOKUP(C282,Sheet1!$A$2:$B$1001,2,FALSE)</f>
        <v>38056</v>
      </c>
      <c r="T282" s="6" t="str">
        <f>VLOOKUP(C282,Sheet1!$A$2:$G$1001,7,)</f>
        <v>Metro</v>
      </c>
      <c r="U282" s="4">
        <f>VLOOKUP(C282,Sheet1!$A$2:$D$1001,4,FALSE)</f>
        <v>159</v>
      </c>
      <c r="V282" s="4">
        <f>VLOOKUP(C282,Sheet1!$A$2:$E$1001,5,FALSE)</f>
        <v>81</v>
      </c>
      <c r="W282" s="4" t="str">
        <f>VLOOKUP(C282,Sheet1!$A$2:$F$1001,6,FALSE)</f>
        <v>Jalan Rajawali Timur No. 17</v>
      </c>
      <c r="X282" s="4" t="str">
        <f>VLOOKUP(Main!C282,Sheet1!$A$2:$C$1001,3,FALSE)</f>
        <v>A+</v>
      </c>
    </row>
    <row r="283" spans="1:24" ht="15.75" x14ac:dyDescent="0.25">
      <c r="A283" s="43">
        <v>282</v>
      </c>
      <c r="B283" t="str">
        <f>VLOOKUP(D283,Cara!$C$21:$D$27,2,FALSE)</f>
        <v>F</v>
      </c>
      <c r="C283" t="str">
        <f t="shared" si="12"/>
        <v>F0282</v>
      </c>
      <c r="D283" t="s">
        <v>1011</v>
      </c>
      <c r="E283" s="4" t="str">
        <f>VLOOKUP(C283,Detail!$G:$H,2,FALSE)</f>
        <v>Bakiono Mustofa</v>
      </c>
      <c r="F283" s="4" t="str">
        <f>VLOOKUP(D283,Helper!$D$31:$F$36,3,FALSE)</f>
        <v>Pak Krisna</v>
      </c>
      <c r="G283">
        <v>84</v>
      </c>
      <c r="H283">
        <v>48</v>
      </c>
      <c r="I283">
        <v>51</v>
      </c>
      <c r="J283">
        <v>54</v>
      </c>
      <c r="K283">
        <v>53</v>
      </c>
      <c r="L283">
        <v>90</v>
      </c>
      <c r="M283">
        <v>98</v>
      </c>
      <c r="N283" s="36">
        <f>IFERROR(VLOOKUP(C283,Absen!$A$2:$B$501,2,FALSE),"No")</f>
        <v>44858</v>
      </c>
      <c r="O283" t="str">
        <f t="shared" si="13"/>
        <v>October</v>
      </c>
      <c r="P283">
        <f t="shared" si="14"/>
        <v>88</v>
      </c>
      <c r="Q283" s="42">
        <f>(Main!G283*12.5%)+(H283*12.5%)+(J283*12.5%)+(K283*12.5%)+(I283*20%)+(L283*20%)+(P283*10%)</f>
        <v>66.875</v>
      </c>
      <c r="R283" t="str">
        <f>VLOOKUP(Q283,Cara!$E$44:$F$49,2,TRUE)</f>
        <v>C</v>
      </c>
      <c r="S283" s="5">
        <f>VLOOKUP(C283,Sheet1!$A$2:$B$1001,2,FALSE)</f>
        <v>37658</v>
      </c>
      <c r="T283" s="6" t="str">
        <f>VLOOKUP(C283,Sheet1!$A$2:$G$1001,7,)</f>
        <v>Kota Administrasi Jakarta Selatan</v>
      </c>
      <c r="U283" s="4">
        <f>VLOOKUP(C283,Sheet1!$A$2:$D$1001,4,FALSE)</f>
        <v>172</v>
      </c>
      <c r="V283" s="4">
        <f>VLOOKUP(C283,Sheet1!$A$2:$E$1001,5,FALSE)</f>
        <v>52</v>
      </c>
      <c r="W283" s="4" t="str">
        <f>VLOOKUP(C283,Sheet1!$A$2:$F$1001,6,FALSE)</f>
        <v>Gg. Pasirkoja No. 98</v>
      </c>
      <c r="X283" s="4" t="str">
        <f>VLOOKUP(Main!C283,Sheet1!$A$2:$C$1001,3,FALSE)</f>
        <v>AB-</v>
      </c>
    </row>
    <row r="284" spans="1:24" ht="15.75" x14ac:dyDescent="0.25">
      <c r="A284" s="43">
        <v>283</v>
      </c>
      <c r="B284" t="str">
        <f>VLOOKUP(D284,Cara!$C$21:$D$27,2,FALSE)</f>
        <v>D</v>
      </c>
      <c r="C284" t="str">
        <f t="shared" si="12"/>
        <v>D0283</v>
      </c>
      <c r="D284" t="s">
        <v>1013</v>
      </c>
      <c r="E284" s="4" t="str">
        <f>VLOOKUP(C284,Detail!$G:$H,2,FALSE)</f>
        <v>Victoria Handayani</v>
      </c>
      <c r="F284" s="4" t="str">
        <f>VLOOKUP(D284,Helper!$D$31:$F$36,3,FALSE)</f>
        <v>Pak Andi</v>
      </c>
      <c r="G284">
        <v>74</v>
      </c>
      <c r="H284">
        <v>54</v>
      </c>
      <c r="I284">
        <v>51</v>
      </c>
      <c r="J284">
        <v>50</v>
      </c>
      <c r="K284">
        <v>70</v>
      </c>
      <c r="L284">
        <v>85</v>
      </c>
      <c r="M284">
        <v>84</v>
      </c>
      <c r="N284" s="36" t="str">
        <f>IFERROR(VLOOKUP(C284,Absen!$A$2:$B$501,2,FALSE),"No")</f>
        <v>No</v>
      </c>
      <c r="O284" t="str">
        <f t="shared" si="13"/>
        <v>No</v>
      </c>
      <c r="P284">
        <f t="shared" si="14"/>
        <v>84</v>
      </c>
      <c r="Q284" s="42">
        <f>(Main!G284*12.5%)+(H284*12.5%)+(J284*12.5%)+(K284*12.5%)+(I284*20%)+(L284*20%)+(P284*10%)</f>
        <v>66.600000000000009</v>
      </c>
      <c r="R284" t="str">
        <f>VLOOKUP(Q284,Cara!$E$44:$F$49,2,TRUE)</f>
        <v>C</v>
      </c>
      <c r="S284" s="5">
        <f>VLOOKUP(C284,Sheet1!$A$2:$B$1001,2,FALSE)</f>
        <v>37663</v>
      </c>
      <c r="T284" s="6" t="str">
        <f>VLOOKUP(C284,Sheet1!$A$2:$G$1001,7,)</f>
        <v>Palembang</v>
      </c>
      <c r="U284" s="4">
        <f>VLOOKUP(C284,Sheet1!$A$2:$D$1001,4,FALSE)</f>
        <v>168</v>
      </c>
      <c r="V284" s="4">
        <f>VLOOKUP(C284,Sheet1!$A$2:$E$1001,5,FALSE)</f>
        <v>80</v>
      </c>
      <c r="W284" s="4" t="str">
        <f>VLOOKUP(C284,Sheet1!$A$2:$F$1001,6,FALSE)</f>
        <v>Gg. PHH. Mustofa No. 87</v>
      </c>
      <c r="X284" s="4" t="str">
        <f>VLOOKUP(Main!C284,Sheet1!$A$2:$C$1001,3,FALSE)</f>
        <v>AB-</v>
      </c>
    </row>
    <row r="285" spans="1:24" ht="15.75" x14ac:dyDescent="0.25">
      <c r="A285" s="43">
        <v>284</v>
      </c>
      <c r="B285" t="str">
        <f>VLOOKUP(D285,Cara!$C$21:$D$27,2,FALSE)</f>
        <v>A</v>
      </c>
      <c r="C285" t="str">
        <f t="shared" si="12"/>
        <v>A0284</v>
      </c>
      <c r="D285" t="s">
        <v>1015</v>
      </c>
      <c r="E285" s="4" t="str">
        <f>VLOOKUP(C285,Detail!$G:$H,2,FALSE)</f>
        <v>Chelsea Purnawati</v>
      </c>
      <c r="F285" s="4" t="str">
        <f>VLOOKUP(D285,Helper!$D$31:$F$36,3,FALSE)</f>
        <v>Pak Budi</v>
      </c>
      <c r="G285">
        <v>62</v>
      </c>
      <c r="H285">
        <v>62</v>
      </c>
      <c r="I285">
        <v>43</v>
      </c>
      <c r="J285">
        <v>53</v>
      </c>
      <c r="K285">
        <v>68</v>
      </c>
      <c r="L285">
        <v>84</v>
      </c>
      <c r="M285">
        <v>67</v>
      </c>
      <c r="N285" s="36" t="str">
        <f>IFERROR(VLOOKUP(C285,Absen!$A$2:$B$501,2,FALSE),"No")</f>
        <v>No</v>
      </c>
      <c r="O285" t="str">
        <f t="shared" si="13"/>
        <v>No</v>
      </c>
      <c r="P285">
        <f t="shared" si="14"/>
        <v>67</v>
      </c>
      <c r="Q285" s="42">
        <f>(Main!G285*12.5%)+(H285*12.5%)+(J285*12.5%)+(K285*12.5%)+(I285*20%)+(L285*20%)+(P285*10%)</f>
        <v>62.725000000000009</v>
      </c>
      <c r="R285" t="str">
        <f>VLOOKUP(Q285,Cara!$E$44:$F$49,2,TRUE)</f>
        <v>C</v>
      </c>
      <c r="S285" s="5">
        <f>VLOOKUP(C285,Sheet1!$A$2:$B$1001,2,FALSE)</f>
        <v>37933</v>
      </c>
      <c r="T285" s="6" t="str">
        <f>VLOOKUP(C285,Sheet1!$A$2:$G$1001,7,)</f>
        <v>Surakarta</v>
      </c>
      <c r="U285" s="4">
        <f>VLOOKUP(C285,Sheet1!$A$2:$D$1001,4,FALSE)</f>
        <v>166</v>
      </c>
      <c r="V285" s="4">
        <f>VLOOKUP(C285,Sheet1!$A$2:$E$1001,5,FALSE)</f>
        <v>85</v>
      </c>
      <c r="W285" s="4" t="str">
        <f>VLOOKUP(C285,Sheet1!$A$2:$F$1001,6,FALSE)</f>
        <v>Jl. Otto Iskandardinata No. 55</v>
      </c>
      <c r="X285" s="4" t="str">
        <f>VLOOKUP(Main!C285,Sheet1!$A$2:$C$1001,3,FALSE)</f>
        <v>A-</v>
      </c>
    </row>
    <row r="286" spans="1:24" ht="15.75" x14ac:dyDescent="0.25">
      <c r="A286" s="43">
        <v>285</v>
      </c>
      <c r="B286" t="str">
        <f>VLOOKUP(D286,Cara!$C$21:$D$27,2,FALSE)</f>
        <v>E</v>
      </c>
      <c r="C286" t="str">
        <f t="shared" si="12"/>
        <v>E0285</v>
      </c>
      <c r="D286" t="s">
        <v>1010</v>
      </c>
      <c r="E286" s="4" t="str">
        <f>VLOOKUP(C286,Detail!$G:$H,2,FALSE)</f>
        <v>Gaduh Gunawan</v>
      </c>
      <c r="F286" s="4" t="str">
        <f>VLOOKUP(D286,Helper!$D$31:$F$36,3,FALSE)</f>
        <v>Bu Dwi</v>
      </c>
      <c r="G286">
        <v>95</v>
      </c>
      <c r="H286">
        <v>62</v>
      </c>
      <c r="I286">
        <v>38</v>
      </c>
      <c r="J286">
        <v>66</v>
      </c>
      <c r="K286">
        <v>67</v>
      </c>
      <c r="L286">
        <v>44</v>
      </c>
      <c r="M286">
        <v>64</v>
      </c>
      <c r="N286" s="36">
        <f>IFERROR(VLOOKUP(C286,Absen!$A$2:$B$501,2,FALSE),"No")</f>
        <v>44853</v>
      </c>
      <c r="O286" t="str">
        <f t="shared" si="13"/>
        <v>October</v>
      </c>
      <c r="P286">
        <f t="shared" si="14"/>
        <v>54</v>
      </c>
      <c r="Q286" s="42">
        <f>(Main!G286*12.5%)+(H286*12.5%)+(J286*12.5%)+(K286*12.5%)+(I286*20%)+(L286*20%)+(P286*10%)</f>
        <v>58.050000000000004</v>
      </c>
      <c r="R286" t="str">
        <f>VLOOKUP(Q286,Cara!$E$44:$F$49,2,TRUE)</f>
        <v>D</v>
      </c>
      <c r="S286" s="5">
        <f>VLOOKUP(C286,Sheet1!$A$2:$B$1001,2,FALSE)</f>
        <v>38203</v>
      </c>
      <c r="T286" s="6" t="str">
        <f>VLOOKUP(C286,Sheet1!$A$2:$G$1001,7,)</f>
        <v>Tanjungbalai</v>
      </c>
      <c r="U286" s="4">
        <f>VLOOKUP(C286,Sheet1!$A$2:$D$1001,4,FALSE)</f>
        <v>172</v>
      </c>
      <c r="V286" s="4">
        <f>VLOOKUP(C286,Sheet1!$A$2:$E$1001,5,FALSE)</f>
        <v>64</v>
      </c>
      <c r="W286" s="4" t="str">
        <f>VLOOKUP(C286,Sheet1!$A$2:$F$1001,6,FALSE)</f>
        <v>Jl. Yos Sudarso No. 26</v>
      </c>
      <c r="X286" s="4" t="str">
        <f>VLOOKUP(Main!C286,Sheet1!$A$2:$C$1001,3,FALSE)</f>
        <v>AB+</v>
      </c>
    </row>
    <row r="287" spans="1:24" ht="15.75" x14ac:dyDescent="0.25">
      <c r="A287" s="43">
        <v>286</v>
      </c>
      <c r="B287" t="str">
        <f>VLOOKUP(D287,Cara!$C$21:$D$27,2,FALSE)</f>
        <v>C</v>
      </c>
      <c r="C287" t="str">
        <f t="shared" si="12"/>
        <v>C0286</v>
      </c>
      <c r="D287" t="s">
        <v>1012</v>
      </c>
      <c r="E287" s="4" t="str">
        <f>VLOOKUP(C287,Detail!$G:$H,2,FALSE)</f>
        <v>Narji Suryono</v>
      </c>
      <c r="F287" s="4" t="str">
        <f>VLOOKUP(D287,Helper!$D$31:$F$36,3,FALSE)</f>
        <v>Bu Made</v>
      </c>
      <c r="G287">
        <v>92</v>
      </c>
      <c r="H287">
        <v>51</v>
      </c>
      <c r="I287">
        <v>77</v>
      </c>
      <c r="J287">
        <v>63</v>
      </c>
      <c r="K287">
        <v>52</v>
      </c>
      <c r="L287">
        <v>60</v>
      </c>
      <c r="M287">
        <v>62</v>
      </c>
      <c r="N287" s="36">
        <f>IFERROR(VLOOKUP(C287,Absen!$A$2:$B$501,2,FALSE),"No")</f>
        <v>44838</v>
      </c>
      <c r="O287" t="str">
        <f t="shared" si="13"/>
        <v>October</v>
      </c>
      <c r="P287">
        <f t="shared" si="14"/>
        <v>52</v>
      </c>
      <c r="Q287" s="42">
        <f>(Main!G287*12.5%)+(H287*12.5%)+(J287*12.5%)+(K287*12.5%)+(I287*20%)+(L287*20%)+(P287*10%)</f>
        <v>64.849999999999994</v>
      </c>
      <c r="R287" t="str">
        <f>VLOOKUP(Q287,Cara!$E$44:$F$49,2,TRUE)</f>
        <v>C</v>
      </c>
      <c r="S287" s="5">
        <f>VLOOKUP(C287,Sheet1!$A$2:$B$1001,2,FALSE)</f>
        <v>38392</v>
      </c>
      <c r="T287" s="6" t="str">
        <f>VLOOKUP(C287,Sheet1!$A$2:$G$1001,7,)</f>
        <v>Surabaya</v>
      </c>
      <c r="U287" s="4">
        <f>VLOOKUP(C287,Sheet1!$A$2:$D$1001,4,FALSE)</f>
        <v>151</v>
      </c>
      <c r="V287" s="4">
        <f>VLOOKUP(C287,Sheet1!$A$2:$E$1001,5,FALSE)</f>
        <v>78</v>
      </c>
      <c r="W287" s="4" t="str">
        <f>VLOOKUP(C287,Sheet1!$A$2:$F$1001,6,FALSE)</f>
        <v>Gang Kiaracondong No. 53</v>
      </c>
      <c r="X287" s="4" t="str">
        <f>VLOOKUP(Main!C287,Sheet1!$A$2:$C$1001,3,FALSE)</f>
        <v>O+</v>
      </c>
    </row>
    <row r="288" spans="1:24" ht="15.75" x14ac:dyDescent="0.25">
      <c r="A288" s="43">
        <v>287</v>
      </c>
      <c r="B288" t="str">
        <f>VLOOKUP(D288,Cara!$C$21:$D$27,2,FALSE)</f>
        <v>D</v>
      </c>
      <c r="C288" t="str">
        <f t="shared" si="12"/>
        <v>D0287</v>
      </c>
      <c r="D288" t="s">
        <v>1013</v>
      </c>
      <c r="E288" s="4" t="str">
        <f>VLOOKUP(C288,Detail!$G:$H,2,FALSE)</f>
        <v>Danuja Utama</v>
      </c>
      <c r="F288" s="4" t="str">
        <f>VLOOKUP(D288,Helper!$D$31:$F$36,3,FALSE)</f>
        <v>Pak Andi</v>
      </c>
      <c r="G288">
        <v>71</v>
      </c>
      <c r="H288">
        <v>59</v>
      </c>
      <c r="I288">
        <v>55</v>
      </c>
      <c r="J288">
        <v>57</v>
      </c>
      <c r="K288">
        <v>64</v>
      </c>
      <c r="L288">
        <v>65</v>
      </c>
      <c r="M288">
        <v>81</v>
      </c>
      <c r="N288" s="36">
        <f>IFERROR(VLOOKUP(C288,Absen!$A$2:$B$501,2,FALSE),"No")</f>
        <v>44843</v>
      </c>
      <c r="O288" t="str">
        <f t="shared" si="13"/>
        <v>October</v>
      </c>
      <c r="P288">
        <f t="shared" si="14"/>
        <v>71</v>
      </c>
      <c r="Q288" s="42">
        <f>(Main!G288*12.5%)+(H288*12.5%)+(J288*12.5%)+(K288*12.5%)+(I288*20%)+(L288*20%)+(P288*10%)</f>
        <v>62.475000000000001</v>
      </c>
      <c r="R288" t="str">
        <f>VLOOKUP(Q288,Cara!$E$44:$F$49,2,TRUE)</f>
        <v>C</v>
      </c>
      <c r="S288" s="5">
        <f>VLOOKUP(C288,Sheet1!$A$2:$B$1001,2,FALSE)</f>
        <v>37556</v>
      </c>
      <c r="T288" s="6" t="str">
        <f>VLOOKUP(C288,Sheet1!$A$2:$G$1001,7,)</f>
        <v>Tarakan</v>
      </c>
      <c r="U288" s="4">
        <f>VLOOKUP(C288,Sheet1!$A$2:$D$1001,4,FALSE)</f>
        <v>167</v>
      </c>
      <c r="V288" s="4">
        <f>VLOOKUP(C288,Sheet1!$A$2:$E$1001,5,FALSE)</f>
        <v>55</v>
      </c>
      <c r="W288" s="4" t="str">
        <f>VLOOKUP(C288,Sheet1!$A$2:$F$1001,6,FALSE)</f>
        <v>Jl. Tubagus Ismail No. 73</v>
      </c>
      <c r="X288" s="4" t="str">
        <f>VLOOKUP(Main!C288,Sheet1!$A$2:$C$1001,3,FALSE)</f>
        <v>O-</v>
      </c>
    </row>
    <row r="289" spans="1:24" ht="15.75" x14ac:dyDescent="0.25">
      <c r="A289" s="43">
        <v>288</v>
      </c>
      <c r="B289" t="str">
        <f>VLOOKUP(D289,Cara!$C$21:$D$27,2,FALSE)</f>
        <v>A</v>
      </c>
      <c r="C289" t="str">
        <f t="shared" si="12"/>
        <v>A0288</v>
      </c>
      <c r="D289" t="s">
        <v>1015</v>
      </c>
      <c r="E289" s="4" t="str">
        <f>VLOOKUP(C289,Detail!$G:$H,2,FALSE)</f>
        <v>Wulan Lailasari</v>
      </c>
      <c r="F289" s="4" t="str">
        <f>VLOOKUP(D289,Helper!$D$31:$F$36,3,FALSE)</f>
        <v>Pak Budi</v>
      </c>
      <c r="G289">
        <v>66</v>
      </c>
      <c r="H289">
        <v>42</v>
      </c>
      <c r="I289">
        <v>81</v>
      </c>
      <c r="J289">
        <v>54</v>
      </c>
      <c r="K289">
        <v>77</v>
      </c>
      <c r="L289">
        <v>81</v>
      </c>
      <c r="M289">
        <v>75</v>
      </c>
      <c r="N289" s="36" t="str">
        <f>IFERROR(VLOOKUP(C289,Absen!$A$2:$B$501,2,FALSE),"No")</f>
        <v>No</v>
      </c>
      <c r="O289" t="str">
        <f t="shared" si="13"/>
        <v>No</v>
      </c>
      <c r="P289">
        <f t="shared" si="14"/>
        <v>75</v>
      </c>
      <c r="Q289" s="42">
        <f>(Main!G289*12.5%)+(H289*12.5%)+(J289*12.5%)+(K289*12.5%)+(I289*20%)+(L289*20%)+(P289*10%)</f>
        <v>69.775000000000006</v>
      </c>
      <c r="R289" t="str">
        <f>VLOOKUP(Q289,Cara!$E$44:$F$49,2,TRUE)</f>
        <v>C</v>
      </c>
      <c r="S289" s="5">
        <f>VLOOKUP(C289,Sheet1!$A$2:$B$1001,2,FALSE)</f>
        <v>38363</v>
      </c>
      <c r="T289" s="6" t="str">
        <f>VLOOKUP(C289,Sheet1!$A$2:$G$1001,7,)</f>
        <v>Bima</v>
      </c>
      <c r="U289" s="4">
        <f>VLOOKUP(C289,Sheet1!$A$2:$D$1001,4,FALSE)</f>
        <v>172</v>
      </c>
      <c r="V289" s="4">
        <f>VLOOKUP(C289,Sheet1!$A$2:$E$1001,5,FALSE)</f>
        <v>83</v>
      </c>
      <c r="W289" s="4" t="str">
        <f>VLOOKUP(C289,Sheet1!$A$2:$F$1001,6,FALSE)</f>
        <v>Jl. Moch. Ramdan No. 70</v>
      </c>
      <c r="X289" s="4" t="str">
        <f>VLOOKUP(Main!C289,Sheet1!$A$2:$C$1001,3,FALSE)</f>
        <v>O-</v>
      </c>
    </row>
    <row r="290" spans="1:24" ht="15.75" x14ac:dyDescent="0.25">
      <c r="A290" s="43">
        <v>289</v>
      </c>
      <c r="B290" t="str">
        <f>VLOOKUP(D290,Cara!$C$21:$D$27,2,FALSE)</f>
        <v>A</v>
      </c>
      <c r="C290" t="str">
        <f t="shared" si="12"/>
        <v>A0289</v>
      </c>
      <c r="D290" t="s">
        <v>1015</v>
      </c>
      <c r="E290" s="4" t="str">
        <f>VLOOKUP(C290,Detail!$G:$H,2,FALSE)</f>
        <v>Agus Jailani</v>
      </c>
      <c r="F290" s="4" t="str">
        <f>VLOOKUP(D290,Helper!$D$31:$F$36,3,FALSE)</f>
        <v>Pak Budi</v>
      </c>
      <c r="G290">
        <v>69</v>
      </c>
      <c r="H290">
        <v>45</v>
      </c>
      <c r="I290">
        <v>54</v>
      </c>
      <c r="J290">
        <v>51</v>
      </c>
      <c r="K290">
        <v>80</v>
      </c>
      <c r="L290">
        <v>90</v>
      </c>
      <c r="M290">
        <v>63</v>
      </c>
      <c r="N290" s="36">
        <f>IFERROR(VLOOKUP(C290,Absen!$A$2:$B$501,2,FALSE),"No")</f>
        <v>44842</v>
      </c>
      <c r="O290" t="str">
        <f t="shared" si="13"/>
        <v>October</v>
      </c>
      <c r="P290">
        <f t="shared" si="14"/>
        <v>53</v>
      </c>
      <c r="Q290" s="42">
        <f>(Main!G290*12.5%)+(H290*12.5%)+(J290*12.5%)+(K290*12.5%)+(I290*20%)+(L290*20%)+(P290*10%)</f>
        <v>64.724999999999994</v>
      </c>
      <c r="R290" t="str">
        <f>VLOOKUP(Q290,Cara!$E$44:$F$49,2,TRUE)</f>
        <v>C</v>
      </c>
      <c r="S290" s="5">
        <f>VLOOKUP(C290,Sheet1!$A$2:$B$1001,2,FALSE)</f>
        <v>37638</v>
      </c>
      <c r="T290" s="6" t="str">
        <f>VLOOKUP(C290,Sheet1!$A$2:$G$1001,7,)</f>
        <v>Meulaboh</v>
      </c>
      <c r="U290" s="4">
        <f>VLOOKUP(C290,Sheet1!$A$2:$D$1001,4,FALSE)</f>
        <v>157</v>
      </c>
      <c r="V290" s="4">
        <f>VLOOKUP(C290,Sheet1!$A$2:$E$1001,5,FALSE)</f>
        <v>83</v>
      </c>
      <c r="W290" s="4" t="str">
        <f>VLOOKUP(C290,Sheet1!$A$2:$F$1001,6,FALSE)</f>
        <v>Jl. Cikutra Barat No. 38</v>
      </c>
      <c r="X290" s="4" t="str">
        <f>VLOOKUP(Main!C290,Sheet1!$A$2:$C$1001,3,FALSE)</f>
        <v>AB-</v>
      </c>
    </row>
    <row r="291" spans="1:24" ht="15.75" x14ac:dyDescent="0.25">
      <c r="A291" s="43">
        <v>290</v>
      </c>
      <c r="B291" t="str">
        <f>VLOOKUP(D291,Cara!$C$21:$D$27,2,FALSE)</f>
        <v>C</v>
      </c>
      <c r="C291" t="str">
        <f t="shared" si="12"/>
        <v>C0290</v>
      </c>
      <c r="D291" t="s">
        <v>1012</v>
      </c>
      <c r="E291" s="4" t="str">
        <f>VLOOKUP(C291,Detail!$G:$H,2,FALSE)</f>
        <v>Rahmat Saputra</v>
      </c>
      <c r="F291" s="4" t="str">
        <f>VLOOKUP(D291,Helper!$D$31:$F$36,3,FALSE)</f>
        <v>Bu Made</v>
      </c>
      <c r="G291">
        <v>61</v>
      </c>
      <c r="H291">
        <v>55</v>
      </c>
      <c r="I291">
        <v>33</v>
      </c>
      <c r="J291">
        <v>60</v>
      </c>
      <c r="K291">
        <v>63</v>
      </c>
      <c r="L291">
        <v>71</v>
      </c>
      <c r="M291">
        <v>61</v>
      </c>
      <c r="N291" s="36">
        <f>IFERROR(VLOOKUP(C291,Absen!$A$2:$B$501,2,FALSE),"No")</f>
        <v>44827</v>
      </c>
      <c r="O291" t="str">
        <f t="shared" si="13"/>
        <v>September</v>
      </c>
      <c r="P291">
        <f t="shared" si="14"/>
        <v>51</v>
      </c>
      <c r="Q291" s="42">
        <f>(Main!G291*12.5%)+(H291*12.5%)+(J291*12.5%)+(K291*12.5%)+(I291*20%)+(L291*20%)+(P291*10%)</f>
        <v>55.775000000000006</v>
      </c>
      <c r="R291" t="str">
        <f>VLOOKUP(Q291,Cara!$E$44:$F$49,2,TRUE)</f>
        <v>D</v>
      </c>
      <c r="S291" s="5">
        <f>VLOOKUP(C291,Sheet1!$A$2:$B$1001,2,FALSE)</f>
        <v>38065</v>
      </c>
      <c r="T291" s="6" t="str">
        <f>VLOOKUP(C291,Sheet1!$A$2:$G$1001,7,)</f>
        <v>Denpasar</v>
      </c>
      <c r="U291" s="4">
        <f>VLOOKUP(C291,Sheet1!$A$2:$D$1001,4,FALSE)</f>
        <v>151</v>
      </c>
      <c r="V291" s="4">
        <f>VLOOKUP(C291,Sheet1!$A$2:$E$1001,5,FALSE)</f>
        <v>83</v>
      </c>
      <c r="W291" s="4" t="str">
        <f>VLOOKUP(C291,Sheet1!$A$2:$F$1001,6,FALSE)</f>
        <v>Gg. M.T Haryono No. 33</v>
      </c>
      <c r="X291" s="4" t="str">
        <f>VLOOKUP(Main!C291,Sheet1!$A$2:$C$1001,3,FALSE)</f>
        <v>A-</v>
      </c>
    </row>
    <row r="292" spans="1:24" ht="15.75" x14ac:dyDescent="0.25">
      <c r="A292" s="43">
        <v>291</v>
      </c>
      <c r="B292" t="str">
        <f>VLOOKUP(D292,Cara!$C$21:$D$27,2,FALSE)</f>
        <v>E</v>
      </c>
      <c r="C292" t="str">
        <f t="shared" si="12"/>
        <v>E0291</v>
      </c>
      <c r="D292" t="s">
        <v>1010</v>
      </c>
      <c r="E292" s="4" t="str">
        <f>VLOOKUP(C292,Detail!$G:$H,2,FALSE)</f>
        <v>Tina Hidayanto</v>
      </c>
      <c r="F292" s="4" t="str">
        <f>VLOOKUP(D292,Helper!$D$31:$F$36,3,FALSE)</f>
        <v>Bu Dwi</v>
      </c>
      <c r="G292">
        <v>72</v>
      </c>
      <c r="H292">
        <v>66</v>
      </c>
      <c r="I292">
        <v>89</v>
      </c>
      <c r="J292">
        <v>52</v>
      </c>
      <c r="K292">
        <v>95</v>
      </c>
      <c r="L292">
        <v>95</v>
      </c>
      <c r="M292">
        <v>64</v>
      </c>
      <c r="N292" s="36" t="str">
        <f>IFERROR(VLOOKUP(C292,Absen!$A$2:$B$501,2,FALSE),"No")</f>
        <v>No</v>
      </c>
      <c r="O292" t="str">
        <f t="shared" si="13"/>
        <v>No</v>
      </c>
      <c r="P292">
        <f t="shared" si="14"/>
        <v>64</v>
      </c>
      <c r="Q292" s="42">
        <f>(Main!G292*12.5%)+(H292*12.5%)+(J292*12.5%)+(K292*12.5%)+(I292*20%)+(L292*20%)+(P292*10%)</f>
        <v>78.825000000000003</v>
      </c>
      <c r="R292" t="str">
        <f>VLOOKUP(Q292,Cara!$E$44:$F$49,2,TRUE)</f>
        <v>B</v>
      </c>
      <c r="S292" s="5">
        <f>VLOOKUP(C292,Sheet1!$A$2:$B$1001,2,FALSE)</f>
        <v>37447</v>
      </c>
      <c r="T292" s="6" t="str">
        <f>VLOOKUP(C292,Sheet1!$A$2:$G$1001,7,)</f>
        <v>Tarakan</v>
      </c>
      <c r="U292" s="4">
        <f>VLOOKUP(C292,Sheet1!$A$2:$D$1001,4,FALSE)</f>
        <v>180</v>
      </c>
      <c r="V292" s="4">
        <f>VLOOKUP(C292,Sheet1!$A$2:$E$1001,5,FALSE)</f>
        <v>76</v>
      </c>
      <c r="W292" s="4" t="str">
        <f>VLOOKUP(C292,Sheet1!$A$2:$F$1001,6,FALSE)</f>
        <v xml:space="preserve">Jalan K.H. Wahid Hasyim No. 6
</v>
      </c>
      <c r="X292" s="4" t="str">
        <f>VLOOKUP(Main!C292,Sheet1!$A$2:$C$1001,3,FALSE)</f>
        <v>AB-</v>
      </c>
    </row>
    <row r="293" spans="1:24" ht="15.75" x14ac:dyDescent="0.25">
      <c r="A293" s="43">
        <v>292</v>
      </c>
      <c r="B293" t="str">
        <f>VLOOKUP(D293,Cara!$C$21:$D$27,2,FALSE)</f>
        <v>D</v>
      </c>
      <c r="C293" t="str">
        <f t="shared" si="12"/>
        <v>D0292</v>
      </c>
      <c r="D293" t="s">
        <v>1013</v>
      </c>
      <c r="E293" s="4" t="str">
        <f>VLOOKUP(C293,Detail!$G:$H,2,FALSE)</f>
        <v>Akarsana Firgantoro</v>
      </c>
      <c r="F293" s="4" t="str">
        <f>VLOOKUP(D293,Helper!$D$31:$F$36,3,FALSE)</f>
        <v>Pak Andi</v>
      </c>
      <c r="G293">
        <v>63</v>
      </c>
      <c r="H293">
        <v>56</v>
      </c>
      <c r="I293">
        <v>80</v>
      </c>
      <c r="J293">
        <v>56</v>
      </c>
      <c r="K293">
        <v>55</v>
      </c>
      <c r="L293">
        <v>97</v>
      </c>
      <c r="M293">
        <v>95</v>
      </c>
      <c r="N293" s="36">
        <f>IFERROR(VLOOKUP(C293,Absen!$A$2:$B$501,2,FALSE),"No")</f>
        <v>44855</v>
      </c>
      <c r="O293" t="str">
        <f t="shared" si="13"/>
        <v>October</v>
      </c>
      <c r="P293">
        <f t="shared" si="14"/>
        <v>85</v>
      </c>
      <c r="Q293" s="42">
        <f>(Main!G293*12.5%)+(H293*12.5%)+(J293*12.5%)+(K293*12.5%)+(I293*20%)+(L293*20%)+(P293*10%)</f>
        <v>72.650000000000006</v>
      </c>
      <c r="R293" t="str">
        <f>VLOOKUP(Q293,Cara!$E$44:$F$49,2,TRUE)</f>
        <v>B</v>
      </c>
      <c r="S293" s="5">
        <f>VLOOKUP(C293,Sheet1!$A$2:$B$1001,2,FALSE)</f>
        <v>37761</v>
      </c>
      <c r="T293" s="6" t="str">
        <f>VLOOKUP(C293,Sheet1!$A$2:$G$1001,7,)</f>
        <v>Bandar Lampung</v>
      </c>
      <c r="U293" s="4">
        <f>VLOOKUP(C293,Sheet1!$A$2:$D$1001,4,FALSE)</f>
        <v>158</v>
      </c>
      <c r="V293" s="4">
        <f>VLOOKUP(C293,Sheet1!$A$2:$E$1001,5,FALSE)</f>
        <v>74</v>
      </c>
      <c r="W293" s="4" t="str">
        <f>VLOOKUP(C293,Sheet1!$A$2:$F$1001,6,FALSE)</f>
        <v>Jl. Wonoayu No. 78</v>
      </c>
      <c r="X293" s="4" t="str">
        <f>VLOOKUP(Main!C293,Sheet1!$A$2:$C$1001,3,FALSE)</f>
        <v>B-</v>
      </c>
    </row>
    <row r="294" spans="1:24" ht="15.75" x14ac:dyDescent="0.25">
      <c r="A294" s="43">
        <v>293</v>
      </c>
      <c r="B294" t="str">
        <f>VLOOKUP(D294,Cara!$C$21:$D$27,2,FALSE)</f>
        <v>F</v>
      </c>
      <c r="C294" t="str">
        <f t="shared" si="12"/>
        <v>F0293</v>
      </c>
      <c r="D294" t="s">
        <v>1011</v>
      </c>
      <c r="E294" s="4" t="str">
        <f>VLOOKUP(C294,Detail!$G:$H,2,FALSE)</f>
        <v>Michelle Permata</v>
      </c>
      <c r="F294" s="4" t="str">
        <f>VLOOKUP(D294,Helper!$D$31:$F$36,3,FALSE)</f>
        <v>Pak Krisna</v>
      </c>
      <c r="G294">
        <v>85</v>
      </c>
      <c r="H294">
        <v>43</v>
      </c>
      <c r="I294">
        <v>32</v>
      </c>
      <c r="J294">
        <v>53</v>
      </c>
      <c r="K294">
        <v>61</v>
      </c>
      <c r="L294">
        <v>99</v>
      </c>
      <c r="M294">
        <v>72</v>
      </c>
      <c r="N294" s="36">
        <f>IFERROR(VLOOKUP(C294,Absen!$A$2:$B$501,2,FALSE),"No")</f>
        <v>44819</v>
      </c>
      <c r="O294" t="str">
        <f t="shared" si="13"/>
        <v>September</v>
      </c>
      <c r="P294">
        <f t="shared" si="14"/>
        <v>62</v>
      </c>
      <c r="Q294" s="42">
        <f>(Main!G294*12.5%)+(H294*12.5%)+(J294*12.5%)+(K294*12.5%)+(I294*20%)+(L294*20%)+(P294*10%)</f>
        <v>62.650000000000006</v>
      </c>
      <c r="R294" t="str">
        <f>VLOOKUP(Q294,Cara!$E$44:$F$49,2,TRUE)</f>
        <v>C</v>
      </c>
      <c r="S294" s="5">
        <f>VLOOKUP(C294,Sheet1!$A$2:$B$1001,2,FALSE)</f>
        <v>37556</v>
      </c>
      <c r="T294" s="6" t="str">
        <f>VLOOKUP(C294,Sheet1!$A$2:$G$1001,7,)</f>
        <v>Batam</v>
      </c>
      <c r="U294" s="4">
        <f>VLOOKUP(C294,Sheet1!$A$2:$D$1001,4,FALSE)</f>
        <v>171</v>
      </c>
      <c r="V294" s="4">
        <f>VLOOKUP(C294,Sheet1!$A$2:$E$1001,5,FALSE)</f>
        <v>83</v>
      </c>
      <c r="W294" s="4" t="str">
        <f>VLOOKUP(C294,Sheet1!$A$2:$F$1001,6,FALSE)</f>
        <v>Jl. Jakarta No. 43</v>
      </c>
      <c r="X294" s="4" t="str">
        <f>VLOOKUP(Main!C294,Sheet1!$A$2:$C$1001,3,FALSE)</f>
        <v>O-</v>
      </c>
    </row>
    <row r="295" spans="1:24" ht="15.75" x14ac:dyDescent="0.25">
      <c r="A295" s="43">
        <v>294</v>
      </c>
      <c r="B295" t="str">
        <f>VLOOKUP(D295,Cara!$C$21:$D$27,2,FALSE)</f>
        <v>E</v>
      </c>
      <c r="C295" t="str">
        <f t="shared" si="12"/>
        <v>E0294</v>
      </c>
      <c r="D295" t="s">
        <v>1010</v>
      </c>
      <c r="E295" s="4" t="str">
        <f>VLOOKUP(C295,Detail!$G:$H,2,FALSE)</f>
        <v>Laras Nainggolan</v>
      </c>
      <c r="F295" s="4" t="str">
        <f>VLOOKUP(D295,Helper!$D$31:$F$36,3,FALSE)</f>
        <v>Bu Dwi</v>
      </c>
      <c r="G295">
        <v>82</v>
      </c>
      <c r="H295">
        <v>70</v>
      </c>
      <c r="I295">
        <v>34</v>
      </c>
      <c r="J295">
        <v>71</v>
      </c>
      <c r="K295">
        <v>81</v>
      </c>
      <c r="L295">
        <v>67</v>
      </c>
      <c r="M295">
        <v>74</v>
      </c>
      <c r="N295" s="36" t="str">
        <f>IFERROR(VLOOKUP(C295,Absen!$A$2:$B$501,2,FALSE),"No")</f>
        <v>No</v>
      </c>
      <c r="O295" t="str">
        <f t="shared" si="13"/>
        <v>No</v>
      </c>
      <c r="P295">
        <f t="shared" si="14"/>
        <v>74</v>
      </c>
      <c r="Q295" s="42">
        <f>(Main!G295*12.5%)+(H295*12.5%)+(J295*12.5%)+(K295*12.5%)+(I295*20%)+(L295*20%)+(P295*10%)</f>
        <v>65.599999999999994</v>
      </c>
      <c r="R295" t="str">
        <f>VLOOKUP(Q295,Cara!$E$44:$F$49,2,TRUE)</f>
        <v>C</v>
      </c>
      <c r="S295" s="5">
        <f>VLOOKUP(C295,Sheet1!$A$2:$B$1001,2,FALSE)</f>
        <v>37273</v>
      </c>
      <c r="T295" s="6" t="str">
        <f>VLOOKUP(C295,Sheet1!$A$2:$G$1001,7,)</f>
        <v>Sawahlunto</v>
      </c>
      <c r="U295" s="4">
        <f>VLOOKUP(C295,Sheet1!$A$2:$D$1001,4,FALSE)</f>
        <v>156</v>
      </c>
      <c r="V295" s="4">
        <f>VLOOKUP(C295,Sheet1!$A$2:$E$1001,5,FALSE)</f>
        <v>62</v>
      </c>
      <c r="W295" s="4" t="str">
        <f>VLOOKUP(C295,Sheet1!$A$2:$F$1001,6,FALSE)</f>
        <v xml:space="preserve">Jalan Raya Ujungberung No. 3
</v>
      </c>
      <c r="X295" s="4" t="str">
        <f>VLOOKUP(Main!C295,Sheet1!$A$2:$C$1001,3,FALSE)</f>
        <v>O-</v>
      </c>
    </row>
    <row r="296" spans="1:24" ht="15.75" x14ac:dyDescent="0.25">
      <c r="A296" s="43">
        <v>295</v>
      </c>
      <c r="B296" t="str">
        <f>VLOOKUP(D296,Cara!$C$21:$D$27,2,FALSE)</f>
        <v>B</v>
      </c>
      <c r="C296" t="str">
        <f t="shared" si="12"/>
        <v>B0295</v>
      </c>
      <c r="D296" t="s">
        <v>1014</v>
      </c>
      <c r="E296" s="4" t="str">
        <f>VLOOKUP(C296,Detail!$G:$H,2,FALSE)</f>
        <v>Mariadi Wulandari</v>
      </c>
      <c r="F296" s="4" t="str">
        <f>VLOOKUP(D296,Helper!$D$31:$F$36,3,FALSE)</f>
        <v>Bu Ratna</v>
      </c>
      <c r="G296">
        <v>50</v>
      </c>
      <c r="H296">
        <v>59</v>
      </c>
      <c r="I296">
        <v>35</v>
      </c>
      <c r="J296">
        <v>59</v>
      </c>
      <c r="K296">
        <v>56</v>
      </c>
      <c r="L296">
        <v>66</v>
      </c>
      <c r="M296">
        <v>100</v>
      </c>
      <c r="N296" s="36" t="str">
        <f>IFERROR(VLOOKUP(C296,Absen!$A$2:$B$501,2,FALSE),"No")</f>
        <v>No</v>
      </c>
      <c r="O296" t="str">
        <f t="shared" si="13"/>
        <v>No</v>
      </c>
      <c r="P296">
        <f t="shared" si="14"/>
        <v>100</v>
      </c>
      <c r="Q296" s="42">
        <f>(Main!G296*12.5%)+(H296*12.5%)+(J296*12.5%)+(K296*12.5%)+(I296*20%)+(L296*20%)+(P296*10%)</f>
        <v>58.2</v>
      </c>
      <c r="R296" t="str">
        <f>VLOOKUP(Q296,Cara!$E$44:$F$49,2,TRUE)</f>
        <v>D</v>
      </c>
      <c r="S296" s="5">
        <f>VLOOKUP(C296,Sheet1!$A$2:$B$1001,2,FALSE)</f>
        <v>37779</v>
      </c>
      <c r="T296" s="6" t="str">
        <f>VLOOKUP(C296,Sheet1!$A$2:$G$1001,7,)</f>
        <v>Tangerang</v>
      </c>
      <c r="U296" s="4">
        <f>VLOOKUP(C296,Sheet1!$A$2:$D$1001,4,FALSE)</f>
        <v>151</v>
      </c>
      <c r="V296" s="4">
        <f>VLOOKUP(C296,Sheet1!$A$2:$E$1001,5,FALSE)</f>
        <v>88</v>
      </c>
      <c r="W296" s="4" t="str">
        <f>VLOOKUP(C296,Sheet1!$A$2:$F$1001,6,FALSE)</f>
        <v>Jalan Bangka Raya No. 33</v>
      </c>
      <c r="X296" s="4" t="str">
        <f>VLOOKUP(Main!C296,Sheet1!$A$2:$C$1001,3,FALSE)</f>
        <v>B-</v>
      </c>
    </row>
    <row r="297" spans="1:24" ht="15.75" x14ac:dyDescent="0.25">
      <c r="A297" s="43">
        <v>296</v>
      </c>
      <c r="B297" t="str">
        <f>VLOOKUP(D297,Cara!$C$21:$D$27,2,FALSE)</f>
        <v>F</v>
      </c>
      <c r="C297" t="str">
        <f t="shared" si="12"/>
        <v>F0296</v>
      </c>
      <c r="D297" t="s">
        <v>1011</v>
      </c>
      <c r="E297" s="4" t="str">
        <f>VLOOKUP(C297,Detail!$G:$H,2,FALSE)</f>
        <v>Danu Prastuti</v>
      </c>
      <c r="F297" s="4" t="str">
        <f>VLOOKUP(D297,Helper!$D$31:$F$36,3,FALSE)</f>
        <v>Pak Krisna</v>
      </c>
      <c r="G297">
        <v>83</v>
      </c>
      <c r="H297">
        <v>52</v>
      </c>
      <c r="I297">
        <v>92</v>
      </c>
      <c r="J297">
        <v>55</v>
      </c>
      <c r="K297">
        <v>50</v>
      </c>
      <c r="L297">
        <v>56</v>
      </c>
      <c r="M297">
        <v>64</v>
      </c>
      <c r="N297" s="36" t="str">
        <f>IFERROR(VLOOKUP(C297,Absen!$A$2:$B$501,2,FALSE),"No")</f>
        <v>No</v>
      </c>
      <c r="O297" t="str">
        <f t="shared" si="13"/>
        <v>No</v>
      </c>
      <c r="P297">
        <f t="shared" si="14"/>
        <v>64</v>
      </c>
      <c r="Q297" s="42">
        <f>(Main!G297*12.5%)+(H297*12.5%)+(J297*12.5%)+(K297*12.5%)+(I297*20%)+(L297*20%)+(P297*10%)</f>
        <v>66.000000000000014</v>
      </c>
      <c r="R297" t="str">
        <f>VLOOKUP(Q297,Cara!$E$44:$F$49,2,TRUE)</f>
        <v>C</v>
      </c>
      <c r="S297" s="5">
        <f>VLOOKUP(C297,Sheet1!$A$2:$B$1001,2,FALSE)</f>
        <v>38076</v>
      </c>
      <c r="T297" s="6" t="str">
        <f>VLOOKUP(C297,Sheet1!$A$2:$G$1001,7,)</f>
        <v>Manado</v>
      </c>
      <c r="U297" s="4">
        <f>VLOOKUP(C297,Sheet1!$A$2:$D$1001,4,FALSE)</f>
        <v>152</v>
      </c>
      <c r="V297" s="4">
        <f>VLOOKUP(C297,Sheet1!$A$2:$E$1001,5,FALSE)</f>
        <v>78</v>
      </c>
      <c r="W297" s="4" t="str">
        <f>VLOOKUP(C297,Sheet1!$A$2:$F$1001,6,FALSE)</f>
        <v xml:space="preserve">Jl. Suryakencana No. 7
</v>
      </c>
      <c r="X297" s="4" t="str">
        <f>VLOOKUP(Main!C297,Sheet1!$A$2:$C$1001,3,FALSE)</f>
        <v>B-</v>
      </c>
    </row>
    <row r="298" spans="1:24" ht="15.75" x14ac:dyDescent="0.25">
      <c r="A298" s="43">
        <v>297</v>
      </c>
      <c r="B298" t="str">
        <f>VLOOKUP(D298,Cara!$C$21:$D$27,2,FALSE)</f>
        <v>C</v>
      </c>
      <c r="C298" t="str">
        <f t="shared" si="12"/>
        <v>C0297</v>
      </c>
      <c r="D298" t="s">
        <v>1012</v>
      </c>
      <c r="E298" s="4" t="str">
        <f>VLOOKUP(C298,Detail!$G:$H,2,FALSE)</f>
        <v>Adikara Wahyudin</v>
      </c>
      <c r="F298" s="4" t="str">
        <f>VLOOKUP(D298,Helper!$D$31:$F$36,3,FALSE)</f>
        <v>Bu Made</v>
      </c>
      <c r="G298">
        <v>55</v>
      </c>
      <c r="H298">
        <v>74</v>
      </c>
      <c r="I298">
        <v>83</v>
      </c>
      <c r="J298">
        <v>70</v>
      </c>
      <c r="K298">
        <v>52</v>
      </c>
      <c r="L298">
        <v>43</v>
      </c>
      <c r="M298">
        <v>61</v>
      </c>
      <c r="N298" s="36" t="str">
        <f>IFERROR(VLOOKUP(C298,Absen!$A$2:$B$501,2,FALSE),"No")</f>
        <v>No</v>
      </c>
      <c r="O298" t="str">
        <f t="shared" si="13"/>
        <v>No</v>
      </c>
      <c r="P298">
        <f t="shared" si="14"/>
        <v>61</v>
      </c>
      <c r="Q298" s="42">
        <f>(Main!G298*12.5%)+(H298*12.5%)+(J298*12.5%)+(K298*12.5%)+(I298*20%)+(L298*20%)+(P298*10%)</f>
        <v>62.675000000000004</v>
      </c>
      <c r="R298" t="str">
        <f>VLOOKUP(Q298,Cara!$E$44:$F$49,2,TRUE)</f>
        <v>C</v>
      </c>
      <c r="S298" s="5">
        <f>VLOOKUP(C298,Sheet1!$A$2:$B$1001,2,FALSE)</f>
        <v>37507</v>
      </c>
      <c r="T298" s="6" t="str">
        <f>VLOOKUP(C298,Sheet1!$A$2:$G$1001,7,)</f>
        <v>Payakumbuh</v>
      </c>
      <c r="U298" s="4">
        <f>VLOOKUP(C298,Sheet1!$A$2:$D$1001,4,FALSE)</f>
        <v>171</v>
      </c>
      <c r="V298" s="4">
        <f>VLOOKUP(C298,Sheet1!$A$2:$E$1001,5,FALSE)</f>
        <v>83</v>
      </c>
      <c r="W298" s="4" t="str">
        <f>VLOOKUP(C298,Sheet1!$A$2:$F$1001,6,FALSE)</f>
        <v>Gg. Pasirkoja No. 93</v>
      </c>
      <c r="X298" s="4" t="str">
        <f>VLOOKUP(Main!C298,Sheet1!$A$2:$C$1001,3,FALSE)</f>
        <v>A+</v>
      </c>
    </row>
    <row r="299" spans="1:24" ht="15.75" x14ac:dyDescent="0.25">
      <c r="A299" s="43">
        <v>298</v>
      </c>
      <c r="B299" t="str">
        <f>VLOOKUP(D299,Cara!$C$21:$D$27,2,FALSE)</f>
        <v>C</v>
      </c>
      <c r="C299" t="str">
        <f t="shared" si="12"/>
        <v>C0298</v>
      </c>
      <c r="D299" t="s">
        <v>1012</v>
      </c>
      <c r="E299" s="4" t="str">
        <f>VLOOKUP(C299,Detail!$G:$H,2,FALSE)</f>
        <v>Ganjaran Hartati</v>
      </c>
      <c r="F299" s="4" t="str">
        <f>VLOOKUP(D299,Helper!$D$31:$F$36,3,FALSE)</f>
        <v>Bu Made</v>
      </c>
      <c r="G299">
        <v>89</v>
      </c>
      <c r="H299">
        <v>46</v>
      </c>
      <c r="I299">
        <v>68</v>
      </c>
      <c r="J299">
        <v>68</v>
      </c>
      <c r="K299">
        <v>72</v>
      </c>
      <c r="L299">
        <v>90</v>
      </c>
      <c r="M299">
        <v>68</v>
      </c>
      <c r="N299" s="36">
        <f>IFERROR(VLOOKUP(C299,Absen!$A$2:$B$501,2,FALSE),"No")</f>
        <v>44784</v>
      </c>
      <c r="O299" t="str">
        <f t="shared" si="13"/>
        <v>August</v>
      </c>
      <c r="P299">
        <f t="shared" si="14"/>
        <v>58</v>
      </c>
      <c r="Q299" s="42">
        <f>(Main!G299*12.5%)+(H299*12.5%)+(J299*12.5%)+(K299*12.5%)+(I299*20%)+(L299*20%)+(P299*10%)</f>
        <v>71.774999999999991</v>
      </c>
      <c r="R299" t="str">
        <f>VLOOKUP(Q299,Cara!$E$44:$F$49,2,TRUE)</f>
        <v>B</v>
      </c>
      <c r="S299" s="5">
        <f>VLOOKUP(C299,Sheet1!$A$2:$B$1001,2,FALSE)</f>
        <v>37212</v>
      </c>
      <c r="T299" s="6" t="str">
        <f>VLOOKUP(C299,Sheet1!$A$2:$G$1001,7,)</f>
        <v>Palangkaraya</v>
      </c>
      <c r="U299" s="4">
        <f>VLOOKUP(C299,Sheet1!$A$2:$D$1001,4,FALSE)</f>
        <v>150</v>
      </c>
      <c r="V299" s="4">
        <f>VLOOKUP(C299,Sheet1!$A$2:$E$1001,5,FALSE)</f>
        <v>78</v>
      </c>
      <c r="W299" s="4" t="str">
        <f>VLOOKUP(C299,Sheet1!$A$2:$F$1001,6,FALSE)</f>
        <v>Gang Raya Setiabudhi No. 20</v>
      </c>
      <c r="X299" s="4" t="str">
        <f>VLOOKUP(Main!C299,Sheet1!$A$2:$C$1001,3,FALSE)</f>
        <v>A+</v>
      </c>
    </row>
    <row r="300" spans="1:24" ht="15.75" x14ac:dyDescent="0.25">
      <c r="A300" s="43">
        <v>299</v>
      </c>
      <c r="B300" t="str">
        <f>VLOOKUP(D300,Cara!$C$21:$D$27,2,FALSE)</f>
        <v>A</v>
      </c>
      <c r="C300" t="str">
        <f t="shared" si="12"/>
        <v>A0299</v>
      </c>
      <c r="D300" t="s">
        <v>1015</v>
      </c>
      <c r="E300" s="4" t="str">
        <f>VLOOKUP(C300,Detail!$G:$H,2,FALSE)</f>
        <v>Irfan Pranowo</v>
      </c>
      <c r="F300" s="4" t="str">
        <f>VLOOKUP(D300,Helper!$D$31:$F$36,3,FALSE)</f>
        <v>Pak Budi</v>
      </c>
      <c r="G300">
        <v>72</v>
      </c>
      <c r="H300">
        <v>69</v>
      </c>
      <c r="I300">
        <v>67</v>
      </c>
      <c r="J300">
        <v>72</v>
      </c>
      <c r="K300">
        <v>72</v>
      </c>
      <c r="L300">
        <v>61</v>
      </c>
      <c r="M300">
        <v>74</v>
      </c>
      <c r="N300" s="36">
        <f>IFERROR(VLOOKUP(C300,Absen!$A$2:$B$501,2,FALSE),"No")</f>
        <v>44910</v>
      </c>
      <c r="O300" t="str">
        <f t="shared" si="13"/>
        <v>December</v>
      </c>
      <c r="P300">
        <f t="shared" si="14"/>
        <v>64</v>
      </c>
      <c r="Q300" s="42">
        <f>(Main!G300*12.5%)+(H300*12.5%)+(J300*12.5%)+(K300*12.5%)+(I300*20%)+(L300*20%)+(P300*10%)</f>
        <v>67.625</v>
      </c>
      <c r="R300" t="str">
        <f>VLOOKUP(Q300,Cara!$E$44:$F$49,2,TRUE)</f>
        <v>C</v>
      </c>
      <c r="S300" s="5">
        <f>VLOOKUP(C300,Sheet1!$A$2:$B$1001,2,FALSE)</f>
        <v>38244</v>
      </c>
      <c r="T300" s="6" t="str">
        <f>VLOOKUP(C300,Sheet1!$A$2:$G$1001,7,)</f>
        <v>Makassar</v>
      </c>
      <c r="U300" s="4">
        <f>VLOOKUP(C300,Sheet1!$A$2:$D$1001,4,FALSE)</f>
        <v>151</v>
      </c>
      <c r="V300" s="4">
        <f>VLOOKUP(C300,Sheet1!$A$2:$E$1001,5,FALSE)</f>
        <v>50</v>
      </c>
      <c r="W300" s="4" t="str">
        <f>VLOOKUP(C300,Sheet1!$A$2:$F$1001,6,FALSE)</f>
        <v xml:space="preserve">Gg. Gegerkalong Hilir No. 4
</v>
      </c>
      <c r="X300" s="4" t="str">
        <f>VLOOKUP(Main!C300,Sheet1!$A$2:$C$1001,3,FALSE)</f>
        <v>B+</v>
      </c>
    </row>
    <row r="301" spans="1:24" ht="15.75" x14ac:dyDescent="0.25">
      <c r="A301" s="43">
        <v>300</v>
      </c>
      <c r="B301" t="str">
        <f>VLOOKUP(D301,Cara!$C$21:$D$27,2,FALSE)</f>
        <v>C</v>
      </c>
      <c r="C301" t="str">
        <f t="shared" si="12"/>
        <v>C0300</v>
      </c>
      <c r="D301" t="s">
        <v>1012</v>
      </c>
      <c r="E301" s="4" t="str">
        <f>VLOOKUP(C301,Detail!$G:$H,2,FALSE)</f>
        <v>Dian Wulandari</v>
      </c>
      <c r="F301" s="4" t="str">
        <f>VLOOKUP(D301,Helper!$D$31:$F$36,3,FALSE)</f>
        <v>Bu Made</v>
      </c>
      <c r="G301">
        <v>86</v>
      </c>
      <c r="H301">
        <v>51</v>
      </c>
      <c r="I301">
        <v>70</v>
      </c>
      <c r="J301">
        <v>53</v>
      </c>
      <c r="K301">
        <v>95</v>
      </c>
      <c r="L301">
        <v>91</v>
      </c>
      <c r="M301">
        <v>88</v>
      </c>
      <c r="N301" s="36">
        <f>IFERROR(VLOOKUP(C301,Absen!$A$2:$B$501,2,FALSE),"No")</f>
        <v>44878</v>
      </c>
      <c r="O301" t="str">
        <f t="shared" si="13"/>
        <v>November</v>
      </c>
      <c r="P301">
        <f t="shared" si="14"/>
        <v>78</v>
      </c>
      <c r="Q301" s="42">
        <f>(Main!G301*12.5%)+(H301*12.5%)+(J301*12.5%)+(K301*12.5%)+(I301*20%)+(L301*20%)+(P301*10%)</f>
        <v>75.625</v>
      </c>
      <c r="R301" t="str">
        <f>VLOOKUP(Q301,Cara!$E$44:$F$49,2,TRUE)</f>
        <v>B</v>
      </c>
      <c r="S301" s="5">
        <f>VLOOKUP(C301,Sheet1!$A$2:$B$1001,2,FALSE)</f>
        <v>38005</v>
      </c>
      <c r="T301" s="6" t="str">
        <f>VLOOKUP(C301,Sheet1!$A$2:$G$1001,7,)</f>
        <v>Purwokerto</v>
      </c>
      <c r="U301" s="4">
        <f>VLOOKUP(C301,Sheet1!$A$2:$D$1001,4,FALSE)</f>
        <v>180</v>
      </c>
      <c r="V301" s="4">
        <f>VLOOKUP(C301,Sheet1!$A$2:$E$1001,5,FALSE)</f>
        <v>55</v>
      </c>
      <c r="W301" s="4" t="str">
        <f>VLOOKUP(C301,Sheet1!$A$2:$F$1001,6,FALSE)</f>
        <v xml:space="preserve">Jalan PHH. Mustofa No. 6
</v>
      </c>
      <c r="X301" s="4" t="str">
        <f>VLOOKUP(Main!C301,Sheet1!$A$2:$C$1001,3,FALSE)</f>
        <v>O+</v>
      </c>
    </row>
    <row r="302" spans="1:24" ht="15.75" x14ac:dyDescent="0.25">
      <c r="A302" s="43">
        <v>301</v>
      </c>
      <c r="B302" t="str">
        <f>VLOOKUP(D302,Cara!$C$21:$D$27,2,FALSE)</f>
        <v>A</v>
      </c>
      <c r="C302" t="str">
        <f t="shared" si="12"/>
        <v>A0301</v>
      </c>
      <c r="D302" t="s">
        <v>1015</v>
      </c>
      <c r="E302" s="4" t="str">
        <f>VLOOKUP(C302,Detail!$G:$H,2,FALSE)</f>
        <v>Akarsana Lestari</v>
      </c>
      <c r="F302" s="4" t="str">
        <f>VLOOKUP(D302,Helper!$D$31:$F$36,3,FALSE)</f>
        <v>Pak Budi</v>
      </c>
      <c r="G302">
        <v>75</v>
      </c>
      <c r="H302">
        <v>65</v>
      </c>
      <c r="I302">
        <v>43</v>
      </c>
      <c r="J302">
        <v>52</v>
      </c>
      <c r="K302">
        <v>56</v>
      </c>
      <c r="L302">
        <v>84</v>
      </c>
      <c r="M302">
        <v>92</v>
      </c>
      <c r="N302" s="36">
        <f>IFERROR(VLOOKUP(C302,Absen!$A$2:$B$501,2,FALSE),"No")</f>
        <v>44896</v>
      </c>
      <c r="O302" t="str">
        <f t="shared" si="13"/>
        <v>December</v>
      </c>
      <c r="P302">
        <f t="shared" si="14"/>
        <v>82</v>
      </c>
      <c r="Q302" s="42">
        <f>(Main!G302*12.5%)+(H302*12.5%)+(J302*12.5%)+(K302*12.5%)+(I302*20%)+(L302*20%)+(P302*10%)</f>
        <v>64.600000000000009</v>
      </c>
      <c r="R302" t="str">
        <f>VLOOKUP(Q302,Cara!$E$44:$F$49,2,TRUE)</f>
        <v>C</v>
      </c>
      <c r="S302" s="5">
        <f>VLOOKUP(C302,Sheet1!$A$2:$B$1001,2,FALSE)</f>
        <v>37902</v>
      </c>
      <c r="T302" s="6" t="str">
        <f>VLOOKUP(C302,Sheet1!$A$2:$G$1001,7,)</f>
        <v>Tangerang</v>
      </c>
      <c r="U302" s="4">
        <f>VLOOKUP(C302,Sheet1!$A$2:$D$1001,4,FALSE)</f>
        <v>165</v>
      </c>
      <c r="V302" s="4">
        <f>VLOOKUP(C302,Sheet1!$A$2:$E$1001,5,FALSE)</f>
        <v>69</v>
      </c>
      <c r="W302" s="4" t="str">
        <f>VLOOKUP(C302,Sheet1!$A$2:$F$1001,6,FALSE)</f>
        <v>Jalan M.H Thamrin No. 47</v>
      </c>
      <c r="X302" s="4" t="str">
        <f>VLOOKUP(Main!C302,Sheet1!$A$2:$C$1001,3,FALSE)</f>
        <v>A-</v>
      </c>
    </row>
    <row r="303" spans="1:24" ht="15.75" x14ac:dyDescent="0.25">
      <c r="A303" s="43">
        <v>302</v>
      </c>
      <c r="B303" t="str">
        <f>VLOOKUP(D303,Cara!$C$21:$D$27,2,FALSE)</f>
        <v>C</v>
      </c>
      <c r="C303" t="str">
        <f t="shared" si="12"/>
        <v>C0302</v>
      </c>
      <c r="D303" t="s">
        <v>1012</v>
      </c>
      <c r="E303" s="4" t="str">
        <f>VLOOKUP(C303,Detail!$G:$H,2,FALSE)</f>
        <v>Jaeman Halimah</v>
      </c>
      <c r="F303" s="4" t="str">
        <f>VLOOKUP(D303,Helper!$D$31:$F$36,3,FALSE)</f>
        <v>Bu Made</v>
      </c>
      <c r="G303">
        <v>67</v>
      </c>
      <c r="H303">
        <v>42</v>
      </c>
      <c r="I303">
        <v>53</v>
      </c>
      <c r="J303">
        <v>52</v>
      </c>
      <c r="K303">
        <v>82</v>
      </c>
      <c r="L303">
        <v>86</v>
      </c>
      <c r="M303">
        <v>79</v>
      </c>
      <c r="N303" s="36">
        <f>IFERROR(VLOOKUP(C303,Absen!$A$2:$B$501,2,FALSE),"No")</f>
        <v>44907</v>
      </c>
      <c r="O303" t="str">
        <f t="shared" si="13"/>
        <v>December</v>
      </c>
      <c r="P303">
        <f t="shared" si="14"/>
        <v>69</v>
      </c>
      <c r="Q303" s="42">
        <f>(Main!G303*12.5%)+(H303*12.5%)+(J303*12.5%)+(K303*12.5%)+(I303*20%)+(L303*20%)+(P303*10%)</f>
        <v>65.075000000000003</v>
      </c>
      <c r="R303" t="str">
        <f>VLOOKUP(Q303,Cara!$E$44:$F$49,2,TRUE)</f>
        <v>C</v>
      </c>
      <c r="S303" s="5">
        <f>VLOOKUP(C303,Sheet1!$A$2:$B$1001,2,FALSE)</f>
        <v>37932</v>
      </c>
      <c r="T303" s="6" t="str">
        <f>VLOOKUP(C303,Sheet1!$A$2:$G$1001,7,)</f>
        <v>Kupang</v>
      </c>
      <c r="U303" s="4">
        <f>VLOOKUP(C303,Sheet1!$A$2:$D$1001,4,FALSE)</f>
        <v>166</v>
      </c>
      <c r="V303" s="4">
        <f>VLOOKUP(C303,Sheet1!$A$2:$E$1001,5,FALSE)</f>
        <v>52</v>
      </c>
      <c r="W303" s="4" t="str">
        <f>VLOOKUP(C303,Sheet1!$A$2:$F$1001,6,FALSE)</f>
        <v>Gang Sukabumi No. 16</v>
      </c>
      <c r="X303" s="4" t="str">
        <f>VLOOKUP(Main!C303,Sheet1!$A$2:$C$1001,3,FALSE)</f>
        <v>A+</v>
      </c>
    </row>
    <row r="304" spans="1:24" ht="15.75" x14ac:dyDescent="0.25">
      <c r="A304" s="43">
        <v>303</v>
      </c>
      <c r="B304" t="str">
        <f>VLOOKUP(D304,Cara!$C$21:$D$27,2,FALSE)</f>
        <v>D</v>
      </c>
      <c r="C304" t="str">
        <f t="shared" si="12"/>
        <v>D0303</v>
      </c>
      <c r="D304" t="s">
        <v>1013</v>
      </c>
      <c r="E304" s="4" t="str">
        <f>VLOOKUP(C304,Detail!$G:$H,2,FALSE)</f>
        <v>Wirda Sirait</v>
      </c>
      <c r="F304" s="4" t="str">
        <f>VLOOKUP(D304,Helper!$D$31:$F$36,3,FALSE)</f>
        <v>Pak Andi</v>
      </c>
      <c r="G304">
        <v>50</v>
      </c>
      <c r="H304">
        <v>62</v>
      </c>
      <c r="I304">
        <v>51</v>
      </c>
      <c r="J304">
        <v>63</v>
      </c>
      <c r="K304">
        <v>53</v>
      </c>
      <c r="L304">
        <v>96</v>
      </c>
      <c r="M304">
        <v>61</v>
      </c>
      <c r="N304" s="36">
        <f>IFERROR(VLOOKUP(C304,Absen!$A$2:$B$501,2,FALSE),"No")</f>
        <v>44810</v>
      </c>
      <c r="O304" t="str">
        <f t="shared" si="13"/>
        <v>September</v>
      </c>
      <c r="P304">
        <f t="shared" si="14"/>
        <v>51</v>
      </c>
      <c r="Q304" s="42">
        <f>(Main!G304*12.5%)+(H304*12.5%)+(J304*12.5%)+(K304*12.5%)+(I304*20%)+(L304*20%)+(P304*10%)</f>
        <v>63.000000000000007</v>
      </c>
      <c r="R304" t="str">
        <f>VLOOKUP(Q304,Cara!$E$44:$F$49,2,TRUE)</f>
        <v>C</v>
      </c>
      <c r="S304" s="5">
        <f>VLOOKUP(C304,Sheet1!$A$2:$B$1001,2,FALSE)</f>
        <v>38440</v>
      </c>
      <c r="T304" s="6" t="str">
        <f>VLOOKUP(C304,Sheet1!$A$2:$G$1001,7,)</f>
        <v>Tidore Kepulauan</v>
      </c>
      <c r="U304" s="4">
        <f>VLOOKUP(C304,Sheet1!$A$2:$D$1001,4,FALSE)</f>
        <v>152</v>
      </c>
      <c r="V304" s="4">
        <f>VLOOKUP(C304,Sheet1!$A$2:$E$1001,5,FALSE)</f>
        <v>77</v>
      </c>
      <c r="W304" s="4" t="str">
        <f>VLOOKUP(C304,Sheet1!$A$2:$F$1001,6,FALSE)</f>
        <v xml:space="preserve">Jl. Dr. Djunjunan No. 2
</v>
      </c>
      <c r="X304" s="4" t="str">
        <f>VLOOKUP(Main!C304,Sheet1!$A$2:$C$1001,3,FALSE)</f>
        <v>AB+</v>
      </c>
    </row>
    <row r="305" spans="1:24" ht="15.75" x14ac:dyDescent="0.25">
      <c r="A305" s="43">
        <v>304</v>
      </c>
      <c r="B305" t="str">
        <f>VLOOKUP(D305,Cara!$C$21:$D$27,2,FALSE)</f>
        <v>D</v>
      </c>
      <c r="C305" t="str">
        <f t="shared" si="12"/>
        <v>D0304</v>
      </c>
      <c r="D305" t="s">
        <v>1013</v>
      </c>
      <c r="E305" s="4" t="str">
        <f>VLOOKUP(C305,Detail!$G:$H,2,FALSE)</f>
        <v>Nugraha Suryono</v>
      </c>
      <c r="F305" s="4" t="str">
        <f>VLOOKUP(D305,Helper!$D$31:$F$36,3,FALSE)</f>
        <v>Pak Andi</v>
      </c>
      <c r="G305">
        <v>87</v>
      </c>
      <c r="H305">
        <v>62</v>
      </c>
      <c r="I305">
        <v>57</v>
      </c>
      <c r="J305">
        <v>68</v>
      </c>
      <c r="K305">
        <v>55</v>
      </c>
      <c r="L305">
        <v>96</v>
      </c>
      <c r="M305">
        <v>82</v>
      </c>
      <c r="N305" s="36" t="str">
        <f>IFERROR(VLOOKUP(C305,Absen!$A$2:$B$501,2,FALSE),"No")</f>
        <v>No</v>
      </c>
      <c r="O305" t="str">
        <f t="shared" si="13"/>
        <v>No</v>
      </c>
      <c r="P305">
        <f t="shared" si="14"/>
        <v>82</v>
      </c>
      <c r="Q305" s="42">
        <f>(Main!G305*12.5%)+(H305*12.5%)+(J305*12.5%)+(K305*12.5%)+(I305*20%)+(L305*20%)+(P305*10%)</f>
        <v>72.8</v>
      </c>
      <c r="R305" t="str">
        <f>VLOOKUP(Q305,Cara!$E$44:$F$49,2,TRUE)</f>
        <v>B</v>
      </c>
      <c r="S305" s="5">
        <f>VLOOKUP(C305,Sheet1!$A$2:$B$1001,2,FALSE)</f>
        <v>38133</v>
      </c>
      <c r="T305" s="6" t="str">
        <f>VLOOKUP(C305,Sheet1!$A$2:$G$1001,7,)</f>
        <v>Pekalongan</v>
      </c>
      <c r="U305" s="4">
        <f>VLOOKUP(C305,Sheet1!$A$2:$D$1001,4,FALSE)</f>
        <v>176</v>
      </c>
      <c r="V305" s="4">
        <f>VLOOKUP(C305,Sheet1!$A$2:$E$1001,5,FALSE)</f>
        <v>52</v>
      </c>
      <c r="W305" s="4" t="str">
        <f>VLOOKUP(C305,Sheet1!$A$2:$F$1001,6,FALSE)</f>
        <v xml:space="preserve">Jalan Soekarno Hatta No. 7
</v>
      </c>
      <c r="X305" s="4" t="str">
        <f>VLOOKUP(Main!C305,Sheet1!$A$2:$C$1001,3,FALSE)</f>
        <v>A-</v>
      </c>
    </row>
    <row r="306" spans="1:24" ht="15.75" x14ac:dyDescent="0.25">
      <c r="A306" s="43">
        <v>305</v>
      </c>
      <c r="B306" t="str">
        <f>VLOOKUP(D306,Cara!$C$21:$D$27,2,FALSE)</f>
        <v>E</v>
      </c>
      <c r="C306" t="str">
        <f t="shared" si="12"/>
        <v>E0305</v>
      </c>
      <c r="D306" t="s">
        <v>1010</v>
      </c>
      <c r="E306" s="4" t="str">
        <f>VLOOKUP(C306,Detail!$G:$H,2,FALSE)</f>
        <v>Jaiman Megantara</v>
      </c>
      <c r="F306" s="4" t="str">
        <f>VLOOKUP(D306,Helper!$D$31:$F$36,3,FALSE)</f>
        <v>Bu Dwi</v>
      </c>
      <c r="G306">
        <v>80</v>
      </c>
      <c r="H306">
        <v>48</v>
      </c>
      <c r="I306">
        <v>77</v>
      </c>
      <c r="J306">
        <v>56</v>
      </c>
      <c r="K306">
        <v>78</v>
      </c>
      <c r="L306">
        <v>40</v>
      </c>
      <c r="M306">
        <v>92</v>
      </c>
      <c r="N306" s="36" t="str">
        <f>IFERROR(VLOOKUP(C306,Absen!$A$2:$B$501,2,FALSE),"No")</f>
        <v>No</v>
      </c>
      <c r="O306" t="str">
        <f t="shared" si="13"/>
        <v>No</v>
      </c>
      <c r="P306">
        <f t="shared" si="14"/>
        <v>92</v>
      </c>
      <c r="Q306" s="42">
        <f>(Main!G306*12.5%)+(H306*12.5%)+(J306*12.5%)+(K306*12.5%)+(I306*20%)+(L306*20%)+(P306*10%)</f>
        <v>65.349999999999994</v>
      </c>
      <c r="R306" t="str">
        <f>VLOOKUP(Q306,Cara!$E$44:$F$49,2,TRUE)</f>
        <v>C</v>
      </c>
      <c r="S306" s="5">
        <f>VLOOKUP(C306,Sheet1!$A$2:$B$1001,2,FALSE)</f>
        <v>38314</v>
      </c>
      <c r="T306" s="6" t="str">
        <f>VLOOKUP(C306,Sheet1!$A$2:$G$1001,7,)</f>
        <v>Padang</v>
      </c>
      <c r="U306" s="4">
        <f>VLOOKUP(C306,Sheet1!$A$2:$D$1001,4,FALSE)</f>
        <v>167</v>
      </c>
      <c r="V306" s="4">
        <f>VLOOKUP(C306,Sheet1!$A$2:$E$1001,5,FALSE)</f>
        <v>76</v>
      </c>
      <c r="W306" s="4" t="str">
        <f>VLOOKUP(C306,Sheet1!$A$2:$F$1001,6,FALSE)</f>
        <v>Gang Jayawijaya No. 49</v>
      </c>
      <c r="X306" s="4" t="str">
        <f>VLOOKUP(Main!C306,Sheet1!$A$2:$C$1001,3,FALSE)</f>
        <v>A-</v>
      </c>
    </row>
    <row r="307" spans="1:24" ht="15.75" x14ac:dyDescent="0.25">
      <c r="A307" s="43">
        <v>306</v>
      </c>
      <c r="B307" t="str">
        <f>VLOOKUP(D307,Cara!$C$21:$D$27,2,FALSE)</f>
        <v>F</v>
      </c>
      <c r="C307" t="str">
        <f t="shared" si="12"/>
        <v>F0306</v>
      </c>
      <c r="D307" t="s">
        <v>1011</v>
      </c>
      <c r="E307" s="4" t="str">
        <f>VLOOKUP(C307,Detail!$G:$H,2,FALSE)</f>
        <v>Raden Kusmawati</v>
      </c>
      <c r="F307" s="4" t="str">
        <f>VLOOKUP(D307,Helper!$D$31:$F$36,3,FALSE)</f>
        <v>Pak Krisna</v>
      </c>
      <c r="G307">
        <v>90</v>
      </c>
      <c r="H307">
        <v>49</v>
      </c>
      <c r="I307">
        <v>93</v>
      </c>
      <c r="J307">
        <v>61</v>
      </c>
      <c r="K307">
        <v>50</v>
      </c>
      <c r="L307">
        <v>53</v>
      </c>
      <c r="M307">
        <v>65</v>
      </c>
      <c r="N307" s="36" t="str">
        <f>IFERROR(VLOOKUP(C307,Absen!$A$2:$B$501,2,FALSE),"No")</f>
        <v>No</v>
      </c>
      <c r="O307" t="str">
        <f t="shared" si="13"/>
        <v>No</v>
      </c>
      <c r="P307">
        <f t="shared" si="14"/>
        <v>65</v>
      </c>
      <c r="Q307" s="42">
        <f>(Main!G307*12.5%)+(H307*12.5%)+(J307*12.5%)+(K307*12.5%)+(I307*20%)+(L307*20%)+(P307*10%)</f>
        <v>66.95</v>
      </c>
      <c r="R307" t="str">
        <f>VLOOKUP(Q307,Cara!$E$44:$F$49,2,TRUE)</f>
        <v>C</v>
      </c>
      <c r="S307" s="5">
        <f>VLOOKUP(C307,Sheet1!$A$2:$B$1001,2,FALSE)</f>
        <v>37815</v>
      </c>
      <c r="T307" s="6" t="str">
        <f>VLOOKUP(C307,Sheet1!$A$2:$G$1001,7,)</f>
        <v>Singkawang</v>
      </c>
      <c r="U307" s="4">
        <f>VLOOKUP(C307,Sheet1!$A$2:$D$1001,4,FALSE)</f>
        <v>154</v>
      </c>
      <c r="V307" s="4">
        <f>VLOOKUP(C307,Sheet1!$A$2:$E$1001,5,FALSE)</f>
        <v>52</v>
      </c>
      <c r="W307" s="4" t="str">
        <f>VLOOKUP(C307,Sheet1!$A$2:$F$1001,6,FALSE)</f>
        <v xml:space="preserve">Gang Jamika No. 6
</v>
      </c>
      <c r="X307" s="4" t="str">
        <f>VLOOKUP(Main!C307,Sheet1!$A$2:$C$1001,3,FALSE)</f>
        <v>AB-</v>
      </c>
    </row>
    <row r="308" spans="1:24" ht="15.75" x14ac:dyDescent="0.25">
      <c r="A308" s="43">
        <v>307</v>
      </c>
      <c r="B308" t="str">
        <f>VLOOKUP(D308,Cara!$C$21:$D$27,2,FALSE)</f>
        <v>F</v>
      </c>
      <c r="C308" t="str">
        <f t="shared" si="12"/>
        <v>F0307</v>
      </c>
      <c r="D308" t="s">
        <v>1011</v>
      </c>
      <c r="E308" s="4" t="str">
        <f>VLOOKUP(C308,Detail!$G:$H,2,FALSE)</f>
        <v>Sadina Hasanah</v>
      </c>
      <c r="F308" s="4" t="str">
        <f>VLOOKUP(D308,Helper!$D$31:$F$36,3,FALSE)</f>
        <v>Pak Krisna</v>
      </c>
      <c r="G308">
        <v>61</v>
      </c>
      <c r="H308">
        <v>46</v>
      </c>
      <c r="I308">
        <v>91</v>
      </c>
      <c r="J308">
        <v>58</v>
      </c>
      <c r="K308">
        <v>82</v>
      </c>
      <c r="L308">
        <v>69</v>
      </c>
      <c r="M308">
        <v>69</v>
      </c>
      <c r="N308" s="36">
        <f>IFERROR(VLOOKUP(C308,Absen!$A$2:$B$501,2,FALSE),"No")</f>
        <v>44807</v>
      </c>
      <c r="O308" t="str">
        <f t="shared" si="13"/>
        <v>September</v>
      </c>
      <c r="P308">
        <f t="shared" si="14"/>
        <v>59</v>
      </c>
      <c r="Q308" s="42">
        <f>(Main!G308*12.5%)+(H308*12.5%)+(J308*12.5%)+(K308*12.5%)+(I308*20%)+(L308*20%)+(P308*10%)</f>
        <v>68.775000000000006</v>
      </c>
      <c r="R308" t="str">
        <f>VLOOKUP(Q308,Cara!$E$44:$F$49,2,TRUE)</f>
        <v>C</v>
      </c>
      <c r="S308" s="5">
        <f>VLOOKUP(C308,Sheet1!$A$2:$B$1001,2,FALSE)</f>
        <v>37818</v>
      </c>
      <c r="T308" s="6" t="str">
        <f>VLOOKUP(C308,Sheet1!$A$2:$G$1001,7,)</f>
        <v>Tangerang Selatan</v>
      </c>
      <c r="U308" s="4">
        <f>VLOOKUP(C308,Sheet1!$A$2:$D$1001,4,FALSE)</f>
        <v>171</v>
      </c>
      <c r="V308" s="4">
        <f>VLOOKUP(C308,Sheet1!$A$2:$E$1001,5,FALSE)</f>
        <v>80</v>
      </c>
      <c r="W308" s="4" t="str">
        <f>VLOOKUP(C308,Sheet1!$A$2:$F$1001,6,FALSE)</f>
        <v>Gang Astana Anyar No. 51</v>
      </c>
      <c r="X308" s="4" t="str">
        <f>VLOOKUP(Main!C308,Sheet1!$A$2:$C$1001,3,FALSE)</f>
        <v>AB-</v>
      </c>
    </row>
    <row r="309" spans="1:24" ht="15.75" x14ac:dyDescent="0.25">
      <c r="A309" s="43">
        <v>308</v>
      </c>
      <c r="B309" t="str">
        <f>VLOOKUP(D309,Cara!$C$21:$D$27,2,FALSE)</f>
        <v>E</v>
      </c>
      <c r="C309" t="str">
        <f t="shared" si="12"/>
        <v>E0308</v>
      </c>
      <c r="D309" t="s">
        <v>1010</v>
      </c>
      <c r="E309" s="4" t="str">
        <f>VLOOKUP(C309,Detail!$G:$H,2,FALSE)</f>
        <v>Dalimin Situmorang</v>
      </c>
      <c r="F309" s="4" t="str">
        <f>VLOOKUP(D309,Helper!$D$31:$F$36,3,FALSE)</f>
        <v>Bu Dwi</v>
      </c>
      <c r="G309">
        <v>86</v>
      </c>
      <c r="H309">
        <v>67</v>
      </c>
      <c r="I309">
        <v>51</v>
      </c>
      <c r="J309">
        <v>63</v>
      </c>
      <c r="K309">
        <v>94</v>
      </c>
      <c r="L309">
        <v>40</v>
      </c>
      <c r="M309">
        <v>60</v>
      </c>
      <c r="N309" s="36">
        <f>IFERROR(VLOOKUP(C309,Absen!$A$2:$B$501,2,FALSE),"No")</f>
        <v>44881</v>
      </c>
      <c r="O309" t="str">
        <f t="shared" si="13"/>
        <v>November</v>
      </c>
      <c r="P309">
        <f t="shared" si="14"/>
        <v>50</v>
      </c>
      <c r="Q309" s="42">
        <f>(Main!G309*12.5%)+(H309*12.5%)+(J309*12.5%)+(K309*12.5%)+(I309*20%)+(L309*20%)+(P309*10%)</f>
        <v>61.95</v>
      </c>
      <c r="R309" t="str">
        <f>VLOOKUP(Q309,Cara!$E$44:$F$49,2,TRUE)</f>
        <v>C</v>
      </c>
      <c r="S309" s="5">
        <f>VLOOKUP(C309,Sheet1!$A$2:$B$1001,2,FALSE)</f>
        <v>37860</v>
      </c>
      <c r="T309" s="6" t="str">
        <f>VLOOKUP(C309,Sheet1!$A$2:$G$1001,7,)</f>
        <v>Yogyakarta</v>
      </c>
      <c r="U309" s="4">
        <f>VLOOKUP(C309,Sheet1!$A$2:$D$1001,4,FALSE)</f>
        <v>168</v>
      </c>
      <c r="V309" s="4">
        <f>VLOOKUP(C309,Sheet1!$A$2:$E$1001,5,FALSE)</f>
        <v>67</v>
      </c>
      <c r="W309" s="4" t="str">
        <f>VLOOKUP(C309,Sheet1!$A$2:$F$1001,6,FALSE)</f>
        <v xml:space="preserve">Gang Tubagus Ismail No. 4
</v>
      </c>
      <c r="X309" s="4" t="str">
        <f>VLOOKUP(Main!C309,Sheet1!$A$2:$C$1001,3,FALSE)</f>
        <v>A-</v>
      </c>
    </row>
    <row r="310" spans="1:24" ht="15.75" x14ac:dyDescent="0.25">
      <c r="A310" s="43">
        <v>309</v>
      </c>
      <c r="B310" t="str">
        <f>VLOOKUP(D310,Cara!$C$21:$D$27,2,FALSE)</f>
        <v>C</v>
      </c>
      <c r="C310" t="str">
        <f t="shared" si="12"/>
        <v>C0309</v>
      </c>
      <c r="D310" t="s">
        <v>1012</v>
      </c>
      <c r="E310" s="4" t="str">
        <f>VLOOKUP(C310,Detail!$G:$H,2,FALSE)</f>
        <v>Melinda Mayasari</v>
      </c>
      <c r="F310" s="4" t="str">
        <f>VLOOKUP(D310,Helper!$D$31:$F$36,3,FALSE)</f>
        <v>Bu Made</v>
      </c>
      <c r="G310">
        <v>82</v>
      </c>
      <c r="H310">
        <v>48</v>
      </c>
      <c r="I310">
        <v>81</v>
      </c>
      <c r="J310">
        <v>50</v>
      </c>
      <c r="K310">
        <v>65</v>
      </c>
      <c r="L310">
        <v>81</v>
      </c>
      <c r="M310">
        <v>96</v>
      </c>
      <c r="N310" s="36" t="str">
        <f>IFERROR(VLOOKUP(C310,Absen!$A$2:$B$501,2,FALSE),"No")</f>
        <v>No</v>
      </c>
      <c r="O310" t="str">
        <f t="shared" si="13"/>
        <v>No</v>
      </c>
      <c r="P310">
        <f t="shared" si="14"/>
        <v>96</v>
      </c>
      <c r="Q310" s="42">
        <f>(Main!G310*12.5%)+(H310*12.5%)+(J310*12.5%)+(K310*12.5%)+(I310*20%)+(L310*20%)+(P310*10%)</f>
        <v>72.625</v>
      </c>
      <c r="R310" t="str">
        <f>VLOOKUP(Q310,Cara!$E$44:$F$49,2,TRUE)</f>
        <v>B</v>
      </c>
      <c r="S310" s="5">
        <f>VLOOKUP(C310,Sheet1!$A$2:$B$1001,2,FALSE)</f>
        <v>37882</v>
      </c>
      <c r="T310" s="6" t="str">
        <f>VLOOKUP(C310,Sheet1!$A$2:$G$1001,7,)</f>
        <v>Yogyakarta</v>
      </c>
      <c r="U310" s="4">
        <f>VLOOKUP(C310,Sheet1!$A$2:$D$1001,4,FALSE)</f>
        <v>161</v>
      </c>
      <c r="V310" s="4">
        <f>VLOOKUP(C310,Sheet1!$A$2:$E$1001,5,FALSE)</f>
        <v>91</v>
      </c>
      <c r="W310" s="4" t="str">
        <f>VLOOKUP(C310,Sheet1!$A$2:$F$1001,6,FALSE)</f>
        <v>Jl. Jend. A. Yani No. 89</v>
      </c>
      <c r="X310" s="4" t="str">
        <f>VLOOKUP(Main!C310,Sheet1!$A$2:$C$1001,3,FALSE)</f>
        <v>AB-</v>
      </c>
    </row>
    <row r="311" spans="1:24" ht="15.75" x14ac:dyDescent="0.25">
      <c r="A311" s="43">
        <v>310</v>
      </c>
      <c r="B311" t="str">
        <f>VLOOKUP(D311,Cara!$C$21:$D$27,2,FALSE)</f>
        <v>E</v>
      </c>
      <c r="C311" t="str">
        <f t="shared" si="12"/>
        <v>E0310</v>
      </c>
      <c r="D311" t="s">
        <v>1010</v>
      </c>
      <c r="E311" s="4" t="str">
        <f>VLOOKUP(C311,Detail!$G:$H,2,FALSE)</f>
        <v>Shania Maheswara</v>
      </c>
      <c r="F311" s="4" t="str">
        <f>VLOOKUP(D311,Helper!$D$31:$F$36,3,FALSE)</f>
        <v>Bu Dwi</v>
      </c>
      <c r="G311">
        <v>83</v>
      </c>
      <c r="H311">
        <v>58</v>
      </c>
      <c r="I311">
        <v>67</v>
      </c>
      <c r="J311">
        <v>58</v>
      </c>
      <c r="K311">
        <v>81</v>
      </c>
      <c r="L311">
        <v>81</v>
      </c>
      <c r="M311">
        <v>97</v>
      </c>
      <c r="N311" s="36">
        <f>IFERROR(VLOOKUP(C311,Absen!$A$2:$B$501,2,FALSE),"No")</f>
        <v>44814</v>
      </c>
      <c r="O311" t="str">
        <f t="shared" si="13"/>
        <v>September</v>
      </c>
      <c r="P311">
        <f t="shared" si="14"/>
        <v>87</v>
      </c>
      <c r="Q311" s="42">
        <f>(Main!G311*12.5%)+(H311*12.5%)+(J311*12.5%)+(K311*12.5%)+(I311*20%)+(L311*20%)+(P311*10%)</f>
        <v>73.3</v>
      </c>
      <c r="R311" t="str">
        <f>VLOOKUP(Q311,Cara!$E$44:$F$49,2,TRUE)</f>
        <v>B</v>
      </c>
      <c r="S311" s="5">
        <f>VLOOKUP(C311,Sheet1!$A$2:$B$1001,2,FALSE)</f>
        <v>37464</v>
      </c>
      <c r="T311" s="6" t="str">
        <f>VLOOKUP(C311,Sheet1!$A$2:$G$1001,7,)</f>
        <v>Bima</v>
      </c>
      <c r="U311" s="4">
        <f>VLOOKUP(C311,Sheet1!$A$2:$D$1001,4,FALSE)</f>
        <v>155</v>
      </c>
      <c r="V311" s="4">
        <f>VLOOKUP(C311,Sheet1!$A$2:$E$1001,5,FALSE)</f>
        <v>89</v>
      </c>
      <c r="W311" s="4" t="str">
        <f>VLOOKUP(C311,Sheet1!$A$2:$F$1001,6,FALSE)</f>
        <v xml:space="preserve">Jl. HOS. Cokroaminoto No. 4
</v>
      </c>
      <c r="X311" s="4" t="str">
        <f>VLOOKUP(Main!C311,Sheet1!$A$2:$C$1001,3,FALSE)</f>
        <v>O+</v>
      </c>
    </row>
    <row r="312" spans="1:24" ht="15.75" x14ac:dyDescent="0.25">
      <c r="A312" s="43">
        <v>311</v>
      </c>
      <c r="B312" t="str">
        <f>VLOOKUP(D312,Cara!$C$21:$D$27,2,FALSE)</f>
        <v>B</v>
      </c>
      <c r="C312" t="str">
        <f t="shared" si="12"/>
        <v>B0311</v>
      </c>
      <c r="D312" t="s">
        <v>1014</v>
      </c>
      <c r="E312" s="4" t="str">
        <f>VLOOKUP(C312,Detail!$G:$H,2,FALSE)</f>
        <v>Irnanto Fujiati</v>
      </c>
      <c r="F312" s="4" t="str">
        <f>VLOOKUP(D312,Helper!$D$31:$F$36,3,FALSE)</f>
        <v>Bu Ratna</v>
      </c>
      <c r="G312">
        <v>52</v>
      </c>
      <c r="H312">
        <v>74</v>
      </c>
      <c r="I312">
        <v>72</v>
      </c>
      <c r="J312">
        <v>61</v>
      </c>
      <c r="K312">
        <v>50</v>
      </c>
      <c r="L312">
        <v>89</v>
      </c>
      <c r="M312">
        <v>85</v>
      </c>
      <c r="N312" s="36" t="str">
        <f>IFERROR(VLOOKUP(C312,Absen!$A$2:$B$501,2,FALSE),"No")</f>
        <v>No</v>
      </c>
      <c r="O312" t="str">
        <f t="shared" si="13"/>
        <v>No</v>
      </c>
      <c r="P312">
        <f t="shared" si="14"/>
        <v>85</v>
      </c>
      <c r="Q312" s="42">
        <f>(Main!G312*12.5%)+(H312*12.5%)+(J312*12.5%)+(K312*12.5%)+(I312*20%)+(L312*20%)+(P312*10%)</f>
        <v>70.325000000000003</v>
      </c>
      <c r="R312" t="str">
        <f>VLOOKUP(Q312,Cara!$E$44:$F$49,2,TRUE)</f>
        <v>B</v>
      </c>
      <c r="S312" s="5">
        <f>VLOOKUP(C312,Sheet1!$A$2:$B$1001,2,FALSE)</f>
        <v>37845</v>
      </c>
      <c r="T312" s="6" t="str">
        <f>VLOOKUP(C312,Sheet1!$A$2:$G$1001,7,)</f>
        <v>Pariaman</v>
      </c>
      <c r="U312" s="4">
        <f>VLOOKUP(C312,Sheet1!$A$2:$D$1001,4,FALSE)</f>
        <v>180</v>
      </c>
      <c r="V312" s="4">
        <f>VLOOKUP(C312,Sheet1!$A$2:$E$1001,5,FALSE)</f>
        <v>47</v>
      </c>
      <c r="W312" s="4" t="str">
        <f>VLOOKUP(C312,Sheet1!$A$2:$F$1001,6,FALSE)</f>
        <v>Jalan Ciwastra No. 53</v>
      </c>
      <c r="X312" s="4" t="str">
        <f>VLOOKUP(Main!C312,Sheet1!$A$2:$C$1001,3,FALSE)</f>
        <v>B-</v>
      </c>
    </row>
    <row r="313" spans="1:24" ht="15.75" x14ac:dyDescent="0.25">
      <c r="A313" s="43">
        <v>312</v>
      </c>
      <c r="B313" t="str">
        <f>VLOOKUP(D313,Cara!$C$21:$D$27,2,FALSE)</f>
        <v>D</v>
      </c>
      <c r="C313" t="str">
        <f t="shared" si="12"/>
        <v>D0312</v>
      </c>
      <c r="D313" t="s">
        <v>1013</v>
      </c>
      <c r="E313" s="4" t="str">
        <f>VLOOKUP(C313,Detail!$G:$H,2,FALSE)</f>
        <v>Bakidin Hasanah</v>
      </c>
      <c r="F313" s="4" t="str">
        <f>VLOOKUP(D313,Helper!$D$31:$F$36,3,FALSE)</f>
        <v>Pak Andi</v>
      </c>
      <c r="G313">
        <v>76</v>
      </c>
      <c r="H313">
        <v>57</v>
      </c>
      <c r="I313">
        <v>62</v>
      </c>
      <c r="J313">
        <v>70</v>
      </c>
      <c r="K313">
        <v>91</v>
      </c>
      <c r="L313">
        <v>84</v>
      </c>
      <c r="M313">
        <v>87</v>
      </c>
      <c r="N313" s="36">
        <f>IFERROR(VLOOKUP(C313,Absen!$A$2:$B$501,2,FALSE),"No")</f>
        <v>44817</v>
      </c>
      <c r="O313" t="str">
        <f t="shared" si="13"/>
        <v>September</v>
      </c>
      <c r="P313">
        <f t="shared" si="14"/>
        <v>77</v>
      </c>
      <c r="Q313" s="42">
        <f>(Main!G313*12.5%)+(H313*12.5%)+(J313*12.5%)+(K313*12.5%)+(I313*20%)+(L313*20%)+(P313*10%)</f>
        <v>73.650000000000006</v>
      </c>
      <c r="R313" t="str">
        <f>VLOOKUP(Q313,Cara!$E$44:$F$49,2,TRUE)</f>
        <v>B</v>
      </c>
      <c r="S313" s="5">
        <f>VLOOKUP(C313,Sheet1!$A$2:$B$1001,2,FALSE)</f>
        <v>37626</v>
      </c>
      <c r="T313" s="6" t="str">
        <f>VLOOKUP(C313,Sheet1!$A$2:$G$1001,7,)</f>
        <v>Batam</v>
      </c>
      <c r="U313" s="4">
        <f>VLOOKUP(C313,Sheet1!$A$2:$D$1001,4,FALSE)</f>
        <v>176</v>
      </c>
      <c r="V313" s="4">
        <f>VLOOKUP(C313,Sheet1!$A$2:$E$1001,5,FALSE)</f>
        <v>65</v>
      </c>
      <c r="W313" s="4" t="str">
        <f>VLOOKUP(C313,Sheet1!$A$2:$F$1001,6,FALSE)</f>
        <v xml:space="preserve">Gg. Kutisari Selatan No. 8
</v>
      </c>
      <c r="X313" s="4" t="str">
        <f>VLOOKUP(Main!C313,Sheet1!$A$2:$C$1001,3,FALSE)</f>
        <v>AB+</v>
      </c>
    </row>
    <row r="314" spans="1:24" ht="15.75" x14ac:dyDescent="0.25">
      <c r="A314" s="43">
        <v>313</v>
      </c>
      <c r="B314" t="str">
        <f>VLOOKUP(D314,Cara!$C$21:$D$27,2,FALSE)</f>
        <v>C</v>
      </c>
      <c r="C314" t="str">
        <f t="shared" si="12"/>
        <v>C0313</v>
      </c>
      <c r="D314" t="s">
        <v>1012</v>
      </c>
      <c r="E314" s="4" t="str">
        <f>VLOOKUP(C314,Detail!$G:$H,2,FALSE)</f>
        <v>Nova Nurdiyanti</v>
      </c>
      <c r="F314" s="4" t="str">
        <f>VLOOKUP(D314,Helper!$D$31:$F$36,3,FALSE)</f>
        <v>Bu Made</v>
      </c>
      <c r="G314">
        <v>74</v>
      </c>
      <c r="H314">
        <v>45</v>
      </c>
      <c r="I314">
        <v>54</v>
      </c>
      <c r="J314">
        <v>67</v>
      </c>
      <c r="K314">
        <v>74</v>
      </c>
      <c r="L314">
        <v>62</v>
      </c>
      <c r="M314">
        <v>79</v>
      </c>
      <c r="N314" s="36">
        <f>IFERROR(VLOOKUP(C314,Absen!$A$2:$B$501,2,FALSE),"No")</f>
        <v>44908</v>
      </c>
      <c r="O314" t="str">
        <f t="shared" si="13"/>
        <v>December</v>
      </c>
      <c r="P314">
        <f t="shared" si="14"/>
        <v>69</v>
      </c>
      <c r="Q314" s="42">
        <f>(Main!G314*12.5%)+(H314*12.5%)+(J314*12.5%)+(K314*12.5%)+(I314*20%)+(L314*20%)+(P314*10%)</f>
        <v>62.599999999999994</v>
      </c>
      <c r="R314" t="str">
        <f>VLOOKUP(Q314,Cara!$E$44:$F$49,2,TRUE)</f>
        <v>C</v>
      </c>
      <c r="S314" s="5">
        <f>VLOOKUP(C314,Sheet1!$A$2:$B$1001,2,FALSE)</f>
        <v>38375</v>
      </c>
      <c r="T314" s="6" t="str">
        <f>VLOOKUP(C314,Sheet1!$A$2:$G$1001,7,)</f>
        <v>Batu</v>
      </c>
      <c r="U314" s="4">
        <f>VLOOKUP(C314,Sheet1!$A$2:$D$1001,4,FALSE)</f>
        <v>168</v>
      </c>
      <c r="V314" s="4">
        <f>VLOOKUP(C314,Sheet1!$A$2:$E$1001,5,FALSE)</f>
        <v>93</v>
      </c>
      <c r="W314" s="4" t="str">
        <f>VLOOKUP(C314,Sheet1!$A$2:$F$1001,6,FALSE)</f>
        <v xml:space="preserve">Gang Stasiun Wonokromo No. 1
</v>
      </c>
      <c r="X314" s="4" t="str">
        <f>VLOOKUP(Main!C314,Sheet1!$A$2:$C$1001,3,FALSE)</f>
        <v>O+</v>
      </c>
    </row>
    <row r="315" spans="1:24" ht="15.75" x14ac:dyDescent="0.25">
      <c r="A315" s="43">
        <v>314</v>
      </c>
      <c r="B315" t="str">
        <f>VLOOKUP(D315,Cara!$C$21:$D$27,2,FALSE)</f>
        <v>E</v>
      </c>
      <c r="C315" t="str">
        <f t="shared" si="12"/>
        <v>E0314</v>
      </c>
      <c r="D315" t="s">
        <v>1010</v>
      </c>
      <c r="E315" s="4" t="str">
        <f>VLOOKUP(C315,Detail!$G:$H,2,FALSE)</f>
        <v>Danu Maulana</v>
      </c>
      <c r="F315" s="4" t="str">
        <f>VLOOKUP(D315,Helper!$D$31:$F$36,3,FALSE)</f>
        <v>Bu Dwi</v>
      </c>
      <c r="G315">
        <v>52</v>
      </c>
      <c r="H315">
        <v>41</v>
      </c>
      <c r="I315">
        <v>51</v>
      </c>
      <c r="J315">
        <v>53</v>
      </c>
      <c r="K315">
        <v>63</v>
      </c>
      <c r="L315">
        <v>61</v>
      </c>
      <c r="M315">
        <v>91</v>
      </c>
      <c r="N315" s="36">
        <f>IFERROR(VLOOKUP(C315,Absen!$A$2:$B$501,2,FALSE),"No")</f>
        <v>44791</v>
      </c>
      <c r="O315" t="str">
        <f t="shared" si="13"/>
        <v>August</v>
      </c>
      <c r="P315">
        <f t="shared" si="14"/>
        <v>81</v>
      </c>
      <c r="Q315" s="42">
        <f>(Main!G315*12.5%)+(H315*12.5%)+(J315*12.5%)+(K315*12.5%)+(I315*20%)+(L315*20%)+(P315*10%)</f>
        <v>56.625000000000007</v>
      </c>
      <c r="R315" t="str">
        <f>VLOOKUP(Q315,Cara!$E$44:$F$49,2,TRUE)</f>
        <v>D</v>
      </c>
      <c r="S315" s="5">
        <f>VLOOKUP(C315,Sheet1!$A$2:$B$1001,2,FALSE)</f>
        <v>38158</v>
      </c>
      <c r="T315" s="6" t="str">
        <f>VLOOKUP(C315,Sheet1!$A$2:$G$1001,7,)</f>
        <v>Makassar</v>
      </c>
      <c r="U315" s="4">
        <f>VLOOKUP(C315,Sheet1!$A$2:$D$1001,4,FALSE)</f>
        <v>155</v>
      </c>
      <c r="V315" s="4">
        <f>VLOOKUP(C315,Sheet1!$A$2:$E$1001,5,FALSE)</f>
        <v>61</v>
      </c>
      <c r="W315" s="4" t="str">
        <f>VLOOKUP(C315,Sheet1!$A$2:$F$1001,6,FALSE)</f>
        <v xml:space="preserve">Jl. Indragiri No. 8
</v>
      </c>
      <c r="X315" s="4" t="str">
        <f>VLOOKUP(Main!C315,Sheet1!$A$2:$C$1001,3,FALSE)</f>
        <v>O+</v>
      </c>
    </row>
    <row r="316" spans="1:24" ht="15.75" x14ac:dyDescent="0.25">
      <c r="A316" s="43">
        <v>315</v>
      </c>
      <c r="B316" t="str">
        <f>VLOOKUP(D316,Cara!$C$21:$D$27,2,FALSE)</f>
        <v>D</v>
      </c>
      <c r="C316" t="str">
        <f t="shared" si="12"/>
        <v>D0315</v>
      </c>
      <c r="D316" t="s">
        <v>1013</v>
      </c>
      <c r="E316" s="4" t="str">
        <f>VLOOKUP(C316,Detail!$G:$H,2,FALSE)</f>
        <v>Puti Zulaika</v>
      </c>
      <c r="F316" s="4" t="str">
        <f>VLOOKUP(D316,Helper!$D$31:$F$36,3,FALSE)</f>
        <v>Pak Andi</v>
      </c>
      <c r="G316">
        <v>75</v>
      </c>
      <c r="H316">
        <v>54</v>
      </c>
      <c r="I316">
        <v>89</v>
      </c>
      <c r="J316">
        <v>72</v>
      </c>
      <c r="K316">
        <v>62</v>
      </c>
      <c r="L316">
        <v>96</v>
      </c>
      <c r="M316">
        <v>68</v>
      </c>
      <c r="N316" s="36" t="str">
        <f>IFERROR(VLOOKUP(C316,Absen!$A$2:$B$501,2,FALSE),"No")</f>
        <v>No</v>
      </c>
      <c r="O316" t="str">
        <f t="shared" si="13"/>
        <v>No</v>
      </c>
      <c r="P316">
        <f t="shared" si="14"/>
        <v>68</v>
      </c>
      <c r="Q316" s="42">
        <f>(Main!G316*12.5%)+(H316*12.5%)+(J316*12.5%)+(K316*12.5%)+(I316*20%)+(L316*20%)+(P316*10%)</f>
        <v>76.674999999999997</v>
      </c>
      <c r="R316" t="str">
        <f>VLOOKUP(Q316,Cara!$E$44:$F$49,2,TRUE)</f>
        <v>B</v>
      </c>
      <c r="S316" s="5">
        <f>VLOOKUP(C316,Sheet1!$A$2:$B$1001,2,FALSE)</f>
        <v>37988</v>
      </c>
      <c r="T316" s="6" t="str">
        <f>VLOOKUP(C316,Sheet1!$A$2:$G$1001,7,)</f>
        <v>Serang</v>
      </c>
      <c r="U316" s="4">
        <f>VLOOKUP(C316,Sheet1!$A$2:$D$1001,4,FALSE)</f>
        <v>177</v>
      </c>
      <c r="V316" s="4">
        <f>VLOOKUP(C316,Sheet1!$A$2:$E$1001,5,FALSE)</f>
        <v>67</v>
      </c>
      <c r="W316" s="4" t="str">
        <f>VLOOKUP(C316,Sheet1!$A$2:$F$1001,6,FALSE)</f>
        <v>Jl. Ciwastra No. 45</v>
      </c>
      <c r="X316" s="4" t="str">
        <f>VLOOKUP(Main!C316,Sheet1!$A$2:$C$1001,3,FALSE)</f>
        <v>B+</v>
      </c>
    </row>
    <row r="317" spans="1:24" ht="15.75" x14ac:dyDescent="0.25">
      <c r="A317" s="43">
        <v>316</v>
      </c>
      <c r="B317" t="str">
        <f>VLOOKUP(D317,Cara!$C$21:$D$27,2,FALSE)</f>
        <v>E</v>
      </c>
      <c r="C317" t="str">
        <f t="shared" si="12"/>
        <v>E0316</v>
      </c>
      <c r="D317" t="s">
        <v>1010</v>
      </c>
      <c r="E317" s="4" t="str">
        <f>VLOOKUP(C317,Detail!$G:$H,2,FALSE)</f>
        <v>Ridwan Wijayanti</v>
      </c>
      <c r="F317" s="4" t="str">
        <f>VLOOKUP(D317,Helper!$D$31:$F$36,3,FALSE)</f>
        <v>Bu Dwi</v>
      </c>
      <c r="G317">
        <v>78</v>
      </c>
      <c r="H317">
        <v>49</v>
      </c>
      <c r="I317">
        <v>83</v>
      </c>
      <c r="J317">
        <v>67</v>
      </c>
      <c r="K317">
        <v>71</v>
      </c>
      <c r="L317">
        <v>49</v>
      </c>
      <c r="M317">
        <v>72</v>
      </c>
      <c r="N317" s="36">
        <f>IFERROR(VLOOKUP(C317,Absen!$A$2:$B$501,2,FALSE),"No")</f>
        <v>44831</v>
      </c>
      <c r="O317" t="str">
        <f t="shared" si="13"/>
        <v>September</v>
      </c>
      <c r="P317">
        <f t="shared" si="14"/>
        <v>62</v>
      </c>
      <c r="Q317" s="42">
        <f>(Main!G317*12.5%)+(H317*12.5%)+(J317*12.5%)+(K317*12.5%)+(I317*20%)+(L317*20%)+(P317*10%)</f>
        <v>65.725000000000009</v>
      </c>
      <c r="R317" t="str">
        <f>VLOOKUP(Q317,Cara!$E$44:$F$49,2,TRUE)</f>
        <v>C</v>
      </c>
      <c r="S317" s="5">
        <f>VLOOKUP(C317,Sheet1!$A$2:$B$1001,2,FALSE)</f>
        <v>37685</v>
      </c>
      <c r="T317" s="6" t="str">
        <f>VLOOKUP(C317,Sheet1!$A$2:$G$1001,7,)</f>
        <v>Tebingtinggi</v>
      </c>
      <c r="U317" s="4">
        <f>VLOOKUP(C317,Sheet1!$A$2:$D$1001,4,FALSE)</f>
        <v>164</v>
      </c>
      <c r="V317" s="4">
        <f>VLOOKUP(C317,Sheet1!$A$2:$E$1001,5,FALSE)</f>
        <v>54</v>
      </c>
      <c r="W317" s="4" t="str">
        <f>VLOOKUP(C317,Sheet1!$A$2:$F$1001,6,FALSE)</f>
        <v xml:space="preserve">Gang R.E Martadinata No. 8
</v>
      </c>
      <c r="X317" s="4" t="str">
        <f>VLOOKUP(Main!C317,Sheet1!$A$2:$C$1001,3,FALSE)</f>
        <v>O+</v>
      </c>
    </row>
    <row r="318" spans="1:24" ht="15.75" x14ac:dyDescent="0.25">
      <c r="A318" s="43">
        <v>317</v>
      </c>
      <c r="B318" t="str">
        <f>VLOOKUP(D318,Cara!$C$21:$D$27,2,FALSE)</f>
        <v>C</v>
      </c>
      <c r="C318" t="str">
        <f t="shared" si="12"/>
        <v>C0317</v>
      </c>
      <c r="D318" t="s">
        <v>1012</v>
      </c>
      <c r="E318" s="4" t="str">
        <f>VLOOKUP(C318,Detail!$G:$H,2,FALSE)</f>
        <v>Mahesa Kurniawan</v>
      </c>
      <c r="F318" s="4" t="str">
        <f>VLOOKUP(D318,Helper!$D$31:$F$36,3,FALSE)</f>
        <v>Bu Made</v>
      </c>
      <c r="G318">
        <v>91</v>
      </c>
      <c r="H318">
        <v>41</v>
      </c>
      <c r="I318">
        <v>92</v>
      </c>
      <c r="J318">
        <v>51</v>
      </c>
      <c r="K318">
        <v>57</v>
      </c>
      <c r="L318">
        <v>51</v>
      </c>
      <c r="M318">
        <v>72</v>
      </c>
      <c r="N318" s="36" t="str">
        <f>IFERROR(VLOOKUP(C318,Absen!$A$2:$B$501,2,FALSE),"No")</f>
        <v>No</v>
      </c>
      <c r="O318" t="str">
        <f t="shared" si="13"/>
        <v>No</v>
      </c>
      <c r="P318">
        <f t="shared" si="14"/>
        <v>72</v>
      </c>
      <c r="Q318" s="42">
        <f>(Main!G318*12.5%)+(H318*12.5%)+(J318*12.5%)+(K318*12.5%)+(I318*20%)+(L318*20%)+(P318*10%)</f>
        <v>65.800000000000011</v>
      </c>
      <c r="R318" t="str">
        <f>VLOOKUP(Q318,Cara!$E$44:$F$49,2,TRUE)</f>
        <v>C</v>
      </c>
      <c r="S318" s="5">
        <f>VLOOKUP(C318,Sheet1!$A$2:$B$1001,2,FALSE)</f>
        <v>37325</v>
      </c>
      <c r="T318" s="6" t="str">
        <f>VLOOKUP(C318,Sheet1!$A$2:$G$1001,7,)</f>
        <v>Kota Administrasi Jakarta Utara</v>
      </c>
      <c r="U318" s="4">
        <f>VLOOKUP(C318,Sheet1!$A$2:$D$1001,4,FALSE)</f>
        <v>180</v>
      </c>
      <c r="V318" s="4">
        <f>VLOOKUP(C318,Sheet1!$A$2:$E$1001,5,FALSE)</f>
        <v>58</v>
      </c>
      <c r="W318" s="4" t="str">
        <f>VLOOKUP(C318,Sheet1!$A$2:$F$1001,6,FALSE)</f>
        <v>Gang Siliwangi No. 93</v>
      </c>
      <c r="X318" s="4" t="str">
        <f>VLOOKUP(Main!C318,Sheet1!$A$2:$C$1001,3,FALSE)</f>
        <v>B-</v>
      </c>
    </row>
    <row r="319" spans="1:24" ht="15.75" x14ac:dyDescent="0.25">
      <c r="A319" s="43">
        <v>318</v>
      </c>
      <c r="B319" t="str">
        <f>VLOOKUP(D319,Cara!$C$21:$D$27,2,FALSE)</f>
        <v>D</v>
      </c>
      <c r="C319" t="str">
        <f t="shared" si="12"/>
        <v>D0318</v>
      </c>
      <c r="D319" t="s">
        <v>1013</v>
      </c>
      <c r="E319" s="4" t="str">
        <f>VLOOKUP(C319,Detail!$G:$H,2,FALSE)</f>
        <v>Hafshah Haryanti</v>
      </c>
      <c r="F319" s="4" t="str">
        <f>VLOOKUP(D319,Helper!$D$31:$F$36,3,FALSE)</f>
        <v>Pak Andi</v>
      </c>
      <c r="G319">
        <v>86</v>
      </c>
      <c r="H319">
        <v>74</v>
      </c>
      <c r="I319">
        <v>59</v>
      </c>
      <c r="J319">
        <v>71</v>
      </c>
      <c r="K319">
        <v>55</v>
      </c>
      <c r="L319">
        <v>48</v>
      </c>
      <c r="M319">
        <v>95</v>
      </c>
      <c r="N319" s="36" t="str">
        <f>IFERROR(VLOOKUP(C319,Absen!$A$2:$B$501,2,FALSE),"No")</f>
        <v>No</v>
      </c>
      <c r="O319" t="str">
        <f t="shared" si="13"/>
        <v>No</v>
      </c>
      <c r="P319">
        <f t="shared" si="14"/>
        <v>95</v>
      </c>
      <c r="Q319" s="42">
        <f>(Main!G319*12.5%)+(H319*12.5%)+(J319*12.5%)+(K319*12.5%)+(I319*20%)+(L319*20%)+(P319*10%)</f>
        <v>66.650000000000006</v>
      </c>
      <c r="R319" t="str">
        <f>VLOOKUP(Q319,Cara!$E$44:$F$49,2,TRUE)</f>
        <v>C</v>
      </c>
      <c r="S319" s="5">
        <f>VLOOKUP(C319,Sheet1!$A$2:$B$1001,2,FALSE)</f>
        <v>37255</v>
      </c>
      <c r="T319" s="6" t="str">
        <f>VLOOKUP(C319,Sheet1!$A$2:$G$1001,7,)</f>
        <v>Metro</v>
      </c>
      <c r="U319" s="4">
        <f>VLOOKUP(C319,Sheet1!$A$2:$D$1001,4,FALSE)</f>
        <v>177</v>
      </c>
      <c r="V319" s="4">
        <f>VLOOKUP(C319,Sheet1!$A$2:$E$1001,5,FALSE)</f>
        <v>67</v>
      </c>
      <c r="W319" s="4" t="str">
        <f>VLOOKUP(C319,Sheet1!$A$2:$F$1001,6,FALSE)</f>
        <v>Gang Tebet Barat Dalam No. 83</v>
      </c>
      <c r="X319" s="4" t="str">
        <f>VLOOKUP(Main!C319,Sheet1!$A$2:$C$1001,3,FALSE)</f>
        <v>A-</v>
      </c>
    </row>
    <row r="320" spans="1:24" ht="15.75" x14ac:dyDescent="0.25">
      <c r="A320" s="43">
        <v>319</v>
      </c>
      <c r="B320" t="str">
        <f>VLOOKUP(D320,Cara!$C$21:$D$27,2,FALSE)</f>
        <v>A</v>
      </c>
      <c r="C320" t="str">
        <f t="shared" si="12"/>
        <v>A0319</v>
      </c>
      <c r="D320" t="s">
        <v>1015</v>
      </c>
      <c r="E320" s="4" t="str">
        <f>VLOOKUP(C320,Detail!$G:$H,2,FALSE)</f>
        <v>Kamila Megantara</v>
      </c>
      <c r="F320" s="4" t="str">
        <f>VLOOKUP(D320,Helper!$D$31:$F$36,3,FALSE)</f>
        <v>Pak Budi</v>
      </c>
      <c r="G320">
        <v>50</v>
      </c>
      <c r="H320">
        <v>68</v>
      </c>
      <c r="I320">
        <v>94</v>
      </c>
      <c r="J320">
        <v>64</v>
      </c>
      <c r="K320">
        <v>63</v>
      </c>
      <c r="L320">
        <v>44</v>
      </c>
      <c r="M320">
        <v>79</v>
      </c>
      <c r="N320" s="36">
        <f>IFERROR(VLOOKUP(C320,Absen!$A$2:$B$501,2,FALSE),"No")</f>
        <v>44901</v>
      </c>
      <c r="O320" t="str">
        <f t="shared" si="13"/>
        <v>December</v>
      </c>
      <c r="P320">
        <f t="shared" si="14"/>
        <v>69</v>
      </c>
      <c r="Q320" s="42">
        <f>(Main!G320*12.5%)+(H320*12.5%)+(J320*12.5%)+(K320*12.5%)+(I320*20%)+(L320*20%)+(P320*10%)</f>
        <v>65.125</v>
      </c>
      <c r="R320" t="str">
        <f>VLOOKUP(Q320,Cara!$E$44:$F$49,2,TRUE)</f>
        <v>C</v>
      </c>
      <c r="S320" s="5">
        <f>VLOOKUP(C320,Sheet1!$A$2:$B$1001,2,FALSE)</f>
        <v>37114</v>
      </c>
      <c r="T320" s="6" t="str">
        <f>VLOOKUP(C320,Sheet1!$A$2:$G$1001,7,)</f>
        <v>Palangkaraya</v>
      </c>
      <c r="U320" s="4">
        <f>VLOOKUP(C320,Sheet1!$A$2:$D$1001,4,FALSE)</f>
        <v>172</v>
      </c>
      <c r="V320" s="4">
        <f>VLOOKUP(C320,Sheet1!$A$2:$E$1001,5,FALSE)</f>
        <v>90</v>
      </c>
      <c r="W320" s="4" t="str">
        <f>VLOOKUP(C320,Sheet1!$A$2:$F$1001,6,FALSE)</f>
        <v>Jl. Veteran No. 54</v>
      </c>
      <c r="X320" s="4" t="str">
        <f>VLOOKUP(Main!C320,Sheet1!$A$2:$C$1001,3,FALSE)</f>
        <v>A+</v>
      </c>
    </row>
    <row r="321" spans="1:24" ht="15.75" x14ac:dyDescent="0.25">
      <c r="A321" s="43">
        <v>320</v>
      </c>
      <c r="B321" t="str">
        <f>VLOOKUP(D321,Cara!$C$21:$D$27,2,FALSE)</f>
        <v>C</v>
      </c>
      <c r="C321" t="str">
        <f t="shared" si="12"/>
        <v>C0320</v>
      </c>
      <c r="D321" t="s">
        <v>1012</v>
      </c>
      <c r="E321" s="4" t="str">
        <f>VLOOKUP(C321,Detail!$G:$H,2,FALSE)</f>
        <v>Almira Wahyuni</v>
      </c>
      <c r="F321" s="4" t="str">
        <f>VLOOKUP(D321,Helper!$D$31:$F$36,3,FALSE)</f>
        <v>Bu Made</v>
      </c>
      <c r="G321">
        <v>50</v>
      </c>
      <c r="H321">
        <v>75</v>
      </c>
      <c r="I321">
        <v>84</v>
      </c>
      <c r="J321">
        <v>68</v>
      </c>
      <c r="K321">
        <v>82</v>
      </c>
      <c r="L321">
        <v>46</v>
      </c>
      <c r="M321">
        <v>92</v>
      </c>
      <c r="N321" s="36" t="str">
        <f>IFERROR(VLOOKUP(C321,Absen!$A$2:$B$501,2,FALSE),"No")</f>
        <v>No</v>
      </c>
      <c r="O321" t="str">
        <f t="shared" si="13"/>
        <v>No</v>
      </c>
      <c r="P321">
        <f t="shared" si="14"/>
        <v>92</v>
      </c>
      <c r="Q321" s="42">
        <f>(Main!G321*12.5%)+(H321*12.5%)+(J321*12.5%)+(K321*12.5%)+(I321*20%)+(L321*20%)+(P321*10%)</f>
        <v>69.575000000000003</v>
      </c>
      <c r="R321" t="str">
        <f>VLOOKUP(Q321,Cara!$E$44:$F$49,2,TRUE)</f>
        <v>C</v>
      </c>
      <c r="S321" s="5">
        <f>VLOOKUP(C321,Sheet1!$A$2:$B$1001,2,FALSE)</f>
        <v>37744</v>
      </c>
      <c r="T321" s="6" t="str">
        <f>VLOOKUP(C321,Sheet1!$A$2:$G$1001,7,)</f>
        <v>Bekasi</v>
      </c>
      <c r="U321" s="4">
        <f>VLOOKUP(C321,Sheet1!$A$2:$D$1001,4,FALSE)</f>
        <v>154</v>
      </c>
      <c r="V321" s="4">
        <f>VLOOKUP(C321,Sheet1!$A$2:$E$1001,5,FALSE)</f>
        <v>49</v>
      </c>
      <c r="W321" s="4" t="str">
        <f>VLOOKUP(C321,Sheet1!$A$2:$F$1001,6,FALSE)</f>
        <v>Gg. Kebonjati No. 65</v>
      </c>
      <c r="X321" s="4" t="str">
        <f>VLOOKUP(Main!C321,Sheet1!$A$2:$C$1001,3,FALSE)</f>
        <v>A+</v>
      </c>
    </row>
    <row r="322" spans="1:24" ht="15.75" x14ac:dyDescent="0.25">
      <c r="A322" s="43">
        <v>321</v>
      </c>
      <c r="B322" t="str">
        <f>VLOOKUP(D322,Cara!$C$21:$D$27,2,FALSE)</f>
        <v>A</v>
      </c>
      <c r="C322" t="str">
        <f t="shared" si="12"/>
        <v>A0321</v>
      </c>
      <c r="D322" t="s">
        <v>1015</v>
      </c>
      <c r="E322" s="4" t="str">
        <f>VLOOKUP(C322,Detail!$G:$H,2,FALSE)</f>
        <v>Lidya Prasetya</v>
      </c>
      <c r="F322" s="4" t="str">
        <f>VLOOKUP(D322,Helper!$D$31:$F$36,3,FALSE)</f>
        <v>Pak Budi</v>
      </c>
      <c r="G322">
        <v>67</v>
      </c>
      <c r="H322">
        <v>52</v>
      </c>
      <c r="I322">
        <v>76</v>
      </c>
      <c r="J322">
        <v>73</v>
      </c>
      <c r="K322">
        <v>52</v>
      </c>
      <c r="L322">
        <v>76</v>
      </c>
      <c r="M322">
        <v>63</v>
      </c>
      <c r="N322" s="36">
        <f>IFERROR(VLOOKUP(C322,Absen!$A$2:$B$501,2,FALSE),"No")</f>
        <v>44752</v>
      </c>
      <c r="O322" t="str">
        <f t="shared" si="13"/>
        <v>July</v>
      </c>
      <c r="P322">
        <f t="shared" si="14"/>
        <v>53</v>
      </c>
      <c r="Q322" s="42">
        <f>(Main!G322*12.5%)+(H322*12.5%)+(J322*12.5%)+(K322*12.5%)+(I322*20%)+(L322*20%)+(P322*10%)</f>
        <v>66.2</v>
      </c>
      <c r="R322" t="str">
        <f>VLOOKUP(Q322,Cara!$E$44:$F$49,2,TRUE)</f>
        <v>C</v>
      </c>
      <c r="S322" s="5">
        <f>VLOOKUP(C322,Sheet1!$A$2:$B$1001,2,FALSE)</f>
        <v>37075</v>
      </c>
      <c r="T322" s="6" t="str">
        <f>VLOOKUP(C322,Sheet1!$A$2:$G$1001,7,)</f>
        <v>Sungai Penuh</v>
      </c>
      <c r="U322" s="4">
        <f>VLOOKUP(C322,Sheet1!$A$2:$D$1001,4,FALSE)</f>
        <v>151</v>
      </c>
      <c r="V322" s="4">
        <f>VLOOKUP(C322,Sheet1!$A$2:$E$1001,5,FALSE)</f>
        <v>70</v>
      </c>
      <c r="W322" s="4" t="str">
        <f>VLOOKUP(C322,Sheet1!$A$2:$F$1001,6,FALSE)</f>
        <v>Jalan Bangka Raya No. 21</v>
      </c>
      <c r="X322" s="4" t="str">
        <f>VLOOKUP(Main!C322,Sheet1!$A$2:$C$1001,3,FALSE)</f>
        <v>A+</v>
      </c>
    </row>
    <row r="323" spans="1:24" ht="15.75" x14ac:dyDescent="0.25">
      <c r="A323" s="43">
        <v>322</v>
      </c>
      <c r="B323" t="str">
        <f>VLOOKUP(D323,Cara!$C$21:$D$27,2,FALSE)</f>
        <v>E</v>
      </c>
      <c r="C323" t="str">
        <f t="shared" ref="C323:C386" si="15">_xlfn.CONCAT(B323,TEXT(A323,"0000"))</f>
        <v>E0322</v>
      </c>
      <c r="D323" t="s">
        <v>1010</v>
      </c>
      <c r="E323" s="4" t="str">
        <f>VLOOKUP(C323,Detail!$G:$H,2,FALSE)</f>
        <v>Candrakanta Wijayanti</v>
      </c>
      <c r="F323" s="4" t="str">
        <f>VLOOKUP(D323,Helper!$D$31:$F$36,3,FALSE)</f>
        <v>Bu Dwi</v>
      </c>
      <c r="G323">
        <v>84</v>
      </c>
      <c r="H323">
        <v>73</v>
      </c>
      <c r="I323">
        <v>73</v>
      </c>
      <c r="J323">
        <v>75</v>
      </c>
      <c r="K323">
        <v>62</v>
      </c>
      <c r="L323">
        <v>64</v>
      </c>
      <c r="M323">
        <v>74</v>
      </c>
      <c r="N323" s="36" t="str">
        <f>IFERROR(VLOOKUP(C323,Absen!$A$2:$B$501,2,FALSE),"No")</f>
        <v>No</v>
      </c>
      <c r="O323" t="str">
        <f t="shared" ref="O323:O386" si="16">TEXT(N323,"mmmm")</f>
        <v>No</v>
      </c>
      <c r="P323">
        <f t="shared" ref="P323:P386" si="17">IF(N323="No",M323,M323-10)</f>
        <v>74</v>
      </c>
      <c r="Q323" s="42">
        <f>(Main!G323*12.5%)+(H323*12.5%)+(J323*12.5%)+(K323*12.5%)+(I323*20%)+(L323*20%)+(P323*10%)</f>
        <v>71.550000000000011</v>
      </c>
      <c r="R323" t="str">
        <f>VLOOKUP(Q323,Cara!$E$44:$F$49,2,TRUE)</f>
        <v>B</v>
      </c>
      <c r="S323" s="5">
        <f>VLOOKUP(C323,Sheet1!$A$2:$B$1001,2,FALSE)</f>
        <v>38073</v>
      </c>
      <c r="T323" s="6" t="str">
        <f>VLOOKUP(C323,Sheet1!$A$2:$G$1001,7,)</f>
        <v>Denpasar</v>
      </c>
      <c r="U323" s="4">
        <f>VLOOKUP(C323,Sheet1!$A$2:$D$1001,4,FALSE)</f>
        <v>152</v>
      </c>
      <c r="V323" s="4">
        <f>VLOOKUP(C323,Sheet1!$A$2:$E$1001,5,FALSE)</f>
        <v>95</v>
      </c>
      <c r="W323" s="4" t="str">
        <f>VLOOKUP(C323,Sheet1!$A$2:$F$1001,6,FALSE)</f>
        <v xml:space="preserve">Jl. Pasirkoja No. 3
</v>
      </c>
      <c r="X323" s="4" t="str">
        <f>VLOOKUP(Main!C323,Sheet1!$A$2:$C$1001,3,FALSE)</f>
        <v>A-</v>
      </c>
    </row>
    <row r="324" spans="1:24" ht="15.75" x14ac:dyDescent="0.25">
      <c r="A324" s="43">
        <v>323</v>
      </c>
      <c r="B324" t="str">
        <f>VLOOKUP(D324,Cara!$C$21:$D$27,2,FALSE)</f>
        <v>D</v>
      </c>
      <c r="C324" t="str">
        <f t="shared" si="15"/>
        <v>D0323</v>
      </c>
      <c r="D324" t="s">
        <v>1013</v>
      </c>
      <c r="E324" s="4" t="str">
        <f>VLOOKUP(C324,Detail!$G:$H,2,FALSE)</f>
        <v>Nrima Novitasari</v>
      </c>
      <c r="F324" s="4" t="str">
        <f>VLOOKUP(D324,Helper!$D$31:$F$36,3,FALSE)</f>
        <v>Pak Andi</v>
      </c>
      <c r="G324">
        <v>95</v>
      </c>
      <c r="H324">
        <v>64</v>
      </c>
      <c r="I324">
        <v>45</v>
      </c>
      <c r="J324">
        <v>64</v>
      </c>
      <c r="K324">
        <v>88</v>
      </c>
      <c r="L324">
        <v>60</v>
      </c>
      <c r="M324">
        <v>68</v>
      </c>
      <c r="N324" s="36" t="str">
        <f>IFERROR(VLOOKUP(C324,Absen!$A$2:$B$501,2,FALSE),"No")</f>
        <v>No</v>
      </c>
      <c r="O324" t="str">
        <f t="shared" si="16"/>
        <v>No</v>
      </c>
      <c r="P324">
        <f t="shared" si="17"/>
        <v>68</v>
      </c>
      <c r="Q324" s="42">
        <f>(Main!G324*12.5%)+(H324*12.5%)+(J324*12.5%)+(K324*12.5%)+(I324*20%)+(L324*20%)+(P324*10%)</f>
        <v>66.674999999999997</v>
      </c>
      <c r="R324" t="str">
        <f>VLOOKUP(Q324,Cara!$E$44:$F$49,2,TRUE)</f>
        <v>C</v>
      </c>
      <c r="S324" s="5">
        <f>VLOOKUP(C324,Sheet1!$A$2:$B$1001,2,FALSE)</f>
        <v>37969</v>
      </c>
      <c r="T324" s="6" t="str">
        <f>VLOOKUP(C324,Sheet1!$A$2:$G$1001,7,)</f>
        <v>Ambon</v>
      </c>
      <c r="U324" s="4">
        <f>VLOOKUP(C324,Sheet1!$A$2:$D$1001,4,FALSE)</f>
        <v>180</v>
      </c>
      <c r="V324" s="4">
        <f>VLOOKUP(C324,Sheet1!$A$2:$E$1001,5,FALSE)</f>
        <v>70</v>
      </c>
      <c r="W324" s="4" t="str">
        <f>VLOOKUP(C324,Sheet1!$A$2:$F$1001,6,FALSE)</f>
        <v>Jl. Veteran No. 94</v>
      </c>
      <c r="X324" s="4" t="str">
        <f>VLOOKUP(Main!C324,Sheet1!$A$2:$C$1001,3,FALSE)</f>
        <v>AB-</v>
      </c>
    </row>
    <row r="325" spans="1:24" ht="15.75" x14ac:dyDescent="0.25">
      <c r="A325" s="43">
        <v>324</v>
      </c>
      <c r="B325" t="str">
        <f>VLOOKUP(D325,Cara!$C$21:$D$27,2,FALSE)</f>
        <v>C</v>
      </c>
      <c r="C325" t="str">
        <f t="shared" si="15"/>
        <v>C0324</v>
      </c>
      <c r="D325" t="s">
        <v>1012</v>
      </c>
      <c r="E325" s="4" t="str">
        <f>VLOOKUP(C325,Detail!$G:$H,2,FALSE)</f>
        <v>Hardi Latupono</v>
      </c>
      <c r="F325" s="4" t="str">
        <f>VLOOKUP(D325,Helper!$D$31:$F$36,3,FALSE)</f>
        <v>Bu Made</v>
      </c>
      <c r="G325">
        <v>71</v>
      </c>
      <c r="H325">
        <v>49</v>
      </c>
      <c r="I325">
        <v>85</v>
      </c>
      <c r="J325">
        <v>56</v>
      </c>
      <c r="K325">
        <v>64</v>
      </c>
      <c r="L325">
        <v>86</v>
      </c>
      <c r="M325">
        <v>64</v>
      </c>
      <c r="N325" s="36">
        <f>IFERROR(VLOOKUP(C325,Absen!$A$2:$B$501,2,FALSE),"No")</f>
        <v>44878</v>
      </c>
      <c r="O325" t="str">
        <f t="shared" si="16"/>
        <v>November</v>
      </c>
      <c r="P325">
        <f t="shared" si="17"/>
        <v>54</v>
      </c>
      <c r="Q325" s="42">
        <f>(Main!G325*12.5%)+(H325*12.5%)+(J325*12.5%)+(K325*12.5%)+(I325*20%)+(L325*20%)+(P325*10%)</f>
        <v>69.600000000000009</v>
      </c>
      <c r="R325" t="str">
        <f>VLOOKUP(Q325,Cara!$E$44:$F$49,2,TRUE)</f>
        <v>C</v>
      </c>
      <c r="S325" s="5">
        <f>VLOOKUP(C325,Sheet1!$A$2:$B$1001,2,FALSE)</f>
        <v>37250</v>
      </c>
      <c r="T325" s="6" t="str">
        <f>VLOOKUP(C325,Sheet1!$A$2:$G$1001,7,)</f>
        <v>Bitung</v>
      </c>
      <c r="U325" s="4">
        <f>VLOOKUP(C325,Sheet1!$A$2:$D$1001,4,FALSE)</f>
        <v>176</v>
      </c>
      <c r="V325" s="4">
        <f>VLOOKUP(C325,Sheet1!$A$2:$E$1001,5,FALSE)</f>
        <v>45</v>
      </c>
      <c r="W325" s="4" t="str">
        <f>VLOOKUP(C325,Sheet1!$A$2:$F$1001,6,FALSE)</f>
        <v>Gg. Surapati No. 82</v>
      </c>
      <c r="X325" s="4" t="str">
        <f>VLOOKUP(Main!C325,Sheet1!$A$2:$C$1001,3,FALSE)</f>
        <v>AB+</v>
      </c>
    </row>
    <row r="326" spans="1:24" ht="15.75" x14ac:dyDescent="0.25">
      <c r="A326" s="43">
        <v>325</v>
      </c>
      <c r="B326" t="str">
        <f>VLOOKUP(D326,Cara!$C$21:$D$27,2,FALSE)</f>
        <v>F</v>
      </c>
      <c r="C326" t="str">
        <f t="shared" si="15"/>
        <v>F0325</v>
      </c>
      <c r="D326" t="s">
        <v>1011</v>
      </c>
      <c r="E326" s="4" t="str">
        <f>VLOOKUP(C326,Detail!$G:$H,2,FALSE)</f>
        <v>Martaka Siregar</v>
      </c>
      <c r="F326" s="4" t="str">
        <f>VLOOKUP(D326,Helper!$D$31:$F$36,3,FALSE)</f>
        <v>Pak Krisna</v>
      </c>
      <c r="G326">
        <v>86</v>
      </c>
      <c r="H326">
        <v>71</v>
      </c>
      <c r="I326">
        <v>49</v>
      </c>
      <c r="J326">
        <v>50</v>
      </c>
      <c r="K326">
        <v>63</v>
      </c>
      <c r="L326">
        <v>62</v>
      </c>
      <c r="M326">
        <v>67</v>
      </c>
      <c r="N326" s="36">
        <f>IFERROR(VLOOKUP(C326,Absen!$A$2:$B$501,2,FALSE),"No")</f>
        <v>44861</v>
      </c>
      <c r="O326" t="str">
        <f t="shared" si="16"/>
        <v>October</v>
      </c>
      <c r="P326">
        <f t="shared" si="17"/>
        <v>57</v>
      </c>
      <c r="Q326" s="42">
        <f>(Main!G326*12.5%)+(H326*12.5%)+(J326*12.5%)+(K326*12.5%)+(I326*20%)+(L326*20%)+(P326*10%)</f>
        <v>61.65</v>
      </c>
      <c r="R326" t="str">
        <f>VLOOKUP(Q326,Cara!$E$44:$F$49,2,TRUE)</f>
        <v>C</v>
      </c>
      <c r="S326" s="5">
        <f>VLOOKUP(C326,Sheet1!$A$2:$B$1001,2,FALSE)</f>
        <v>37092</v>
      </c>
      <c r="T326" s="6" t="str">
        <f>VLOOKUP(C326,Sheet1!$A$2:$G$1001,7,)</f>
        <v>Surabaya</v>
      </c>
      <c r="U326" s="4">
        <f>VLOOKUP(C326,Sheet1!$A$2:$D$1001,4,FALSE)</f>
        <v>176</v>
      </c>
      <c r="V326" s="4">
        <f>VLOOKUP(C326,Sheet1!$A$2:$E$1001,5,FALSE)</f>
        <v>53</v>
      </c>
      <c r="W326" s="4" t="str">
        <f>VLOOKUP(C326,Sheet1!$A$2:$F$1001,6,FALSE)</f>
        <v xml:space="preserve">Jalan Sukabumi No. 8
</v>
      </c>
      <c r="X326" s="4" t="str">
        <f>VLOOKUP(Main!C326,Sheet1!$A$2:$C$1001,3,FALSE)</f>
        <v>A+</v>
      </c>
    </row>
    <row r="327" spans="1:24" ht="15.75" x14ac:dyDescent="0.25">
      <c r="A327" s="43">
        <v>326</v>
      </c>
      <c r="B327" t="str">
        <f>VLOOKUP(D327,Cara!$C$21:$D$27,2,FALSE)</f>
        <v>F</v>
      </c>
      <c r="C327" t="str">
        <f t="shared" si="15"/>
        <v>F0326</v>
      </c>
      <c r="D327" t="s">
        <v>1011</v>
      </c>
      <c r="E327" s="4" t="str">
        <f>VLOOKUP(C327,Detail!$G:$H,2,FALSE)</f>
        <v>Viman Latupono</v>
      </c>
      <c r="F327" s="4" t="str">
        <f>VLOOKUP(D327,Helper!$D$31:$F$36,3,FALSE)</f>
        <v>Pak Krisna</v>
      </c>
      <c r="G327">
        <v>59</v>
      </c>
      <c r="H327">
        <v>72</v>
      </c>
      <c r="I327">
        <v>48</v>
      </c>
      <c r="J327">
        <v>73</v>
      </c>
      <c r="K327">
        <v>76</v>
      </c>
      <c r="L327">
        <v>61</v>
      </c>
      <c r="M327">
        <v>84</v>
      </c>
      <c r="N327" s="36">
        <f>IFERROR(VLOOKUP(C327,Absen!$A$2:$B$501,2,FALSE),"No")</f>
        <v>44853</v>
      </c>
      <c r="O327" t="str">
        <f t="shared" si="16"/>
        <v>October</v>
      </c>
      <c r="P327">
        <f t="shared" si="17"/>
        <v>74</v>
      </c>
      <c r="Q327" s="42">
        <f>(Main!G327*12.5%)+(H327*12.5%)+(J327*12.5%)+(K327*12.5%)+(I327*20%)+(L327*20%)+(P327*10%)</f>
        <v>64.2</v>
      </c>
      <c r="R327" t="str">
        <f>VLOOKUP(Q327,Cara!$E$44:$F$49,2,TRUE)</f>
        <v>C</v>
      </c>
      <c r="S327" s="5">
        <f>VLOOKUP(C327,Sheet1!$A$2:$B$1001,2,FALSE)</f>
        <v>38366</v>
      </c>
      <c r="T327" s="6" t="str">
        <f>VLOOKUP(C327,Sheet1!$A$2:$G$1001,7,)</f>
        <v>Sawahlunto</v>
      </c>
      <c r="U327" s="4">
        <f>VLOOKUP(C327,Sheet1!$A$2:$D$1001,4,FALSE)</f>
        <v>167</v>
      </c>
      <c r="V327" s="4">
        <f>VLOOKUP(C327,Sheet1!$A$2:$E$1001,5,FALSE)</f>
        <v>55</v>
      </c>
      <c r="W327" s="4" t="str">
        <f>VLOOKUP(C327,Sheet1!$A$2:$F$1001,6,FALSE)</f>
        <v xml:space="preserve">Gg. Jend. Sudirman No. 8
</v>
      </c>
      <c r="X327" s="4" t="str">
        <f>VLOOKUP(Main!C327,Sheet1!$A$2:$C$1001,3,FALSE)</f>
        <v>O-</v>
      </c>
    </row>
    <row r="328" spans="1:24" ht="15.75" x14ac:dyDescent="0.25">
      <c r="A328" s="43">
        <v>327</v>
      </c>
      <c r="B328" t="str">
        <f>VLOOKUP(D328,Cara!$C$21:$D$27,2,FALSE)</f>
        <v>E</v>
      </c>
      <c r="C328" t="str">
        <f t="shared" si="15"/>
        <v>E0327</v>
      </c>
      <c r="D328" t="s">
        <v>1010</v>
      </c>
      <c r="E328" s="4" t="str">
        <f>VLOOKUP(C328,Detail!$G:$H,2,FALSE)</f>
        <v>Aditya Nugroho</v>
      </c>
      <c r="F328" s="4" t="str">
        <f>VLOOKUP(D328,Helper!$D$31:$F$36,3,FALSE)</f>
        <v>Bu Dwi</v>
      </c>
      <c r="G328">
        <v>67</v>
      </c>
      <c r="H328">
        <v>41</v>
      </c>
      <c r="I328">
        <v>48</v>
      </c>
      <c r="J328">
        <v>75</v>
      </c>
      <c r="K328">
        <v>76</v>
      </c>
      <c r="L328">
        <v>60</v>
      </c>
      <c r="M328">
        <v>89</v>
      </c>
      <c r="N328" s="36">
        <f>IFERROR(VLOOKUP(C328,Absen!$A$2:$B$501,2,FALSE),"No")</f>
        <v>44872</v>
      </c>
      <c r="O328" t="str">
        <f t="shared" si="16"/>
        <v>November</v>
      </c>
      <c r="P328">
        <f t="shared" si="17"/>
        <v>79</v>
      </c>
      <c r="Q328" s="42">
        <f>(Main!G328*12.5%)+(H328*12.5%)+(J328*12.5%)+(K328*12.5%)+(I328*20%)+(L328*20%)+(P328*10%)</f>
        <v>61.875</v>
      </c>
      <c r="R328" t="str">
        <f>VLOOKUP(Q328,Cara!$E$44:$F$49,2,TRUE)</f>
        <v>C</v>
      </c>
      <c r="S328" s="5">
        <f>VLOOKUP(C328,Sheet1!$A$2:$B$1001,2,FALSE)</f>
        <v>37183</v>
      </c>
      <c r="T328" s="6" t="str">
        <f>VLOOKUP(C328,Sheet1!$A$2:$G$1001,7,)</f>
        <v>Mojokerto</v>
      </c>
      <c r="U328" s="4">
        <f>VLOOKUP(C328,Sheet1!$A$2:$D$1001,4,FALSE)</f>
        <v>175</v>
      </c>
      <c r="V328" s="4">
        <f>VLOOKUP(C328,Sheet1!$A$2:$E$1001,5,FALSE)</f>
        <v>80</v>
      </c>
      <c r="W328" s="4" t="str">
        <f>VLOOKUP(C328,Sheet1!$A$2:$F$1001,6,FALSE)</f>
        <v>Gg. Ir. H. Djuanda No. 33</v>
      </c>
      <c r="X328" s="4" t="str">
        <f>VLOOKUP(Main!C328,Sheet1!$A$2:$C$1001,3,FALSE)</f>
        <v>AB-</v>
      </c>
    </row>
    <row r="329" spans="1:24" ht="15.75" x14ac:dyDescent="0.25">
      <c r="A329" s="43">
        <v>328</v>
      </c>
      <c r="B329" t="str">
        <f>VLOOKUP(D329,Cara!$C$21:$D$27,2,FALSE)</f>
        <v>C</v>
      </c>
      <c r="C329" t="str">
        <f t="shared" si="15"/>
        <v>C0328</v>
      </c>
      <c r="D329" t="s">
        <v>1012</v>
      </c>
      <c r="E329" s="4" t="str">
        <f>VLOOKUP(C329,Detail!$G:$H,2,FALSE)</f>
        <v>Prabawa Hutasoit</v>
      </c>
      <c r="F329" s="4" t="str">
        <f>VLOOKUP(D329,Helper!$D$31:$F$36,3,FALSE)</f>
        <v>Bu Made</v>
      </c>
      <c r="G329">
        <v>66</v>
      </c>
      <c r="H329">
        <v>55</v>
      </c>
      <c r="I329">
        <v>57</v>
      </c>
      <c r="J329">
        <v>58</v>
      </c>
      <c r="K329">
        <v>86</v>
      </c>
      <c r="L329">
        <v>50</v>
      </c>
      <c r="M329">
        <v>96</v>
      </c>
      <c r="N329" s="36">
        <f>IFERROR(VLOOKUP(C329,Absen!$A$2:$B$501,2,FALSE),"No")</f>
        <v>44831</v>
      </c>
      <c r="O329" t="str">
        <f t="shared" si="16"/>
        <v>September</v>
      </c>
      <c r="P329">
        <f t="shared" si="17"/>
        <v>86</v>
      </c>
      <c r="Q329" s="42">
        <f>(Main!G329*12.5%)+(H329*12.5%)+(J329*12.5%)+(K329*12.5%)+(I329*20%)+(L329*20%)+(P329*10%)</f>
        <v>63.125</v>
      </c>
      <c r="R329" t="str">
        <f>VLOOKUP(Q329,Cara!$E$44:$F$49,2,TRUE)</f>
        <v>C</v>
      </c>
      <c r="S329" s="5">
        <f>VLOOKUP(C329,Sheet1!$A$2:$B$1001,2,FALSE)</f>
        <v>37112</v>
      </c>
      <c r="T329" s="6" t="str">
        <f>VLOOKUP(C329,Sheet1!$A$2:$G$1001,7,)</f>
        <v>Kupang</v>
      </c>
      <c r="U329" s="4">
        <f>VLOOKUP(C329,Sheet1!$A$2:$D$1001,4,FALSE)</f>
        <v>165</v>
      </c>
      <c r="V329" s="4">
        <f>VLOOKUP(C329,Sheet1!$A$2:$E$1001,5,FALSE)</f>
        <v>84</v>
      </c>
      <c r="W329" s="4" t="str">
        <f>VLOOKUP(C329,Sheet1!$A$2:$F$1001,6,FALSE)</f>
        <v>Gang Pelajar Pejuang No. 06</v>
      </c>
      <c r="X329" s="4" t="str">
        <f>VLOOKUP(Main!C329,Sheet1!$A$2:$C$1001,3,FALSE)</f>
        <v>B-</v>
      </c>
    </row>
    <row r="330" spans="1:24" ht="15.75" x14ac:dyDescent="0.25">
      <c r="A330" s="43">
        <v>329</v>
      </c>
      <c r="B330" t="str">
        <f>VLOOKUP(D330,Cara!$C$21:$D$27,2,FALSE)</f>
        <v>F</v>
      </c>
      <c r="C330" t="str">
        <f t="shared" si="15"/>
        <v>F0329</v>
      </c>
      <c r="D330" t="s">
        <v>1011</v>
      </c>
      <c r="E330" s="4" t="str">
        <f>VLOOKUP(C330,Detail!$G:$H,2,FALSE)</f>
        <v>Jamil Hardiansyah</v>
      </c>
      <c r="F330" s="4" t="str">
        <f>VLOOKUP(D330,Helper!$D$31:$F$36,3,FALSE)</f>
        <v>Pak Krisna</v>
      </c>
      <c r="G330">
        <v>68</v>
      </c>
      <c r="H330">
        <v>55</v>
      </c>
      <c r="I330">
        <v>62</v>
      </c>
      <c r="J330">
        <v>70</v>
      </c>
      <c r="K330">
        <v>93</v>
      </c>
      <c r="L330">
        <v>83</v>
      </c>
      <c r="M330">
        <v>83</v>
      </c>
      <c r="N330" s="36">
        <f>IFERROR(VLOOKUP(C330,Absen!$A$2:$B$501,2,FALSE),"No")</f>
        <v>44883</v>
      </c>
      <c r="O330" t="str">
        <f t="shared" si="16"/>
        <v>November</v>
      </c>
      <c r="P330">
        <f t="shared" si="17"/>
        <v>73</v>
      </c>
      <c r="Q330" s="42">
        <f>(Main!G330*12.5%)+(H330*12.5%)+(J330*12.5%)+(K330*12.5%)+(I330*20%)+(L330*20%)+(P330*10%)</f>
        <v>72.05</v>
      </c>
      <c r="R330" t="str">
        <f>VLOOKUP(Q330,Cara!$E$44:$F$49,2,TRUE)</f>
        <v>B</v>
      </c>
      <c r="S330" s="5">
        <f>VLOOKUP(C330,Sheet1!$A$2:$B$1001,2,FALSE)</f>
        <v>37836</v>
      </c>
      <c r="T330" s="6" t="str">
        <f>VLOOKUP(C330,Sheet1!$A$2:$G$1001,7,)</f>
        <v>Bandar Lampung</v>
      </c>
      <c r="U330" s="4">
        <f>VLOOKUP(C330,Sheet1!$A$2:$D$1001,4,FALSE)</f>
        <v>158</v>
      </c>
      <c r="V330" s="4">
        <f>VLOOKUP(C330,Sheet1!$A$2:$E$1001,5,FALSE)</f>
        <v>65</v>
      </c>
      <c r="W330" s="4" t="str">
        <f>VLOOKUP(C330,Sheet1!$A$2:$F$1001,6,FALSE)</f>
        <v xml:space="preserve">Jalan Jend. A. Yani No. 9
</v>
      </c>
      <c r="X330" s="4" t="str">
        <f>VLOOKUP(Main!C330,Sheet1!$A$2:$C$1001,3,FALSE)</f>
        <v>O+</v>
      </c>
    </row>
    <row r="331" spans="1:24" ht="15.75" x14ac:dyDescent="0.25">
      <c r="A331" s="43">
        <v>330</v>
      </c>
      <c r="B331" t="str">
        <f>VLOOKUP(D331,Cara!$C$21:$D$27,2,FALSE)</f>
        <v>C</v>
      </c>
      <c r="C331" t="str">
        <f t="shared" si="15"/>
        <v>C0330</v>
      </c>
      <c r="D331" t="s">
        <v>1012</v>
      </c>
      <c r="E331" s="4" t="str">
        <f>VLOOKUP(C331,Detail!$G:$H,2,FALSE)</f>
        <v>Rizki Saputra</v>
      </c>
      <c r="F331" s="4" t="str">
        <f>VLOOKUP(D331,Helper!$D$31:$F$36,3,FALSE)</f>
        <v>Bu Made</v>
      </c>
      <c r="G331">
        <v>82</v>
      </c>
      <c r="H331">
        <v>45</v>
      </c>
      <c r="I331">
        <v>61</v>
      </c>
      <c r="J331">
        <v>71</v>
      </c>
      <c r="K331">
        <v>61</v>
      </c>
      <c r="L331">
        <v>92</v>
      </c>
      <c r="M331">
        <v>96</v>
      </c>
      <c r="N331" s="36">
        <f>IFERROR(VLOOKUP(C331,Absen!$A$2:$B$501,2,FALSE),"No")</f>
        <v>44909</v>
      </c>
      <c r="O331" t="str">
        <f t="shared" si="16"/>
        <v>December</v>
      </c>
      <c r="P331">
        <f t="shared" si="17"/>
        <v>86</v>
      </c>
      <c r="Q331" s="42">
        <f>(Main!G331*12.5%)+(H331*12.5%)+(J331*12.5%)+(K331*12.5%)+(I331*20%)+(L331*20%)+(P331*10%)</f>
        <v>71.575000000000003</v>
      </c>
      <c r="R331" t="str">
        <f>VLOOKUP(Q331,Cara!$E$44:$F$49,2,TRUE)</f>
        <v>B</v>
      </c>
      <c r="S331" s="5">
        <f>VLOOKUP(C331,Sheet1!$A$2:$B$1001,2,FALSE)</f>
        <v>38349</v>
      </c>
      <c r="T331" s="6" t="str">
        <f>VLOOKUP(C331,Sheet1!$A$2:$G$1001,7,)</f>
        <v>Pariaman</v>
      </c>
      <c r="U331" s="4">
        <f>VLOOKUP(C331,Sheet1!$A$2:$D$1001,4,FALSE)</f>
        <v>167</v>
      </c>
      <c r="V331" s="4">
        <f>VLOOKUP(C331,Sheet1!$A$2:$E$1001,5,FALSE)</f>
        <v>47</v>
      </c>
      <c r="W331" s="4" t="str">
        <f>VLOOKUP(C331,Sheet1!$A$2:$F$1001,6,FALSE)</f>
        <v xml:space="preserve">Gg. Rungkut Industri No. 6
</v>
      </c>
      <c r="X331" s="4" t="str">
        <f>VLOOKUP(Main!C331,Sheet1!$A$2:$C$1001,3,FALSE)</f>
        <v>AB+</v>
      </c>
    </row>
    <row r="332" spans="1:24" ht="15.75" x14ac:dyDescent="0.25">
      <c r="A332" s="43">
        <v>331</v>
      </c>
      <c r="B332" t="str">
        <f>VLOOKUP(D332,Cara!$C$21:$D$27,2,FALSE)</f>
        <v>B</v>
      </c>
      <c r="C332" t="str">
        <f t="shared" si="15"/>
        <v>B0331</v>
      </c>
      <c r="D332" t="s">
        <v>1014</v>
      </c>
      <c r="E332" s="4" t="str">
        <f>VLOOKUP(C332,Detail!$G:$H,2,FALSE)</f>
        <v>Yoga Hakim</v>
      </c>
      <c r="F332" s="4" t="str">
        <f>VLOOKUP(D332,Helper!$D$31:$F$36,3,FALSE)</f>
        <v>Bu Ratna</v>
      </c>
      <c r="G332">
        <v>89</v>
      </c>
      <c r="H332">
        <v>73</v>
      </c>
      <c r="I332">
        <v>32</v>
      </c>
      <c r="J332">
        <v>75</v>
      </c>
      <c r="K332">
        <v>89</v>
      </c>
      <c r="L332">
        <v>100</v>
      </c>
      <c r="M332">
        <v>93</v>
      </c>
      <c r="N332" s="36" t="str">
        <f>IFERROR(VLOOKUP(C332,Absen!$A$2:$B$501,2,FALSE),"No")</f>
        <v>No</v>
      </c>
      <c r="O332" t="str">
        <f t="shared" si="16"/>
        <v>No</v>
      </c>
      <c r="P332">
        <f t="shared" si="17"/>
        <v>93</v>
      </c>
      <c r="Q332" s="42">
        <f>(Main!G332*12.5%)+(H332*12.5%)+(J332*12.5%)+(K332*12.5%)+(I332*20%)+(L332*20%)+(P332*10%)</f>
        <v>76.45</v>
      </c>
      <c r="R332" t="str">
        <f>VLOOKUP(Q332,Cara!$E$44:$F$49,2,TRUE)</f>
        <v>B</v>
      </c>
      <c r="S332" s="5">
        <f>VLOOKUP(C332,Sheet1!$A$2:$B$1001,2,FALSE)</f>
        <v>37777</v>
      </c>
      <c r="T332" s="6" t="str">
        <f>VLOOKUP(C332,Sheet1!$A$2:$G$1001,7,)</f>
        <v>Bima</v>
      </c>
      <c r="U332" s="4">
        <f>VLOOKUP(C332,Sheet1!$A$2:$D$1001,4,FALSE)</f>
        <v>157</v>
      </c>
      <c r="V332" s="4">
        <f>VLOOKUP(C332,Sheet1!$A$2:$E$1001,5,FALSE)</f>
        <v>68</v>
      </c>
      <c r="W332" s="4" t="str">
        <f>VLOOKUP(C332,Sheet1!$A$2:$F$1001,6,FALSE)</f>
        <v>Gang Tubagus Ismail No. 63</v>
      </c>
      <c r="X332" s="4" t="str">
        <f>VLOOKUP(Main!C332,Sheet1!$A$2:$C$1001,3,FALSE)</f>
        <v>O+</v>
      </c>
    </row>
    <row r="333" spans="1:24" ht="15.75" x14ac:dyDescent="0.25">
      <c r="A333" s="43">
        <v>332</v>
      </c>
      <c r="B333" t="str">
        <f>VLOOKUP(D333,Cara!$C$21:$D$27,2,FALSE)</f>
        <v>D</v>
      </c>
      <c r="C333" t="str">
        <f t="shared" si="15"/>
        <v>D0332</v>
      </c>
      <c r="D333" t="s">
        <v>1013</v>
      </c>
      <c r="E333" s="4" t="str">
        <f>VLOOKUP(C333,Detail!$G:$H,2,FALSE)</f>
        <v>Mujur Halimah</v>
      </c>
      <c r="F333" s="4" t="str">
        <f>VLOOKUP(D333,Helper!$D$31:$F$36,3,FALSE)</f>
        <v>Pak Andi</v>
      </c>
      <c r="G333">
        <v>63</v>
      </c>
      <c r="H333">
        <v>53</v>
      </c>
      <c r="I333">
        <v>31</v>
      </c>
      <c r="J333">
        <v>55</v>
      </c>
      <c r="K333">
        <v>65</v>
      </c>
      <c r="L333">
        <v>84</v>
      </c>
      <c r="M333">
        <v>96</v>
      </c>
      <c r="N333" s="36" t="str">
        <f>IFERROR(VLOOKUP(C333,Absen!$A$2:$B$501,2,FALSE),"No")</f>
        <v>No</v>
      </c>
      <c r="O333" t="str">
        <f t="shared" si="16"/>
        <v>No</v>
      </c>
      <c r="P333">
        <f t="shared" si="17"/>
        <v>96</v>
      </c>
      <c r="Q333" s="42">
        <f>(Main!G333*12.5%)+(H333*12.5%)+(J333*12.5%)+(K333*12.5%)+(I333*20%)+(L333*20%)+(P333*10%)</f>
        <v>62.1</v>
      </c>
      <c r="R333" t="str">
        <f>VLOOKUP(Q333,Cara!$E$44:$F$49,2,TRUE)</f>
        <v>C</v>
      </c>
      <c r="S333" s="5">
        <f>VLOOKUP(C333,Sheet1!$A$2:$B$1001,2,FALSE)</f>
        <v>38301</v>
      </c>
      <c r="T333" s="6" t="str">
        <f>VLOOKUP(C333,Sheet1!$A$2:$G$1001,7,)</f>
        <v>Cilegon</v>
      </c>
      <c r="U333" s="4">
        <f>VLOOKUP(C333,Sheet1!$A$2:$D$1001,4,FALSE)</f>
        <v>157</v>
      </c>
      <c r="V333" s="4">
        <f>VLOOKUP(C333,Sheet1!$A$2:$E$1001,5,FALSE)</f>
        <v>65</v>
      </c>
      <c r="W333" s="4" t="str">
        <f>VLOOKUP(C333,Sheet1!$A$2:$F$1001,6,FALSE)</f>
        <v>Jl. Ciumbuleuit No. 87</v>
      </c>
      <c r="X333" s="4" t="str">
        <f>VLOOKUP(Main!C333,Sheet1!$A$2:$C$1001,3,FALSE)</f>
        <v>O+</v>
      </c>
    </row>
    <row r="334" spans="1:24" ht="15.75" x14ac:dyDescent="0.25">
      <c r="A334" s="43">
        <v>333</v>
      </c>
      <c r="B334" t="str">
        <f>VLOOKUP(D334,Cara!$C$21:$D$27,2,FALSE)</f>
        <v>F</v>
      </c>
      <c r="C334" t="str">
        <f t="shared" si="15"/>
        <v>F0333</v>
      </c>
      <c r="D334" t="s">
        <v>1011</v>
      </c>
      <c r="E334" s="4" t="str">
        <f>VLOOKUP(C334,Detail!$G:$H,2,FALSE)</f>
        <v>Kenari Waluyo</v>
      </c>
      <c r="F334" s="4" t="str">
        <f>VLOOKUP(D334,Helper!$D$31:$F$36,3,FALSE)</f>
        <v>Pak Krisna</v>
      </c>
      <c r="G334">
        <v>64</v>
      </c>
      <c r="H334">
        <v>42</v>
      </c>
      <c r="I334">
        <v>69</v>
      </c>
      <c r="J334">
        <v>73</v>
      </c>
      <c r="K334">
        <v>64</v>
      </c>
      <c r="L334">
        <v>73</v>
      </c>
      <c r="M334">
        <v>74</v>
      </c>
      <c r="N334" s="36" t="str">
        <f>IFERROR(VLOOKUP(C334,Absen!$A$2:$B$501,2,FALSE),"No")</f>
        <v>No</v>
      </c>
      <c r="O334" t="str">
        <f t="shared" si="16"/>
        <v>No</v>
      </c>
      <c r="P334">
        <f t="shared" si="17"/>
        <v>74</v>
      </c>
      <c r="Q334" s="42">
        <f>(Main!G334*12.5%)+(H334*12.5%)+(J334*12.5%)+(K334*12.5%)+(I334*20%)+(L334*20%)+(P334*10%)</f>
        <v>66.174999999999997</v>
      </c>
      <c r="R334" t="str">
        <f>VLOOKUP(Q334,Cara!$E$44:$F$49,2,TRUE)</f>
        <v>C</v>
      </c>
      <c r="S334" s="5">
        <f>VLOOKUP(C334,Sheet1!$A$2:$B$1001,2,FALSE)</f>
        <v>37828</v>
      </c>
      <c r="T334" s="6" t="str">
        <f>VLOOKUP(C334,Sheet1!$A$2:$G$1001,7,)</f>
        <v>Subulussalam</v>
      </c>
      <c r="U334" s="4">
        <f>VLOOKUP(C334,Sheet1!$A$2:$D$1001,4,FALSE)</f>
        <v>169</v>
      </c>
      <c r="V334" s="4">
        <f>VLOOKUP(C334,Sheet1!$A$2:$E$1001,5,FALSE)</f>
        <v>95</v>
      </c>
      <c r="W334" s="4" t="str">
        <f>VLOOKUP(C334,Sheet1!$A$2:$F$1001,6,FALSE)</f>
        <v>Jl. Pacuan Kuda No. 55</v>
      </c>
      <c r="X334" s="4" t="str">
        <f>VLOOKUP(Main!C334,Sheet1!$A$2:$C$1001,3,FALSE)</f>
        <v>B-</v>
      </c>
    </row>
    <row r="335" spans="1:24" ht="15.75" x14ac:dyDescent="0.25">
      <c r="A335" s="43">
        <v>334</v>
      </c>
      <c r="B335" t="str">
        <f>VLOOKUP(D335,Cara!$C$21:$D$27,2,FALSE)</f>
        <v>D</v>
      </c>
      <c r="C335" t="str">
        <f t="shared" si="15"/>
        <v>D0334</v>
      </c>
      <c r="D335" t="s">
        <v>1013</v>
      </c>
      <c r="E335" s="4" t="str">
        <f>VLOOKUP(C335,Detail!$G:$H,2,FALSE)</f>
        <v>Raina Yuliarti</v>
      </c>
      <c r="F335" s="4" t="str">
        <f>VLOOKUP(D335,Helper!$D$31:$F$36,3,FALSE)</f>
        <v>Pak Andi</v>
      </c>
      <c r="G335">
        <v>54</v>
      </c>
      <c r="H335">
        <v>72</v>
      </c>
      <c r="I335">
        <v>50</v>
      </c>
      <c r="J335">
        <v>73</v>
      </c>
      <c r="K335">
        <v>75</v>
      </c>
      <c r="L335">
        <v>78</v>
      </c>
      <c r="M335">
        <v>96</v>
      </c>
      <c r="N335" s="36">
        <f>IFERROR(VLOOKUP(C335,Absen!$A$2:$B$501,2,FALSE),"No")</f>
        <v>44767</v>
      </c>
      <c r="O335" t="str">
        <f t="shared" si="16"/>
        <v>July</v>
      </c>
      <c r="P335">
        <f t="shared" si="17"/>
        <v>86</v>
      </c>
      <c r="Q335" s="42">
        <f>(Main!G335*12.5%)+(H335*12.5%)+(J335*12.5%)+(K335*12.5%)+(I335*20%)+(L335*20%)+(P335*10%)</f>
        <v>68.45</v>
      </c>
      <c r="R335" t="str">
        <f>VLOOKUP(Q335,Cara!$E$44:$F$49,2,TRUE)</f>
        <v>C</v>
      </c>
      <c r="S335" s="5">
        <f>VLOOKUP(C335,Sheet1!$A$2:$B$1001,2,FALSE)</f>
        <v>38119</v>
      </c>
      <c r="T335" s="6" t="str">
        <f>VLOOKUP(C335,Sheet1!$A$2:$G$1001,7,)</f>
        <v>Meulaboh</v>
      </c>
      <c r="U335" s="4">
        <f>VLOOKUP(C335,Sheet1!$A$2:$D$1001,4,FALSE)</f>
        <v>154</v>
      </c>
      <c r="V335" s="4">
        <f>VLOOKUP(C335,Sheet1!$A$2:$E$1001,5,FALSE)</f>
        <v>58</v>
      </c>
      <c r="W335" s="4" t="str">
        <f>VLOOKUP(C335,Sheet1!$A$2:$F$1001,6,FALSE)</f>
        <v>Gang Pasteur No. 81</v>
      </c>
      <c r="X335" s="4" t="str">
        <f>VLOOKUP(Main!C335,Sheet1!$A$2:$C$1001,3,FALSE)</f>
        <v>A+</v>
      </c>
    </row>
    <row r="336" spans="1:24" ht="15.75" x14ac:dyDescent="0.25">
      <c r="A336" s="43">
        <v>335</v>
      </c>
      <c r="B336" t="str">
        <f>VLOOKUP(D336,Cara!$C$21:$D$27,2,FALSE)</f>
        <v>E</v>
      </c>
      <c r="C336" t="str">
        <f t="shared" si="15"/>
        <v>E0335</v>
      </c>
      <c r="D336" t="s">
        <v>1010</v>
      </c>
      <c r="E336" s="4" t="str">
        <f>VLOOKUP(C336,Detail!$G:$H,2,FALSE)</f>
        <v>Gasti Mahendra</v>
      </c>
      <c r="F336" s="4" t="str">
        <f>VLOOKUP(D336,Helper!$D$31:$F$36,3,FALSE)</f>
        <v>Bu Dwi</v>
      </c>
      <c r="G336">
        <v>83</v>
      </c>
      <c r="H336">
        <v>44</v>
      </c>
      <c r="I336">
        <v>42</v>
      </c>
      <c r="J336">
        <v>50</v>
      </c>
      <c r="K336">
        <v>77</v>
      </c>
      <c r="L336">
        <v>58</v>
      </c>
      <c r="M336">
        <v>61</v>
      </c>
      <c r="N336" s="36">
        <f>IFERROR(VLOOKUP(C336,Absen!$A$2:$B$501,2,FALSE),"No")</f>
        <v>44858</v>
      </c>
      <c r="O336" t="str">
        <f t="shared" si="16"/>
        <v>October</v>
      </c>
      <c r="P336">
        <f t="shared" si="17"/>
        <v>51</v>
      </c>
      <c r="Q336" s="42">
        <f>(Main!G336*12.5%)+(H336*12.5%)+(J336*12.5%)+(K336*12.5%)+(I336*20%)+(L336*20%)+(P336*10%)</f>
        <v>56.85</v>
      </c>
      <c r="R336" t="str">
        <f>VLOOKUP(Q336,Cara!$E$44:$F$49,2,TRUE)</f>
        <v>D</v>
      </c>
      <c r="S336" s="5">
        <f>VLOOKUP(C336,Sheet1!$A$2:$B$1001,2,FALSE)</f>
        <v>37330</v>
      </c>
      <c r="T336" s="6" t="str">
        <f>VLOOKUP(C336,Sheet1!$A$2:$G$1001,7,)</f>
        <v>Padang Sidempuan</v>
      </c>
      <c r="U336" s="4">
        <f>VLOOKUP(C336,Sheet1!$A$2:$D$1001,4,FALSE)</f>
        <v>167</v>
      </c>
      <c r="V336" s="4">
        <f>VLOOKUP(C336,Sheet1!$A$2:$E$1001,5,FALSE)</f>
        <v>45</v>
      </c>
      <c r="W336" s="4" t="str">
        <f>VLOOKUP(C336,Sheet1!$A$2:$F$1001,6,FALSE)</f>
        <v xml:space="preserve">Gang Antapani Lama No. 7
</v>
      </c>
      <c r="X336" s="4" t="str">
        <f>VLOOKUP(Main!C336,Sheet1!$A$2:$C$1001,3,FALSE)</f>
        <v>O+</v>
      </c>
    </row>
    <row r="337" spans="1:24" ht="15.75" x14ac:dyDescent="0.25">
      <c r="A337" s="43">
        <v>336</v>
      </c>
      <c r="B337" t="str">
        <f>VLOOKUP(D337,Cara!$C$21:$D$27,2,FALSE)</f>
        <v>B</v>
      </c>
      <c r="C337" t="str">
        <f t="shared" si="15"/>
        <v>B0336</v>
      </c>
      <c r="D337" t="s">
        <v>1014</v>
      </c>
      <c r="E337" s="4" t="str">
        <f>VLOOKUP(C337,Detail!$G:$H,2,FALSE)</f>
        <v>Kardi Mardhiyah</v>
      </c>
      <c r="F337" s="4" t="str">
        <f>VLOOKUP(D337,Helper!$D$31:$F$36,3,FALSE)</f>
        <v>Bu Ratna</v>
      </c>
      <c r="G337">
        <v>77</v>
      </c>
      <c r="H337">
        <v>50</v>
      </c>
      <c r="I337">
        <v>59</v>
      </c>
      <c r="J337">
        <v>73</v>
      </c>
      <c r="K337">
        <v>59</v>
      </c>
      <c r="L337">
        <v>48</v>
      </c>
      <c r="M337">
        <v>85</v>
      </c>
      <c r="N337" s="36">
        <f>IFERROR(VLOOKUP(C337,Absen!$A$2:$B$501,2,FALSE),"No")</f>
        <v>44801</v>
      </c>
      <c r="O337" t="str">
        <f t="shared" si="16"/>
        <v>August</v>
      </c>
      <c r="P337">
        <f t="shared" si="17"/>
        <v>75</v>
      </c>
      <c r="Q337" s="42">
        <f>(Main!G337*12.5%)+(H337*12.5%)+(J337*12.5%)+(K337*12.5%)+(I337*20%)+(L337*20%)+(P337*10%)</f>
        <v>61.274999999999999</v>
      </c>
      <c r="R337" t="str">
        <f>VLOOKUP(Q337,Cara!$E$44:$F$49,2,TRUE)</f>
        <v>C</v>
      </c>
      <c r="S337" s="5">
        <f>VLOOKUP(C337,Sheet1!$A$2:$B$1001,2,FALSE)</f>
        <v>37454</v>
      </c>
      <c r="T337" s="6" t="str">
        <f>VLOOKUP(C337,Sheet1!$A$2:$G$1001,7,)</f>
        <v>Bengkulu</v>
      </c>
      <c r="U337" s="4">
        <f>VLOOKUP(C337,Sheet1!$A$2:$D$1001,4,FALSE)</f>
        <v>167</v>
      </c>
      <c r="V337" s="4">
        <f>VLOOKUP(C337,Sheet1!$A$2:$E$1001,5,FALSE)</f>
        <v>52</v>
      </c>
      <c r="W337" s="4" t="str">
        <f>VLOOKUP(C337,Sheet1!$A$2:$F$1001,6,FALSE)</f>
        <v>Jalan Cihampelas No. 17</v>
      </c>
      <c r="X337" s="4" t="str">
        <f>VLOOKUP(Main!C337,Sheet1!$A$2:$C$1001,3,FALSE)</f>
        <v>O+</v>
      </c>
    </row>
    <row r="338" spans="1:24" ht="15.75" x14ac:dyDescent="0.25">
      <c r="A338" s="43">
        <v>337</v>
      </c>
      <c r="B338" t="str">
        <f>VLOOKUP(D338,Cara!$C$21:$D$27,2,FALSE)</f>
        <v>D</v>
      </c>
      <c r="C338" t="str">
        <f t="shared" si="15"/>
        <v>D0337</v>
      </c>
      <c r="D338" t="s">
        <v>1013</v>
      </c>
      <c r="E338" s="4" t="str">
        <f>VLOOKUP(C338,Detail!$G:$H,2,FALSE)</f>
        <v>Darmaji Manullang</v>
      </c>
      <c r="F338" s="4" t="str">
        <f>VLOOKUP(D338,Helper!$D$31:$F$36,3,FALSE)</f>
        <v>Pak Andi</v>
      </c>
      <c r="G338">
        <v>78</v>
      </c>
      <c r="H338">
        <v>72</v>
      </c>
      <c r="I338">
        <v>52</v>
      </c>
      <c r="J338">
        <v>66</v>
      </c>
      <c r="K338">
        <v>59</v>
      </c>
      <c r="L338">
        <v>46</v>
      </c>
      <c r="M338">
        <v>88</v>
      </c>
      <c r="N338" s="36">
        <f>IFERROR(VLOOKUP(C338,Absen!$A$2:$B$501,2,FALSE),"No")</f>
        <v>44772</v>
      </c>
      <c r="O338" t="str">
        <f t="shared" si="16"/>
        <v>July</v>
      </c>
      <c r="P338">
        <f t="shared" si="17"/>
        <v>78</v>
      </c>
      <c r="Q338" s="42">
        <f>(Main!G338*12.5%)+(H338*12.5%)+(J338*12.5%)+(K338*12.5%)+(I338*20%)+(L338*20%)+(P338*10%)</f>
        <v>61.775000000000006</v>
      </c>
      <c r="R338" t="str">
        <f>VLOOKUP(Q338,Cara!$E$44:$F$49,2,TRUE)</f>
        <v>C</v>
      </c>
      <c r="S338" s="5">
        <f>VLOOKUP(C338,Sheet1!$A$2:$B$1001,2,FALSE)</f>
        <v>37845</v>
      </c>
      <c r="T338" s="6" t="str">
        <f>VLOOKUP(C338,Sheet1!$A$2:$G$1001,7,)</f>
        <v>Singkawang</v>
      </c>
      <c r="U338" s="4">
        <f>VLOOKUP(C338,Sheet1!$A$2:$D$1001,4,FALSE)</f>
        <v>173</v>
      </c>
      <c r="V338" s="4">
        <f>VLOOKUP(C338,Sheet1!$A$2:$E$1001,5,FALSE)</f>
        <v>56</v>
      </c>
      <c r="W338" s="4" t="str">
        <f>VLOOKUP(C338,Sheet1!$A$2:$F$1001,6,FALSE)</f>
        <v>Gang PHH. Mustofa No. 91</v>
      </c>
      <c r="X338" s="4" t="str">
        <f>VLOOKUP(Main!C338,Sheet1!$A$2:$C$1001,3,FALSE)</f>
        <v>B-</v>
      </c>
    </row>
    <row r="339" spans="1:24" ht="15.75" x14ac:dyDescent="0.25">
      <c r="A339" s="43">
        <v>338</v>
      </c>
      <c r="B339" t="str">
        <f>VLOOKUP(D339,Cara!$C$21:$D$27,2,FALSE)</f>
        <v>E</v>
      </c>
      <c r="C339" t="str">
        <f t="shared" si="15"/>
        <v>E0338</v>
      </c>
      <c r="D339" t="s">
        <v>1010</v>
      </c>
      <c r="E339" s="4" t="str">
        <f>VLOOKUP(C339,Detail!$G:$H,2,FALSE)</f>
        <v>Kartika Hutapea</v>
      </c>
      <c r="F339" s="4" t="str">
        <f>VLOOKUP(D339,Helper!$D$31:$F$36,3,FALSE)</f>
        <v>Bu Dwi</v>
      </c>
      <c r="G339">
        <v>74</v>
      </c>
      <c r="H339">
        <v>75</v>
      </c>
      <c r="I339">
        <v>83</v>
      </c>
      <c r="J339">
        <v>65</v>
      </c>
      <c r="K339">
        <v>60</v>
      </c>
      <c r="L339">
        <v>97</v>
      </c>
      <c r="M339">
        <v>69</v>
      </c>
      <c r="N339" s="36" t="str">
        <f>IFERROR(VLOOKUP(C339,Absen!$A$2:$B$501,2,FALSE),"No")</f>
        <v>No</v>
      </c>
      <c r="O339" t="str">
        <f t="shared" si="16"/>
        <v>No</v>
      </c>
      <c r="P339">
        <f t="shared" si="17"/>
        <v>69</v>
      </c>
      <c r="Q339" s="42">
        <f>(Main!G339*12.5%)+(H339*12.5%)+(J339*12.5%)+(K339*12.5%)+(I339*20%)+(L339*20%)+(P339*10%)</f>
        <v>77.150000000000006</v>
      </c>
      <c r="R339" t="str">
        <f>VLOOKUP(Q339,Cara!$E$44:$F$49,2,TRUE)</f>
        <v>B</v>
      </c>
      <c r="S339" s="5">
        <f>VLOOKUP(C339,Sheet1!$A$2:$B$1001,2,FALSE)</f>
        <v>37903</v>
      </c>
      <c r="T339" s="6" t="str">
        <f>VLOOKUP(C339,Sheet1!$A$2:$G$1001,7,)</f>
        <v>Palu</v>
      </c>
      <c r="U339" s="4">
        <f>VLOOKUP(C339,Sheet1!$A$2:$D$1001,4,FALSE)</f>
        <v>158</v>
      </c>
      <c r="V339" s="4">
        <f>VLOOKUP(C339,Sheet1!$A$2:$E$1001,5,FALSE)</f>
        <v>50</v>
      </c>
      <c r="W339" s="4" t="str">
        <f>VLOOKUP(C339,Sheet1!$A$2:$F$1001,6,FALSE)</f>
        <v>Jl. Veteran No. 85</v>
      </c>
      <c r="X339" s="4" t="str">
        <f>VLOOKUP(Main!C339,Sheet1!$A$2:$C$1001,3,FALSE)</f>
        <v>O+</v>
      </c>
    </row>
    <row r="340" spans="1:24" ht="15.75" x14ac:dyDescent="0.25">
      <c r="A340" s="43">
        <v>339</v>
      </c>
      <c r="B340" t="str">
        <f>VLOOKUP(D340,Cara!$C$21:$D$27,2,FALSE)</f>
        <v>C</v>
      </c>
      <c r="C340" t="str">
        <f t="shared" si="15"/>
        <v>C0339</v>
      </c>
      <c r="D340" t="s">
        <v>1012</v>
      </c>
      <c r="E340" s="4" t="str">
        <f>VLOOKUP(C340,Detail!$G:$H,2,FALSE)</f>
        <v>Jindra Purwanti</v>
      </c>
      <c r="F340" s="4" t="str">
        <f>VLOOKUP(D340,Helper!$D$31:$F$36,3,FALSE)</f>
        <v>Bu Made</v>
      </c>
      <c r="G340">
        <v>89</v>
      </c>
      <c r="H340">
        <v>66</v>
      </c>
      <c r="I340">
        <v>91</v>
      </c>
      <c r="J340">
        <v>69</v>
      </c>
      <c r="K340">
        <v>95</v>
      </c>
      <c r="L340">
        <v>53</v>
      </c>
      <c r="M340">
        <v>69</v>
      </c>
      <c r="N340" s="36">
        <f>IFERROR(VLOOKUP(C340,Absen!$A$2:$B$501,2,FALSE),"No")</f>
        <v>44768</v>
      </c>
      <c r="O340" t="str">
        <f t="shared" si="16"/>
        <v>July</v>
      </c>
      <c r="P340">
        <f t="shared" si="17"/>
        <v>59</v>
      </c>
      <c r="Q340" s="42">
        <f>(Main!G340*12.5%)+(H340*12.5%)+(J340*12.5%)+(K340*12.5%)+(I340*20%)+(L340*20%)+(P340*10%)</f>
        <v>74.575000000000017</v>
      </c>
      <c r="R340" t="str">
        <f>VLOOKUP(Q340,Cara!$E$44:$F$49,2,TRUE)</f>
        <v>B</v>
      </c>
      <c r="S340" s="5">
        <f>VLOOKUP(C340,Sheet1!$A$2:$B$1001,2,FALSE)</f>
        <v>37549</v>
      </c>
      <c r="T340" s="6" t="str">
        <f>VLOOKUP(C340,Sheet1!$A$2:$G$1001,7,)</f>
        <v>Pekalongan</v>
      </c>
      <c r="U340" s="4">
        <f>VLOOKUP(C340,Sheet1!$A$2:$D$1001,4,FALSE)</f>
        <v>169</v>
      </c>
      <c r="V340" s="4">
        <f>VLOOKUP(C340,Sheet1!$A$2:$E$1001,5,FALSE)</f>
        <v>51</v>
      </c>
      <c r="W340" s="4" t="str">
        <f>VLOOKUP(C340,Sheet1!$A$2:$F$1001,6,FALSE)</f>
        <v>Jalan Yos Sudarso No. 41</v>
      </c>
      <c r="X340" s="4" t="str">
        <f>VLOOKUP(Main!C340,Sheet1!$A$2:$C$1001,3,FALSE)</f>
        <v>A+</v>
      </c>
    </row>
    <row r="341" spans="1:24" ht="15.75" x14ac:dyDescent="0.25">
      <c r="A341" s="43">
        <v>340</v>
      </c>
      <c r="B341" t="str">
        <f>VLOOKUP(D341,Cara!$C$21:$D$27,2,FALSE)</f>
        <v>C</v>
      </c>
      <c r="C341" t="str">
        <f t="shared" si="15"/>
        <v>C0340</v>
      </c>
      <c r="D341" t="s">
        <v>1012</v>
      </c>
      <c r="E341" s="4" t="str">
        <f>VLOOKUP(C341,Detail!$G:$H,2,FALSE)</f>
        <v>Jumadi Saragih</v>
      </c>
      <c r="F341" s="4" t="str">
        <f>VLOOKUP(D341,Helper!$D$31:$F$36,3,FALSE)</f>
        <v>Bu Made</v>
      </c>
      <c r="G341">
        <v>55</v>
      </c>
      <c r="H341">
        <v>71</v>
      </c>
      <c r="I341">
        <v>69</v>
      </c>
      <c r="J341">
        <v>55</v>
      </c>
      <c r="K341">
        <v>88</v>
      </c>
      <c r="L341">
        <v>43</v>
      </c>
      <c r="M341">
        <v>93</v>
      </c>
      <c r="N341" s="36">
        <f>IFERROR(VLOOKUP(C341,Absen!$A$2:$B$501,2,FALSE),"No")</f>
        <v>44748</v>
      </c>
      <c r="O341" t="str">
        <f t="shared" si="16"/>
        <v>July</v>
      </c>
      <c r="P341">
        <f t="shared" si="17"/>
        <v>83</v>
      </c>
      <c r="Q341" s="42">
        <f>(Main!G341*12.5%)+(H341*12.5%)+(J341*12.5%)+(K341*12.5%)+(I341*20%)+(L341*20%)+(P341*10%)</f>
        <v>64.325000000000003</v>
      </c>
      <c r="R341" t="str">
        <f>VLOOKUP(Q341,Cara!$E$44:$F$49,2,TRUE)</f>
        <v>C</v>
      </c>
      <c r="S341" s="5">
        <f>VLOOKUP(C341,Sheet1!$A$2:$B$1001,2,FALSE)</f>
        <v>38069</v>
      </c>
      <c r="T341" s="6" t="str">
        <f>VLOOKUP(C341,Sheet1!$A$2:$G$1001,7,)</f>
        <v>Depok</v>
      </c>
      <c r="U341" s="4">
        <f>VLOOKUP(C341,Sheet1!$A$2:$D$1001,4,FALSE)</f>
        <v>153</v>
      </c>
      <c r="V341" s="4">
        <f>VLOOKUP(C341,Sheet1!$A$2:$E$1001,5,FALSE)</f>
        <v>92</v>
      </c>
      <c r="W341" s="4" t="str">
        <f>VLOOKUP(C341,Sheet1!$A$2:$F$1001,6,FALSE)</f>
        <v>Gg. Suryakencana No. 76</v>
      </c>
      <c r="X341" s="4" t="str">
        <f>VLOOKUP(Main!C341,Sheet1!$A$2:$C$1001,3,FALSE)</f>
        <v>B-</v>
      </c>
    </row>
    <row r="342" spans="1:24" ht="15.75" x14ac:dyDescent="0.25">
      <c r="A342" s="43">
        <v>341</v>
      </c>
      <c r="B342" t="str">
        <f>VLOOKUP(D342,Cara!$C$21:$D$27,2,FALSE)</f>
        <v>C</v>
      </c>
      <c r="C342" t="str">
        <f t="shared" si="15"/>
        <v>C0341</v>
      </c>
      <c r="D342" t="s">
        <v>1012</v>
      </c>
      <c r="E342" s="4" t="str">
        <f>VLOOKUP(C342,Detail!$G:$H,2,FALSE)</f>
        <v>Padma Melani</v>
      </c>
      <c r="F342" s="4" t="str">
        <f>VLOOKUP(D342,Helper!$D$31:$F$36,3,FALSE)</f>
        <v>Bu Made</v>
      </c>
      <c r="G342">
        <v>74</v>
      </c>
      <c r="H342">
        <v>55</v>
      </c>
      <c r="I342">
        <v>82</v>
      </c>
      <c r="J342">
        <v>75</v>
      </c>
      <c r="K342">
        <v>76</v>
      </c>
      <c r="L342">
        <v>64</v>
      </c>
      <c r="M342">
        <v>100</v>
      </c>
      <c r="N342" s="36">
        <f>IFERROR(VLOOKUP(C342,Absen!$A$2:$B$501,2,FALSE),"No")</f>
        <v>44777</v>
      </c>
      <c r="O342" t="str">
        <f t="shared" si="16"/>
        <v>August</v>
      </c>
      <c r="P342">
        <f t="shared" si="17"/>
        <v>90</v>
      </c>
      <c r="Q342" s="42">
        <f>(Main!G342*12.5%)+(H342*12.5%)+(J342*12.5%)+(K342*12.5%)+(I342*20%)+(L342*20%)+(P342*10%)</f>
        <v>73.2</v>
      </c>
      <c r="R342" t="str">
        <f>VLOOKUP(Q342,Cara!$E$44:$F$49,2,TRUE)</f>
        <v>B</v>
      </c>
      <c r="S342" s="5">
        <f>VLOOKUP(C342,Sheet1!$A$2:$B$1001,2,FALSE)</f>
        <v>38440</v>
      </c>
      <c r="T342" s="6" t="str">
        <f>VLOOKUP(C342,Sheet1!$A$2:$G$1001,7,)</f>
        <v>Meulaboh</v>
      </c>
      <c r="U342" s="4">
        <f>VLOOKUP(C342,Sheet1!$A$2:$D$1001,4,FALSE)</f>
        <v>180</v>
      </c>
      <c r="V342" s="4">
        <f>VLOOKUP(C342,Sheet1!$A$2:$E$1001,5,FALSE)</f>
        <v>68</v>
      </c>
      <c r="W342" s="4" t="str">
        <f>VLOOKUP(C342,Sheet1!$A$2:$F$1001,6,FALSE)</f>
        <v>Jalan Joyoboyo No. 51</v>
      </c>
      <c r="X342" s="4" t="str">
        <f>VLOOKUP(Main!C342,Sheet1!$A$2:$C$1001,3,FALSE)</f>
        <v>AB+</v>
      </c>
    </row>
    <row r="343" spans="1:24" ht="15.75" x14ac:dyDescent="0.25">
      <c r="A343" s="43">
        <v>342</v>
      </c>
      <c r="B343" t="str">
        <f>VLOOKUP(D343,Cara!$C$21:$D$27,2,FALSE)</f>
        <v>D</v>
      </c>
      <c r="C343" t="str">
        <f t="shared" si="15"/>
        <v>D0342</v>
      </c>
      <c r="D343" t="s">
        <v>1013</v>
      </c>
      <c r="E343" s="4" t="str">
        <f>VLOOKUP(C343,Detail!$G:$H,2,FALSE)</f>
        <v>Maman Winarsih</v>
      </c>
      <c r="F343" s="4" t="str">
        <f>VLOOKUP(D343,Helper!$D$31:$F$36,3,FALSE)</f>
        <v>Pak Andi</v>
      </c>
      <c r="G343">
        <v>57</v>
      </c>
      <c r="H343">
        <v>41</v>
      </c>
      <c r="I343">
        <v>76</v>
      </c>
      <c r="J343">
        <v>70</v>
      </c>
      <c r="K343">
        <v>65</v>
      </c>
      <c r="L343">
        <v>89</v>
      </c>
      <c r="M343">
        <v>84</v>
      </c>
      <c r="N343" s="36" t="str">
        <f>IFERROR(VLOOKUP(C343,Absen!$A$2:$B$501,2,FALSE),"No")</f>
        <v>No</v>
      </c>
      <c r="O343" t="str">
        <f t="shared" si="16"/>
        <v>No</v>
      </c>
      <c r="P343">
        <f t="shared" si="17"/>
        <v>84</v>
      </c>
      <c r="Q343" s="42">
        <f>(Main!G343*12.5%)+(H343*12.5%)+(J343*12.5%)+(K343*12.5%)+(I343*20%)+(L343*20%)+(P343*10%)</f>
        <v>70.525000000000006</v>
      </c>
      <c r="R343" t="str">
        <f>VLOOKUP(Q343,Cara!$E$44:$F$49,2,TRUE)</f>
        <v>B</v>
      </c>
      <c r="S343" s="5">
        <f>VLOOKUP(C343,Sheet1!$A$2:$B$1001,2,FALSE)</f>
        <v>37918</v>
      </c>
      <c r="T343" s="6" t="str">
        <f>VLOOKUP(C343,Sheet1!$A$2:$G$1001,7,)</f>
        <v>Lubuklinggau</v>
      </c>
      <c r="U343" s="4">
        <f>VLOOKUP(C343,Sheet1!$A$2:$D$1001,4,FALSE)</f>
        <v>158</v>
      </c>
      <c r="V343" s="4">
        <f>VLOOKUP(C343,Sheet1!$A$2:$E$1001,5,FALSE)</f>
        <v>92</v>
      </c>
      <c r="W343" s="4" t="str">
        <f>VLOOKUP(C343,Sheet1!$A$2:$F$1001,6,FALSE)</f>
        <v>Jalan Cikutra Timur No. 80</v>
      </c>
      <c r="X343" s="4" t="str">
        <f>VLOOKUP(Main!C343,Sheet1!$A$2:$C$1001,3,FALSE)</f>
        <v>B+</v>
      </c>
    </row>
    <row r="344" spans="1:24" ht="15.75" x14ac:dyDescent="0.25">
      <c r="A344" s="43">
        <v>824</v>
      </c>
      <c r="B344" t="str">
        <f>VLOOKUP(D344,Cara!$C$21:$D$27,2,FALSE)</f>
        <v>E</v>
      </c>
      <c r="C344" t="str">
        <f t="shared" si="15"/>
        <v>E0824</v>
      </c>
      <c r="D344" t="s">
        <v>1010</v>
      </c>
      <c r="E344" s="4" t="str">
        <f>VLOOKUP(C344,Detail!$G:$H,2,FALSE)</f>
        <v>Yunita Namaga</v>
      </c>
      <c r="F344" s="4" t="str">
        <f>VLOOKUP(D344,Helper!$D$31:$F$36,3,FALSE)</f>
        <v>Bu Dwi</v>
      </c>
      <c r="G344">
        <v>89</v>
      </c>
      <c r="H344">
        <v>71</v>
      </c>
      <c r="I344">
        <v>87</v>
      </c>
      <c r="J344">
        <v>70</v>
      </c>
      <c r="K344">
        <v>80</v>
      </c>
      <c r="L344">
        <v>92</v>
      </c>
      <c r="M344">
        <v>88</v>
      </c>
      <c r="N344" s="36" t="str">
        <f>IFERROR(VLOOKUP(C344,Absen!$A$2:$B$501,2,FALSE),"No")</f>
        <v>No</v>
      </c>
      <c r="O344" t="str">
        <f t="shared" si="16"/>
        <v>No</v>
      </c>
      <c r="P344">
        <f t="shared" si="17"/>
        <v>88</v>
      </c>
      <c r="Q344" s="42">
        <f>(Main!G344*12.5%)+(H344*12.5%)+(J344*12.5%)+(K344*12.5%)+(I344*20%)+(L344*20%)+(P344*10%)</f>
        <v>83.350000000000009</v>
      </c>
      <c r="R344" t="str">
        <f>VLOOKUP(Q344,Cara!$E$44:$F$49,2,TRUE)</f>
        <v>A</v>
      </c>
      <c r="S344" s="5">
        <f>VLOOKUP(C344,Sheet1!$A$2:$B$1001,2,FALSE)</f>
        <v>37130</v>
      </c>
      <c r="T344" s="6" t="str">
        <f>VLOOKUP(C344,Sheet1!$A$2:$G$1001,7,)</f>
        <v>Malang</v>
      </c>
      <c r="U344" s="4">
        <f>VLOOKUP(C344,Sheet1!$A$2:$D$1001,4,FALSE)</f>
        <v>151</v>
      </c>
      <c r="V344" s="4">
        <f>VLOOKUP(C344,Sheet1!$A$2:$E$1001,5,FALSE)</f>
        <v>69</v>
      </c>
      <c r="W344" s="4" t="str">
        <f>VLOOKUP(C344,Sheet1!$A$2:$F$1001,6,FALSE)</f>
        <v xml:space="preserve">Gg. Laswi No. 6
</v>
      </c>
      <c r="X344" s="4" t="str">
        <f>VLOOKUP(Main!C344,Sheet1!$A$2:$C$1001,3,FALSE)</f>
        <v>AB+</v>
      </c>
    </row>
    <row r="345" spans="1:24" ht="15.75" x14ac:dyDescent="0.25">
      <c r="A345" s="43">
        <v>344</v>
      </c>
      <c r="B345" t="str">
        <f>VLOOKUP(D345,Cara!$C$21:$D$27,2,FALSE)</f>
        <v>D</v>
      </c>
      <c r="C345" t="str">
        <f t="shared" si="15"/>
        <v>D0344</v>
      </c>
      <c r="D345" t="s">
        <v>1013</v>
      </c>
      <c r="E345" s="4" t="str">
        <f>VLOOKUP(C345,Detail!$G:$H,2,FALSE)</f>
        <v>Zelaya Suartini</v>
      </c>
      <c r="F345" s="4" t="str">
        <f>VLOOKUP(D345,Helper!$D$31:$F$36,3,FALSE)</f>
        <v>Pak Andi</v>
      </c>
      <c r="G345">
        <v>94</v>
      </c>
      <c r="H345">
        <v>61</v>
      </c>
      <c r="I345">
        <v>79</v>
      </c>
      <c r="J345">
        <v>53</v>
      </c>
      <c r="K345">
        <v>52</v>
      </c>
      <c r="L345">
        <v>57</v>
      </c>
      <c r="M345">
        <v>71</v>
      </c>
      <c r="N345" s="36" t="str">
        <f>IFERROR(VLOOKUP(C345,Absen!$A$2:$B$501,2,FALSE),"No")</f>
        <v>No</v>
      </c>
      <c r="O345" t="str">
        <f t="shared" si="16"/>
        <v>No</v>
      </c>
      <c r="P345">
        <f t="shared" si="17"/>
        <v>71</v>
      </c>
      <c r="Q345" s="42">
        <f>(Main!G345*12.5%)+(H345*12.5%)+(J345*12.5%)+(K345*12.5%)+(I345*20%)+(L345*20%)+(P345*10%)</f>
        <v>66.8</v>
      </c>
      <c r="R345" t="str">
        <f>VLOOKUP(Q345,Cara!$E$44:$F$49,2,TRUE)</f>
        <v>C</v>
      </c>
      <c r="S345" s="5">
        <f>VLOOKUP(C345,Sheet1!$A$2:$B$1001,2,FALSE)</f>
        <v>37534</v>
      </c>
      <c r="T345" s="6" t="str">
        <f>VLOOKUP(C345,Sheet1!$A$2:$G$1001,7,)</f>
        <v>Manado</v>
      </c>
      <c r="U345" s="4">
        <f>VLOOKUP(C345,Sheet1!$A$2:$D$1001,4,FALSE)</f>
        <v>154</v>
      </c>
      <c r="V345" s="4">
        <f>VLOOKUP(C345,Sheet1!$A$2:$E$1001,5,FALSE)</f>
        <v>48</v>
      </c>
      <c r="W345" s="4" t="str">
        <f>VLOOKUP(C345,Sheet1!$A$2:$F$1001,6,FALSE)</f>
        <v>Jalan Peta No. 59</v>
      </c>
      <c r="X345" s="4" t="str">
        <f>VLOOKUP(Main!C345,Sheet1!$A$2:$C$1001,3,FALSE)</f>
        <v>B+</v>
      </c>
    </row>
    <row r="346" spans="1:24" ht="15.75" x14ac:dyDescent="0.25">
      <c r="A346" s="43">
        <v>345</v>
      </c>
      <c r="B346" t="str">
        <f>VLOOKUP(D346,Cara!$C$21:$D$27,2,FALSE)</f>
        <v>E</v>
      </c>
      <c r="C346" t="str">
        <f t="shared" si="15"/>
        <v>E0345</v>
      </c>
      <c r="D346" t="s">
        <v>1010</v>
      </c>
      <c r="E346" s="4" t="str">
        <f>VLOOKUP(C346,Detail!$G:$H,2,FALSE)</f>
        <v>Teddy Aryani</v>
      </c>
      <c r="F346" s="4" t="str">
        <f>VLOOKUP(D346,Helper!$D$31:$F$36,3,FALSE)</f>
        <v>Bu Dwi</v>
      </c>
      <c r="G346">
        <v>56</v>
      </c>
      <c r="H346">
        <v>61</v>
      </c>
      <c r="I346">
        <v>92</v>
      </c>
      <c r="J346">
        <v>56</v>
      </c>
      <c r="K346">
        <v>83</v>
      </c>
      <c r="L346">
        <v>78</v>
      </c>
      <c r="M346">
        <v>61</v>
      </c>
      <c r="N346" s="36">
        <f>IFERROR(VLOOKUP(C346,Absen!$A$2:$B$501,2,FALSE),"No")</f>
        <v>44799</v>
      </c>
      <c r="O346" t="str">
        <f t="shared" si="16"/>
        <v>August</v>
      </c>
      <c r="P346">
        <f t="shared" si="17"/>
        <v>51</v>
      </c>
      <c r="Q346" s="42">
        <f>(Main!G346*12.5%)+(H346*12.5%)+(J346*12.5%)+(K346*12.5%)+(I346*20%)+(L346*20%)+(P346*10%)</f>
        <v>71.099999999999994</v>
      </c>
      <c r="R346" t="str">
        <f>VLOOKUP(Q346,Cara!$E$44:$F$49,2,TRUE)</f>
        <v>B</v>
      </c>
      <c r="S346" s="5">
        <f>VLOOKUP(C346,Sheet1!$A$2:$B$1001,2,FALSE)</f>
        <v>38223</v>
      </c>
      <c r="T346" s="6" t="str">
        <f>VLOOKUP(C346,Sheet1!$A$2:$G$1001,7,)</f>
        <v>Meulaboh</v>
      </c>
      <c r="U346" s="4">
        <f>VLOOKUP(C346,Sheet1!$A$2:$D$1001,4,FALSE)</f>
        <v>173</v>
      </c>
      <c r="V346" s="4">
        <f>VLOOKUP(C346,Sheet1!$A$2:$E$1001,5,FALSE)</f>
        <v>89</v>
      </c>
      <c r="W346" s="4" t="str">
        <f>VLOOKUP(C346,Sheet1!$A$2:$F$1001,6,FALSE)</f>
        <v xml:space="preserve">Jalan Indragiri No. 9
</v>
      </c>
      <c r="X346" s="4" t="str">
        <f>VLOOKUP(Main!C346,Sheet1!$A$2:$C$1001,3,FALSE)</f>
        <v>O-</v>
      </c>
    </row>
    <row r="347" spans="1:24" ht="15.75" x14ac:dyDescent="0.25">
      <c r="A347" s="43">
        <v>346</v>
      </c>
      <c r="B347" t="str">
        <f>VLOOKUP(D347,Cara!$C$21:$D$27,2,FALSE)</f>
        <v>F</v>
      </c>
      <c r="C347" t="str">
        <f t="shared" si="15"/>
        <v>F0346</v>
      </c>
      <c r="D347" t="s">
        <v>1011</v>
      </c>
      <c r="E347" s="4" t="str">
        <f>VLOOKUP(C347,Detail!$G:$H,2,FALSE)</f>
        <v>Tomi Pangestu</v>
      </c>
      <c r="F347" s="4" t="str">
        <f>VLOOKUP(D347,Helper!$D$31:$F$36,3,FALSE)</f>
        <v>Pak Krisna</v>
      </c>
      <c r="G347">
        <v>65</v>
      </c>
      <c r="H347">
        <v>65</v>
      </c>
      <c r="I347">
        <v>91</v>
      </c>
      <c r="J347">
        <v>53</v>
      </c>
      <c r="K347">
        <v>83</v>
      </c>
      <c r="L347">
        <v>89</v>
      </c>
      <c r="M347">
        <v>94</v>
      </c>
      <c r="N347" s="36" t="str">
        <f>IFERROR(VLOOKUP(C347,Absen!$A$2:$B$501,2,FALSE),"No")</f>
        <v>No</v>
      </c>
      <c r="O347" t="str">
        <f t="shared" si="16"/>
        <v>No</v>
      </c>
      <c r="P347">
        <f t="shared" si="17"/>
        <v>94</v>
      </c>
      <c r="Q347" s="42">
        <f>(Main!G347*12.5%)+(H347*12.5%)+(J347*12.5%)+(K347*12.5%)+(I347*20%)+(L347*20%)+(P347*10%)</f>
        <v>78.650000000000006</v>
      </c>
      <c r="R347" t="str">
        <f>VLOOKUP(Q347,Cara!$E$44:$F$49,2,TRUE)</f>
        <v>B</v>
      </c>
      <c r="S347" s="5">
        <f>VLOOKUP(C347,Sheet1!$A$2:$B$1001,2,FALSE)</f>
        <v>38156</v>
      </c>
      <c r="T347" s="6" t="str">
        <f>VLOOKUP(C347,Sheet1!$A$2:$G$1001,7,)</f>
        <v>Sawahlunto</v>
      </c>
      <c r="U347" s="4">
        <f>VLOOKUP(C347,Sheet1!$A$2:$D$1001,4,FALSE)</f>
        <v>161</v>
      </c>
      <c r="V347" s="4">
        <f>VLOOKUP(C347,Sheet1!$A$2:$E$1001,5,FALSE)</f>
        <v>66</v>
      </c>
      <c r="W347" s="4" t="str">
        <f>VLOOKUP(C347,Sheet1!$A$2:$F$1001,6,FALSE)</f>
        <v>Gang S. Parman No. 79</v>
      </c>
      <c r="X347" s="4" t="str">
        <f>VLOOKUP(Main!C347,Sheet1!$A$2:$C$1001,3,FALSE)</f>
        <v>A-</v>
      </c>
    </row>
    <row r="348" spans="1:24" ht="15.75" x14ac:dyDescent="0.25">
      <c r="A348" s="43">
        <v>347</v>
      </c>
      <c r="B348" t="str">
        <f>VLOOKUP(D348,Cara!$C$21:$D$27,2,FALSE)</f>
        <v>D</v>
      </c>
      <c r="C348" t="str">
        <f t="shared" si="15"/>
        <v>D0347</v>
      </c>
      <c r="D348" t="s">
        <v>1013</v>
      </c>
      <c r="E348" s="4" t="str">
        <f>VLOOKUP(C348,Detail!$G:$H,2,FALSE)</f>
        <v>Dartono Purnawati</v>
      </c>
      <c r="F348" s="4" t="str">
        <f>VLOOKUP(D348,Helper!$D$31:$F$36,3,FALSE)</f>
        <v>Pak Andi</v>
      </c>
      <c r="G348">
        <v>89</v>
      </c>
      <c r="H348">
        <v>72</v>
      </c>
      <c r="I348">
        <v>38</v>
      </c>
      <c r="J348">
        <v>52</v>
      </c>
      <c r="K348">
        <v>65</v>
      </c>
      <c r="L348">
        <v>98</v>
      </c>
      <c r="M348">
        <v>64</v>
      </c>
      <c r="N348" s="36" t="str">
        <f>IFERROR(VLOOKUP(C348,Absen!$A$2:$B$501,2,FALSE),"No")</f>
        <v>No</v>
      </c>
      <c r="O348" t="str">
        <f t="shared" si="16"/>
        <v>No</v>
      </c>
      <c r="P348">
        <f t="shared" si="17"/>
        <v>64</v>
      </c>
      <c r="Q348" s="42">
        <f>(Main!G348*12.5%)+(H348*12.5%)+(J348*12.5%)+(K348*12.5%)+(I348*20%)+(L348*20%)+(P348*10%)</f>
        <v>68.350000000000009</v>
      </c>
      <c r="R348" t="str">
        <f>VLOOKUP(Q348,Cara!$E$44:$F$49,2,TRUE)</f>
        <v>C</v>
      </c>
      <c r="S348" s="5">
        <f>VLOOKUP(C348,Sheet1!$A$2:$B$1001,2,FALSE)</f>
        <v>37246</v>
      </c>
      <c r="T348" s="6" t="str">
        <f>VLOOKUP(C348,Sheet1!$A$2:$G$1001,7,)</f>
        <v>Purwokerto</v>
      </c>
      <c r="U348" s="4">
        <f>VLOOKUP(C348,Sheet1!$A$2:$D$1001,4,FALSE)</f>
        <v>160</v>
      </c>
      <c r="V348" s="4">
        <f>VLOOKUP(C348,Sheet1!$A$2:$E$1001,5,FALSE)</f>
        <v>48</v>
      </c>
      <c r="W348" s="4" t="str">
        <f>VLOOKUP(C348,Sheet1!$A$2:$F$1001,6,FALSE)</f>
        <v xml:space="preserve">Jalan Pacuan Kuda No. 5
</v>
      </c>
      <c r="X348" s="4" t="str">
        <f>VLOOKUP(Main!C348,Sheet1!$A$2:$C$1001,3,FALSE)</f>
        <v>AB+</v>
      </c>
    </row>
    <row r="349" spans="1:24" ht="15.75" x14ac:dyDescent="0.25">
      <c r="A349" s="43">
        <v>348</v>
      </c>
      <c r="B349" t="str">
        <f>VLOOKUP(D349,Cara!$C$21:$D$27,2,FALSE)</f>
        <v>D</v>
      </c>
      <c r="C349" t="str">
        <f t="shared" si="15"/>
        <v>D0348</v>
      </c>
      <c r="D349" t="s">
        <v>1013</v>
      </c>
      <c r="E349" s="4" t="str">
        <f>VLOOKUP(C349,Detail!$G:$H,2,FALSE)</f>
        <v>Muni Mangunsong</v>
      </c>
      <c r="F349" s="4" t="str">
        <f>VLOOKUP(D349,Helper!$D$31:$F$36,3,FALSE)</f>
        <v>Pak Andi</v>
      </c>
      <c r="G349">
        <v>64</v>
      </c>
      <c r="H349">
        <v>75</v>
      </c>
      <c r="I349">
        <v>59</v>
      </c>
      <c r="J349">
        <v>74</v>
      </c>
      <c r="K349">
        <v>64</v>
      </c>
      <c r="L349">
        <v>46</v>
      </c>
      <c r="M349">
        <v>65</v>
      </c>
      <c r="N349" s="36" t="str">
        <f>IFERROR(VLOOKUP(C349,Absen!$A$2:$B$501,2,FALSE),"No")</f>
        <v>No</v>
      </c>
      <c r="O349" t="str">
        <f t="shared" si="16"/>
        <v>No</v>
      </c>
      <c r="P349">
        <f t="shared" si="17"/>
        <v>65</v>
      </c>
      <c r="Q349" s="42">
        <f>(Main!G349*12.5%)+(H349*12.5%)+(J349*12.5%)+(K349*12.5%)+(I349*20%)+(L349*20%)+(P349*10%)</f>
        <v>62.125</v>
      </c>
      <c r="R349" t="str">
        <f>VLOOKUP(Q349,Cara!$E$44:$F$49,2,TRUE)</f>
        <v>C</v>
      </c>
      <c r="S349" s="5">
        <f>VLOOKUP(C349,Sheet1!$A$2:$B$1001,2,FALSE)</f>
        <v>37838</v>
      </c>
      <c r="T349" s="6" t="str">
        <f>VLOOKUP(C349,Sheet1!$A$2:$G$1001,7,)</f>
        <v>Pagaralam</v>
      </c>
      <c r="U349" s="4">
        <f>VLOOKUP(C349,Sheet1!$A$2:$D$1001,4,FALSE)</f>
        <v>173</v>
      </c>
      <c r="V349" s="4">
        <f>VLOOKUP(C349,Sheet1!$A$2:$E$1001,5,FALSE)</f>
        <v>89</v>
      </c>
      <c r="W349" s="4" t="str">
        <f>VLOOKUP(C349,Sheet1!$A$2:$F$1001,6,FALSE)</f>
        <v>Jalan Moch. Toha No. 73</v>
      </c>
      <c r="X349" s="4" t="str">
        <f>VLOOKUP(Main!C349,Sheet1!$A$2:$C$1001,3,FALSE)</f>
        <v>A-</v>
      </c>
    </row>
    <row r="350" spans="1:24" ht="15.75" x14ac:dyDescent="0.25">
      <c r="A350" s="43">
        <v>349</v>
      </c>
      <c r="B350" t="str">
        <f>VLOOKUP(D350,Cara!$C$21:$D$27,2,FALSE)</f>
        <v>F</v>
      </c>
      <c r="C350" t="str">
        <f t="shared" si="15"/>
        <v>F0349</v>
      </c>
      <c r="D350" t="s">
        <v>1011</v>
      </c>
      <c r="E350" s="4" t="str">
        <f>VLOOKUP(C350,Detail!$G:$H,2,FALSE)</f>
        <v>Bala Sihotang</v>
      </c>
      <c r="F350" s="4" t="str">
        <f>VLOOKUP(D350,Helper!$D$31:$F$36,3,FALSE)</f>
        <v>Pak Krisna</v>
      </c>
      <c r="G350">
        <v>68</v>
      </c>
      <c r="H350">
        <v>73</v>
      </c>
      <c r="I350">
        <v>80</v>
      </c>
      <c r="J350">
        <v>64</v>
      </c>
      <c r="K350">
        <v>53</v>
      </c>
      <c r="L350">
        <v>75</v>
      </c>
      <c r="M350">
        <v>95</v>
      </c>
      <c r="N350" s="36" t="str">
        <f>IFERROR(VLOOKUP(C350,Absen!$A$2:$B$501,2,FALSE),"No")</f>
        <v>No</v>
      </c>
      <c r="O350" t="str">
        <f t="shared" si="16"/>
        <v>No</v>
      </c>
      <c r="P350">
        <f t="shared" si="17"/>
        <v>95</v>
      </c>
      <c r="Q350" s="42">
        <f>(Main!G350*12.5%)+(H350*12.5%)+(J350*12.5%)+(K350*12.5%)+(I350*20%)+(L350*20%)+(P350*10%)</f>
        <v>72.75</v>
      </c>
      <c r="R350" t="str">
        <f>VLOOKUP(Q350,Cara!$E$44:$F$49,2,TRUE)</f>
        <v>B</v>
      </c>
      <c r="S350" s="5">
        <f>VLOOKUP(C350,Sheet1!$A$2:$B$1001,2,FALSE)</f>
        <v>38226</v>
      </c>
      <c r="T350" s="6" t="str">
        <f>VLOOKUP(C350,Sheet1!$A$2:$G$1001,7,)</f>
        <v>Meulaboh</v>
      </c>
      <c r="U350" s="4">
        <f>VLOOKUP(C350,Sheet1!$A$2:$D$1001,4,FALSE)</f>
        <v>160</v>
      </c>
      <c r="V350" s="4">
        <f>VLOOKUP(C350,Sheet1!$A$2:$E$1001,5,FALSE)</f>
        <v>46</v>
      </c>
      <c r="W350" s="4" t="str">
        <f>VLOOKUP(C350,Sheet1!$A$2:$F$1001,6,FALSE)</f>
        <v>Gg. Dipatiukur No. 07</v>
      </c>
      <c r="X350" s="4" t="str">
        <f>VLOOKUP(Main!C350,Sheet1!$A$2:$C$1001,3,FALSE)</f>
        <v>O+</v>
      </c>
    </row>
    <row r="351" spans="1:24" ht="15.75" x14ac:dyDescent="0.25">
      <c r="A351" s="43">
        <v>350</v>
      </c>
      <c r="B351" t="str">
        <f>VLOOKUP(D351,Cara!$C$21:$D$27,2,FALSE)</f>
        <v>E</v>
      </c>
      <c r="C351" t="str">
        <f t="shared" si="15"/>
        <v>E0350</v>
      </c>
      <c r="D351" t="s">
        <v>1010</v>
      </c>
      <c r="E351" s="4" t="str">
        <f>VLOOKUP(C351,Detail!$G:$H,2,FALSE)</f>
        <v>Kayla Nuraini</v>
      </c>
      <c r="F351" s="4" t="str">
        <f>VLOOKUP(D351,Helper!$D$31:$F$36,3,FALSE)</f>
        <v>Bu Dwi</v>
      </c>
      <c r="G351">
        <v>70</v>
      </c>
      <c r="H351">
        <v>64</v>
      </c>
      <c r="I351">
        <v>74</v>
      </c>
      <c r="J351">
        <v>52</v>
      </c>
      <c r="K351">
        <v>54</v>
      </c>
      <c r="L351">
        <v>70</v>
      </c>
      <c r="M351">
        <v>77</v>
      </c>
      <c r="N351" s="36" t="str">
        <f>IFERROR(VLOOKUP(C351,Absen!$A$2:$B$501,2,FALSE),"No")</f>
        <v>No</v>
      </c>
      <c r="O351" t="str">
        <f t="shared" si="16"/>
        <v>No</v>
      </c>
      <c r="P351">
        <f t="shared" si="17"/>
        <v>77</v>
      </c>
      <c r="Q351" s="42">
        <f>(Main!G351*12.5%)+(H351*12.5%)+(J351*12.5%)+(K351*12.5%)+(I351*20%)+(L351*20%)+(P351*10%)</f>
        <v>66.5</v>
      </c>
      <c r="R351" t="str">
        <f>VLOOKUP(Q351,Cara!$E$44:$F$49,2,TRUE)</f>
        <v>C</v>
      </c>
      <c r="S351" s="5">
        <f>VLOOKUP(C351,Sheet1!$A$2:$B$1001,2,FALSE)</f>
        <v>37352</v>
      </c>
      <c r="T351" s="6" t="str">
        <f>VLOOKUP(C351,Sheet1!$A$2:$G$1001,7,)</f>
        <v>Tangerang Selatan</v>
      </c>
      <c r="U351" s="4">
        <f>VLOOKUP(C351,Sheet1!$A$2:$D$1001,4,FALSE)</f>
        <v>166</v>
      </c>
      <c r="V351" s="4">
        <f>VLOOKUP(C351,Sheet1!$A$2:$E$1001,5,FALSE)</f>
        <v>61</v>
      </c>
      <c r="W351" s="4" t="str">
        <f>VLOOKUP(C351,Sheet1!$A$2:$F$1001,6,FALSE)</f>
        <v>Jalan Cihampelas No. 91</v>
      </c>
      <c r="X351" s="4" t="str">
        <f>VLOOKUP(Main!C351,Sheet1!$A$2:$C$1001,3,FALSE)</f>
        <v>AB+</v>
      </c>
    </row>
    <row r="352" spans="1:24" ht="15.75" x14ac:dyDescent="0.25">
      <c r="A352" s="43">
        <v>351</v>
      </c>
      <c r="B352" t="str">
        <f>VLOOKUP(D352,Cara!$C$21:$D$27,2,FALSE)</f>
        <v>B</v>
      </c>
      <c r="C352" t="str">
        <f t="shared" si="15"/>
        <v>B0351</v>
      </c>
      <c r="D352" t="s">
        <v>1014</v>
      </c>
      <c r="E352" s="4" t="str">
        <f>VLOOKUP(C352,Detail!$G:$H,2,FALSE)</f>
        <v>Bagus Namaga</v>
      </c>
      <c r="F352" s="4" t="str">
        <f>VLOOKUP(D352,Helper!$D$31:$F$36,3,FALSE)</f>
        <v>Bu Ratna</v>
      </c>
      <c r="G352">
        <v>90</v>
      </c>
      <c r="H352">
        <v>40</v>
      </c>
      <c r="I352">
        <v>92</v>
      </c>
      <c r="J352">
        <v>60</v>
      </c>
      <c r="K352">
        <v>68</v>
      </c>
      <c r="L352">
        <v>74</v>
      </c>
      <c r="M352">
        <v>67</v>
      </c>
      <c r="N352" s="36" t="str">
        <f>IFERROR(VLOOKUP(C352,Absen!$A$2:$B$501,2,FALSE),"No")</f>
        <v>No</v>
      </c>
      <c r="O352" t="str">
        <f t="shared" si="16"/>
        <v>No</v>
      </c>
      <c r="P352">
        <f t="shared" si="17"/>
        <v>67</v>
      </c>
      <c r="Q352" s="42">
        <f>(Main!G352*12.5%)+(H352*12.5%)+(J352*12.5%)+(K352*12.5%)+(I352*20%)+(L352*20%)+(P352*10%)</f>
        <v>72.150000000000006</v>
      </c>
      <c r="R352" t="str">
        <f>VLOOKUP(Q352,Cara!$E$44:$F$49,2,TRUE)</f>
        <v>B</v>
      </c>
      <c r="S352" s="5">
        <f>VLOOKUP(C352,Sheet1!$A$2:$B$1001,2,FALSE)</f>
        <v>37771</v>
      </c>
      <c r="T352" s="6" t="str">
        <f>VLOOKUP(C352,Sheet1!$A$2:$G$1001,7,)</f>
        <v>Lhokseumawe</v>
      </c>
      <c r="U352" s="4">
        <f>VLOOKUP(C352,Sheet1!$A$2:$D$1001,4,FALSE)</f>
        <v>168</v>
      </c>
      <c r="V352" s="4">
        <f>VLOOKUP(C352,Sheet1!$A$2:$E$1001,5,FALSE)</f>
        <v>51</v>
      </c>
      <c r="W352" s="4" t="str">
        <f>VLOOKUP(C352,Sheet1!$A$2:$F$1001,6,FALSE)</f>
        <v xml:space="preserve">Jl. Kutai No. 6
</v>
      </c>
      <c r="X352" s="4" t="str">
        <f>VLOOKUP(Main!C352,Sheet1!$A$2:$C$1001,3,FALSE)</f>
        <v>A-</v>
      </c>
    </row>
    <row r="353" spans="1:24" ht="15.75" x14ac:dyDescent="0.25">
      <c r="A353" s="43">
        <v>352</v>
      </c>
      <c r="B353" t="str">
        <f>VLOOKUP(D353,Cara!$C$21:$D$27,2,FALSE)</f>
        <v>B</v>
      </c>
      <c r="C353" t="str">
        <f t="shared" si="15"/>
        <v>B0352</v>
      </c>
      <c r="D353" t="s">
        <v>1014</v>
      </c>
      <c r="E353" s="4" t="str">
        <f>VLOOKUP(C353,Detail!$G:$H,2,FALSE)</f>
        <v>Reksa Januar</v>
      </c>
      <c r="F353" s="4" t="str">
        <f>VLOOKUP(D353,Helper!$D$31:$F$36,3,FALSE)</f>
        <v>Bu Ratna</v>
      </c>
      <c r="G353">
        <v>60</v>
      </c>
      <c r="H353">
        <v>66</v>
      </c>
      <c r="I353">
        <v>84</v>
      </c>
      <c r="J353">
        <v>60</v>
      </c>
      <c r="K353">
        <v>52</v>
      </c>
      <c r="L353">
        <v>63</v>
      </c>
      <c r="M353">
        <v>93</v>
      </c>
      <c r="N353" s="36" t="str">
        <f>IFERROR(VLOOKUP(C353,Absen!$A$2:$B$501,2,FALSE),"No")</f>
        <v>No</v>
      </c>
      <c r="O353" t="str">
        <f t="shared" si="16"/>
        <v>No</v>
      </c>
      <c r="P353">
        <f t="shared" si="17"/>
        <v>93</v>
      </c>
      <c r="Q353" s="42">
        <f>(Main!G353*12.5%)+(H353*12.5%)+(J353*12.5%)+(K353*12.5%)+(I353*20%)+(L353*20%)+(P353*10%)</f>
        <v>68.45</v>
      </c>
      <c r="R353" t="str">
        <f>VLOOKUP(Q353,Cara!$E$44:$F$49,2,TRUE)</f>
        <v>C</v>
      </c>
      <c r="S353" s="5">
        <f>VLOOKUP(C353,Sheet1!$A$2:$B$1001,2,FALSE)</f>
        <v>37690</v>
      </c>
      <c r="T353" s="6" t="str">
        <f>VLOOKUP(C353,Sheet1!$A$2:$G$1001,7,)</f>
        <v>Tanjungpinang</v>
      </c>
      <c r="U353" s="4">
        <f>VLOOKUP(C353,Sheet1!$A$2:$D$1001,4,FALSE)</f>
        <v>170</v>
      </c>
      <c r="V353" s="4">
        <f>VLOOKUP(C353,Sheet1!$A$2:$E$1001,5,FALSE)</f>
        <v>63</v>
      </c>
      <c r="W353" s="4" t="str">
        <f>VLOOKUP(C353,Sheet1!$A$2:$F$1001,6,FALSE)</f>
        <v>Jalan Merdeka No. 87</v>
      </c>
      <c r="X353" s="4" t="str">
        <f>VLOOKUP(Main!C353,Sheet1!$A$2:$C$1001,3,FALSE)</f>
        <v>A+</v>
      </c>
    </row>
    <row r="354" spans="1:24" ht="15.75" x14ac:dyDescent="0.25">
      <c r="A354" s="43">
        <v>353</v>
      </c>
      <c r="B354" t="str">
        <f>VLOOKUP(D354,Cara!$C$21:$D$27,2,FALSE)</f>
        <v>E</v>
      </c>
      <c r="C354" t="str">
        <f t="shared" si="15"/>
        <v>E0353</v>
      </c>
      <c r="D354" t="s">
        <v>1010</v>
      </c>
      <c r="E354" s="4" t="str">
        <f>VLOOKUP(C354,Detail!$G:$H,2,FALSE)</f>
        <v>Edison Maheswara</v>
      </c>
      <c r="F354" s="4" t="str">
        <f>VLOOKUP(D354,Helper!$D$31:$F$36,3,FALSE)</f>
        <v>Bu Dwi</v>
      </c>
      <c r="G354">
        <v>91</v>
      </c>
      <c r="H354">
        <v>48</v>
      </c>
      <c r="I354">
        <v>35</v>
      </c>
      <c r="J354">
        <v>53</v>
      </c>
      <c r="K354">
        <v>52</v>
      </c>
      <c r="L354">
        <v>84</v>
      </c>
      <c r="M354">
        <v>96</v>
      </c>
      <c r="N354" s="36">
        <f>IFERROR(VLOOKUP(C354,Absen!$A$2:$B$501,2,FALSE),"No")</f>
        <v>44801</v>
      </c>
      <c r="O354" t="str">
        <f t="shared" si="16"/>
        <v>August</v>
      </c>
      <c r="P354">
        <f t="shared" si="17"/>
        <v>86</v>
      </c>
      <c r="Q354" s="42">
        <f>(Main!G354*12.5%)+(H354*12.5%)+(J354*12.5%)+(K354*12.5%)+(I354*20%)+(L354*20%)+(P354*10%)</f>
        <v>62.9</v>
      </c>
      <c r="R354" t="str">
        <f>VLOOKUP(Q354,Cara!$E$44:$F$49,2,TRUE)</f>
        <v>C</v>
      </c>
      <c r="S354" s="5">
        <f>VLOOKUP(C354,Sheet1!$A$2:$B$1001,2,FALSE)</f>
        <v>38042</v>
      </c>
      <c r="T354" s="6" t="str">
        <f>VLOOKUP(C354,Sheet1!$A$2:$G$1001,7,)</f>
        <v>Pagaralam</v>
      </c>
      <c r="U354" s="4">
        <f>VLOOKUP(C354,Sheet1!$A$2:$D$1001,4,FALSE)</f>
        <v>174</v>
      </c>
      <c r="V354" s="4">
        <f>VLOOKUP(C354,Sheet1!$A$2:$E$1001,5,FALSE)</f>
        <v>52</v>
      </c>
      <c r="W354" s="4" t="str">
        <f>VLOOKUP(C354,Sheet1!$A$2:$F$1001,6,FALSE)</f>
        <v xml:space="preserve">Jl. Asia Afrika No. 1
</v>
      </c>
      <c r="X354" s="4" t="str">
        <f>VLOOKUP(Main!C354,Sheet1!$A$2:$C$1001,3,FALSE)</f>
        <v>A-</v>
      </c>
    </row>
    <row r="355" spans="1:24" ht="15.75" x14ac:dyDescent="0.25">
      <c r="A355" s="43">
        <v>354</v>
      </c>
      <c r="B355" t="str">
        <f>VLOOKUP(D355,Cara!$C$21:$D$27,2,FALSE)</f>
        <v>C</v>
      </c>
      <c r="C355" t="str">
        <f t="shared" si="15"/>
        <v>C0354</v>
      </c>
      <c r="D355" t="s">
        <v>1012</v>
      </c>
      <c r="E355" s="4" t="str">
        <f>VLOOKUP(C355,Detail!$G:$H,2,FALSE)</f>
        <v>Ika Haryanto</v>
      </c>
      <c r="F355" s="4" t="str">
        <f>VLOOKUP(D355,Helper!$D$31:$F$36,3,FALSE)</f>
        <v>Bu Made</v>
      </c>
      <c r="G355">
        <v>60</v>
      </c>
      <c r="H355">
        <v>58</v>
      </c>
      <c r="I355">
        <v>78</v>
      </c>
      <c r="J355">
        <v>58</v>
      </c>
      <c r="K355">
        <v>71</v>
      </c>
      <c r="L355">
        <v>92</v>
      </c>
      <c r="M355">
        <v>99</v>
      </c>
      <c r="N355" s="36" t="str">
        <f>IFERROR(VLOOKUP(C355,Absen!$A$2:$B$501,2,FALSE),"No")</f>
        <v>No</v>
      </c>
      <c r="O355" t="str">
        <f t="shared" si="16"/>
        <v>No</v>
      </c>
      <c r="P355">
        <f t="shared" si="17"/>
        <v>99</v>
      </c>
      <c r="Q355" s="42">
        <f>(Main!G355*12.5%)+(H355*12.5%)+(J355*12.5%)+(K355*12.5%)+(I355*20%)+(L355*20%)+(P355*10%)</f>
        <v>74.775000000000006</v>
      </c>
      <c r="R355" t="str">
        <f>VLOOKUP(Q355,Cara!$E$44:$F$49,2,TRUE)</f>
        <v>B</v>
      </c>
      <c r="S355" s="5">
        <f>VLOOKUP(C355,Sheet1!$A$2:$B$1001,2,FALSE)</f>
        <v>37033</v>
      </c>
      <c r="T355" s="6" t="str">
        <f>VLOOKUP(C355,Sheet1!$A$2:$G$1001,7,)</f>
        <v>Tasikmalaya</v>
      </c>
      <c r="U355" s="4">
        <f>VLOOKUP(C355,Sheet1!$A$2:$D$1001,4,FALSE)</f>
        <v>162</v>
      </c>
      <c r="V355" s="4">
        <f>VLOOKUP(C355,Sheet1!$A$2:$E$1001,5,FALSE)</f>
        <v>87</v>
      </c>
      <c r="W355" s="4" t="str">
        <f>VLOOKUP(C355,Sheet1!$A$2:$F$1001,6,FALSE)</f>
        <v>Gg. Rungkut Industri No. 31</v>
      </c>
      <c r="X355" s="4" t="str">
        <f>VLOOKUP(Main!C355,Sheet1!$A$2:$C$1001,3,FALSE)</f>
        <v>B-</v>
      </c>
    </row>
    <row r="356" spans="1:24" ht="15.75" x14ac:dyDescent="0.25">
      <c r="A356" s="43">
        <v>355</v>
      </c>
      <c r="B356" t="str">
        <f>VLOOKUP(D356,Cara!$C$21:$D$27,2,FALSE)</f>
        <v>A</v>
      </c>
      <c r="C356" t="str">
        <f t="shared" si="15"/>
        <v>A0355</v>
      </c>
      <c r="D356" t="s">
        <v>1015</v>
      </c>
      <c r="E356" s="4" t="str">
        <f>VLOOKUP(C356,Detail!$G:$H,2,FALSE)</f>
        <v>Jatmiko Pangestu</v>
      </c>
      <c r="F356" s="4" t="str">
        <f>VLOOKUP(D356,Helper!$D$31:$F$36,3,FALSE)</f>
        <v>Pak Budi</v>
      </c>
      <c r="G356">
        <v>51</v>
      </c>
      <c r="H356">
        <v>69</v>
      </c>
      <c r="I356">
        <v>49</v>
      </c>
      <c r="J356">
        <v>57</v>
      </c>
      <c r="K356">
        <v>94</v>
      </c>
      <c r="L356">
        <v>49</v>
      </c>
      <c r="M356">
        <v>86</v>
      </c>
      <c r="N356" s="36">
        <f>IFERROR(VLOOKUP(C356,Absen!$A$2:$B$501,2,FALSE),"No")</f>
        <v>44834</v>
      </c>
      <c r="O356" t="str">
        <f t="shared" si="16"/>
        <v>September</v>
      </c>
      <c r="P356">
        <f t="shared" si="17"/>
        <v>76</v>
      </c>
      <c r="Q356" s="42">
        <f>(Main!G356*12.5%)+(H356*12.5%)+(J356*12.5%)+(K356*12.5%)+(I356*20%)+(L356*20%)+(P356*10%)</f>
        <v>61.074999999999996</v>
      </c>
      <c r="R356" t="str">
        <f>VLOOKUP(Q356,Cara!$E$44:$F$49,2,TRUE)</f>
        <v>C</v>
      </c>
      <c r="S356" s="5">
        <f>VLOOKUP(C356,Sheet1!$A$2:$B$1001,2,FALSE)</f>
        <v>37337</v>
      </c>
      <c r="T356" s="6" t="str">
        <f>VLOOKUP(C356,Sheet1!$A$2:$G$1001,7,)</f>
        <v>Tarakan</v>
      </c>
      <c r="U356" s="4">
        <f>VLOOKUP(C356,Sheet1!$A$2:$D$1001,4,FALSE)</f>
        <v>178</v>
      </c>
      <c r="V356" s="4">
        <f>VLOOKUP(C356,Sheet1!$A$2:$E$1001,5,FALSE)</f>
        <v>94</v>
      </c>
      <c r="W356" s="4" t="str">
        <f>VLOOKUP(C356,Sheet1!$A$2:$F$1001,6,FALSE)</f>
        <v xml:space="preserve">Gang Setiabudhi No. 0
</v>
      </c>
      <c r="X356" s="4" t="str">
        <f>VLOOKUP(Main!C356,Sheet1!$A$2:$C$1001,3,FALSE)</f>
        <v>A-</v>
      </c>
    </row>
    <row r="357" spans="1:24" ht="15.75" x14ac:dyDescent="0.25">
      <c r="A357" s="43">
        <v>356</v>
      </c>
      <c r="B357" t="str">
        <f>VLOOKUP(D357,Cara!$C$21:$D$27,2,FALSE)</f>
        <v>F</v>
      </c>
      <c r="C357" t="str">
        <f t="shared" si="15"/>
        <v>F0356</v>
      </c>
      <c r="D357" t="s">
        <v>1011</v>
      </c>
      <c r="E357" s="4" t="str">
        <f>VLOOKUP(C357,Detail!$G:$H,2,FALSE)</f>
        <v>Gambira Melani</v>
      </c>
      <c r="F357" s="4" t="str">
        <f>VLOOKUP(D357,Helper!$D$31:$F$36,3,FALSE)</f>
        <v>Pak Krisna</v>
      </c>
      <c r="G357">
        <v>78</v>
      </c>
      <c r="H357">
        <v>51</v>
      </c>
      <c r="I357">
        <v>39</v>
      </c>
      <c r="J357">
        <v>70</v>
      </c>
      <c r="K357">
        <v>75</v>
      </c>
      <c r="L357">
        <v>58</v>
      </c>
      <c r="M357">
        <v>84</v>
      </c>
      <c r="N357" s="36">
        <f>IFERROR(VLOOKUP(C357,Absen!$A$2:$B$501,2,FALSE),"No")</f>
        <v>44776</v>
      </c>
      <c r="O357" t="str">
        <f t="shared" si="16"/>
        <v>August</v>
      </c>
      <c r="P357">
        <f t="shared" si="17"/>
        <v>74</v>
      </c>
      <c r="Q357" s="42">
        <f>(Main!G357*12.5%)+(H357*12.5%)+(J357*12.5%)+(K357*12.5%)+(I357*20%)+(L357*20%)+(P357*10%)</f>
        <v>61.05</v>
      </c>
      <c r="R357" t="str">
        <f>VLOOKUP(Q357,Cara!$E$44:$F$49,2,TRUE)</f>
        <v>C</v>
      </c>
      <c r="S357" s="5">
        <f>VLOOKUP(C357,Sheet1!$A$2:$B$1001,2,FALSE)</f>
        <v>37817</v>
      </c>
      <c r="T357" s="6" t="str">
        <f>VLOOKUP(C357,Sheet1!$A$2:$G$1001,7,)</f>
        <v>Balikpapan</v>
      </c>
      <c r="U357" s="4">
        <f>VLOOKUP(C357,Sheet1!$A$2:$D$1001,4,FALSE)</f>
        <v>163</v>
      </c>
      <c r="V357" s="4">
        <f>VLOOKUP(C357,Sheet1!$A$2:$E$1001,5,FALSE)</f>
        <v>64</v>
      </c>
      <c r="W357" s="4" t="str">
        <f>VLOOKUP(C357,Sheet1!$A$2:$F$1001,6,FALSE)</f>
        <v>Jalan Suryakencana No. 20</v>
      </c>
      <c r="X357" s="4" t="str">
        <f>VLOOKUP(Main!C357,Sheet1!$A$2:$C$1001,3,FALSE)</f>
        <v>O+</v>
      </c>
    </row>
    <row r="358" spans="1:24" ht="15.75" x14ac:dyDescent="0.25">
      <c r="A358" s="43">
        <v>357</v>
      </c>
      <c r="B358" t="str">
        <f>VLOOKUP(D358,Cara!$C$21:$D$27,2,FALSE)</f>
        <v>C</v>
      </c>
      <c r="C358" t="str">
        <f t="shared" si="15"/>
        <v>C0357</v>
      </c>
      <c r="D358" t="s">
        <v>1012</v>
      </c>
      <c r="E358" s="4" t="str">
        <f>VLOOKUP(C358,Detail!$G:$H,2,FALSE)</f>
        <v>Gadang Thamrin</v>
      </c>
      <c r="F358" s="4" t="str">
        <f>VLOOKUP(D358,Helper!$D$31:$F$36,3,FALSE)</f>
        <v>Bu Made</v>
      </c>
      <c r="G358">
        <v>60</v>
      </c>
      <c r="H358">
        <v>74</v>
      </c>
      <c r="I358">
        <v>94</v>
      </c>
      <c r="J358">
        <v>67</v>
      </c>
      <c r="K358">
        <v>83</v>
      </c>
      <c r="L358">
        <v>77</v>
      </c>
      <c r="M358">
        <v>64</v>
      </c>
      <c r="N358" s="36" t="str">
        <f>IFERROR(VLOOKUP(C358,Absen!$A$2:$B$501,2,FALSE),"No")</f>
        <v>No</v>
      </c>
      <c r="O358" t="str">
        <f t="shared" si="16"/>
        <v>No</v>
      </c>
      <c r="P358">
        <f t="shared" si="17"/>
        <v>64</v>
      </c>
      <c r="Q358" s="42">
        <f>(Main!G358*12.5%)+(H358*12.5%)+(J358*12.5%)+(K358*12.5%)+(I358*20%)+(L358*20%)+(P358*10%)</f>
        <v>76.100000000000009</v>
      </c>
      <c r="R358" t="str">
        <f>VLOOKUP(Q358,Cara!$E$44:$F$49,2,TRUE)</f>
        <v>B</v>
      </c>
      <c r="S358" s="5">
        <f>VLOOKUP(C358,Sheet1!$A$2:$B$1001,2,FALSE)</f>
        <v>37701</v>
      </c>
      <c r="T358" s="6" t="str">
        <f>VLOOKUP(C358,Sheet1!$A$2:$G$1001,7,)</f>
        <v>Ambon</v>
      </c>
      <c r="U358" s="4">
        <f>VLOOKUP(C358,Sheet1!$A$2:$D$1001,4,FALSE)</f>
        <v>162</v>
      </c>
      <c r="V358" s="4">
        <f>VLOOKUP(C358,Sheet1!$A$2:$E$1001,5,FALSE)</f>
        <v>66</v>
      </c>
      <c r="W358" s="4" t="str">
        <f>VLOOKUP(C358,Sheet1!$A$2:$F$1001,6,FALSE)</f>
        <v>Gg. Astana Anyar No. 49</v>
      </c>
      <c r="X358" s="4" t="str">
        <f>VLOOKUP(Main!C358,Sheet1!$A$2:$C$1001,3,FALSE)</f>
        <v>O+</v>
      </c>
    </row>
    <row r="359" spans="1:24" ht="15.75" x14ac:dyDescent="0.25">
      <c r="A359" s="43">
        <v>358</v>
      </c>
      <c r="B359" t="str">
        <f>VLOOKUP(D359,Cara!$C$21:$D$27,2,FALSE)</f>
        <v>A</v>
      </c>
      <c r="C359" t="str">
        <f t="shared" si="15"/>
        <v>A0358</v>
      </c>
      <c r="D359" t="s">
        <v>1015</v>
      </c>
      <c r="E359" s="4" t="str">
        <f>VLOOKUP(C359,Detail!$G:$H,2,FALSE)</f>
        <v>Hartaka Rahimah</v>
      </c>
      <c r="F359" s="4" t="str">
        <f>VLOOKUP(D359,Helper!$D$31:$F$36,3,FALSE)</f>
        <v>Pak Budi</v>
      </c>
      <c r="G359">
        <v>50</v>
      </c>
      <c r="H359">
        <v>46</v>
      </c>
      <c r="I359">
        <v>63</v>
      </c>
      <c r="J359">
        <v>51</v>
      </c>
      <c r="K359">
        <v>89</v>
      </c>
      <c r="L359">
        <v>80</v>
      </c>
      <c r="M359">
        <v>95</v>
      </c>
      <c r="N359" s="36">
        <f>IFERROR(VLOOKUP(C359,Absen!$A$2:$B$501,2,FALSE),"No")</f>
        <v>44908</v>
      </c>
      <c r="O359" t="str">
        <f t="shared" si="16"/>
        <v>December</v>
      </c>
      <c r="P359">
        <f t="shared" si="17"/>
        <v>85</v>
      </c>
      <c r="Q359" s="42">
        <f>(Main!G359*12.5%)+(H359*12.5%)+(J359*12.5%)+(K359*12.5%)+(I359*20%)+(L359*20%)+(P359*10%)</f>
        <v>66.599999999999994</v>
      </c>
      <c r="R359" t="str">
        <f>VLOOKUP(Q359,Cara!$E$44:$F$49,2,TRUE)</f>
        <v>C</v>
      </c>
      <c r="S359" s="5">
        <f>VLOOKUP(C359,Sheet1!$A$2:$B$1001,2,FALSE)</f>
        <v>37437</v>
      </c>
      <c r="T359" s="6" t="str">
        <f>VLOOKUP(C359,Sheet1!$A$2:$G$1001,7,)</f>
        <v>Sawahlunto</v>
      </c>
      <c r="U359" s="4">
        <f>VLOOKUP(C359,Sheet1!$A$2:$D$1001,4,FALSE)</f>
        <v>153</v>
      </c>
      <c r="V359" s="4">
        <f>VLOOKUP(C359,Sheet1!$A$2:$E$1001,5,FALSE)</f>
        <v>54</v>
      </c>
      <c r="W359" s="4" t="str">
        <f>VLOOKUP(C359,Sheet1!$A$2:$F$1001,6,FALSE)</f>
        <v>Gang Veteran No. 39</v>
      </c>
      <c r="X359" s="4" t="str">
        <f>VLOOKUP(Main!C359,Sheet1!$A$2:$C$1001,3,FALSE)</f>
        <v>O+</v>
      </c>
    </row>
    <row r="360" spans="1:24" ht="15.75" x14ac:dyDescent="0.25">
      <c r="A360" s="43">
        <v>359</v>
      </c>
      <c r="B360" t="str">
        <f>VLOOKUP(D360,Cara!$C$21:$D$27,2,FALSE)</f>
        <v>D</v>
      </c>
      <c r="C360" t="str">
        <f t="shared" si="15"/>
        <v>D0359</v>
      </c>
      <c r="D360" t="s">
        <v>1013</v>
      </c>
      <c r="E360" s="4" t="str">
        <f>VLOOKUP(C360,Detail!$G:$H,2,FALSE)</f>
        <v>Dartono Lestari</v>
      </c>
      <c r="F360" s="4" t="str">
        <f>VLOOKUP(D360,Helper!$D$31:$F$36,3,FALSE)</f>
        <v>Pak Andi</v>
      </c>
      <c r="G360">
        <v>67</v>
      </c>
      <c r="H360">
        <v>74</v>
      </c>
      <c r="I360">
        <v>92</v>
      </c>
      <c r="J360">
        <v>73</v>
      </c>
      <c r="K360">
        <v>59</v>
      </c>
      <c r="L360">
        <v>45</v>
      </c>
      <c r="M360">
        <v>85</v>
      </c>
      <c r="N360" s="36">
        <f>IFERROR(VLOOKUP(C360,Absen!$A$2:$B$501,2,FALSE),"No")</f>
        <v>44797</v>
      </c>
      <c r="O360" t="str">
        <f t="shared" si="16"/>
        <v>August</v>
      </c>
      <c r="P360">
        <f t="shared" si="17"/>
        <v>75</v>
      </c>
      <c r="Q360" s="42">
        <f>(Main!G360*12.5%)+(H360*12.5%)+(J360*12.5%)+(K360*12.5%)+(I360*20%)+(L360*20%)+(P360*10%)</f>
        <v>69.025000000000006</v>
      </c>
      <c r="R360" t="str">
        <f>VLOOKUP(Q360,Cara!$E$44:$F$49,2,TRUE)</f>
        <v>C</v>
      </c>
      <c r="S360" s="5">
        <f>VLOOKUP(C360,Sheet1!$A$2:$B$1001,2,FALSE)</f>
        <v>37400</v>
      </c>
      <c r="T360" s="6" t="str">
        <f>VLOOKUP(C360,Sheet1!$A$2:$G$1001,7,)</f>
        <v>Kotamobagu</v>
      </c>
      <c r="U360" s="4">
        <f>VLOOKUP(C360,Sheet1!$A$2:$D$1001,4,FALSE)</f>
        <v>169</v>
      </c>
      <c r="V360" s="4">
        <f>VLOOKUP(C360,Sheet1!$A$2:$E$1001,5,FALSE)</f>
        <v>48</v>
      </c>
      <c r="W360" s="4" t="str">
        <f>VLOOKUP(C360,Sheet1!$A$2:$F$1001,6,FALSE)</f>
        <v>Jalan M.H Thamrin No. 08</v>
      </c>
      <c r="X360" s="4" t="str">
        <f>VLOOKUP(Main!C360,Sheet1!$A$2:$C$1001,3,FALSE)</f>
        <v>AB-</v>
      </c>
    </row>
    <row r="361" spans="1:24" ht="15.75" x14ac:dyDescent="0.25">
      <c r="A361" s="43">
        <v>360</v>
      </c>
      <c r="B361" t="str">
        <f>VLOOKUP(D361,Cara!$C$21:$D$27,2,FALSE)</f>
        <v>F</v>
      </c>
      <c r="C361" t="str">
        <f t="shared" si="15"/>
        <v>F0360</v>
      </c>
      <c r="D361" t="s">
        <v>1011</v>
      </c>
      <c r="E361" s="4" t="str">
        <f>VLOOKUP(C361,Detail!$G:$H,2,FALSE)</f>
        <v>Capa Prakasa</v>
      </c>
      <c r="F361" s="4" t="str">
        <f>VLOOKUP(D361,Helper!$D$31:$F$36,3,FALSE)</f>
        <v>Pak Krisna</v>
      </c>
      <c r="G361">
        <v>94</v>
      </c>
      <c r="H361">
        <v>52</v>
      </c>
      <c r="I361">
        <v>61</v>
      </c>
      <c r="J361">
        <v>55</v>
      </c>
      <c r="K361">
        <v>67</v>
      </c>
      <c r="L361">
        <v>77</v>
      </c>
      <c r="M361">
        <v>83</v>
      </c>
      <c r="N361" s="36" t="str">
        <f>IFERROR(VLOOKUP(C361,Absen!$A$2:$B$501,2,FALSE),"No")</f>
        <v>No</v>
      </c>
      <c r="O361" t="str">
        <f t="shared" si="16"/>
        <v>No</v>
      </c>
      <c r="P361">
        <f t="shared" si="17"/>
        <v>83</v>
      </c>
      <c r="Q361" s="42">
        <f>(Main!G361*12.5%)+(H361*12.5%)+(J361*12.5%)+(K361*12.5%)+(I361*20%)+(L361*20%)+(P361*10%)</f>
        <v>69.400000000000006</v>
      </c>
      <c r="R361" t="str">
        <f>VLOOKUP(Q361,Cara!$E$44:$F$49,2,TRUE)</f>
        <v>C</v>
      </c>
      <c r="S361" s="5">
        <f>VLOOKUP(C361,Sheet1!$A$2:$B$1001,2,FALSE)</f>
        <v>38087</v>
      </c>
      <c r="T361" s="6" t="str">
        <f>VLOOKUP(C361,Sheet1!$A$2:$G$1001,7,)</f>
        <v>Kota Administrasi Jakarta Timur</v>
      </c>
      <c r="U361" s="4">
        <f>VLOOKUP(C361,Sheet1!$A$2:$D$1001,4,FALSE)</f>
        <v>150</v>
      </c>
      <c r="V361" s="4">
        <f>VLOOKUP(C361,Sheet1!$A$2:$E$1001,5,FALSE)</f>
        <v>59</v>
      </c>
      <c r="W361" s="4" t="str">
        <f>VLOOKUP(C361,Sheet1!$A$2:$F$1001,6,FALSE)</f>
        <v>Jalan Abdul Muis No. 50</v>
      </c>
      <c r="X361" s="4" t="str">
        <f>VLOOKUP(Main!C361,Sheet1!$A$2:$C$1001,3,FALSE)</f>
        <v>O+</v>
      </c>
    </row>
    <row r="362" spans="1:24" ht="15.75" x14ac:dyDescent="0.25">
      <c r="A362" s="43">
        <v>361</v>
      </c>
      <c r="B362" t="str">
        <f>VLOOKUP(D362,Cara!$C$21:$D$27,2,FALSE)</f>
        <v>F</v>
      </c>
      <c r="C362" t="str">
        <f t="shared" si="15"/>
        <v>F0361</v>
      </c>
      <c r="D362" t="s">
        <v>1011</v>
      </c>
      <c r="E362" s="4" t="str">
        <f>VLOOKUP(C362,Detail!$G:$H,2,FALSE)</f>
        <v>Parman Gunawan</v>
      </c>
      <c r="F362" s="4" t="str">
        <f>VLOOKUP(D362,Helper!$D$31:$F$36,3,FALSE)</f>
        <v>Pak Krisna</v>
      </c>
      <c r="G362">
        <v>89</v>
      </c>
      <c r="H362">
        <v>69</v>
      </c>
      <c r="I362">
        <v>34</v>
      </c>
      <c r="J362">
        <v>69</v>
      </c>
      <c r="K362">
        <v>69</v>
      </c>
      <c r="L362">
        <v>81</v>
      </c>
      <c r="M362">
        <v>62</v>
      </c>
      <c r="N362" s="36">
        <f>IFERROR(VLOOKUP(C362,Absen!$A$2:$B$501,2,FALSE),"No")</f>
        <v>44809</v>
      </c>
      <c r="O362" t="str">
        <f t="shared" si="16"/>
        <v>September</v>
      </c>
      <c r="P362">
        <f t="shared" si="17"/>
        <v>52</v>
      </c>
      <c r="Q362" s="42">
        <f>(Main!G362*12.5%)+(H362*12.5%)+(J362*12.5%)+(K362*12.5%)+(I362*20%)+(L362*20%)+(P362*10%)</f>
        <v>65.2</v>
      </c>
      <c r="R362" t="str">
        <f>VLOOKUP(Q362,Cara!$E$44:$F$49,2,TRUE)</f>
        <v>C</v>
      </c>
      <c r="S362" s="5">
        <f>VLOOKUP(C362,Sheet1!$A$2:$B$1001,2,FALSE)</f>
        <v>38130</v>
      </c>
      <c r="T362" s="6" t="str">
        <f>VLOOKUP(C362,Sheet1!$A$2:$G$1001,7,)</f>
        <v>Sibolga</v>
      </c>
      <c r="U362" s="4">
        <f>VLOOKUP(C362,Sheet1!$A$2:$D$1001,4,FALSE)</f>
        <v>163</v>
      </c>
      <c r="V362" s="4">
        <f>VLOOKUP(C362,Sheet1!$A$2:$E$1001,5,FALSE)</f>
        <v>55</v>
      </c>
      <c r="W362" s="4" t="str">
        <f>VLOOKUP(C362,Sheet1!$A$2:$F$1001,6,FALSE)</f>
        <v xml:space="preserve">Jl. Jend. Sudirman No. 4
</v>
      </c>
      <c r="X362" s="4" t="str">
        <f>VLOOKUP(Main!C362,Sheet1!$A$2:$C$1001,3,FALSE)</f>
        <v>AB-</v>
      </c>
    </row>
    <row r="363" spans="1:24" ht="15.75" x14ac:dyDescent="0.25">
      <c r="A363" s="43">
        <v>362</v>
      </c>
      <c r="B363" t="str">
        <f>VLOOKUP(D363,Cara!$C$21:$D$27,2,FALSE)</f>
        <v>D</v>
      </c>
      <c r="C363" t="str">
        <f t="shared" si="15"/>
        <v>D0362</v>
      </c>
      <c r="D363" t="s">
        <v>1013</v>
      </c>
      <c r="E363" s="4" t="str">
        <f>VLOOKUP(C363,Detail!$G:$H,2,FALSE)</f>
        <v>Ade Simbolon</v>
      </c>
      <c r="F363" s="4" t="str">
        <f>VLOOKUP(D363,Helper!$D$31:$F$36,3,FALSE)</f>
        <v>Pak Andi</v>
      </c>
      <c r="G363">
        <v>85</v>
      </c>
      <c r="H363">
        <v>45</v>
      </c>
      <c r="I363">
        <v>65</v>
      </c>
      <c r="J363">
        <v>51</v>
      </c>
      <c r="K363">
        <v>73</v>
      </c>
      <c r="L363">
        <v>54</v>
      </c>
      <c r="M363">
        <v>60</v>
      </c>
      <c r="N363" s="36" t="str">
        <f>IFERROR(VLOOKUP(C363,Absen!$A$2:$B$501,2,FALSE),"No")</f>
        <v>No</v>
      </c>
      <c r="O363" t="str">
        <f t="shared" si="16"/>
        <v>No</v>
      </c>
      <c r="P363">
        <f t="shared" si="17"/>
        <v>60</v>
      </c>
      <c r="Q363" s="42">
        <f>(Main!G363*12.5%)+(H363*12.5%)+(J363*12.5%)+(K363*12.5%)+(I363*20%)+(L363*20%)+(P363*10%)</f>
        <v>61.55</v>
      </c>
      <c r="R363" t="str">
        <f>VLOOKUP(Q363,Cara!$E$44:$F$49,2,TRUE)</f>
        <v>C</v>
      </c>
      <c r="S363" s="5">
        <f>VLOOKUP(C363,Sheet1!$A$2:$B$1001,2,FALSE)</f>
        <v>37021</v>
      </c>
      <c r="T363" s="6" t="str">
        <f>VLOOKUP(C363,Sheet1!$A$2:$G$1001,7,)</f>
        <v>Batam</v>
      </c>
      <c r="U363" s="4">
        <f>VLOOKUP(C363,Sheet1!$A$2:$D$1001,4,FALSE)</f>
        <v>153</v>
      </c>
      <c r="V363" s="4">
        <f>VLOOKUP(C363,Sheet1!$A$2:$E$1001,5,FALSE)</f>
        <v>65</v>
      </c>
      <c r="W363" s="4" t="str">
        <f>VLOOKUP(C363,Sheet1!$A$2:$F$1001,6,FALSE)</f>
        <v>Gg. Rawamangun No. 87</v>
      </c>
      <c r="X363" s="4" t="str">
        <f>VLOOKUP(Main!C363,Sheet1!$A$2:$C$1001,3,FALSE)</f>
        <v>AB+</v>
      </c>
    </row>
    <row r="364" spans="1:24" ht="15.75" x14ac:dyDescent="0.25">
      <c r="A364" s="43">
        <v>363</v>
      </c>
      <c r="B364" t="str">
        <f>VLOOKUP(D364,Cara!$C$21:$D$27,2,FALSE)</f>
        <v>C</v>
      </c>
      <c r="C364" t="str">
        <f t="shared" si="15"/>
        <v>C0363</v>
      </c>
      <c r="D364" t="s">
        <v>1012</v>
      </c>
      <c r="E364" s="4" t="str">
        <f>VLOOKUP(C364,Detail!$G:$H,2,FALSE)</f>
        <v>Ida Budiman</v>
      </c>
      <c r="F364" s="4" t="str">
        <f>VLOOKUP(D364,Helper!$D$31:$F$36,3,FALSE)</f>
        <v>Bu Made</v>
      </c>
      <c r="G364">
        <v>54</v>
      </c>
      <c r="H364">
        <v>68</v>
      </c>
      <c r="I364">
        <v>91</v>
      </c>
      <c r="J364">
        <v>62</v>
      </c>
      <c r="K364">
        <v>61</v>
      </c>
      <c r="L364">
        <v>64</v>
      </c>
      <c r="M364">
        <v>62</v>
      </c>
      <c r="N364" s="36" t="str">
        <f>IFERROR(VLOOKUP(C364,Absen!$A$2:$B$501,2,FALSE),"No")</f>
        <v>No</v>
      </c>
      <c r="O364" t="str">
        <f t="shared" si="16"/>
        <v>No</v>
      </c>
      <c r="P364">
        <f t="shared" si="17"/>
        <v>62</v>
      </c>
      <c r="Q364" s="42">
        <f>(Main!G364*12.5%)+(H364*12.5%)+(J364*12.5%)+(K364*12.5%)+(I364*20%)+(L364*20%)+(P364*10%)</f>
        <v>67.825000000000003</v>
      </c>
      <c r="R364" t="str">
        <f>VLOOKUP(Q364,Cara!$E$44:$F$49,2,TRUE)</f>
        <v>C</v>
      </c>
      <c r="S364" s="5">
        <f>VLOOKUP(C364,Sheet1!$A$2:$B$1001,2,FALSE)</f>
        <v>37424</v>
      </c>
      <c r="T364" s="6" t="str">
        <f>VLOOKUP(C364,Sheet1!$A$2:$G$1001,7,)</f>
        <v>Langsa</v>
      </c>
      <c r="U364" s="4">
        <f>VLOOKUP(C364,Sheet1!$A$2:$D$1001,4,FALSE)</f>
        <v>158</v>
      </c>
      <c r="V364" s="4">
        <f>VLOOKUP(C364,Sheet1!$A$2:$E$1001,5,FALSE)</f>
        <v>73</v>
      </c>
      <c r="W364" s="4" t="str">
        <f>VLOOKUP(C364,Sheet1!$A$2:$F$1001,6,FALSE)</f>
        <v>Jl. Jakarta No. 19</v>
      </c>
      <c r="X364" s="4" t="str">
        <f>VLOOKUP(Main!C364,Sheet1!$A$2:$C$1001,3,FALSE)</f>
        <v>AB+</v>
      </c>
    </row>
    <row r="365" spans="1:24" ht="15.75" x14ac:dyDescent="0.25">
      <c r="A365" s="43">
        <v>364</v>
      </c>
      <c r="B365" t="str">
        <f>VLOOKUP(D365,Cara!$C$21:$D$27,2,FALSE)</f>
        <v>A</v>
      </c>
      <c r="C365" t="str">
        <f t="shared" si="15"/>
        <v>A0364</v>
      </c>
      <c r="D365" t="s">
        <v>1015</v>
      </c>
      <c r="E365" s="4" t="str">
        <f>VLOOKUP(C365,Detail!$G:$H,2,FALSE)</f>
        <v>Kamal Saefullah</v>
      </c>
      <c r="F365" s="4" t="str">
        <f>VLOOKUP(D365,Helper!$D$31:$F$36,3,FALSE)</f>
        <v>Pak Budi</v>
      </c>
      <c r="G365">
        <v>87</v>
      </c>
      <c r="H365">
        <v>69</v>
      </c>
      <c r="I365">
        <v>75</v>
      </c>
      <c r="J365">
        <v>56</v>
      </c>
      <c r="K365">
        <v>52</v>
      </c>
      <c r="L365">
        <v>94</v>
      </c>
      <c r="M365">
        <v>72</v>
      </c>
      <c r="N365" s="36" t="str">
        <f>IFERROR(VLOOKUP(C365,Absen!$A$2:$B$501,2,FALSE),"No")</f>
        <v>No</v>
      </c>
      <c r="O365" t="str">
        <f t="shared" si="16"/>
        <v>No</v>
      </c>
      <c r="P365">
        <f t="shared" si="17"/>
        <v>72</v>
      </c>
      <c r="Q365" s="42">
        <f>(Main!G365*12.5%)+(H365*12.5%)+(J365*12.5%)+(K365*12.5%)+(I365*20%)+(L365*20%)+(P365*10%)</f>
        <v>74</v>
      </c>
      <c r="R365" t="str">
        <f>VLOOKUP(Q365,Cara!$E$44:$F$49,2,TRUE)</f>
        <v>B</v>
      </c>
      <c r="S365" s="5">
        <f>VLOOKUP(C365,Sheet1!$A$2:$B$1001,2,FALSE)</f>
        <v>38050</v>
      </c>
      <c r="T365" s="6" t="str">
        <f>VLOOKUP(C365,Sheet1!$A$2:$G$1001,7,)</f>
        <v>Tomohon</v>
      </c>
      <c r="U365" s="4">
        <f>VLOOKUP(C365,Sheet1!$A$2:$D$1001,4,FALSE)</f>
        <v>179</v>
      </c>
      <c r="V365" s="4">
        <f>VLOOKUP(C365,Sheet1!$A$2:$E$1001,5,FALSE)</f>
        <v>66</v>
      </c>
      <c r="W365" s="4" t="str">
        <f>VLOOKUP(C365,Sheet1!$A$2:$F$1001,6,FALSE)</f>
        <v>Gang Pasir Koja No. 61</v>
      </c>
      <c r="X365" s="4" t="str">
        <f>VLOOKUP(Main!C365,Sheet1!$A$2:$C$1001,3,FALSE)</f>
        <v>AB-</v>
      </c>
    </row>
    <row r="366" spans="1:24" ht="15.75" x14ac:dyDescent="0.25">
      <c r="A366" s="43">
        <v>365</v>
      </c>
      <c r="B366" t="str">
        <f>VLOOKUP(D366,Cara!$C$21:$D$27,2,FALSE)</f>
        <v>E</v>
      </c>
      <c r="C366" t="str">
        <f t="shared" si="15"/>
        <v>E0365</v>
      </c>
      <c r="D366" t="s">
        <v>1010</v>
      </c>
      <c r="E366" s="4" t="str">
        <f>VLOOKUP(C366,Detail!$G:$H,2,FALSE)</f>
        <v>Okta Sitohang</v>
      </c>
      <c r="F366" s="4" t="str">
        <f>VLOOKUP(D366,Helper!$D$31:$F$36,3,FALSE)</f>
        <v>Bu Dwi</v>
      </c>
      <c r="G366">
        <v>66</v>
      </c>
      <c r="H366">
        <v>51</v>
      </c>
      <c r="I366">
        <v>32</v>
      </c>
      <c r="J366">
        <v>51</v>
      </c>
      <c r="K366">
        <v>57</v>
      </c>
      <c r="L366">
        <v>73</v>
      </c>
      <c r="M366">
        <v>88</v>
      </c>
      <c r="N366" s="36">
        <f>IFERROR(VLOOKUP(C366,Absen!$A$2:$B$501,2,FALSE),"No")</f>
        <v>44907</v>
      </c>
      <c r="O366" t="str">
        <f t="shared" si="16"/>
        <v>December</v>
      </c>
      <c r="P366">
        <f t="shared" si="17"/>
        <v>78</v>
      </c>
      <c r="Q366" s="42">
        <f>(Main!G366*12.5%)+(H366*12.5%)+(J366*12.5%)+(K366*12.5%)+(I366*20%)+(L366*20%)+(P366*10%)</f>
        <v>56.924999999999997</v>
      </c>
      <c r="R366" t="str">
        <f>VLOOKUP(Q366,Cara!$E$44:$F$49,2,TRUE)</f>
        <v>D</v>
      </c>
      <c r="S366" s="5">
        <f>VLOOKUP(C366,Sheet1!$A$2:$B$1001,2,FALSE)</f>
        <v>38449</v>
      </c>
      <c r="T366" s="6" t="str">
        <f>VLOOKUP(C366,Sheet1!$A$2:$G$1001,7,)</f>
        <v>Pagaralam</v>
      </c>
      <c r="U366" s="4">
        <f>VLOOKUP(C366,Sheet1!$A$2:$D$1001,4,FALSE)</f>
        <v>150</v>
      </c>
      <c r="V366" s="4">
        <f>VLOOKUP(C366,Sheet1!$A$2:$E$1001,5,FALSE)</f>
        <v>81</v>
      </c>
      <c r="W366" s="4" t="str">
        <f>VLOOKUP(C366,Sheet1!$A$2:$F$1001,6,FALSE)</f>
        <v xml:space="preserve">Jl. Sukabumi No. 4
</v>
      </c>
      <c r="X366" s="4" t="str">
        <f>VLOOKUP(Main!C366,Sheet1!$A$2:$C$1001,3,FALSE)</f>
        <v>B-</v>
      </c>
    </row>
    <row r="367" spans="1:24" ht="15.75" x14ac:dyDescent="0.25">
      <c r="A367" s="43">
        <v>366</v>
      </c>
      <c r="B367" t="str">
        <f>VLOOKUP(D367,Cara!$C$21:$D$27,2,FALSE)</f>
        <v>E</v>
      </c>
      <c r="C367" t="str">
        <f t="shared" si="15"/>
        <v>E0366</v>
      </c>
      <c r="D367" t="s">
        <v>1010</v>
      </c>
      <c r="E367" s="4" t="str">
        <f>VLOOKUP(C367,Detail!$G:$H,2,FALSE)</f>
        <v>Argono Wastuti</v>
      </c>
      <c r="F367" s="4" t="str">
        <f>VLOOKUP(D367,Helper!$D$31:$F$36,3,FALSE)</f>
        <v>Bu Dwi</v>
      </c>
      <c r="G367">
        <v>76</v>
      </c>
      <c r="H367">
        <v>58</v>
      </c>
      <c r="I367">
        <v>85</v>
      </c>
      <c r="J367">
        <v>63</v>
      </c>
      <c r="K367">
        <v>82</v>
      </c>
      <c r="L367">
        <v>55</v>
      </c>
      <c r="M367">
        <v>60</v>
      </c>
      <c r="N367" s="36">
        <f>IFERROR(VLOOKUP(C367,Absen!$A$2:$B$501,2,FALSE),"No")</f>
        <v>44915</v>
      </c>
      <c r="O367" t="str">
        <f t="shared" si="16"/>
        <v>December</v>
      </c>
      <c r="P367">
        <f t="shared" si="17"/>
        <v>50</v>
      </c>
      <c r="Q367" s="42">
        <f>(Main!G367*12.5%)+(H367*12.5%)+(J367*12.5%)+(K367*12.5%)+(I367*20%)+(L367*20%)+(P367*10%)</f>
        <v>67.875</v>
      </c>
      <c r="R367" t="str">
        <f>VLOOKUP(Q367,Cara!$E$44:$F$49,2,TRUE)</f>
        <v>C</v>
      </c>
      <c r="S367" s="5">
        <f>VLOOKUP(C367,Sheet1!$A$2:$B$1001,2,FALSE)</f>
        <v>37016</v>
      </c>
      <c r="T367" s="6" t="str">
        <f>VLOOKUP(C367,Sheet1!$A$2:$G$1001,7,)</f>
        <v>Pagaralam</v>
      </c>
      <c r="U367" s="4">
        <f>VLOOKUP(C367,Sheet1!$A$2:$D$1001,4,FALSE)</f>
        <v>176</v>
      </c>
      <c r="V367" s="4">
        <f>VLOOKUP(C367,Sheet1!$A$2:$E$1001,5,FALSE)</f>
        <v>61</v>
      </c>
      <c r="W367" s="4" t="str">
        <f>VLOOKUP(C367,Sheet1!$A$2:$F$1001,6,FALSE)</f>
        <v xml:space="preserve">Jl. Astana Anyar No. 2
</v>
      </c>
      <c r="X367" s="4" t="str">
        <f>VLOOKUP(Main!C367,Sheet1!$A$2:$C$1001,3,FALSE)</f>
        <v>A-</v>
      </c>
    </row>
    <row r="368" spans="1:24" ht="15.75" x14ac:dyDescent="0.25">
      <c r="A368" s="43">
        <v>367</v>
      </c>
      <c r="B368" t="str">
        <f>VLOOKUP(D368,Cara!$C$21:$D$27,2,FALSE)</f>
        <v>E</v>
      </c>
      <c r="C368" t="str">
        <f t="shared" si="15"/>
        <v>E0367</v>
      </c>
      <c r="D368" t="s">
        <v>1010</v>
      </c>
      <c r="E368" s="4" t="str">
        <f>VLOOKUP(C368,Detail!$G:$H,2,FALSE)</f>
        <v>Setya Kuswoyo</v>
      </c>
      <c r="F368" s="4" t="str">
        <f>VLOOKUP(D368,Helper!$D$31:$F$36,3,FALSE)</f>
        <v>Bu Dwi</v>
      </c>
      <c r="G368">
        <v>95</v>
      </c>
      <c r="H368">
        <v>58</v>
      </c>
      <c r="I368">
        <v>60</v>
      </c>
      <c r="J368">
        <v>74</v>
      </c>
      <c r="K368">
        <v>59</v>
      </c>
      <c r="L368">
        <v>40</v>
      </c>
      <c r="M368">
        <v>61</v>
      </c>
      <c r="N368" s="36" t="str">
        <f>IFERROR(VLOOKUP(C368,Absen!$A$2:$B$501,2,FALSE),"No")</f>
        <v>No</v>
      </c>
      <c r="O368" t="str">
        <f t="shared" si="16"/>
        <v>No</v>
      </c>
      <c r="P368">
        <f t="shared" si="17"/>
        <v>61</v>
      </c>
      <c r="Q368" s="42">
        <f>(Main!G368*12.5%)+(H368*12.5%)+(J368*12.5%)+(K368*12.5%)+(I368*20%)+(L368*20%)+(P368*10%)</f>
        <v>61.85</v>
      </c>
      <c r="R368" t="str">
        <f>VLOOKUP(Q368,Cara!$E$44:$F$49,2,TRUE)</f>
        <v>C</v>
      </c>
      <c r="S368" s="5">
        <f>VLOOKUP(C368,Sheet1!$A$2:$B$1001,2,FALSE)</f>
        <v>37375</v>
      </c>
      <c r="T368" s="6" t="str">
        <f>VLOOKUP(C368,Sheet1!$A$2:$G$1001,7,)</f>
        <v>Batu</v>
      </c>
      <c r="U368" s="4">
        <f>VLOOKUP(C368,Sheet1!$A$2:$D$1001,4,FALSE)</f>
        <v>180</v>
      </c>
      <c r="V368" s="4">
        <f>VLOOKUP(C368,Sheet1!$A$2:$E$1001,5,FALSE)</f>
        <v>68</v>
      </c>
      <c r="W368" s="4" t="str">
        <f>VLOOKUP(C368,Sheet1!$A$2:$F$1001,6,FALSE)</f>
        <v xml:space="preserve">Jalan Wonoayu No. 0
</v>
      </c>
      <c r="X368" s="4" t="str">
        <f>VLOOKUP(Main!C368,Sheet1!$A$2:$C$1001,3,FALSE)</f>
        <v>B+</v>
      </c>
    </row>
    <row r="369" spans="1:24" ht="15.75" x14ac:dyDescent="0.25">
      <c r="A369" s="43">
        <v>368</v>
      </c>
      <c r="B369" t="str">
        <f>VLOOKUP(D369,Cara!$C$21:$D$27,2,FALSE)</f>
        <v>F</v>
      </c>
      <c r="C369" t="str">
        <f t="shared" si="15"/>
        <v>F0368</v>
      </c>
      <c r="D369" t="s">
        <v>1011</v>
      </c>
      <c r="E369" s="4" t="str">
        <f>VLOOKUP(C369,Detail!$G:$H,2,FALSE)</f>
        <v>Baktiono Mandasari</v>
      </c>
      <c r="F369" s="4" t="str">
        <f>VLOOKUP(D369,Helper!$D$31:$F$36,3,FALSE)</f>
        <v>Pak Krisna</v>
      </c>
      <c r="G369">
        <v>53</v>
      </c>
      <c r="H369">
        <v>58</v>
      </c>
      <c r="I369">
        <v>45</v>
      </c>
      <c r="J369">
        <v>61</v>
      </c>
      <c r="K369">
        <v>71</v>
      </c>
      <c r="L369">
        <v>96</v>
      </c>
      <c r="M369">
        <v>95</v>
      </c>
      <c r="N369" s="36">
        <f>IFERROR(VLOOKUP(C369,Absen!$A$2:$B$501,2,FALSE),"No")</f>
        <v>44803</v>
      </c>
      <c r="O369" t="str">
        <f t="shared" si="16"/>
        <v>August</v>
      </c>
      <c r="P369">
        <f t="shared" si="17"/>
        <v>85</v>
      </c>
      <c r="Q369" s="42">
        <f>(Main!G369*12.5%)+(H369*12.5%)+(J369*12.5%)+(K369*12.5%)+(I369*20%)+(L369*20%)+(P369*10%)</f>
        <v>67.075000000000003</v>
      </c>
      <c r="R369" t="str">
        <f>VLOOKUP(Q369,Cara!$E$44:$F$49,2,TRUE)</f>
        <v>C</v>
      </c>
      <c r="S369" s="5">
        <f>VLOOKUP(C369,Sheet1!$A$2:$B$1001,2,FALSE)</f>
        <v>37170</v>
      </c>
      <c r="T369" s="6" t="str">
        <f>VLOOKUP(C369,Sheet1!$A$2:$G$1001,7,)</f>
        <v>Denpasar</v>
      </c>
      <c r="U369" s="4">
        <f>VLOOKUP(C369,Sheet1!$A$2:$D$1001,4,FALSE)</f>
        <v>166</v>
      </c>
      <c r="V369" s="4">
        <f>VLOOKUP(C369,Sheet1!$A$2:$E$1001,5,FALSE)</f>
        <v>85</v>
      </c>
      <c r="W369" s="4" t="str">
        <f>VLOOKUP(C369,Sheet1!$A$2:$F$1001,6,FALSE)</f>
        <v>Gang Kapten Muslihat No. 86</v>
      </c>
      <c r="X369" s="4" t="str">
        <f>VLOOKUP(Main!C369,Sheet1!$A$2:$C$1001,3,FALSE)</f>
        <v>B-</v>
      </c>
    </row>
    <row r="370" spans="1:24" ht="15.75" x14ac:dyDescent="0.25">
      <c r="A370" s="43">
        <v>369</v>
      </c>
      <c r="B370" t="str">
        <f>VLOOKUP(D370,Cara!$C$21:$D$27,2,FALSE)</f>
        <v>F</v>
      </c>
      <c r="C370" t="str">
        <f t="shared" si="15"/>
        <v>F0369</v>
      </c>
      <c r="D370" t="s">
        <v>1011</v>
      </c>
      <c r="E370" s="4" t="str">
        <f>VLOOKUP(C370,Detail!$G:$H,2,FALSE)</f>
        <v>Jasmani Wahyudin</v>
      </c>
      <c r="F370" s="4" t="str">
        <f>VLOOKUP(D370,Helper!$D$31:$F$36,3,FALSE)</f>
        <v>Pak Krisna</v>
      </c>
      <c r="G370">
        <v>61</v>
      </c>
      <c r="H370">
        <v>69</v>
      </c>
      <c r="I370">
        <v>83</v>
      </c>
      <c r="J370">
        <v>52</v>
      </c>
      <c r="K370">
        <v>69</v>
      </c>
      <c r="L370">
        <v>60</v>
      </c>
      <c r="M370">
        <v>71</v>
      </c>
      <c r="N370" s="36">
        <f>IFERROR(VLOOKUP(C370,Absen!$A$2:$B$501,2,FALSE),"No")</f>
        <v>44856</v>
      </c>
      <c r="O370" t="str">
        <f t="shared" si="16"/>
        <v>October</v>
      </c>
      <c r="P370">
        <f t="shared" si="17"/>
        <v>61</v>
      </c>
      <c r="Q370" s="42">
        <f>(Main!G370*12.5%)+(H370*12.5%)+(J370*12.5%)+(K370*12.5%)+(I370*20%)+(L370*20%)+(P370*10%)</f>
        <v>66.075000000000003</v>
      </c>
      <c r="R370" t="str">
        <f>VLOOKUP(Q370,Cara!$E$44:$F$49,2,TRUE)</f>
        <v>C</v>
      </c>
      <c r="S370" s="5">
        <f>VLOOKUP(C370,Sheet1!$A$2:$B$1001,2,FALSE)</f>
        <v>38433</v>
      </c>
      <c r="T370" s="6" t="str">
        <f>VLOOKUP(C370,Sheet1!$A$2:$G$1001,7,)</f>
        <v>Sibolga</v>
      </c>
      <c r="U370" s="4">
        <f>VLOOKUP(C370,Sheet1!$A$2:$D$1001,4,FALSE)</f>
        <v>180</v>
      </c>
      <c r="V370" s="4">
        <f>VLOOKUP(C370,Sheet1!$A$2:$E$1001,5,FALSE)</f>
        <v>73</v>
      </c>
      <c r="W370" s="4" t="str">
        <f>VLOOKUP(C370,Sheet1!$A$2:$F$1001,6,FALSE)</f>
        <v xml:space="preserve">Jalan Wonoayu No. 1
</v>
      </c>
      <c r="X370" s="4" t="str">
        <f>VLOOKUP(Main!C370,Sheet1!$A$2:$C$1001,3,FALSE)</f>
        <v>B-</v>
      </c>
    </row>
    <row r="371" spans="1:24" ht="15.75" x14ac:dyDescent="0.25">
      <c r="A371" s="43">
        <v>370</v>
      </c>
      <c r="B371" t="str">
        <f>VLOOKUP(D371,Cara!$C$21:$D$27,2,FALSE)</f>
        <v>A</v>
      </c>
      <c r="C371" t="str">
        <f t="shared" si="15"/>
        <v>A0370</v>
      </c>
      <c r="D371" t="s">
        <v>1015</v>
      </c>
      <c r="E371" s="4" t="str">
        <f>VLOOKUP(C371,Detail!$G:$H,2,FALSE)</f>
        <v>Cahyono Hartati</v>
      </c>
      <c r="F371" s="4" t="str">
        <f>VLOOKUP(D371,Helper!$D$31:$F$36,3,FALSE)</f>
        <v>Pak Budi</v>
      </c>
      <c r="G371">
        <v>56</v>
      </c>
      <c r="H371">
        <v>70</v>
      </c>
      <c r="I371">
        <v>86</v>
      </c>
      <c r="J371">
        <v>59</v>
      </c>
      <c r="K371">
        <v>69</v>
      </c>
      <c r="L371">
        <v>60</v>
      </c>
      <c r="M371">
        <v>70</v>
      </c>
      <c r="N371" s="36">
        <f>IFERROR(VLOOKUP(C371,Absen!$A$2:$B$501,2,FALSE),"No")</f>
        <v>44771</v>
      </c>
      <c r="O371" t="str">
        <f t="shared" si="16"/>
        <v>July</v>
      </c>
      <c r="P371">
        <f t="shared" si="17"/>
        <v>60</v>
      </c>
      <c r="Q371" s="42">
        <f>(Main!G371*12.5%)+(H371*12.5%)+(J371*12.5%)+(K371*12.5%)+(I371*20%)+(L371*20%)+(P371*10%)</f>
        <v>66.95</v>
      </c>
      <c r="R371" t="str">
        <f>VLOOKUP(Q371,Cara!$E$44:$F$49,2,TRUE)</f>
        <v>C</v>
      </c>
      <c r="S371" s="5">
        <f>VLOOKUP(C371,Sheet1!$A$2:$B$1001,2,FALSE)</f>
        <v>37907</v>
      </c>
      <c r="T371" s="6" t="str">
        <f>VLOOKUP(C371,Sheet1!$A$2:$G$1001,7,)</f>
        <v>Tebingtinggi</v>
      </c>
      <c r="U371" s="4">
        <f>VLOOKUP(C371,Sheet1!$A$2:$D$1001,4,FALSE)</f>
        <v>175</v>
      </c>
      <c r="V371" s="4">
        <f>VLOOKUP(C371,Sheet1!$A$2:$E$1001,5,FALSE)</f>
        <v>47</v>
      </c>
      <c r="W371" s="4" t="str">
        <f>VLOOKUP(C371,Sheet1!$A$2:$F$1001,6,FALSE)</f>
        <v>Gang Jend. Sudirman No. 69</v>
      </c>
      <c r="X371" s="4" t="str">
        <f>VLOOKUP(Main!C371,Sheet1!$A$2:$C$1001,3,FALSE)</f>
        <v>AB+</v>
      </c>
    </row>
    <row r="372" spans="1:24" ht="15.75" x14ac:dyDescent="0.25">
      <c r="A372" s="43">
        <v>371</v>
      </c>
      <c r="B372" t="str">
        <f>VLOOKUP(D372,Cara!$C$21:$D$27,2,FALSE)</f>
        <v>B</v>
      </c>
      <c r="C372" t="str">
        <f t="shared" si="15"/>
        <v>B0371</v>
      </c>
      <c r="D372" t="s">
        <v>1014</v>
      </c>
      <c r="E372" s="4" t="str">
        <f>VLOOKUP(C372,Detail!$G:$H,2,FALSE)</f>
        <v>Slamet Marpaung</v>
      </c>
      <c r="F372" s="4" t="str">
        <f>VLOOKUP(D372,Helper!$D$31:$F$36,3,FALSE)</f>
        <v>Bu Ratna</v>
      </c>
      <c r="G372">
        <v>68</v>
      </c>
      <c r="H372">
        <v>51</v>
      </c>
      <c r="I372">
        <v>79</v>
      </c>
      <c r="J372">
        <v>73</v>
      </c>
      <c r="K372">
        <v>55</v>
      </c>
      <c r="L372">
        <v>53</v>
      </c>
      <c r="M372">
        <v>82</v>
      </c>
      <c r="N372" s="36" t="str">
        <f>IFERROR(VLOOKUP(C372,Absen!$A$2:$B$501,2,FALSE),"No")</f>
        <v>No</v>
      </c>
      <c r="O372" t="str">
        <f t="shared" si="16"/>
        <v>No</v>
      </c>
      <c r="P372">
        <f t="shared" si="17"/>
        <v>82</v>
      </c>
      <c r="Q372" s="42">
        <f>(Main!G372*12.5%)+(H372*12.5%)+(J372*12.5%)+(K372*12.5%)+(I372*20%)+(L372*20%)+(P372*10%)</f>
        <v>65.474999999999994</v>
      </c>
      <c r="R372" t="str">
        <f>VLOOKUP(Q372,Cara!$E$44:$F$49,2,TRUE)</f>
        <v>C</v>
      </c>
      <c r="S372" s="5">
        <f>VLOOKUP(C372,Sheet1!$A$2:$B$1001,2,FALSE)</f>
        <v>37921</v>
      </c>
      <c r="T372" s="6" t="str">
        <f>VLOOKUP(C372,Sheet1!$A$2:$G$1001,7,)</f>
        <v>Tasikmalaya</v>
      </c>
      <c r="U372" s="4">
        <f>VLOOKUP(C372,Sheet1!$A$2:$D$1001,4,FALSE)</f>
        <v>168</v>
      </c>
      <c r="V372" s="4">
        <f>VLOOKUP(C372,Sheet1!$A$2:$E$1001,5,FALSE)</f>
        <v>67</v>
      </c>
      <c r="W372" s="4" t="str">
        <f>VLOOKUP(C372,Sheet1!$A$2:$F$1001,6,FALSE)</f>
        <v>Jl. Jend. A. Yani No. 60</v>
      </c>
      <c r="X372" s="4" t="str">
        <f>VLOOKUP(Main!C372,Sheet1!$A$2:$C$1001,3,FALSE)</f>
        <v>B-</v>
      </c>
    </row>
    <row r="373" spans="1:24" ht="15.75" x14ac:dyDescent="0.25">
      <c r="A373" s="43">
        <v>372</v>
      </c>
      <c r="B373" t="str">
        <f>VLOOKUP(D373,Cara!$C$21:$D$27,2,FALSE)</f>
        <v>C</v>
      </c>
      <c r="C373" t="str">
        <f t="shared" si="15"/>
        <v>C0372</v>
      </c>
      <c r="D373" t="s">
        <v>1012</v>
      </c>
      <c r="E373" s="4" t="str">
        <f>VLOOKUP(C373,Detail!$G:$H,2,FALSE)</f>
        <v>Hendri Marpaung</v>
      </c>
      <c r="F373" s="4" t="str">
        <f>VLOOKUP(D373,Helper!$D$31:$F$36,3,FALSE)</f>
        <v>Bu Made</v>
      </c>
      <c r="G373">
        <v>70</v>
      </c>
      <c r="H373">
        <v>42</v>
      </c>
      <c r="I373">
        <v>38</v>
      </c>
      <c r="J373">
        <v>52</v>
      </c>
      <c r="K373">
        <v>61</v>
      </c>
      <c r="L373">
        <v>94</v>
      </c>
      <c r="M373">
        <v>74</v>
      </c>
      <c r="N373" s="36">
        <f>IFERROR(VLOOKUP(C373,Absen!$A$2:$B$501,2,FALSE),"No")</f>
        <v>44908</v>
      </c>
      <c r="O373" t="str">
        <f t="shared" si="16"/>
        <v>December</v>
      </c>
      <c r="P373">
        <f t="shared" si="17"/>
        <v>64</v>
      </c>
      <c r="Q373" s="42">
        <f>(Main!G373*12.5%)+(H373*12.5%)+(J373*12.5%)+(K373*12.5%)+(I373*20%)+(L373*20%)+(P373*10%)</f>
        <v>60.925000000000004</v>
      </c>
      <c r="R373" t="str">
        <f>VLOOKUP(Q373,Cara!$E$44:$F$49,2,TRUE)</f>
        <v>C</v>
      </c>
      <c r="S373" s="5">
        <f>VLOOKUP(C373,Sheet1!$A$2:$B$1001,2,FALSE)</f>
        <v>37485</v>
      </c>
      <c r="T373" s="6" t="str">
        <f>VLOOKUP(C373,Sheet1!$A$2:$G$1001,7,)</f>
        <v>Mojokerto</v>
      </c>
      <c r="U373" s="4">
        <f>VLOOKUP(C373,Sheet1!$A$2:$D$1001,4,FALSE)</f>
        <v>175</v>
      </c>
      <c r="V373" s="4">
        <f>VLOOKUP(C373,Sheet1!$A$2:$E$1001,5,FALSE)</f>
        <v>75</v>
      </c>
      <c r="W373" s="4" t="str">
        <f>VLOOKUP(C373,Sheet1!$A$2:$F$1001,6,FALSE)</f>
        <v xml:space="preserve">Gang M.T Haryono No. 0
</v>
      </c>
      <c r="X373" s="4" t="str">
        <f>VLOOKUP(Main!C373,Sheet1!$A$2:$C$1001,3,FALSE)</f>
        <v>O-</v>
      </c>
    </row>
    <row r="374" spans="1:24" ht="15.75" x14ac:dyDescent="0.25">
      <c r="A374" s="43">
        <v>373</v>
      </c>
      <c r="B374" t="str">
        <f>VLOOKUP(D374,Cara!$C$21:$D$27,2,FALSE)</f>
        <v>A</v>
      </c>
      <c r="C374" t="str">
        <f t="shared" si="15"/>
        <v>A0373</v>
      </c>
      <c r="D374" t="s">
        <v>1015</v>
      </c>
      <c r="E374" s="4" t="str">
        <f>VLOOKUP(C374,Detail!$G:$H,2,FALSE)</f>
        <v>Cawisadi Suartini</v>
      </c>
      <c r="F374" s="4" t="str">
        <f>VLOOKUP(D374,Helper!$D$31:$F$36,3,FALSE)</f>
        <v>Pak Budi</v>
      </c>
      <c r="G374">
        <v>57</v>
      </c>
      <c r="H374">
        <v>55</v>
      </c>
      <c r="I374">
        <v>59</v>
      </c>
      <c r="J374">
        <v>64</v>
      </c>
      <c r="K374">
        <v>58</v>
      </c>
      <c r="L374">
        <v>85</v>
      </c>
      <c r="M374">
        <v>67</v>
      </c>
      <c r="N374" s="36">
        <f>IFERROR(VLOOKUP(C374,Absen!$A$2:$B$501,2,FALSE),"No")</f>
        <v>44863</v>
      </c>
      <c r="O374" t="str">
        <f t="shared" si="16"/>
        <v>October</v>
      </c>
      <c r="P374">
        <f t="shared" si="17"/>
        <v>57</v>
      </c>
      <c r="Q374" s="42">
        <f>(Main!G374*12.5%)+(H374*12.5%)+(J374*12.5%)+(K374*12.5%)+(I374*20%)+(L374*20%)+(P374*10%)</f>
        <v>63.75</v>
      </c>
      <c r="R374" t="str">
        <f>VLOOKUP(Q374,Cara!$E$44:$F$49,2,TRUE)</f>
        <v>C</v>
      </c>
      <c r="S374" s="5">
        <f>VLOOKUP(C374,Sheet1!$A$2:$B$1001,2,FALSE)</f>
        <v>38347</v>
      </c>
      <c r="T374" s="6" t="str">
        <f>VLOOKUP(C374,Sheet1!$A$2:$G$1001,7,)</f>
        <v>Pangkalpinang</v>
      </c>
      <c r="U374" s="4">
        <f>VLOOKUP(C374,Sheet1!$A$2:$D$1001,4,FALSE)</f>
        <v>177</v>
      </c>
      <c r="V374" s="4">
        <f>VLOOKUP(C374,Sheet1!$A$2:$E$1001,5,FALSE)</f>
        <v>61</v>
      </c>
      <c r="W374" s="4" t="str">
        <f>VLOOKUP(C374,Sheet1!$A$2:$F$1001,6,FALSE)</f>
        <v xml:space="preserve">Gang Ciwastra No. 6
</v>
      </c>
      <c r="X374" s="4" t="str">
        <f>VLOOKUP(Main!C374,Sheet1!$A$2:$C$1001,3,FALSE)</f>
        <v>AB-</v>
      </c>
    </row>
    <row r="375" spans="1:24" ht="15.75" x14ac:dyDescent="0.25">
      <c r="A375" s="43">
        <v>374</v>
      </c>
      <c r="B375" t="str">
        <f>VLOOKUP(D375,Cara!$C$21:$D$27,2,FALSE)</f>
        <v>F</v>
      </c>
      <c r="C375" t="str">
        <f t="shared" si="15"/>
        <v>F0374</v>
      </c>
      <c r="D375" t="s">
        <v>1011</v>
      </c>
      <c r="E375" s="4" t="str">
        <f>VLOOKUP(C375,Detail!$G:$H,2,FALSE)</f>
        <v>Cengkir Hutapea</v>
      </c>
      <c r="F375" s="4" t="str">
        <f>VLOOKUP(D375,Helper!$D$31:$F$36,3,FALSE)</f>
        <v>Pak Krisna</v>
      </c>
      <c r="G375">
        <v>55</v>
      </c>
      <c r="H375">
        <v>45</v>
      </c>
      <c r="I375">
        <v>84</v>
      </c>
      <c r="J375">
        <v>75</v>
      </c>
      <c r="K375">
        <v>57</v>
      </c>
      <c r="L375">
        <v>69</v>
      </c>
      <c r="M375">
        <v>91</v>
      </c>
      <c r="N375" s="36">
        <f>IFERROR(VLOOKUP(C375,Absen!$A$2:$B$501,2,FALSE),"No")</f>
        <v>44907</v>
      </c>
      <c r="O375" t="str">
        <f t="shared" si="16"/>
        <v>December</v>
      </c>
      <c r="P375">
        <f t="shared" si="17"/>
        <v>81</v>
      </c>
      <c r="Q375" s="42">
        <f>(Main!G375*12.5%)+(H375*12.5%)+(J375*12.5%)+(K375*12.5%)+(I375*20%)+(L375*20%)+(P375*10%)</f>
        <v>67.699999999999989</v>
      </c>
      <c r="R375" t="str">
        <f>VLOOKUP(Q375,Cara!$E$44:$F$49,2,TRUE)</f>
        <v>C</v>
      </c>
      <c r="S375" s="5">
        <f>VLOOKUP(C375,Sheet1!$A$2:$B$1001,2,FALSE)</f>
        <v>37041</v>
      </c>
      <c r="T375" s="6" t="str">
        <f>VLOOKUP(C375,Sheet1!$A$2:$G$1001,7,)</f>
        <v>Padang</v>
      </c>
      <c r="U375" s="4">
        <f>VLOOKUP(C375,Sheet1!$A$2:$D$1001,4,FALSE)</f>
        <v>164</v>
      </c>
      <c r="V375" s="4">
        <f>VLOOKUP(C375,Sheet1!$A$2:$E$1001,5,FALSE)</f>
        <v>46</v>
      </c>
      <c r="W375" s="4" t="str">
        <f>VLOOKUP(C375,Sheet1!$A$2:$F$1001,6,FALSE)</f>
        <v>Gang Gedebage Selatan No. 09</v>
      </c>
      <c r="X375" s="4" t="str">
        <f>VLOOKUP(Main!C375,Sheet1!$A$2:$C$1001,3,FALSE)</f>
        <v>A+</v>
      </c>
    </row>
    <row r="376" spans="1:24" ht="15.75" x14ac:dyDescent="0.25">
      <c r="A376" s="43">
        <v>375</v>
      </c>
      <c r="B376" t="str">
        <f>VLOOKUP(D376,Cara!$C$21:$D$27,2,FALSE)</f>
        <v>D</v>
      </c>
      <c r="C376" t="str">
        <f t="shared" si="15"/>
        <v>D0375</v>
      </c>
      <c r="D376" t="s">
        <v>1013</v>
      </c>
      <c r="E376" s="4" t="str">
        <f>VLOOKUP(C376,Detail!$G:$H,2,FALSE)</f>
        <v>Bahuraksa Nuraini</v>
      </c>
      <c r="F376" s="4" t="str">
        <f>VLOOKUP(D376,Helper!$D$31:$F$36,3,FALSE)</f>
        <v>Pak Andi</v>
      </c>
      <c r="G376">
        <v>90</v>
      </c>
      <c r="H376">
        <v>67</v>
      </c>
      <c r="I376">
        <v>81</v>
      </c>
      <c r="J376">
        <v>73</v>
      </c>
      <c r="K376">
        <v>58</v>
      </c>
      <c r="L376">
        <v>67</v>
      </c>
      <c r="M376">
        <v>90</v>
      </c>
      <c r="N376" s="36">
        <f>IFERROR(VLOOKUP(C376,Absen!$A$2:$B$501,2,FALSE),"No")</f>
        <v>44766</v>
      </c>
      <c r="O376" t="str">
        <f t="shared" si="16"/>
        <v>July</v>
      </c>
      <c r="P376">
        <f t="shared" si="17"/>
        <v>80</v>
      </c>
      <c r="Q376" s="42">
        <f>(Main!G376*12.5%)+(H376*12.5%)+(J376*12.5%)+(K376*12.5%)+(I376*20%)+(L376*20%)+(P376*10%)</f>
        <v>73.600000000000009</v>
      </c>
      <c r="R376" t="str">
        <f>VLOOKUP(Q376,Cara!$E$44:$F$49,2,TRUE)</f>
        <v>B</v>
      </c>
      <c r="S376" s="5">
        <f>VLOOKUP(C376,Sheet1!$A$2:$B$1001,2,FALSE)</f>
        <v>37476</v>
      </c>
      <c r="T376" s="6" t="str">
        <f>VLOOKUP(C376,Sheet1!$A$2:$G$1001,7,)</f>
        <v>Jayapura</v>
      </c>
      <c r="U376" s="4">
        <f>VLOOKUP(C376,Sheet1!$A$2:$D$1001,4,FALSE)</f>
        <v>173</v>
      </c>
      <c r="V376" s="4">
        <f>VLOOKUP(C376,Sheet1!$A$2:$E$1001,5,FALSE)</f>
        <v>69</v>
      </c>
      <c r="W376" s="4" t="str">
        <f>VLOOKUP(C376,Sheet1!$A$2:$F$1001,6,FALSE)</f>
        <v>Jalan Merdeka No. 78</v>
      </c>
      <c r="X376" s="4" t="str">
        <f>VLOOKUP(Main!C376,Sheet1!$A$2:$C$1001,3,FALSE)</f>
        <v>B+</v>
      </c>
    </row>
    <row r="377" spans="1:24" ht="15.75" x14ac:dyDescent="0.25">
      <c r="A377" s="43">
        <v>376</v>
      </c>
      <c r="B377" t="str">
        <f>VLOOKUP(D377,Cara!$C$21:$D$27,2,FALSE)</f>
        <v>F</v>
      </c>
      <c r="C377" t="str">
        <f t="shared" si="15"/>
        <v>F0376</v>
      </c>
      <c r="D377" t="s">
        <v>1011</v>
      </c>
      <c r="E377" s="4" t="str">
        <f>VLOOKUP(C377,Detail!$G:$H,2,FALSE)</f>
        <v>Harsana Mandasari</v>
      </c>
      <c r="F377" s="4" t="str">
        <f>VLOOKUP(D377,Helper!$D$31:$F$36,3,FALSE)</f>
        <v>Pak Krisna</v>
      </c>
      <c r="G377">
        <v>51</v>
      </c>
      <c r="H377">
        <v>40</v>
      </c>
      <c r="I377">
        <v>91</v>
      </c>
      <c r="J377">
        <v>70</v>
      </c>
      <c r="K377">
        <v>80</v>
      </c>
      <c r="L377">
        <v>61</v>
      </c>
      <c r="M377">
        <v>61</v>
      </c>
      <c r="N377" s="36">
        <f>IFERROR(VLOOKUP(C377,Absen!$A$2:$B$501,2,FALSE),"No")</f>
        <v>44806</v>
      </c>
      <c r="O377" t="str">
        <f t="shared" si="16"/>
        <v>September</v>
      </c>
      <c r="P377">
        <f t="shared" si="17"/>
        <v>51</v>
      </c>
      <c r="Q377" s="42">
        <f>(Main!G377*12.5%)+(H377*12.5%)+(J377*12.5%)+(K377*12.5%)+(I377*20%)+(L377*20%)+(P377*10%)</f>
        <v>65.625</v>
      </c>
      <c r="R377" t="str">
        <f>VLOOKUP(Q377,Cara!$E$44:$F$49,2,TRUE)</f>
        <v>C</v>
      </c>
      <c r="S377" s="5">
        <f>VLOOKUP(C377,Sheet1!$A$2:$B$1001,2,FALSE)</f>
        <v>38411</v>
      </c>
      <c r="T377" s="6" t="str">
        <f>VLOOKUP(C377,Sheet1!$A$2:$G$1001,7,)</f>
        <v>Pekalongan</v>
      </c>
      <c r="U377" s="4">
        <f>VLOOKUP(C377,Sheet1!$A$2:$D$1001,4,FALSE)</f>
        <v>173</v>
      </c>
      <c r="V377" s="4">
        <f>VLOOKUP(C377,Sheet1!$A$2:$E$1001,5,FALSE)</f>
        <v>76</v>
      </c>
      <c r="W377" s="4" t="str">
        <f>VLOOKUP(C377,Sheet1!$A$2:$F$1001,6,FALSE)</f>
        <v>Jalan Yos Sudarso No. 57</v>
      </c>
      <c r="X377" s="4" t="str">
        <f>VLOOKUP(Main!C377,Sheet1!$A$2:$C$1001,3,FALSE)</f>
        <v>B-</v>
      </c>
    </row>
    <row r="378" spans="1:24" ht="15.75" x14ac:dyDescent="0.25">
      <c r="A378" s="43">
        <v>377</v>
      </c>
      <c r="B378" t="str">
        <f>VLOOKUP(D378,Cara!$C$21:$D$27,2,FALSE)</f>
        <v>B</v>
      </c>
      <c r="C378" t="str">
        <f t="shared" si="15"/>
        <v>B0377</v>
      </c>
      <c r="D378" t="s">
        <v>1014</v>
      </c>
      <c r="E378" s="4" t="str">
        <f>VLOOKUP(C378,Detail!$G:$H,2,FALSE)</f>
        <v>Martani Puspita</v>
      </c>
      <c r="F378" s="4" t="str">
        <f>VLOOKUP(D378,Helper!$D$31:$F$36,3,FALSE)</f>
        <v>Bu Ratna</v>
      </c>
      <c r="G378">
        <v>76</v>
      </c>
      <c r="H378">
        <v>52</v>
      </c>
      <c r="I378">
        <v>88</v>
      </c>
      <c r="J378">
        <v>66</v>
      </c>
      <c r="K378">
        <v>92</v>
      </c>
      <c r="L378">
        <v>74</v>
      </c>
      <c r="M378">
        <v>74</v>
      </c>
      <c r="N378" s="36">
        <f>IFERROR(VLOOKUP(C378,Absen!$A$2:$B$501,2,FALSE),"No")</f>
        <v>44840</v>
      </c>
      <c r="O378" t="str">
        <f t="shared" si="16"/>
        <v>October</v>
      </c>
      <c r="P378">
        <f t="shared" si="17"/>
        <v>64</v>
      </c>
      <c r="Q378" s="42">
        <f>(Main!G378*12.5%)+(H378*12.5%)+(J378*12.5%)+(K378*12.5%)+(I378*20%)+(L378*20%)+(P378*10%)</f>
        <v>74.550000000000011</v>
      </c>
      <c r="R378" t="str">
        <f>VLOOKUP(Q378,Cara!$E$44:$F$49,2,TRUE)</f>
        <v>B</v>
      </c>
      <c r="S378" s="5">
        <f>VLOOKUP(C378,Sheet1!$A$2:$B$1001,2,FALSE)</f>
        <v>37041</v>
      </c>
      <c r="T378" s="6" t="str">
        <f>VLOOKUP(C378,Sheet1!$A$2:$G$1001,7,)</f>
        <v>Pematangsiantar</v>
      </c>
      <c r="U378" s="4">
        <f>VLOOKUP(C378,Sheet1!$A$2:$D$1001,4,FALSE)</f>
        <v>153</v>
      </c>
      <c r="V378" s="4">
        <f>VLOOKUP(C378,Sheet1!$A$2:$E$1001,5,FALSE)</f>
        <v>52</v>
      </c>
      <c r="W378" s="4" t="str">
        <f>VLOOKUP(C378,Sheet1!$A$2:$F$1001,6,FALSE)</f>
        <v xml:space="preserve">Jl. Jend. Sudirman No. 5
</v>
      </c>
      <c r="X378" s="4" t="str">
        <f>VLOOKUP(Main!C378,Sheet1!$A$2:$C$1001,3,FALSE)</f>
        <v>O-</v>
      </c>
    </row>
    <row r="379" spans="1:24" ht="15.75" x14ac:dyDescent="0.25">
      <c r="A379" s="43">
        <v>378</v>
      </c>
      <c r="B379" t="str">
        <f>VLOOKUP(D379,Cara!$C$21:$D$27,2,FALSE)</f>
        <v>D</v>
      </c>
      <c r="C379" t="str">
        <f t="shared" si="15"/>
        <v>D0378</v>
      </c>
      <c r="D379" t="s">
        <v>1013</v>
      </c>
      <c r="E379" s="4" t="str">
        <f>VLOOKUP(C379,Detail!$G:$H,2,FALSE)</f>
        <v>Raden Oktaviani</v>
      </c>
      <c r="F379" s="4" t="str">
        <f>VLOOKUP(D379,Helper!$D$31:$F$36,3,FALSE)</f>
        <v>Pak Andi</v>
      </c>
      <c r="G379">
        <v>91</v>
      </c>
      <c r="H379">
        <v>44</v>
      </c>
      <c r="I379">
        <v>76</v>
      </c>
      <c r="J379">
        <v>60</v>
      </c>
      <c r="K379">
        <v>79</v>
      </c>
      <c r="L379">
        <v>98</v>
      </c>
      <c r="M379">
        <v>100</v>
      </c>
      <c r="N379" s="36" t="str">
        <f>IFERROR(VLOOKUP(C379,Absen!$A$2:$B$501,2,FALSE),"No")</f>
        <v>No</v>
      </c>
      <c r="O379" t="str">
        <f t="shared" si="16"/>
        <v>No</v>
      </c>
      <c r="P379">
        <f t="shared" si="17"/>
        <v>100</v>
      </c>
      <c r="Q379" s="42">
        <f>(Main!G379*12.5%)+(H379*12.5%)+(J379*12.5%)+(K379*12.5%)+(I379*20%)+(L379*20%)+(P379*10%)</f>
        <v>79.050000000000011</v>
      </c>
      <c r="R379" t="str">
        <f>VLOOKUP(Q379,Cara!$E$44:$F$49,2,TRUE)</f>
        <v>B</v>
      </c>
      <c r="S379" s="5">
        <f>VLOOKUP(C379,Sheet1!$A$2:$B$1001,2,FALSE)</f>
        <v>38186</v>
      </c>
      <c r="T379" s="6" t="str">
        <f>VLOOKUP(C379,Sheet1!$A$2:$G$1001,7,)</f>
        <v>Kendari</v>
      </c>
      <c r="U379" s="4">
        <f>VLOOKUP(C379,Sheet1!$A$2:$D$1001,4,FALSE)</f>
        <v>155</v>
      </c>
      <c r="V379" s="4">
        <f>VLOOKUP(C379,Sheet1!$A$2:$E$1001,5,FALSE)</f>
        <v>49</v>
      </c>
      <c r="W379" s="4" t="str">
        <f>VLOOKUP(C379,Sheet1!$A$2:$F$1001,6,FALSE)</f>
        <v>Gg. Ahmad Dahlan No. 90</v>
      </c>
      <c r="X379" s="4" t="str">
        <f>VLOOKUP(Main!C379,Sheet1!$A$2:$C$1001,3,FALSE)</f>
        <v>AB-</v>
      </c>
    </row>
    <row r="380" spans="1:24" ht="15.75" x14ac:dyDescent="0.25">
      <c r="A380" s="43">
        <v>379</v>
      </c>
      <c r="B380" t="str">
        <f>VLOOKUP(D380,Cara!$C$21:$D$27,2,FALSE)</f>
        <v>C</v>
      </c>
      <c r="C380" t="str">
        <f t="shared" si="15"/>
        <v>C0379</v>
      </c>
      <c r="D380" t="s">
        <v>1012</v>
      </c>
      <c r="E380" s="4" t="str">
        <f>VLOOKUP(C380,Detail!$G:$H,2,FALSE)</f>
        <v>Hasim Nurdiyanti</v>
      </c>
      <c r="F380" s="4" t="str">
        <f>VLOOKUP(D380,Helper!$D$31:$F$36,3,FALSE)</f>
        <v>Bu Made</v>
      </c>
      <c r="G380">
        <v>66</v>
      </c>
      <c r="H380">
        <v>55</v>
      </c>
      <c r="I380">
        <v>85</v>
      </c>
      <c r="J380">
        <v>60</v>
      </c>
      <c r="K380">
        <v>64</v>
      </c>
      <c r="L380">
        <v>66</v>
      </c>
      <c r="M380">
        <v>68</v>
      </c>
      <c r="N380" s="36">
        <f>IFERROR(VLOOKUP(C380,Absen!$A$2:$B$501,2,FALSE),"No")</f>
        <v>44893</v>
      </c>
      <c r="O380" t="str">
        <f t="shared" si="16"/>
        <v>November</v>
      </c>
      <c r="P380">
        <f t="shared" si="17"/>
        <v>58</v>
      </c>
      <c r="Q380" s="42">
        <f>(Main!G380*12.5%)+(H380*12.5%)+(J380*12.5%)+(K380*12.5%)+(I380*20%)+(L380*20%)+(P380*10%)</f>
        <v>66.625</v>
      </c>
      <c r="R380" t="str">
        <f>VLOOKUP(Q380,Cara!$E$44:$F$49,2,TRUE)</f>
        <v>C</v>
      </c>
      <c r="S380" s="5">
        <f>VLOOKUP(C380,Sheet1!$A$2:$B$1001,2,FALSE)</f>
        <v>37466</v>
      </c>
      <c r="T380" s="6" t="str">
        <f>VLOOKUP(C380,Sheet1!$A$2:$G$1001,7,)</f>
        <v>Tidore Kepulauan</v>
      </c>
      <c r="U380" s="4">
        <f>VLOOKUP(C380,Sheet1!$A$2:$D$1001,4,FALSE)</f>
        <v>161</v>
      </c>
      <c r="V380" s="4">
        <f>VLOOKUP(C380,Sheet1!$A$2:$E$1001,5,FALSE)</f>
        <v>69</v>
      </c>
      <c r="W380" s="4" t="str">
        <f>VLOOKUP(C380,Sheet1!$A$2:$F$1001,6,FALSE)</f>
        <v xml:space="preserve">Gg. Cihampelas No. 5
</v>
      </c>
      <c r="X380" s="4" t="str">
        <f>VLOOKUP(Main!C380,Sheet1!$A$2:$C$1001,3,FALSE)</f>
        <v>B+</v>
      </c>
    </row>
    <row r="381" spans="1:24" ht="15.75" x14ac:dyDescent="0.25">
      <c r="A381" s="43">
        <v>380</v>
      </c>
      <c r="B381" t="str">
        <f>VLOOKUP(D381,Cara!$C$21:$D$27,2,FALSE)</f>
        <v>D</v>
      </c>
      <c r="C381" t="str">
        <f t="shared" si="15"/>
        <v>D0380</v>
      </c>
      <c r="D381" t="s">
        <v>1013</v>
      </c>
      <c r="E381" s="4" t="str">
        <f>VLOOKUP(C381,Detail!$G:$H,2,FALSE)</f>
        <v>Kiandra Agustina</v>
      </c>
      <c r="F381" s="4" t="str">
        <f>VLOOKUP(D381,Helper!$D$31:$F$36,3,FALSE)</f>
        <v>Pak Andi</v>
      </c>
      <c r="G381">
        <v>66</v>
      </c>
      <c r="H381">
        <v>42</v>
      </c>
      <c r="I381">
        <v>92</v>
      </c>
      <c r="J381">
        <v>71</v>
      </c>
      <c r="K381">
        <v>66</v>
      </c>
      <c r="L381">
        <v>48</v>
      </c>
      <c r="M381">
        <v>73</v>
      </c>
      <c r="N381" s="36">
        <f>IFERROR(VLOOKUP(C381,Absen!$A$2:$B$501,2,FALSE),"No")</f>
        <v>44849</v>
      </c>
      <c r="O381" t="str">
        <f t="shared" si="16"/>
        <v>October</v>
      </c>
      <c r="P381">
        <f t="shared" si="17"/>
        <v>63</v>
      </c>
      <c r="Q381" s="42">
        <f>(Main!G381*12.5%)+(H381*12.5%)+(J381*12.5%)+(K381*12.5%)+(I381*20%)+(L381*20%)+(P381*10%)</f>
        <v>64.925000000000011</v>
      </c>
      <c r="R381" t="str">
        <f>VLOOKUP(Q381,Cara!$E$44:$F$49,2,TRUE)</f>
        <v>C</v>
      </c>
      <c r="S381" s="5">
        <f>VLOOKUP(C381,Sheet1!$A$2:$B$1001,2,FALSE)</f>
        <v>37066</v>
      </c>
      <c r="T381" s="6" t="str">
        <f>VLOOKUP(C381,Sheet1!$A$2:$G$1001,7,)</f>
        <v>Banjarmasin</v>
      </c>
      <c r="U381" s="4">
        <f>VLOOKUP(C381,Sheet1!$A$2:$D$1001,4,FALSE)</f>
        <v>174</v>
      </c>
      <c r="V381" s="4">
        <f>VLOOKUP(C381,Sheet1!$A$2:$E$1001,5,FALSE)</f>
        <v>81</v>
      </c>
      <c r="W381" s="4" t="str">
        <f>VLOOKUP(C381,Sheet1!$A$2:$F$1001,6,FALSE)</f>
        <v>Gang Raya Setiabudhi No. 58</v>
      </c>
      <c r="X381" s="4" t="str">
        <f>VLOOKUP(Main!C381,Sheet1!$A$2:$C$1001,3,FALSE)</f>
        <v>B-</v>
      </c>
    </row>
    <row r="382" spans="1:24" ht="15.75" x14ac:dyDescent="0.25">
      <c r="A382" s="43">
        <v>381</v>
      </c>
      <c r="B382" t="str">
        <f>VLOOKUP(D382,Cara!$C$21:$D$27,2,FALSE)</f>
        <v>E</v>
      </c>
      <c r="C382" t="str">
        <f t="shared" si="15"/>
        <v>E0381</v>
      </c>
      <c r="D382" t="s">
        <v>1010</v>
      </c>
      <c r="E382" s="4" t="str">
        <f>VLOOKUP(C382,Detail!$G:$H,2,FALSE)</f>
        <v>Saadat Salahudin</v>
      </c>
      <c r="F382" s="4" t="str">
        <f>VLOOKUP(D382,Helper!$D$31:$F$36,3,FALSE)</f>
        <v>Bu Dwi</v>
      </c>
      <c r="G382">
        <v>72</v>
      </c>
      <c r="H382">
        <v>70</v>
      </c>
      <c r="I382">
        <v>34</v>
      </c>
      <c r="J382">
        <v>54</v>
      </c>
      <c r="K382">
        <v>95</v>
      </c>
      <c r="L382">
        <v>85</v>
      </c>
      <c r="M382">
        <v>82</v>
      </c>
      <c r="N382" s="36">
        <f>IFERROR(VLOOKUP(C382,Absen!$A$2:$B$501,2,FALSE),"No")</f>
        <v>44833</v>
      </c>
      <c r="O382" t="str">
        <f t="shared" si="16"/>
        <v>September</v>
      </c>
      <c r="P382">
        <f t="shared" si="17"/>
        <v>72</v>
      </c>
      <c r="Q382" s="42">
        <f>(Main!G382*12.5%)+(H382*12.5%)+(J382*12.5%)+(K382*12.5%)+(I382*20%)+(L382*20%)+(P382*10%)</f>
        <v>67.375</v>
      </c>
      <c r="R382" t="str">
        <f>VLOOKUP(Q382,Cara!$E$44:$F$49,2,TRUE)</f>
        <v>C</v>
      </c>
      <c r="S382" s="5">
        <f>VLOOKUP(C382,Sheet1!$A$2:$B$1001,2,FALSE)</f>
        <v>37595</v>
      </c>
      <c r="T382" s="6" t="str">
        <f>VLOOKUP(C382,Sheet1!$A$2:$G$1001,7,)</f>
        <v>Bukittinggi</v>
      </c>
      <c r="U382" s="4">
        <f>VLOOKUP(C382,Sheet1!$A$2:$D$1001,4,FALSE)</f>
        <v>154</v>
      </c>
      <c r="V382" s="4">
        <f>VLOOKUP(C382,Sheet1!$A$2:$E$1001,5,FALSE)</f>
        <v>60</v>
      </c>
      <c r="W382" s="4" t="str">
        <f>VLOOKUP(C382,Sheet1!$A$2:$F$1001,6,FALSE)</f>
        <v xml:space="preserve">Gang HOS. Cokroaminoto No. 5
</v>
      </c>
      <c r="X382" s="4" t="str">
        <f>VLOOKUP(Main!C382,Sheet1!$A$2:$C$1001,3,FALSE)</f>
        <v>A+</v>
      </c>
    </row>
    <row r="383" spans="1:24" ht="15.75" x14ac:dyDescent="0.25">
      <c r="A383" s="43">
        <v>982</v>
      </c>
      <c r="B383" t="str">
        <f>VLOOKUP(D383,Cara!$C$21:$D$27,2,FALSE)</f>
        <v>B</v>
      </c>
      <c r="C383" t="str">
        <f t="shared" si="15"/>
        <v>B0982</v>
      </c>
      <c r="D383" t="s">
        <v>1014</v>
      </c>
      <c r="E383" s="4" t="str">
        <f>VLOOKUP(C383,Detail!$G:$H,2,FALSE)</f>
        <v>Damu Suwarno</v>
      </c>
      <c r="F383" s="4" t="str">
        <f>VLOOKUP(D383,Helper!$D$31:$F$36,3,FALSE)</f>
        <v>Bu Ratna</v>
      </c>
      <c r="G383">
        <v>95</v>
      </c>
      <c r="H383">
        <v>45</v>
      </c>
      <c r="I383">
        <v>94</v>
      </c>
      <c r="J383">
        <v>66</v>
      </c>
      <c r="K383">
        <v>94</v>
      </c>
      <c r="L383">
        <v>90</v>
      </c>
      <c r="M383">
        <v>99</v>
      </c>
      <c r="N383" s="36">
        <f>IFERROR(VLOOKUP(C383,Absen!$A$2:$B$501,2,FALSE),"No")</f>
        <v>44859</v>
      </c>
      <c r="O383" t="str">
        <f t="shared" si="16"/>
        <v>October</v>
      </c>
      <c r="P383">
        <f t="shared" si="17"/>
        <v>89</v>
      </c>
      <c r="Q383" s="42">
        <f>(Main!G383*12.5%)+(H383*12.5%)+(J383*12.5%)+(K383*12.5%)+(I383*20%)+(L383*20%)+(P383*10%)</f>
        <v>83.2</v>
      </c>
      <c r="R383" t="str">
        <f>VLOOKUP(Q383,Cara!$E$44:$F$49,2,TRUE)</f>
        <v>A</v>
      </c>
      <c r="S383" s="5">
        <f>VLOOKUP(C383,Sheet1!$A$2:$B$1001,2,FALSE)</f>
        <v>37163</v>
      </c>
      <c r="T383" s="6" t="str">
        <f>VLOOKUP(C383,Sheet1!$A$2:$G$1001,7,)</f>
        <v>Bontang</v>
      </c>
      <c r="U383" s="4">
        <f>VLOOKUP(C383,Sheet1!$A$2:$D$1001,4,FALSE)</f>
        <v>158</v>
      </c>
      <c r="V383" s="4">
        <f>VLOOKUP(C383,Sheet1!$A$2:$E$1001,5,FALSE)</f>
        <v>85</v>
      </c>
      <c r="W383" s="4" t="str">
        <f>VLOOKUP(C383,Sheet1!$A$2:$F$1001,6,FALSE)</f>
        <v>Gg. Ciumbuleuit No. 29</v>
      </c>
      <c r="X383" s="4" t="str">
        <f>VLOOKUP(Main!C383,Sheet1!$A$2:$C$1001,3,FALSE)</f>
        <v>B-</v>
      </c>
    </row>
    <row r="384" spans="1:24" ht="15.75" x14ac:dyDescent="0.25">
      <c r="A384" s="43">
        <v>383</v>
      </c>
      <c r="B384" t="str">
        <f>VLOOKUP(D384,Cara!$C$21:$D$27,2,FALSE)</f>
        <v>C</v>
      </c>
      <c r="C384" t="str">
        <f t="shared" si="15"/>
        <v>C0383</v>
      </c>
      <c r="D384" t="s">
        <v>1012</v>
      </c>
      <c r="E384" s="4" t="str">
        <f>VLOOKUP(C384,Detail!$G:$H,2,FALSE)</f>
        <v>Vanya Pradipta</v>
      </c>
      <c r="F384" s="4" t="str">
        <f>VLOOKUP(D384,Helper!$D$31:$F$36,3,FALSE)</f>
        <v>Bu Made</v>
      </c>
      <c r="G384">
        <v>71</v>
      </c>
      <c r="H384">
        <v>65</v>
      </c>
      <c r="I384">
        <v>58</v>
      </c>
      <c r="J384">
        <v>74</v>
      </c>
      <c r="K384">
        <v>80</v>
      </c>
      <c r="L384">
        <v>62</v>
      </c>
      <c r="M384">
        <v>79</v>
      </c>
      <c r="N384" s="36">
        <f>IFERROR(VLOOKUP(C384,Absen!$A$2:$B$501,2,FALSE),"No")</f>
        <v>44875</v>
      </c>
      <c r="O384" t="str">
        <f t="shared" si="16"/>
        <v>November</v>
      </c>
      <c r="P384">
        <f t="shared" si="17"/>
        <v>69</v>
      </c>
      <c r="Q384" s="42">
        <f>(Main!G384*12.5%)+(H384*12.5%)+(J384*12.5%)+(K384*12.5%)+(I384*20%)+(L384*20%)+(P384*10%)</f>
        <v>67.150000000000006</v>
      </c>
      <c r="R384" t="str">
        <f>VLOOKUP(Q384,Cara!$E$44:$F$49,2,TRUE)</f>
        <v>C</v>
      </c>
      <c r="S384" s="5">
        <f>VLOOKUP(C384,Sheet1!$A$2:$B$1001,2,FALSE)</f>
        <v>37796</v>
      </c>
      <c r="T384" s="6" t="str">
        <f>VLOOKUP(C384,Sheet1!$A$2:$G$1001,7,)</f>
        <v>Sukabumi</v>
      </c>
      <c r="U384" s="4">
        <f>VLOOKUP(C384,Sheet1!$A$2:$D$1001,4,FALSE)</f>
        <v>153</v>
      </c>
      <c r="V384" s="4">
        <f>VLOOKUP(C384,Sheet1!$A$2:$E$1001,5,FALSE)</f>
        <v>45</v>
      </c>
      <c r="W384" s="4" t="str">
        <f>VLOOKUP(C384,Sheet1!$A$2:$F$1001,6,FALSE)</f>
        <v>Gg. Asia Afrika No. 28</v>
      </c>
      <c r="X384" s="4" t="str">
        <f>VLOOKUP(Main!C384,Sheet1!$A$2:$C$1001,3,FALSE)</f>
        <v>AB-</v>
      </c>
    </row>
    <row r="385" spans="1:24" ht="15.75" x14ac:dyDescent="0.25">
      <c r="A385" s="43">
        <v>384</v>
      </c>
      <c r="B385" t="str">
        <f>VLOOKUP(D385,Cara!$C$21:$D$27,2,FALSE)</f>
        <v>F</v>
      </c>
      <c r="C385" t="str">
        <f t="shared" si="15"/>
        <v>F0384</v>
      </c>
      <c r="D385" t="s">
        <v>1011</v>
      </c>
      <c r="E385" s="4" t="str">
        <f>VLOOKUP(C385,Detail!$G:$H,2,FALSE)</f>
        <v>Zulfa Utami</v>
      </c>
      <c r="F385" s="4" t="str">
        <f>VLOOKUP(D385,Helper!$D$31:$F$36,3,FALSE)</f>
        <v>Pak Krisna</v>
      </c>
      <c r="G385">
        <v>55</v>
      </c>
      <c r="H385">
        <v>57</v>
      </c>
      <c r="I385">
        <v>84</v>
      </c>
      <c r="J385">
        <v>50</v>
      </c>
      <c r="K385">
        <v>62</v>
      </c>
      <c r="L385">
        <v>99</v>
      </c>
      <c r="M385">
        <v>87</v>
      </c>
      <c r="N385" s="36" t="str">
        <f>IFERROR(VLOOKUP(C385,Absen!$A$2:$B$501,2,FALSE),"No")</f>
        <v>No</v>
      </c>
      <c r="O385" t="str">
        <f t="shared" si="16"/>
        <v>No</v>
      </c>
      <c r="P385">
        <f t="shared" si="17"/>
        <v>87</v>
      </c>
      <c r="Q385" s="42">
        <f>(Main!G385*12.5%)+(H385*12.5%)+(J385*12.5%)+(K385*12.5%)+(I385*20%)+(L385*20%)+(P385*10%)</f>
        <v>73.3</v>
      </c>
      <c r="R385" t="str">
        <f>VLOOKUP(Q385,Cara!$E$44:$F$49,2,TRUE)</f>
        <v>B</v>
      </c>
      <c r="S385" s="5">
        <f>VLOOKUP(C385,Sheet1!$A$2:$B$1001,2,FALSE)</f>
        <v>38374</v>
      </c>
      <c r="T385" s="6" t="str">
        <f>VLOOKUP(C385,Sheet1!$A$2:$G$1001,7,)</f>
        <v>Ternate</v>
      </c>
      <c r="U385" s="4">
        <f>VLOOKUP(C385,Sheet1!$A$2:$D$1001,4,FALSE)</f>
        <v>173</v>
      </c>
      <c r="V385" s="4">
        <f>VLOOKUP(C385,Sheet1!$A$2:$E$1001,5,FALSE)</f>
        <v>55</v>
      </c>
      <c r="W385" s="4" t="str">
        <f>VLOOKUP(C385,Sheet1!$A$2:$F$1001,6,FALSE)</f>
        <v>Gang Pasir Koja No. 23</v>
      </c>
      <c r="X385" s="4" t="str">
        <f>VLOOKUP(Main!C385,Sheet1!$A$2:$C$1001,3,FALSE)</f>
        <v>B-</v>
      </c>
    </row>
    <row r="386" spans="1:24" ht="15.75" x14ac:dyDescent="0.25">
      <c r="A386" s="43">
        <v>385</v>
      </c>
      <c r="B386" t="str">
        <f>VLOOKUP(D386,Cara!$C$21:$D$27,2,FALSE)</f>
        <v>E</v>
      </c>
      <c r="C386" t="str">
        <f t="shared" si="15"/>
        <v>E0385</v>
      </c>
      <c r="D386" t="s">
        <v>1010</v>
      </c>
      <c r="E386" s="4" t="str">
        <f>VLOOKUP(C386,Detail!$G:$H,2,FALSE)</f>
        <v>Cayadi Aryani</v>
      </c>
      <c r="F386" s="4" t="str">
        <f>VLOOKUP(D386,Helper!$D$31:$F$36,3,FALSE)</f>
        <v>Bu Dwi</v>
      </c>
      <c r="G386">
        <v>77</v>
      </c>
      <c r="H386">
        <v>53</v>
      </c>
      <c r="I386">
        <v>35</v>
      </c>
      <c r="J386">
        <v>71</v>
      </c>
      <c r="K386">
        <v>91</v>
      </c>
      <c r="L386">
        <v>63</v>
      </c>
      <c r="M386">
        <v>62</v>
      </c>
      <c r="N386" s="36">
        <f>IFERROR(VLOOKUP(C386,Absen!$A$2:$B$501,2,FALSE),"No")</f>
        <v>44868</v>
      </c>
      <c r="O386" t="str">
        <f t="shared" si="16"/>
        <v>November</v>
      </c>
      <c r="P386">
        <f t="shared" si="17"/>
        <v>52</v>
      </c>
      <c r="Q386" s="42">
        <f>(Main!G386*12.5%)+(H386*12.5%)+(J386*12.5%)+(K386*12.5%)+(I386*20%)+(L386*20%)+(P386*10%)</f>
        <v>61.300000000000004</v>
      </c>
      <c r="R386" t="str">
        <f>VLOOKUP(Q386,Cara!$E$44:$F$49,2,TRUE)</f>
        <v>C</v>
      </c>
      <c r="S386" s="5">
        <f>VLOOKUP(C386,Sheet1!$A$2:$B$1001,2,FALSE)</f>
        <v>38184</v>
      </c>
      <c r="T386" s="6" t="str">
        <f>VLOOKUP(C386,Sheet1!$A$2:$G$1001,7,)</f>
        <v>Kotamobagu</v>
      </c>
      <c r="U386" s="4">
        <f>VLOOKUP(C386,Sheet1!$A$2:$D$1001,4,FALSE)</f>
        <v>176</v>
      </c>
      <c r="V386" s="4">
        <f>VLOOKUP(C386,Sheet1!$A$2:$E$1001,5,FALSE)</f>
        <v>55</v>
      </c>
      <c r="W386" s="4" t="str">
        <f>VLOOKUP(C386,Sheet1!$A$2:$F$1001,6,FALSE)</f>
        <v>Gg. Tubagus Ismail No. 22</v>
      </c>
      <c r="X386" s="4" t="str">
        <f>VLOOKUP(Main!C386,Sheet1!$A$2:$C$1001,3,FALSE)</f>
        <v>B-</v>
      </c>
    </row>
    <row r="387" spans="1:24" ht="15.75" x14ac:dyDescent="0.25">
      <c r="A387" s="43">
        <v>386</v>
      </c>
      <c r="B387" t="str">
        <f>VLOOKUP(D387,Cara!$C$21:$D$27,2,FALSE)</f>
        <v>E</v>
      </c>
      <c r="C387" t="str">
        <f t="shared" ref="C387:C450" si="18">_xlfn.CONCAT(B387,TEXT(A387,"0000"))</f>
        <v>E0386</v>
      </c>
      <c r="D387" t="s">
        <v>1010</v>
      </c>
      <c r="E387" s="4" t="str">
        <f>VLOOKUP(C387,Detail!$G:$H,2,FALSE)</f>
        <v>Jaswadi Waskita</v>
      </c>
      <c r="F387" s="4" t="str">
        <f>VLOOKUP(D387,Helper!$D$31:$F$36,3,FALSE)</f>
        <v>Bu Dwi</v>
      </c>
      <c r="G387">
        <v>54</v>
      </c>
      <c r="H387">
        <v>56</v>
      </c>
      <c r="I387">
        <v>95</v>
      </c>
      <c r="J387">
        <v>67</v>
      </c>
      <c r="K387">
        <v>67</v>
      </c>
      <c r="L387">
        <v>68</v>
      </c>
      <c r="M387">
        <v>91</v>
      </c>
      <c r="N387" s="36">
        <f>IFERROR(VLOOKUP(C387,Absen!$A$2:$B$501,2,FALSE),"No")</f>
        <v>44854</v>
      </c>
      <c r="O387" t="str">
        <f t="shared" ref="O387:O450" si="19">TEXT(N387,"mmmm")</f>
        <v>October</v>
      </c>
      <c r="P387">
        <f t="shared" ref="P387:P450" si="20">IF(N387="No",M387,M387-10)</f>
        <v>81</v>
      </c>
      <c r="Q387" s="42">
        <f>(Main!G387*12.5%)+(H387*12.5%)+(J387*12.5%)+(K387*12.5%)+(I387*20%)+(L387*20%)+(P387*10%)</f>
        <v>71.2</v>
      </c>
      <c r="R387" t="str">
        <f>VLOOKUP(Q387,Cara!$E$44:$F$49,2,TRUE)</f>
        <v>B</v>
      </c>
      <c r="S387" s="5">
        <f>VLOOKUP(C387,Sheet1!$A$2:$B$1001,2,FALSE)</f>
        <v>38433</v>
      </c>
      <c r="T387" s="6" t="str">
        <f>VLOOKUP(C387,Sheet1!$A$2:$G$1001,7,)</f>
        <v>Subulussalam</v>
      </c>
      <c r="U387" s="4">
        <f>VLOOKUP(C387,Sheet1!$A$2:$D$1001,4,FALSE)</f>
        <v>178</v>
      </c>
      <c r="V387" s="4">
        <f>VLOOKUP(C387,Sheet1!$A$2:$E$1001,5,FALSE)</f>
        <v>69</v>
      </c>
      <c r="W387" s="4" t="str">
        <f>VLOOKUP(C387,Sheet1!$A$2:$F$1001,6,FALSE)</f>
        <v>Jl. Laswi No. 24</v>
      </c>
      <c r="X387" s="4" t="str">
        <f>VLOOKUP(Main!C387,Sheet1!$A$2:$C$1001,3,FALSE)</f>
        <v>AB+</v>
      </c>
    </row>
    <row r="388" spans="1:24" ht="15.75" x14ac:dyDescent="0.25">
      <c r="A388" s="43">
        <v>387</v>
      </c>
      <c r="B388" t="str">
        <f>VLOOKUP(D388,Cara!$C$21:$D$27,2,FALSE)</f>
        <v>E</v>
      </c>
      <c r="C388" t="str">
        <f t="shared" si="18"/>
        <v>E0387</v>
      </c>
      <c r="D388" t="s">
        <v>1010</v>
      </c>
      <c r="E388" s="4" t="str">
        <f>VLOOKUP(C388,Detail!$G:$H,2,FALSE)</f>
        <v>Uchita Hutasoit</v>
      </c>
      <c r="F388" s="4" t="str">
        <f>VLOOKUP(D388,Helper!$D$31:$F$36,3,FALSE)</f>
        <v>Bu Dwi</v>
      </c>
      <c r="G388">
        <v>62</v>
      </c>
      <c r="H388">
        <v>67</v>
      </c>
      <c r="I388">
        <v>77</v>
      </c>
      <c r="J388">
        <v>61</v>
      </c>
      <c r="K388">
        <v>74</v>
      </c>
      <c r="L388">
        <v>92</v>
      </c>
      <c r="M388">
        <v>72</v>
      </c>
      <c r="N388" s="36" t="str">
        <f>IFERROR(VLOOKUP(C388,Absen!$A$2:$B$501,2,FALSE),"No")</f>
        <v>No</v>
      </c>
      <c r="O388" t="str">
        <f t="shared" si="19"/>
        <v>No</v>
      </c>
      <c r="P388">
        <f t="shared" si="20"/>
        <v>72</v>
      </c>
      <c r="Q388" s="42">
        <f>(Main!G388*12.5%)+(H388*12.5%)+(J388*12.5%)+(K388*12.5%)+(I388*20%)+(L388*20%)+(P388*10%)</f>
        <v>74</v>
      </c>
      <c r="R388" t="str">
        <f>VLOOKUP(Q388,Cara!$E$44:$F$49,2,TRUE)</f>
        <v>B</v>
      </c>
      <c r="S388" s="5">
        <f>VLOOKUP(C388,Sheet1!$A$2:$B$1001,2,FALSE)</f>
        <v>37531</v>
      </c>
      <c r="T388" s="6" t="str">
        <f>VLOOKUP(C388,Sheet1!$A$2:$G$1001,7,)</f>
        <v>Prabumulih</v>
      </c>
      <c r="U388" s="4">
        <f>VLOOKUP(C388,Sheet1!$A$2:$D$1001,4,FALSE)</f>
        <v>166</v>
      </c>
      <c r="V388" s="4">
        <f>VLOOKUP(C388,Sheet1!$A$2:$E$1001,5,FALSE)</f>
        <v>80</v>
      </c>
      <c r="W388" s="4" t="str">
        <f>VLOOKUP(C388,Sheet1!$A$2:$F$1001,6,FALSE)</f>
        <v>Jl. Dipatiukur No. 28</v>
      </c>
      <c r="X388" s="4" t="str">
        <f>VLOOKUP(Main!C388,Sheet1!$A$2:$C$1001,3,FALSE)</f>
        <v>B-</v>
      </c>
    </row>
    <row r="389" spans="1:24" ht="15.75" x14ac:dyDescent="0.25">
      <c r="A389" s="43">
        <v>388</v>
      </c>
      <c r="B389" t="str">
        <f>VLOOKUP(D389,Cara!$C$21:$D$27,2,FALSE)</f>
        <v>C</v>
      </c>
      <c r="C389" t="str">
        <f t="shared" si="18"/>
        <v>C0388</v>
      </c>
      <c r="D389" t="s">
        <v>1012</v>
      </c>
      <c r="E389" s="4" t="str">
        <f>VLOOKUP(C389,Detail!$G:$H,2,FALSE)</f>
        <v>Zalindra Ramadan</v>
      </c>
      <c r="F389" s="4" t="str">
        <f>VLOOKUP(D389,Helper!$D$31:$F$36,3,FALSE)</f>
        <v>Bu Made</v>
      </c>
      <c r="G389">
        <v>74</v>
      </c>
      <c r="H389">
        <v>65</v>
      </c>
      <c r="I389">
        <v>46</v>
      </c>
      <c r="J389">
        <v>74</v>
      </c>
      <c r="K389">
        <v>94</v>
      </c>
      <c r="L389">
        <v>43</v>
      </c>
      <c r="M389">
        <v>62</v>
      </c>
      <c r="N389" s="36">
        <f>IFERROR(VLOOKUP(C389,Absen!$A$2:$B$501,2,FALSE),"No")</f>
        <v>44875</v>
      </c>
      <c r="O389" t="str">
        <f t="shared" si="19"/>
        <v>November</v>
      </c>
      <c r="P389">
        <f t="shared" si="20"/>
        <v>52</v>
      </c>
      <c r="Q389" s="42">
        <f>(Main!G389*12.5%)+(H389*12.5%)+(J389*12.5%)+(K389*12.5%)+(I389*20%)+(L389*20%)+(P389*10%)</f>
        <v>61.375000000000007</v>
      </c>
      <c r="R389" t="str">
        <f>VLOOKUP(Q389,Cara!$E$44:$F$49,2,TRUE)</f>
        <v>C</v>
      </c>
      <c r="S389" s="5">
        <f>VLOOKUP(C389,Sheet1!$A$2:$B$1001,2,FALSE)</f>
        <v>38468</v>
      </c>
      <c r="T389" s="6" t="str">
        <f>VLOOKUP(C389,Sheet1!$A$2:$G$1001,7,)</f>
        <v>Mojokerto</v>
      </c>
      <c r="U389" s="4">
        <f>VLOOKUP(C389,Sheet1!$A$2:$D$1001,4,FALSE)</f>
        <v>177</v>
      </c>
      <c r="V389" s="4">
        <f>VLOOKUP(C389,Sheet1!$A$2:$E$1001,5,FALSE)</f>
        <v>90</v>
      </c>
      <c r="W389" s="4" t="str">
        <f>VLOOKUP(C389,Sheet1!$A$2:$F$1001,6,FALSE)</f>
        <v>Jalan Tebet Barat Dalam No. 39</v>
      </c>
      <c r="X389" s="4" t="str">
        <f>VLOOKUP(Main!C389,Sheet1!$A$2:$C$1001,3,FALSE)</f>
        <v>O-</v>
      </c>
    </row>
    <row r="390" spans="1:24" ht="15.75" x14ac:dyDescent="0.25">
      <c r="A390" s="43">
        <v>389</v>
      </c>
      <c r="B390" t="str">
        <f>VLOOKUP(D390,Cara!$C$21:$D$27,2,FALSE)</f>
        <v>B</v>
      </c>
      <c r="C390" t="str">
        <f t="shared" si="18"/>
        <v>B0389</v>
      </c>
      <c r="D390" t="s">
        <v>1014</v>
      </c>
      <c r="E390" s="4" t="str">
        <f>VLOOKUP(C390,Detail!$G:$H,2,FALSE)</f>
        <v>Oman Mardhiyah</v>
      </c>
      <c r="F390" s="4" t="str">
        <f>VLOOKUP(D390,Helper!$D$31:$F$36,3,FALSE)</f>
        <v>Bu Ratna</v>
      </c>
      <c r="G390">
        <v>62</v>
      </c>
      <c r="H390">
        <v>65</v>
      </c>
      <c r="I390">
        <v>55</v>
      </c>
      <c r="J390">
        <v>68</v>
      </c>
      <c r="K390">
        <v>82</v>
      </c>
      <c r="L390">
        <v>100</v>
      </c>
      <c r="M390">
        <v>61</v>
      </c>
      <c r="N390" s="36" t="str">
        <f>IFERROR(VLOOKUP(C390,Absen!$A$2:$B$501,2,FALSE),"No")</f>
        <v>No</v>
      </c>
      <c r="O390" t="str">
        <f t="shared" si="19"/>
        <v>No</v>
      </c>
      <c r="P390">
        <f t="shared" si="20"/>
        <v>61</v>
      </c>
      <c r="Q390" s="42">
        <f>(Main!G390*12.5%)+(H390*12.5%)+(J390*12.5%)+(K390*12.5%)+(I390*20%)+(L390*20%)+(P390*10%)</f>
        <v>71.724999999999994</v>
      </c>
      <c r="R390" t="str">
        <f>VLOOKUP(Q390,Cara!$E$44:$F$49,2,TRUE)</f>
        <v>B</v>
      </c>
      <c r="S390" s="5">
        <f>VLOOKUP(C390,Sheet1!$A$2:$B$1001,2,FALSE)</f>
        <v>38048</v>
      </c>
      <c r="T390" s="6" t="str">
        <f>VLOOKUP(C390,Sheet1!$A$2:$G$1001,7,)</f>
        <v>Tual</v>
      </c>
      <c r="U390" s="4">
        <f>VLOOKUP(C390,Sheet1!$A$2:$D$1001,4,FALSE)</f>
        <v>165</v>
      </c>
      <c r="V390" s="4">
        <f>VLOOKUP(C390,Sheet1!$A$2:$E$1001,5,FALSE)</f>
        <v>75</v>
      </c>
      <c r="W390" s="4" t="str">
        <f>VLOOKUP(C390,Sheet1!$A$2:$F$1001,6,FALSE)</f>
        <v>Gg. W.R. Supratman No. 94</v>
      </c>
      <c r="X390" s="4" t="str">
        <f>VLOOKUP(Main!C390,Sheet1!$A$2:$C$1001,3,FALSE)</f>
        <v>O-</v>
      </c>
    </row>
    <row r="391" spans="1:24" ht="15.75" x14ac:dyDescent="0.25">
      <c r="A391" s="43">
        <v>390</v>
      </c>
      <c r="B391" t="str">
        <f>VLOOKUP(D391,Cara!$C$21:$D$27,2,FALSE)</f>
        <v>E</v>
      </c>
      <c r="C391" t="str">
        <f t="shared" si="18"/>
        <v>E0390</v>
      </c>
      <c r="D391" t="s">
        <v>1010</v>
      </c>
      <c r="E391" s="4" t="str">
        <f>VLOOKUP(C391,Detail!$G:$H,2,FALSE)</f>
        <v>Setya Prayoga</v>
      </c>
      <c r="F391" s="4" t="str">
        <f>VLOOKUP(D391,Helper!$D$31:$F$36,3,FALSE)</f>
        <v>Bu Dwi</v>
      </c>
      <c r="G391">
        <v>87</v>
      </c>
      <c r="H391">
        <v>52</v>
      </c>
      <c r="I391">
        <v>81</v>
      </c>
      <c r="J391">
        <v>69</v>
      </c>
      <c r="K391">
        <v>64</v>
      </c>
      <c r="L391">
        <v>96</v>
      </c>
      <c r="M391">
        <v>89</v>
      </c>
      <c r="N391" s="36" t="str">
        <f>IFERROR(VLOOKUP(C391,Absen!$A$2:$B$501,2,FALSE),"No")</f>
        <v>No</v>
      </c>
      <c r="O391" t="str">
        <f t="shared" si="19"/>
        <v>No</v>
      </c>
      <c r="P391">
        <f t="shared" si="20"/>
        <v>89</v>
      </c>
      <c r="Q391" s="42">
        <f>(Main!G391*12.5%)+(H391*12.5%)+(J391*12.5%)+(K391*12.5%)+(I391*20%)+(L391*20%)+(P391*10%)</f>
        <v>78.300000000000011</v>
      </c>
      <c r="R391" t="str">
        <f>VLOOKUP(Q391,Cara!$E$44:$F$49,2,TRUE)</f>
        <v>B</v>
      </c>
      <c r="S391" s="5">
        <f>VLOOKUP(C391,Sheet1!$A$2:$B$1001,2,FALSE)</f>
        <v>37690</v>
      </c>
      <c r="T391" s="6" t="str">
        <f>VLOOKUP(C391,Sheet1!$A$2:$G$1001,7,)</f>
        <v>Meulaboh</v>
      </c>
      <c r="U391" s="4">
        <f>VLOOKUP(C391,Sheet1!$A$2:$D$1001,4,FALSE)</f>
        <v>158</v>
      </c>
      <c r="V391" s="4">
        <f>VLOOKUP(C391,Sheet1!$A$2:$E$1001,5,FALSE)</f>
        <v>64</v>
      </c>
      <c r="W391" s="4" t="str">
        <f>VLOOKUP(C391,Sheet1!$A$2:$F$1001,6,FALSE)</f>
        <v>Gg. W.R. Supratman No. 58</v>
      </c>
      <c r="X391" s="4" t="str">
        <f>VLOOKUP(Main!C391,Sheet1!$A$2:$C$1001,3,FALSE)</f>
        <v>B-</v>
      </c>
    </row>
    <row r="392" spans="1:24" ht="15.75" x14ac:dyDescent="0.25">
      <c r="A392" s="43">
        <v>391</v>
      </c>
      <c r="B392" t="str">
        <f>VLOOKUP(D392,Cara!$C$21:$D$27,2,FALSE)</f>
        <v>C</v>
      </c>
      <c r="C392" t="str">
        <f t="shared" si="18"/>
        <v>C0391</v>
      </c>
      <c r="D392" t="s">
        <v>1012</v>
      </c>
      <c r="E392" s="4" t="str">
        <f>VLOOKUP(C392,Detail!$G:$H,2,FALSE)</f>
        <v>Laila Maryadi</v>
      </c>
      <c r="F392" s="4" t="str">
        <f>VLOOKUP(D392,Helper!$D$31:$F$36,3,FALSE)</f>
        <v>Bu Made</v>
      </c>
      <c r="G392">
        <v>94</v>
      </c>
      <c r="H392">
        <v>53</v>
      </c>
      <c r="I392">
        <v>46</v>
      </c>
      <c r="J392">
        <v>66</v>
      </c>
      <c r="K392">
        <v>90</v>
      </c>
      <c r="L392">
        <v>100</v>
      </c>
      <c r="M392">
        <v>60</v>
      </c>
      <c r="N392" s="36" t="str">
        <f>IFERROR(VLOOKUP(C392,Absen!$A$2:$B$501,2,FALSE),"No")</f>
        <v>No</v>
      </c>
      <c r="O392" t="str">
        <f t="shared" si="19"/>
        <v>No</v>
      </c>
      <c r="P392">
        <f t="shared" si="20"/>
        <v>60</v>
      </c>
      <c r="Q392" s="42">
        <f>(Main!G392*12.5%)+(H392*12.5%)+(J392*12.5%)+(K392*12.5%)+(I392*20%)+(L392*20%)+(P392*10%)</f>
        <v>73.075000000000003</v>
      </c>
      <c r="R392" t="str">
        <f>VLOOKUP(Q392,Cara!$E$44:$F$49,2,TRUE)</f>
        <v>B</v>
      </c>
      <c r="S392" s="5">
        <f>VLOOKUP(C392,Sheet1!$A$2:$B$1001,2,FALSE)</f>
        <v>37449</v>
      </c>
      <c r="T392" s="6" t="str">
        <f>VLOOKUP(C392,Sheet1!$A$2:$G$1001,7,)</f>
        <v>Palembang</v>
      </c>
      <c r="U392" s="4">
        <f>VLOOKUP(C392,Sheet1!$A$2:$D$1001,4,FALSE)</f>
        <v>173</v>
      </c>
      <c r="V392" s="4">
        <f>VLOOKUP(C392,Sheet1!$A$2:$E$1001,5,FALSE)</f>
        <v>62</v>
      </c>
      <c r="W392" s="4" t="str">
        <f>VLOOKUP(C392,Sheet1!$A$2:$F$1001,6,FALSE)</f>
        <v>Jl. Rajiman No. 19</v>
      </c>
      <c r="X392" s="4" t="str">
        <f>VLOOKUP(Main!C392,Sheet1!$A$2:$C$1001,3,FALSE)</f>
        <v>A-</v>
      </c>
    </row>
    <row r="393" spans="1:24" ht="15.75" x14ac:dyDescent="0.25">
      <c r="A393" s="43">
        <v>392</v>
      </c>
      <c r="B393" t="str">
        <f>VLOOKUP(D393,Cara!$C$21:$D$27,2,FALSE)</f>
        <v>F</v>
      </c>
      <c r="C393" t="str">
        <f t="shared" si="18"/>
        <v>F0392</v>
      </c>
      <c r="D393" t="s">
        <v>1011</v>
      </c>
      <c r="E393" s="4" t="str">
        <f>VLOOKUP(C393,Detail!$G:$H,2,FALSE)</f>
        <v>Kusuma Andriani</v>
      </c>
      <c r="F393" s="4" t="str">
        <f>VLOOKUP(D393,Helper!$D$31:$F$36,3,FALSE)</f>
        <v>Pak Krisna</v>
      </c>
      <c r="G393">
        <v>53</v>
      </c>
      <c r="H393">
        <v>58</v>
      </c>
      <c r="I393">
        <v>75</v>
      </c>
      <c r="J393">
        <v>63</v>
      </c>
      <c r="K393">
        <v>70</v>
      </c>
      <c r="L393">
        <v>51</v>
      </c>
      <c r="M393">
        <v>77</v>
      </c>
      <c r="N393" s="36">
        <f>IFERROR(VLOOKUP(C393,Absen!$A$2:$B$501,2,FALSE),"No")</f>
        <v>44869</v>
      </c>
      <c r="O393" t="str">
        <f t="shared" si="19"/>
        <v>November</v>
      </c>
      <c r="P393">
        <f t="shared" si="20"/>
        <v>67</v>
      </c>
      <c r="Q393" s="42">
        <f>(Main!G393*12.5%)+(H393*12.5%)+(J393*12.5%)+(K393*12.5%)+(I393*20%)+(L393*20%)+(P393*10%)</f>
        <v>62.400000000000006</v>
      </c>
      <c r="R393" t="str">
        <f>VLOOKUP(Q393,Cara!$E$44:$F$49,2,TRUE)</f>
        <v>C</v>
      </c>
      <c r="S393" s="5">
        <f>VLOOKUP(C393,Sheet1!$A$2:$B$1001,2,FALSE)</f>
        <v>38258</v>
      </c>
      <c r="T393" s="6" t="str">
        <f>VLOOKUP(C393,Sheet1!$A$2:$G$1001,7,)</f>
        <v>Mataram</v>
      </c>
      <c r="U393" s="4">
        <f>VLOOKUP(C393,Sheet1!$A$2:$D$1001,4,FALSE)</f>
        <v>150</v>
      </c>
      <c r="V393" s="4">
        <f>VLOOKUP(C393,Sheet1!$A$2:$E$1001,5,FALSE)</f>
        <v>80</v>
      </c>
      <c r="W393" s="4" t="str">
        <f>VLOOKUP(C393,Sheet1!$A$2:$F$1001,6,FALSE)</f>
        <v>Jl. Merdeka No. 55</v>
      </c>
      <c r="X393" s="4" t="str">
        <f>VLOOKUP(Main!C393,Sheet1!$A$2:$C$1001,3,FALSE)</f>
        <v>A+</v>
      </c>
    </row>
    <row r="394" spans="1:24" ht="15.75" x14ac:dyDescent="0.25">
      <c r="A394" s="43">
        <v>393</v>
      </c>
      <c r="B394" t="str">
        <f>VLOOKUP(D394,Cara!$C$21:$D$27,2,FALSE)</f>
        <v>D</v>
      </c>
      <c r="C394" t="str">
        <f t="shared" si="18"/>
        <v>D0393</v>
      </c>
      <c r="D394" t="s">
        <v>1013</v>
      </c>
      <c r="E394" s="4" t="str">
        <f>VLOOKUP(C394,Detail!$G:$H,2,FALSE)</f>
        <v>Adhiarja Prasasta</v>
      </c>
      <c r="F394" s="4" t="str">
        <f>VLOOKUP(D394,Helper!$D$31:$F$36,3,FALSE)</f>
        <v>Pak Andi</v>
      </c>
      <c r="G394">
        <v>77</v>
      </c>
      <c r="H394">
        <v>46</v>
      </c>
      <c r="I394">
        <v>64</v>
      </c>
      <c r="J394">
        <v>71</v>
      </c>
      <c r="K394">
        <v>92</v>
      </c>
      <c r="L394">
        <v>97</v>
      </c>
      <c r="M394">
        <v>86</v>
      </c>
      <c r="N394" s="36">
        <f>IFERROR(VLOOKUP(C394,Absen!$A$2:$B$501,2,FALSE),"No")</f>
        <v>44831</v>
      </c>
      <c r="O394" t="str">
        <f t="shared" si="19"/>
        <v>September</v>
      </c>
      <c r="P394">
        <f t="shared" si="20"/>
        <v>76</v>
      </c>
      <c r="Q394" s="42">
        <f>(Main!G394*12.5%)+(H394*12.5%)+(J394*12.5%)+(K394*12.5%)+(I394*20%)+(L394*20%)+(P394*10%)</f>
        <v>75.55</v>
      </c>
      <c r="R394" t="str">
        <f>VLOOKUP(Q394,Cara!$E$44:$F$49,2,TRUE)</f>
        <v>B</v>
      </c>
      <c r="S394" s="5">
        <f>VLOOKUP(C394,Sheet1!$A$2:$B$1001,2,FALSE)</f>
        <v>37799</v>
      </c>
      <c r="T394" s="6" t="str">
        <f>VLOOKUP(C394,Sheet1!$A$2:$G$1001,7,)</f>
        <v>Banjar</v>
      </c>
      <c r="U394" s="4">
        <f>VLOOKUP(C394,Sheet1!$A$2:$D$1001,4,FALSE)</f>
        <v>172</v>
      </c>
      <c r="V394" s="4">
        <f>VLOOKUP(C394,Sheet1!$A$2:$E$1001,5,FALSE)</f>
        <v>51</v>
      </c>
      <c r="W394" s="4" t="str">
        <f>VLOOKUP(C394,Sheet1!$A$2:$F$1001,6,FALSE)</f>
        <v>Jalan Ciwastra No. 05</v>
      </c>
      <c r="X394" s="4" t="str">
        <f>VLOOKUP(Main!C394,Sheet1!$A$2:$C$1001,3,FALSE)</f>
        <v>AB+</v>
      </c>
    </row>
    <row r="395" spans="1:24" ht="15.75" x14ac:dyDescent="0.25">
      <c r="A395" s="43">
        <v>394</v>
      </c>
      <c r="B395" t="str">
        <f>VLOOKUP(D395,Cara!$C$21:$D$27,2,FALSE)</f>
        <v>A</v>
      </c>
      <c r="C395" t="str">
        <f t="shared" si="18"/>
        <v>A0394</v>
      </c>
      <c r="D395" t="s">
        <v>1015</v>
      </c>
      <c r="E395" s="4" t="str">
        <f>VLOOKUP(C395,Detail!$G:$H,2,FALSE)</f>
        <v>Anita Tamba</v>
      </c>
      <c r="F395" s="4" t="str">
        <f>VLOOKUP(D395,Helper!$D$31:$F$36,3,FALSE)</f>
        <v>Pak Budi</v>
      </c>
      <c r="G395">
        <v>57</v>
      </c>
      <c r="H395">
        <v>43</v>
      </c>
      <c r="I395">
        <v>39</v>
      </c>
      <c r="J395">
        <v>55</v>
      </c>
      <c r="K395">
        <v>67</v>
      </c>
      <c r="L395">
        <v>92</v>
      </c>
      <c r="M395">
        <v>79</v>
      </c>
      <c r="N395" s="36" t="str">
        <f>IFERROR(VLOOKUP(C395,Absen!$A$2:$B$501,2,FALSE),"No")</f>
        <v>No</v>
      </c>
      <c r="O395" t="str">
        <f t="shared" si="19"/>
        <v>No</v>
      </c>
      <c r="P395">
        <f t="shared" si="20"/>
        <v>79</v>
      </c>
      <c r="Q395" s="42">
        <f>(Main!G395*12.5%)+(H395*12.5%)+(J395*12.5%)+(K395*12.5%)+(I395*20%)+(L395*20%)+(P395*10%)</f>
        <v>61.85</v>
      </c>
      <c r="R395" t="str">
        <f>VLOOKUP(Q395,Cara!$E$44:$F$49,2,TRUE)</f>
        <v>C</v>
      </c>
      <c r="S395" s="5">
        <f>VLOOKUP(C395,Sheet1!$A$2:$B$1001,2,FALSE)</f>
        <v>38197</v>
      </c>
      <c r="T395" s="6" t="str">
        <f>VLOOKUP(C395,Sheet1!$A$2:$G$1001,7,)</f>
        <v>Depok</v>
      </c>
      <c r="U395" s="4">
        <f>VLOOKUP(C395,Sheet1!$A$2:$D$1001,4,FALSE)</f>
        <v>176</v>
      </c>
      <c r="V395" s="4">
        <f>VLOOKUP(C395,Sheet1!$A$2:$E$1001,5,FALSE)</f>
        <v>47</v>
      </c>
      <c r="W395" s="4" t="str">
        <f>VLOOKUP(C395,Sheet1!$A$2:$F$1001,6,FALSE)</f>
        <v>Gang K.H. Wahid Hasyim No. 25</v>
      </c>
      <c r="X395" s="4" t="str">
        <f>VLOOKUP(Main!C395,Sheet1!$A$2:$C$1001,3,FALSE)</f>
        <v>A-</v>
      </c>
    </row>
    <row r="396" spans="1:24" ht="15.75" x14ac:dyDescent="0.25">
      <c r="A396" s="43">
        <v>395</v>
      </c>
      <c r="B396" t="str">
        <f>VLOOKUP(D396,Cara!$C$21:$D$27,2,FALSE)</f>
        <v>E</v>
      </c>
      <c r="C396" t="str">
        <f t="shared" si="18"/>
        <v>E0395</v>
      </c>
      <c r="D396" t="s">
        <v>1010</v>
      </c>
      <c r="E396" s="4" t="str">
        <f>VLOOKUP(C396,Detail!$G:$H,2,FALSE)</f>
        <v>Bambang Nasyiah</v>
      </c>
      <c r="F396" s="4" t="str">
        <f>VLOOKUP(D396,Helper!$D$31:$F$36,3,FALSE)</f>
        <v>Bu Dwi</v>
      </c>
      <c r="G396">
        <v>78</v>
      </c>
      <c r="H396">
        <v>63</v>
      </c>
      <c r="I396">
        <v>79</v>
      </c>
      <c r="J396">
        <v>74</v>
      </c>
      <c r="K396">
        <v>85</v>
      </c>
      <c r="L396">
        <v>60</v>
      </c>
      <c r="M396">
        <v>90</v>
      </c>
      <c r="N396" s="36">
        <f>IFERROR(VLOOKUP(C396,Absen!$A$2:$B$501,2,FALSE),"No")</f>
        <v>44803</v>
      </c>
      <c r="O396" t="str">
        <f t="shared" si="19"/>
        <v>August</v>
      </c>
      <c r="P396">
        <f t="shared" si="20"/>
        <v>80</v>
      </c>
      <c r="Q396" s="42">
        <f>(Main!G396*12.5%)+(H396*12.5%)+(J396*12.5%)+(K396*12.5%)+(I396*20%)+(L396*20%)+(P396*10%)</f>
        <v>73.3</v>
      </c>
      <c r="R396" t="str">
        <f>VLOOKUP(Q396,Cara!$E$44:$F$49,2,TRUE)</f>
        <v>B</v>
      </c>
      <c r="S396" s="5">
        <f>VLOOKUP(C396,Sheet1!$A$2:$B$1001,2,FALSE)</f>
        <v>37593</v>
      </c>
      <c r="T396" s="6" t="str">
        <f>VLOOKUP(C396,Sheet1!$A$2:$G$1001,7,)</f>
        <v>Pematangsiantar</v>
      </c>
      <c r="U396" s="4">
        <f>VLOOKUP(C396,Sheet1!$A$2:$D$1001,4,FALSE)</f>
        <v>167</v>
      </c>
      <c r="V396" s="4">
        <f>VLOOKUP(C396,Sheet1!$A$2:$E$1001,5,FALSE)</f>
        <v>60</v>
      </c>
      <c r="W396" s="4" t="str">
        <f>VLOOKUP(C396,Sheet1!$A$2:$F$1001,6,FALSE)</f>
        <v>Gang Jend. Sudirman No. 95</v>
      </c>
      <c r="X396" s="4" t="str">
        <f>VLOOKUP(Main!C396,Sheet1!$A$2:$C$1001,3,FALSE)</f>
        <v>AB-</v>
      </c>
    </row>
    <row r="397" spans="1:24" ht="15.75" x14ac:dyDescent="0.25">
      <c r="A397" s="43">
        <v>396</v>
      </c>
      <c r="B397" t="str">
        <f>VLOOKUP(D397,Cara!$C$21:$D$27,2,FALSE)</f>
        <v>D</v>
      </c>
      <c r="C397" t="str">
        <f t="shared" si="18"/>
        <v>D0396</v>
      </c>
      <c r="D397" t="s">
        <v>1013</v>
      </c>
      <c r="E397" s="4" t="str">
        <f>VLOOKUP(C397,Detail!$G:$H,2,FALSE)</f>
        <v>Ami Prasetya</v>
      </c>
      <c r="F397" s="4" t="str">
        <f>VLOOKUP(D397,Helper!$D$31:$F$36,3,FALSE)</f>
        <v>Pak Andi</v>
      </c>
      <c r="G397">
        <v>51</v>
      </c>
      <c r="H397">
        <v>56</v>
      </c>
      <c r="I397">
        <v>81</v>
      </c>
      <c r="J397">
        <v>60</v>
      </c>
      <c r="K397">
        <v>91</v>
      </c>
      <c r="L397">
        <v>54</v>
      </c>
      <c r="M397">
        <v>63</v>
      </c>
      <c r="N397" s="36" t="str">
        <f>IFERROR(VLOOKUP(C397,Absen!$A$2:$B$501,2,FALSE),"No")</f>
        <v>No</v>
      </c>
      <c r="O397" t="str">
        <f t="shared" si="19"/>
        <v>No</v>
      </c>
      <c r="P397">
        <f t="shared" si="20"/>
        <v>63</v>
      </c>
      <c r="Q397" s="42">
        <f>(Main!G397*12.5%)+(H397*12.5%)+(J397*12.5%)+(K397*12.5%)+(I397*20%)+(L397*20%)+(P397*10%)</f>
        <v>65.55</v>
      </c>
      <c r="R397" t="str">
        <f>VLOOKUP(Q397,Cara!$E$44:$F$49,2,TRUE)</f>
        <v>C</v>
      </c>
      <c r="S397" s="5">
        <f>VLOOKUP(C397,Sheet1!$A$2:$B$1001,2,FALSE)</f>
        <v>38404</v>
      </c>
      <c r="T397" s="6" t="str">
        <f>VLOOKUP(C397,Sheet1!$A$2:$G$1001,7,)</f>
        <v>Langsa</v>
      </c>
      <c r="U397" s="4">
        <f>VLOOKUP(C397,Sheet1!$A$2:$D$1001,4,FALSE)</f>
        <v>163</v>
      </c>
      <c r="V397" s="4">
        <f>VLOOKUP(C397,Sheet1!$A$2:$E$1001,5,FALSE)</f>
        <v>51</v>
      </c>
      <c r="W397" s="4" t="str">
        <f>VLOOKUP(C397,Sheet1!$A$2:$F$1001,6,FALSE)</f>
        <v>Jalan Pacuan Kuda No. 45</v>
      </c>
      <c r="X397" s="4" t="str">
        <f>VLOOKUP(Main!C397,Sheet1!$A$2:$C$1001,3,FALSE)</f>
        <v>O+</v>
      </c>
    </row>
    <row r="398" spans="1:24" ht="15.75" x14ac:dyDescent="0.25">
      <c r="A398" s="43">
        <v>397</v>
      </c>
      <c r="B398" t="str">
        <f>VLOOKUP(D398,Cara!$C$21:$D$27,2,FALSE)</f>
        <v>C</v>
      </c>
      <c r="C398" t="str">
        <f t="shared" si="18"/>
        <v>C0397</v>
      </c>
      <c r="D398" t="s">
        <v>1012</v>
      </c>
      <c r="E398" s="4" t="str">
        <f>VLOOKUP(C398,Detail!$G:$H,2,FALSE)</f>
        <v>Farhunnisa Putri</v>
      </c>
      <c r="F398" s="4" t="str">
        <f>VLOOKUP(D398,Helper!$D$31:$F$36,3,FALSE)</f>
        <v>Bu Made</v>
      </c>
      <c r="G398">
        <v>66</v>
      </c>
      <c r="H398">
        <v>44</v>
      </c>
      <c r="I398">
        <v>48</v>
      </c>
      <c r="J398">
        <v>72</v>
      </c>
      <c r="K398">
        <v>82</v>
      </c>
      <c r="L398">
        <v>96</v>
      </c>
      <c r="M398">
        <v>77</v>
      </c>
      <c r="N398" s="36">
        <f>IFERROR(VLOOKUP(C398,Absen!$A$2:$B$501,2,FALSE),"No")</f>
        <v>44783</v>
      </c>
      <c r="O398" t="str">
        <f t="shared" si="19"/>
        <v>August</v>
      </c>
      <c r="P398">
        <f t="shared" si="20"/>
        <v>67</v>
      </c>
      <c r="Q398" s="42">
        <f>(Main!G398*12.5%)+(H398*12.5%)+(J398*12.5%)+(K398*12.5%)+(I398*20%)+(L398*20%)+(P398*10%)</f>
        <v>68.5</v>
      </c>
      <c r="R398" t="str">
        <f>VLOOKUP(Q398,Cara!$E$44:$F$49,2,TRUE)</f>
        <v>C</v>
      </c>
      <c r="S398" s="5">
        <f>VLOOKUP(C398,Sheet1!$A$2:$B$1001,2,FALSE)</f>
        <v>37771</v>
      </c>
      <c r="T398" s="6" t="str">
        <f>VLOOKUP(C398,Sheet1!$A$2:$G$1001,7,)</f>
        <v>Tanjungbalai</v>
      </c>
      <c r="U398" s="4">
        <f>VLOOKUP(C398,Sheet1!$A$2:$D$1001,4,FALSE)</f>
        <v>176</v>
      </c>
      <c r="V398" s="4">
        <f>VLOOKUP(C398,Sheet1!$A$2:$E$1001,5,FALSE)</f>
        <v>87</v>
      </c>
      <c r="W398" s="4" t="str">
        <f>VLOOKUP(C398,Sheet1!$A$2:$F$1001,6,FALSE)</f>
        <v>Jalan Cikapayang No. 41</v>
      </c>
      <c r="X398" s="4" t="str">
        <f>VLOOKUP(Main!C398,Sheet1!$A$2:$C$1001,3,FALSE)</f>
        <v>AB-</v>
      </c>
    </row>
    <row r="399" spans="1:24" ht="15.75" x14ac:dyDescent="0.25">
      <c r="A399" s="43">
        <v>398</v>
      </c>
      <c r="B399" t="str">
        <f>VLOOKUP(D399,Cara!$C$21:$D$27,2,FALSE)</f>
        <v>C</v>
      </c>
      <c r="C399" t="str">
        <f t="shared" si="18"/>
        <v>C0398</v>
      </c>
      <c r="D399" t="s">
        <v>1012</v>
      </c>
      <c r="E399" s="4" t="str">
        <f>VLOOKUP(C399,Detail!$G:$H,2,FALSE)</f>
        <v>Gamblang Mayasari</v>
      </c>
      <c r="F399" s="4" t="str">
        <f>VLOOKUP(D399,Helper!$D$31:$F$36,3,FALSE)</f>
        <v>Bu Made</v>
      </c>
      <c r="G399">
        <v>94</v>
      </c>
      <c r="H399">
        <v>68</v>
      </c>
      <c r="I399">
        <v>73</v>
      </c>
      <c r="J399">
        <v>52</v>
      </c>
      <c r="K399">
        <v>68</v>
      </c>
      <c r="L399">
        <v>64</v>
      </c>
      <c r="M399">
        <v>68</v>
      </c>
      <c r="N399" s="36">
        <f>IFERROR(VLOOKUP(C399,Absen!$A$2:$B$501,2,FALSE),"No")</f>
        <v>44832</v>
      </c>
      <c r="O399" t="str">
        <f t="shared" si="19"/>
        <v>September</v>
      </c>
      <c r="P399">
        <f t="shared" si="20"/>
        <v>58</v>
      </c>
      <c r="Q399" s="42">
        <f>(Main!G399*12.5%)+(H399*12.5%)+(J399*12.5%)+(K399*12.5%)+(I399*20%)+(L399*20%)+(P399*10%)</f>
        <v>68.45</v>
      </c>
      <c r="R399" t="str">
        <f>VLOOKUP(Q399,Cara!$E$44:$F$49,2,TRUE)</f>
        <v>C</v>
      </c>
      <c r="S399" s="5">
        <f>VLOOKUP(C399,Sheet1!$A$2:$B$1001,2,FALSE)</f>
        <v>38412</v>
      </c>
      <c r="T399" s="6" t="str">
        <f>VLOOKUP(C399,Sheet1!$A$2:$G$1001,7,)</f>
        <v>Banjarmasin</v>
      </c>
      <c r="U399" s="4">
        <f>VLOOKUP(C399,Sheet1!$A$2:$D$1001,4,FALSE)</f>
        <v>173</v>
      </c>
      <c r="V399" s="4">
        <f>VLOOKUP(C399,Sheet1!$A$2:$E$1001,5,FALSE)</f>
        <v>57</v>
      </c>
      <c r="W399" s="4" t="str">
        <f>VLOOKUP(C399,Sheet1!$A$2:$F$1001,6,FALSE)</f>
        <v>Jalan Pacuan Kuda No. 81</v>
      </c>
      <c r="X399" s="4" t="str">
        <f>VLOOKUP(Main!C399,Sheet1!$A$2:$C$1001,3,FALSE)</f>
        <v>B-</v>
      </c>
    </row>
    <row r="400" spans="1:24" ht="15.75" x14ac:dyDescent="0.25">
      <c r="A400" s="43">
        <v>399</v>
      </c>
      <c r="B400" t="str">
        <f>VLOOKUP(D400,Cara!$C$21:$D$27,2,FALSE)</f>
        <v>A</v>
      </c>
      <c r="C400" t="str">
        <f t="shared" si="18"/>
        <v>A0399</v>
      </c>
      <c r="D400" t="s">
        <v>1015</v>
      </c>
      <c r="E400" s="4" t="str">
        <f>VLOOKUP(C400,Detail!$G:$H,2,FALSE)</f>
        <v>Hadi Pudjiastuti</v>
      </c>
      <c r="F400" s="4" t="str">
        <f>VLOOKUP(D400,Helper!$D$31:$F$36,3,FALSE)</f>
        <v>Pak Budi</v>
      </c>
      <c r="G400">
        <v>80</v>
      </c>
      <c r="H400">
        <v>57</v>
      </c>
      <c r="I400">
        <v>41</v>
      </c>
      <c r="J400">
        <v>63</v>
      </c>
      <c r="K400">
        <v>55</v>
      </c>
      <c r="L400">
        <v>67</v>
      </c>
      <c r="M400">
        <v>61</v>
      </c>
      <c r="N400" s="36" t="str">
        <f>IFERROR(VLOOKUP(C400,Absen!$A$2:$B$501,2,FALSE),"No")</f>
        <v>No</v>
      </c>
      <c r="O400" t="str">
        <f t="shared" si="19"/>
        <v>No</v>
      </c>
      <c r="P400">
        <f t="shared" si="20"/>
        <v>61</v>
      </c>
      <c r="Q400" s="42">
        <f>(Main!G400*12.5%)+(H400*12.5%)+(J400*12.5%)+(K400*12.5%)+(I400*20%)+(L400*20%)+(P400*10%)</f>
        <v>59.575000000000003</v>
      </c>
      <c r="R400" t="str">
        <f>VLOOKUP(Q400,Cara!$E$44:$F$49,2,TRUE)</f>
        <v>D</v>
      </c>
      <c r="S400" s="5">
        <f>VLOOKUP(C400,Sheet1!$A$2:$B$1001,2,FALSE)</f>
        <v>38171</v>
      </c>
      <c r="T400" s="6" t="str">
        <f>VLOOKUP(C400,Sheet1!$A$2:$G$1001,7,)</f>
        <v>Banda Aceh</v>
      </c>
      <c r="U400" s="4">
        <f>VLOOKUP(C400,Sheet1!$A$2:$D$1001,4,FALSE)</f>
        <v>176</v>
      </c>
      <c r="V400" s="4">
        <f>VLOOKUP(C400,Sheet1!$A$2:$E$1001,5,FALSE)</f>
        <v>87</v>
      </c>
      <c r="W400" s="4" t="str">
        <f>VLOOKUP(C400,Sheet1!$A$2:$F$1001,6,FALSE)</f>
        <v>Jl. Raya Ujungberung No. 00</v>
      </c>
      <c r="X400" s="4" t="str">
        <f>VLOOKUP(Main!C400,Sheet1!$A$2:$C$1001,3,FALSE)</f>
        <v>B-</v>
      </c>
    </row>
    <row r="401" spans="1:24" ht="15.75" x14ac:dyDescent="0.25">
      <c r="A401" s="43">
        <v>400</v>
      </c>
      <c r="B401" t="str">
        <f>VLOOKUP(D401,Cara!$C$21:$D$27,2,FALSE)</f>
        <v>D</v>
      </c>
      <c r="C401" t="str">
        <f t="shared" si="18"/>
        <v>D0400</v>
      </c>
      <c r="D401" t="s">
        <v>1013</v>
      </c>
      <c r="E401" s="4" t="str">
        <f>VLOOKUP(C401,Detail!$G:$H,2,FALSE)</f>
        <v>Gandi Wibisono</v>
      </c>
      <c r="F401" s="4" t="str">
        <f>VLOOKUP(D401,Helper!$D$31:$F$36,3,FALSE)</f>
        <v>Pak Andi</v>
      </c>
      <c r="G401">
        <v>88</v>
      </c>
      <c r="H401">
        <v>69</v>
      </c>
      <c r="I401">
        <v>83</v>
      </c>
      <c r="J401">
        <v>63</v>
      </c>
      <c r="K401">
        <v>84</v>
      </c>
      <c r="L401">
        <v>42</v>
      </c>
      <c r="M401">
        <v>61</v>
      </c>
      <c r="N401" s="36">
        <f>IFERROR(VLOOKUP(C401,Absen!$A$2:$B$501,2,FALSE),"No")</f>
        <v>44765</v>
      </c>
      <c r="O401" t="str">
        <f t="shared" si="19"/>
        <v>July</v>
      </c>
      <c r="P401">
        <f t="shared" si="20"/>
        <v>51</v>
      </c>
      <c r="Q401" s="42">
        <f>(Main!G401*12.5%)+(H401*12.5%)+(J401*12.5%)+(K401*12.5%)+(I401*20%)+(L401*20%)+(P401*10%)</f>
        <v>68.099999999999994</v>
      </c>
      <c r="R401" t="str">
        <f>VLOOKUP(Q401,Cara!$E$44:$F$49,2,TRUE)</f>
        <v>C</v>
      </c>
      <c r="S401" s="5">
        <f>VLOOKUP(C401,Sheet1!$A$2:$B$1001,2,FALSE)</f>
        <v>38340</v>
      </c>
      <c r="T401" s="6" t="str">
        <f>VLOOKUP(C401,Sheet1!$A$2:$G$1001,7,)</f>
        <v>Batu</v>
      </c>
      <c r="U401" s="4">
        <f>VLOOKUP(C401,Sheet1!$A$2:$D$1001,4,FALSE)</f>
        <v>153</v>
      </c>
      <c r="V401" s="4">
        <f>VLOOKUP(C401,Sheet1!$A$2:$E$1001,5,FALSE)</f>
        <v>94</v>
      </c>
      <c r="W401" s="4" t="str">
        <f>VLOOKUP(C401,Sheet1!$A$2:$F$1001,6,FALSE)</f>
        <v xml:space="preserve">Gang W.R. Supratman No. 9
</v>
      </c>
      <c r="X401" s="4" t="str">
        <f>VLOOKUP(Main!C401,Sheet1!$A$2:$C$1001,3,FALSE)</f>
        <v>B-</v>
      </c>
    </row>
    <row r="402" spans="1:24" ht="15.75" x14ac:dyDescent="0.25">
      <c r="A402" s="43">
        <v>401</v>
      </c>
      <c r="B402" t="str">
        <f>VLOOKUP(D402,Cara!$C$21:$D$27,2,FALSE)</f>
        <v>C</v>
      </c>
      <c r="C402" t="str">
        <f t="shared" si="18"/>
        <v>C0401</v>
      </c>
      <c r="D402" t="s">
        <v>1012</v>
      </c>
      <c r="E402" s="4" t="str">
        <f>VLOOKUP(C402,Detail!$G:$H,2,FALSE)</f>
        <v>Maya Simanjuntak</v>
      </c>
      <c r="F402" s="4" t="str">
        <f>VLOOKUP(D402,Helper!$D$31:$F$36,3,FALSE)</f>
        <v>Bu Made</v>
      </c>
      <c r="G402">
        <v>91</v>
      </c>
      <c r="H402">
        <v>47</v>
      </c>
      <c r="I402">
        <v>66</v>
      </c>
      <c r="J402">
        <v>57</v>
      </c>
      <c r="K402">
        <v>87</v>
      </c>
      <c r="L402">
        <v>67</v>
      </c>
      <c r="M402">
        <v>84</v>
      </c>
      <c r="N402" s="36">
        <f>IFERROR(VLOOKUP(C402,Absen!$A$2:$B$501,2,FALSE),"No")</f>
        <v>44804</v>
      </c>
      <c r="O402" t="str">
        <f t="shared" si="19"/>
        <v>August</v>
      </c>
      <c r="P402">
        <f t="shared" si="20"/>
        <v>74</v>
      </c>
      <c r="Q402" s="42">
        <f>(Main!G402*12.5%)+(H402*12.5%)+(J402*12.5%)+(K402*12.5%)+(I402*20%)+(L402*20%)+(P402*10%)</f>
        <v>69.25</v>
      </c>
      <c r="R402" t="str">
        <f>VLOOKUP(Q402,Cara!$E$44:$F$49,2,TRUE)</f>
        <v>C</v>
      </c>
      <c r="S402" s="5">
        <f>VLOOKUP(C402,Sheet1!$A$2:$B$1001,2,FALSE)</f>
        <v>37122</v>
      </c>
      <c r="T402" s="6" t="str">
        <f>VLOOKUP(C402,Sheet1!$A$2:$G$1001,7,)</f>
        <v>Mataram</v>
      </c>
      <c r="U402" s="4">
        <f>VLOOKUP(C402,Sheet1!$A$2:$D$1001,4,FALSE)</f>
        <v>169</v>
      </c>
      <c r="V402" s="4">
        <f>VLOOKUP(C402,Sheet1!$A$2:$E$1001,5,FALSE)</f>
        <v>70</v>
      </c>
      <c r="W402" s="4" t="str">
        <f>VLOOKUP(C402,Sheet1!$A$2:$F$1001,6,FALSE)</f>
        <v>Jl. Rungkut Industri No. 93</v>
      </c>
      <c r="X402" s="4" t="str">
        <f>VLOOKUP(Main!C402,Sheet1!$A$2:$C$1001,3,FALSE)</f>
        <v>B+</v>
      </c>
    </row>
    <row r="403" spans="1:24" ht="15.75" x14ac:dyDescent="0.25">
      <c r="A403" s="43">
        <v>402</v>
      </c>
      <c r="B403" t="str">
        <f>VLOOKUP(D403,Cara!$C$21:$D$27,2,FALSE)</f>
        <v>E</v>
      </c>
      <c r="C403" t="str">
        <f t="shared" si="18"/>
        <v>E0402</v>
      </c>
      <c r="D403" t="s">
        <v>1010</v>
      </c>
      <c r="E403" s="4" t="str">
        <f>VLOOKUP(C403,Detail!$G:$H,2,FALSE)</f>
        <v>Saiful Safitri</v>
      </c>
      <c r="F403" s="4" t="str">
        <f>VLOOKUP(D403,Helper!$D$31:$F$36,3,FALSE)</f>
        <v>Bu Dwi</v>
      </c>
      <c r="G403">
        <v>93</v>
      </c>
      <c r="H403">
        <v>40</v>
      </c>
      <c r="I403">
        <v>60</v>
      </c>
      <c r="J403">
        <v>64</v>
      </c>
      <c r="K403">
        <v>71</v>
      </c>
      <c r="L403">
        <v>56</v>
      </c>
      <c r="M403">
        <v>76</v>
      </c>
      <c r="N403" s="36">
        <f>IFERROR(VLOOKUP(C403,Absen!$A$2:$B$501,2,FALSE),"No")</f>
        <v>44781</v>
      </c>
      <c r="O403" t="str">
        <f t="shared" si="19"/>
        <v>August</v>
      </c>
      <c r="P403">
        <f t="shared" si="20"/>
        <v>66</v>
      </c>
      <c r="Q403" s="42">
        <f>(Main!G403*12.5%)+(H403*12.5%)+(J403*12.5%)+(K403*12.5%)+(I403*20%)+(L403*20%)+(P403*10%)</f>
        <v>63.300000000000004</v>
      </c>
      <c r="R403" t="str">
        <f>VLOOKUP(Q403,Cara!$E$44:$F$49,2,TRUE)</f>
        <v>C</v>
      </c>
      <c r="S403" s="5">
        <f>VLOOKUP(C403,Sheet1!$A$2:$B$1001,2,FALSE)</f>
        <v>37219</v>
      </c>
      <c r="T403" s="6" t="str">
        <f>VLOOKUP(C403,Sheet1!$A$2:$G$1001,7,)</f>
        <v>Binjai</v>
      </c>
      <c r="U403" s="4">
        <f>VLOOKUP(C403,Sheet1!$A$2:$D$1001,4,FALSE)</f>
        <v>164</v>
      </c>
      <c r="V403" s="4">
        <f>VLOOKUP(C403,Sheet1!$A$2:$E$1001,5,FALSE)</f>
        <v>49</v>
      </c>
      <c r="W403" s="4" t="str">
        <f>VLOOKUP(C403,Sheet1!$A$2:$F$1001,6,FALSE)</f>
        <v xml:space="preserve">Gang Rawamangun No. 2
</v>
      </c>
      <c r="X403" s="4" t="str">
        <f>VLOOKUP(Main!C403,Sheet1!$A$2:$C$1001,3,FALSE)</f>
        <v>B-</v>
      </c>
    </row>
    <row r="404" spans="1:24" ht="15.75" x14ac:dyDescent="0.25">
      <c r="A404" s="43">
        <v>403</v>
      </c>
      <c r="B404" t="str">
        <f>VLOOKUP(D404,Cara!$C$21:$D$27,2,FALSE)</f>
        <v>F</v>
      </c>
      <c r="C404" t="str">
        <f t="shared" si="18"/>
        <v>F0403</v>
      </c>
      <c r="D404" t="s">
        <v>1011</v>
      </c>
      <c r="E404" s="4" t="str">
        <f>VLOOKUP(C404,Detail!$G:$H,2,FALSE)</f>
        <v>Edi Prasetya</v>
      </c>
      <c r="F404" s="4" t="str">
        <f>VLOOKUP(D404,Helper!$D$31:$F$36,3,FALSE)</f>
        <v>Pak Krisna</v>
      </c>
      <c r="G404">
        <v>60</v>
      </c>
      <c r="H404">
        <v>72</v>
      </c>
      <c r="I404">
        <v>35</v>
      </c>
      <c r="J404">
        <v>55</v>
      </c>
      <c r="K404">
        <v>88</v>
      </c>
      <c r="L404">
        <v>55</v>
      </c>
      <c r="M404">
        <v>89</v>
      </c>
      <c r="N404" s="36" t="str">
        <f>IFERROR(VLOOKUP(C404,Absen!$A$2:$B$501,2,FALSE),"No")</f>
        <v>No</v>
      </c>
      <c r="O404" t="str">
        <f t="shared" si="19"/>
        <v>No</v>
      </c>
      <c r="P404">
        <f t="shared" si="20"/>
        <v>89</v>
      </c>
      <c r="Q404" s="42">
        <f>(Main!G404*12.5%)+(H404*12.5%)+(J404*12.5%)+(K404*12.5%)+(I404*20%)+(L404*20%)+(P404*10%)</f>
        <v>61.274999999999999</v>
      </c>
      <c r="R404" t="str">
        <f>VLOOKUP(Q404,Cara!$E$44:$F$49,2,TRUE)</f>
        <v>C</v>
      </c>
      <c r="S404" s="5">
        <f>VLOOKUP(C404,Sheet1!$A$2:$B$1001,2,FALSE)</f>
        <v>37808</v>
      </c>
      <c r="T404" s="6" t="str">
        <f>VLOOKUP(C404,Sheet1!$A$2:$G$1001,7,)</f>
        <v>Tual</v>
      </c>
      <c r="U404" s="4">
        <f>VLOOKUP(C404,Sheet1!$A$2:$D$1001,4,FALSE)</f>
        <v>174</v>
      </c>
      <c r="V404" s="4">
        <f>VLOOKUP(C404,Sheet1!$A$2:$E$1001,5,FALSE)</f>
        <v>86</v>
      </c>
      <c r="W404" s="4" t="str">
        <f>VLOOKUP(C404,Sheet1!$A$2:$F$1001,6,FALSE)</f>
        <v>Gg. Pelajar Pejuang No. 62</v>
      </c>
      <c r="X404" s="4" t="str">
        <f>VLOOKUP(Main!C404,Sheet1!$A$2:$C$1001,3,FALSE)</f>
        <v>AB-</v>
      </c>
    </row>
    <row r="405" spans="1:24" ht="15.75" x14ac:dyDescent="0.25">
      <c r="A405" s="43">
        <v>404</v>
      </c>
      <c r="B405" t="str">
        <f>VLOOKUP(D405,Cara!$C$21:$D$27,2,FALSE)</f>
        <v>C</v>
      </c>
      <c r="C405" t="str">
        <f t="shared" si="18"/>
        <v>C0404</v>
      </c>
      <c r="D405" t="s">
        <v>1012</v>
      </c>
      <c r="E405" s="4" t="str">
        <f>VLOOKUP(C405,Detail!$G:$H,2,FALSE)</f>
        <v>Asirwanda Natsir</v>
      </c>
      <c r="F405" s="4" t="str">
        <f>VLOOKUP(D405,Helper!$D$31:$F$36,3,FALSE)</f>
        <v>Bu Made</v>
      </c>
      <c r="G405">
        <v>75</v>
      </c>
      <c r="H405">
        <v>50</v>
      </c>
      <c r="I405">
        <v>57</v>
      </c>
      <c r="J405">
        <v>57</v>
      </c>
      <c r="K405">
        <v>62</v>
      </c>
      <c r="L405">
        <v>80</v>
      </c>
      <c r="M405">
        <v>68</v>
      </c>
      <c r="N405" s="36" t="str">
        <f>IFERROR(VLOOKUP(C405,Absen!$A$2:$B$501,2,FALSE),"No")</f>
        <v>No</v>
      </c>
      <c r="O405" t="str">
        <f t="shared" si="19"/>
        <v>No</v>
      </c>
      <c r="P405">
        <f t="shared" si="20"/>
        <v>68</v>
      </c>
      <c r="Q405" s="42">
        <f>(Main!G405*12.5%)+(H405*12.5%)+(J405*12.5%)+(K405*12.5%)+(I405*20%)+(L405*20%)+(P405*10%)</f>
        <v>64.7</v>
      </c>
      <c r="R405" t="str">
        <f>VLOOKUP(Q405,Cara!$E$44:$F$49,2,TRUE)</f>
        <v>C</v>
      </c>
      <c r="S405" s="5">
        <f>VLOOKUP(C405,Sheet1!$A$2:$B$1001,2,FALSE)</f>
        <v>37023</v>
      </c>
      <c r="T405" s="6" t="str">
        <f>VLOOKUP(C405,Sheet1!$A$2:$G$1001,7,)</f>
        <v>Makassar</v>
      </c>
      <c r="U405" s="4">
        <f>VLOOKUP(C405,Sheet1!$A$2:$D$1001,4,FALSE)</f>
        <v>165</v>
      </c>
      <c r="V405" s="4">
        <f>VLOOKUP(C405,Sheet1!$A$2:$E$1001,5,FALSE)</f>
        <v>56</v>
      </c>
      <c r="W405" s="4" t="str">
        <f>VLOOKUP(C405,Sheet1!$A$2:$F$1001,6,FALSE)</f>
        <v>Jl. Rawamangun No. 56</v>
      </c>
      <c r="X405" s="4" t="str">
        <f>VLOOKUP(Main!C405,Sheet1!$A$2:$C$1001,3,FALSE)</f>
        <v>B+</v>
      </c>
    </row>
    <row r="406" spans="1:24" ht="15.75" x14ac:dyDescent="0.25">
      <c r="A406" s="43">
        <v>405</v>
      </c>
      <c r="B406" t="str">
        <f>VLOOKUP(D406,Cara!$C$21:$D$27,2,FALSE)</f>
        <v>A</v>
      </c>
      <c r="C406" t="str">
        <f t="shared" si="18"/>
        <v>A0405</v>
      </c>
      <c r="D406" t="s">
        <v>1015</v>
      </c>
      <c r="E406" s="4" t="str">
        <f>VLOOKUP(C406,Detail!$G:$H,2,FALSE)</f>
        <v>Aisyah Nashiruddin</v>
      </c>
      <c r="F406" s="4" t="str">
        <f>VLOOKUP(D406,Helper!$D$31:$F$36,3,FALSE)</f>
        <v>Pak Budi</v>
      </c>
      <c r="G406">
        <v>57</v>
      </c>
      <c r="H406">
        <v>55</v>
      </c>
      <c r="I406">
        <v>48</v>
      </c>
      <c r="J406">
        <v>65</v>
      </c>
      <c r="K406">
        <v>77</v>
      </c>
      <c r="L406">
        <v>58</v>
      </c>
      <c r="M406">
        <v>71</v>
      </c>
      <c r="N406" s="36">
        <f>IFERROR(VLOOKUP(C406,Absen!$A$2:$B$501,2,FALSE),"No")</f>
        <v>44880</v>
      </c>
      <c r="O406" t="str">
        <f t="shared" si="19"/>
        <v>November</v>
      </c>
      <c r="P406">
        <f t="shared" si="20"/>
        <v>61</v>
      </c>
      <c r="Q406" s="42">
        <f>(Main!G406*12.5%)+(H406*12.5%)+(J406*12.5%)+(K406*12.5%)+(I406*20%)+(L406*20%)+(P406*10%)</f>
        <v>59.050000000000004</v>
      </c>
      <c r="R406" t="str">
        <f>VLOOKUP(Q406,Cara!$E$44:$F$49,2,TRUE)</f>
        <v>D</v>
      </c>
      <c r="S406" s="5">
        <f>VLOOKUP(C406,Sheet1!$A$2:$B$1001,2,FALSE)</f>
        <v>37887</v>
      </c>
      <c r="T406" s="6" t="str">
        <f>VLOOKUP(C406,Sheet1!$A$2:$G$1001,7,)</f>
        <v>Bekasi</v>
      </c>
      <c r="U406" s="4">
        <f>VLOOKUP(C406,Sheet1!$A$2:$D$1001,4,FALSE)</f>
        <v>153</v>
      </c>
      <c r="V406" s="4">
        <f>VLOOKUP(C406,Sheet1!$A$2:$E$1001,5,FALSE)</f>
        <v>60</v>
      </c>
      <c r="W406" s="4" t="str">
        <f>VLOOKUP(C406,Sheet1!$A$2:$F$1001,6,FALSE)</f>
        <v>Gang Medokan Ayu No. 80</v>
      </c>
      <c r="X406" s="4" t="str">
        <f>VLOOKUP(Main!C406,Sheet1!$A$2:$C$1001,3,FALSE)</f>
        <v>O-</v>
      </c>
    </row>
    <row r="407" spans="1:24" ht="15.75" x14ac:dyDescent="0.25">
      <c r="A407" s="43">
        <v>406</v>
      </c>
      <c r="B407" t="str">
        <f>VLOOKUP(D407,Cara!$C$21:$D$27,2,FALSE)</f>
        <v>C</v>
      </c>
      <c r="C407" t="str">
        <f t="shared" si="18"/>
        <v>C0406</v>
      </c>
      <c r="D407" t="s">
        <v>1012</v>
      </c>
      <c r="E407" s="4" t="str">
        <f>VLOOKUP(C407,Detail!$G:$H,2,FALSE)</f>
        <v>Elon Irawan</v>
      </c>
      <c r="F407" s="4" t="str">
        <f>VLOOKUP(D407,Helper!$D$31:$F$36,3,FALSE)</f>
        <v>Bu Made</v>
      </c>
      <c r="G407">
        <v>86</v>
      </c>
      <c r="H407">
        <v>49</v>
      </c>
      <c r="I407">
        <v>67</v>
      </c>
      <c r="J407">
        <v>56</v>
      </c>
      <c r="K407">
        <v>94</v>
      </c>
      <c r="L407">
        <v>93</v>
      </c>
      <c r="M407">
        <v>60</v>
      </c>
      <c r="N407" s="36" t="str">
        <f>IFERROR(VLOOKUP(C407,Absen!$A$2:$B$501,2,FALSE),"No")</f>
        <v>No</v>
      </c>
      <c r="O407" t="str">
        <f t="shared" si="19"/>
        <v>No</v>
      </c>
      <c r="P407">
        <f t="shared" si="20"/>
        <v>60</v>
      </c>
      <c r="Q407" s="42">
        <f>(Main!G407*12.5%)+(H407*12.5%)+(J407*12.5%)+(K407*12.5%)+(I407*20%)+(L407*20%)+(P407*10%)</f>
        <v>73.625</v>
      </c>
      <c r="R407" t="str">
        <f>VLOOKUP(Q407,Cara!$E$44:$F$49,2,TRUE)</f>
        <v>B</v>
      </c>
      <c r="S407" s="5">
        <f>VLOOKUP(C407,Sheet1!$A$2:$B$1001,2,FALSE)</f>
        <v>37324</v>
      </c>
      <c r="T407" s="6" t="str">
        <f>VLOOKUP(C407,Sheet1!$A$2:$G$1001,7,)</f>
        <v>Tanjungbalai</v>
      </c>
      <c r="U407" s="4">
        <f>VLOOKUP(C407,Sheet1!$A$2:$D$1001,4,FALSE)</f>
        <v>167</v>
      </c>
      <c r="V407" s="4">
        <f>VLOOKUP(C407,Sheet1!$A$2:$E$1001,5,FALSE)</f>
        <v>66</v>
      </c>
      <c r="W407" s="4" t="str">
        <f>VLOOKUP(C407,Sheet1!$A$2:$F$1001,6,FALSE)</f>
        <v>Gang Moch. Ramdan No. 25</v>
      </c>
      <c r="X407" s="4" t="str">
        <f>VLOOKUP(Main!C407,Sheet1!$A$2:$C$1001,3,FALSE)</f>
        <v>O+</v>
      </c>
    </row>
    <row r="408" spans="1:24" ht="15.75" x14ac:dyDescent="0.25">
      <c r="A408" s="43">
        <v>407</v>
      </c>
      <c r="B408" t="str">
        <f>VLOOKUP(D408,Cara!$C$21:$D$27,2,FALSE)</f>
        <v>A</v>
      </c>
      <c r="C408" t="str">
        <f t="shared" si="18"/>
        <v>A0407</v>
      </c>
      <c r="D408" t="s">
        <v>1015</v>
      </c>
      <c r="E408" s="4" t="str">
        <f>VLOOKUP(C408,Detail!$G:$H,2,FALSE)</f>
        <v>Janet Pradana</v>
      </c>
      <c r="F408" s="4" t="str">
        <f>VLOOKUP(D408,Helper!$D$31:$F$36,3,FALSE)</f>
        <v>Pak Budi</v>
      </c>
      <c r="G408">
        <v>58</v>
      </c>
      <c r="H408">
        <v>73</v>
      </c>
      <c r="I408">
        <v>95</v>
      </c>
      <c r="J408">
        <v>66</v>
      </c>
      <c r="K408">
        <v>93</v>
      </c>
      <c r="L408">
        <v>76</v>
      </c>
      <c r="M408">
        <v>63</v>
      </c>
      <c r="N408" s="36">
        <f>IFERROR(VLOOKUP(C408,Absen!$A$2:$B$501,2,FALSE),"No")</f>
        <v>44914</v>
      </c>
      <c r="O408" t="str">
        <f t="shared" si="19"/>
        <v>December</v>
      </c>
      <c r="P408">
        <f t="shared" si="20"/>
        <v>53</v>
      </c>
      <c r="Q408" s="42">
        <f>(Main!G408*12.5%)+(H408*12.5%)+(J408*12.5%)+(K408*12.5%)+(I408*20%)+(L408*20%)+(P408*10%)</f>
        <v>75.75</v>
      </c>
      <c r="R408" t="str">
        <f>VLOOKUP(Q408,Cara!$E$44:$F$49,2,TRUE)</f>
        <v>B</v>
      </c>
      <c r="S408" s="5">
        <f>VLOOKUP(C408,Sheet1!$A$2:$B$1001,2,FALSE)</f>
        <v>37702</v>
      </c>
      <c r="T408" s="6" t="str">
        <f>VLOOKUP(C408,Sheet1!$A$2:$G$1001,7,)</f>
        <v>Binjai</v>
      </c>
      <c r="U408" s="4">
        <f>VLOOKUP(C408,Sheet1!$A$2:$D$1001,4,FALSE)</f>
        <v>180</v>
      </c>
      <c r="V408" s="4">
        <f>VLOOKUP(C408,Sheet1!$A$2:$E$1001,5,FALSE)</f>
        <v>94</v>
      </c>
      <c r="W408" s="4" t="str">
        <f>VLOOKUP(C408,Sheet1!$A$2:$F$1001,6,FALSE)</f>
        <v>Gang Merdeka No. 47</v>
      </c>
      <c r="X408" s="4" t="str">
        <f>VLOOKUP(Main!C408,Sheet1!$A$2:$C$1001,3,FALSE)</f>
        <v>A+</v>
      </c>
    </row>
    <row r="409" spans="1:24" ht="15.75" x14ac:dyDescent="0.25">
      <c r="A409" s="43">
        <v>408</v>
      </c>
      <c r="B409" t="str">
        <f>VLOOKUP(D409,Cara!$C$21:$D$27,2,FALSE)</f>
        <v>F</v>
      </c>
      <c r="C409" t="str">
        <f t="shared" si="18"/>
        <v>F0408</v>
      </c>
      <c r="D409" t="s">
        <v>1011</v>
      </c>
      <c r="E409" s="4" t="str">
        <f>VLOOKUP(C409,Detail!$G:$H,2,FALSE)</f>
        <v>Raihan Laksita</v>
      </c>
      <c r="F409" s="4" t="str">
        <f>VLOOKUP(D409,Helper!$D$31:$F$36,3,FALSE)</f>
        <v>Pak Krisna</v>
      </c>
      <c r="G409">
        <v>82</v>
      </c>
      <c r="H409">
        <v>60</v>
      </c>
      <c r="I409">
        <v>47</v>
      </c>
      <c r="J409">
        <v>68</v>
      </c>
      <c r="K409">
        <v>94</v>
      </c>
      <c r="L409">
        <v>48</v>
      </c>
      <c r="M409">
        <v>99</v>
      </c>
      <c r="N409" s="36">
        <f>IFERROR(VLOOKUP(C409,Absen!$A$2:$B$501,2,FALSE),"No")</f>
        <v>44887</v>
      </c>
      <c r="O409" t="str">
        <f t="shared" si="19"/>
        <v>November</v>
      </c>
      <c r="P409">
        <f t="shared" si="20"/>
        <v>89</v>
      </c>
      <c r="Q409" s="42">
        <f>(Main!G409*12.5%)+(H409*12.5%)+(J409*12.5%)+(K409*12.5%)+(I409*20%)+(L409*20%)+(P409*10%)</f>
        <v>65.900000000000006</v>
      </c>
      <c r="R409" t="str">
        <f>VLOOKUP(Q409,Cara!$E$44:$F$49,2,TRUE)</f>
        <v>C</v>
      </c>
      <c r="S409" s="5">
        <f>VLOOKUP(C409,Sheet1!$A$2:$B$1001,2,FALSE)</f>
        <v>37442</v>
      </c>
      <c r="T409" s="6" t="str">
        <f>VLOOKUP(C409,Sheet1!$A$2:$G$1001,7,)</f>
        <v>Lhokseumawe</v>
      </c>
      <c r="U409" s="4">
        <f>VLOOKUP(C409,Sheet1!$A$2:$D$1001,4,FALSE)</f>
        <v>163</v>
      </c>
      <c r="V409" s="4">
        <f>VLOOKUP(C409,Sheet1!$A$2:$E$1001,5,FALSE)</f>
        <v>45</v>
      </c>
      <c r="W409" s="4" t="str">
        <f>VLOOKUP(C409,Sheet1!$A$2:$F$1001,6,FALSE)</f>
        <v>Gg. M.H Thamrin No. 37</v>
      </c>
      <c r="X409" s="4" t="str">
        <f>VLOOKUP(Main!C409,Sheet1!$A$2:$C$1001,3,FALSE)</f>
        <v>A+</v>
      </c>
    </row>
    <row r="410" spans="1:24" ht="15.75" x14ac:dyDescent="0.25">
      <c r="A410" s="43">
        <v>409</v>
      </c>
      <c r="B410" t="str">
        <f>VLOOKUP(D410,Cara!$C$21:$D$27,2,FALSE)</f>
        <v>E</v>
      </c>
      <c r="C410" t="str">
        <f t="shared" si="18"/>
        <v>E0409</v>
      </c>
      <c r="D410" t="s">
        <v>1010</v>
      </c>
      <c r="E410" s="4" t="str">
        <f>VLOOKUP(C410,Detail!$G:$H,2,FALSE)</f>
        <v>Tina Pradipta</v>
      </c>
      <c r="F410" s="4" t="str">
        <f>VLOOKUP(D410,Helper!$D$31:$F$36,3,FALSE)</f>
        <v>Bu Dwi</v>
      </c>
      <c r="G410">
        <v>82</v>
      </c>
      <c r="H410">
        <v>62</v>
      </c>
      <c r="I410">
        <v>75</v>
      </c>
      <c r="J410">
        <v>63</v>
      </c>
      <c r="K410">
        <v>71</v>
      </c>
      <c r="L410">
        <v>40</v>
      </c>
      <c r="M410">
        <v>80</v>
      </c>
      <c r="N410" s="36" t="str">
        <f>IFERROR(VLOOKUP(C410,Absen!$A$2:$B$501,2,FALSE),"No")</f>
        <v>No</v>
      </c>
      <c r="O410" t="str">
        <f t="shared" si="19"/>
        <v>No</v>
      </c>
      <c r="P410">
        <f t="shared" si="20"/>
        <v>80</v>
      </c>
      <c r="Q410" s="42">
        <f>(Main!G410*12.5%)+(H410*12.5%)+(J410*12.5%)+(K410*12.5%)+(I410*20%)+(L410*20%)+(P410*10%)</f>
        <v>65.75</v>
      </c>
      <c r="R410" t="str">
        <f>VLOOKUP(Q410,Cara!$E$44:$F$49,2,TRUE)</f>
        <v>C</v>
      </c>
      <c r="S410" s="5">
        <f>VLOOKUP(C410,Sheet1!$A$2:$B$1001,2,FALSE)</f>
        <v>37672</v>
      </c>
      <c r="T410" s="6" t="str">
        <f>VLOOKUP(C410,Sheet1!$A$2:$G$1001,7,)</f>
        <v>Samarinda</v>
      </c>
      <c r="U410" s="4">
        <f>VLOOKUP(C410,Sheet1!$A$2:$D$1001,4,FALSE)</f>
        <v>171</v>
      </c>
      <c r="V410" s="4">
        <f>VLOOKUP(C410,Sheet1!$A$2:$E$1001,5,FALSE)</f>
        <v>59</v>
      </c>
      <c r="W410" s="4" t="str">
        <f>VLOOKUP(C410,Sheet1!$A$2:$F$1001,6,FALSE)</f>
        <v xml:space="preserve">Jl. Suniaraja No. 3
</v>
      </c>
      <c r="X410" s="4" t="str">
        <f>VLOOKUP(Main!C410,Sheet1!$A$2:$C$1001,3,FALSE)</f>
        <v>AB+</v>
      </c>
    </row>
    <row r="411" spans="1:24" ht="15.75" x14ac:dyDescent="0.25">
      <c r="A411" s="43">
        <v>410</v>
      </c>
      <c r="B411" t="str">
        <f>VLOOKUP(D411,Cara!$C$21:$D$27,2,FALSE)</f>
        <v>F</v>
      </c>
      <c r="C411" t="str">
        <f t="shared" si="18"/>
        <v>F0410</v>
      </c>
      <c r="D411" t="s">
        <v>1011</v>
      </c>
      <c r="E411" s="4" t="str">
        <f>VLOOKUP(C411,Detail!$G:$H,2,FALSE)</f>
        <v>Elisa Irawan</v>
      </c>
      <c r="F411" s="4" t="str">
        <f>VLOOKUP(D411,Helper!$D$31:$F$36,3,FALSE)</f>
        <v>Pak Krisna</v>
      </c>
      <c r="G411">
        <v>59</v>
      </c>
      <c r="H411">
        <v>50</v>
      </c>
      <c r="I411">
        <v>50</v>
      </c>
      <c r="J411">
        <v>74</v>
      </c>
      <c r="K411">
        <v>52</v>
      </c>
      <c r="L411">
        <v>97</v>
      </c>
      <c r="M411">
        <v>72</v>
      </c>
      <c r="N411" s="36">
        <f>IFERROR(VLOOKUP(C411,Absen!$A$2:$B$501,2,FALSE),"No")</f>
        <v>44878</v>
      </c>
      <c r="O411" t="str">
        <f t="shared" si="19"/>
        <v>November</v>
      </c>
      <c r="P411">
        <f t="shared" si="20"/>
        <v>62</v>
      </c>
      <c r="Q411" s="42">
        <f>(Main!G411*12.5%)+(H411*12.5%)+(J411*12.5%)+(K411*12.5%)+(I411*20%)+(L411*20%)+(P411*10%)</f>
        <v>64.975000000000009</v>
      </c>
      <c r="R411" t="str">
        <f>VLOOKUP(Q411,Cara!$E$44:$F$49,2,TRUE)</f>
        <v>C</v>
      </c>
      <c r="S411" s="5">
        <f>VLOOKUP(C411,Sheet1!$A$2:$B$1001,2,FALSE)</f>
        <v>37459</v>
      </c>
      <c r="T411" s="6" t="str">
        <f>VLOOKUP(C411,Sheet1!$A$2:$G$1001,7,)</f>
        <v>Probolinggo</v>
      </c>
      <c r="U411" s="4">
        <f>VLOOKUP(C411,Sheet1!$A$2:$D$1001,4,FALSE)</f>
        <v>163</v>
      </c>
      <c r="V411" s="4">
        <f>VLOOKUP(C411,Sheet1!$A$2:$E$1001,5,FALSE)</f>
        <v>54</v>
      </c>
      <c r="W411" s="4" t="str">
        <f>VLOOKUP(C411,Sheet1!$A$2:$F$1001,6,FALSE)</f>
        <v>Gg. Erlangga No. 85</v>
      </c>
      <c r="X411" s="4" t="str">
        <f>VLOOKUP(Main!C411,Sheet1!$A$2:$C$1001,3,FALSE)</f>
        <v>B-</v>
      </c>
    </row>
    <row r="412" spans="1:24" ht="15.75" x14ac:dyDescent="0.25">
      <c r="A412" s="43">
        <v>411</v>
      </c>
      <c r="B412" t="str">
        <f>VLOOKUP(D412,Cara!$C$21:$D$27,2,FALSE)</f>
        <v>B</v>
      </c>
      <c r="C412" t="str">
        <f t="shared" si="18"/>
        <v>B0411</v>
      </c>
      <c r="D412" t="s">
        <v>1014</v>
      </c>
      <c r="E412" s="4" t="str">
        <f>VLOOKUP(C412,Detail!$G:$H,2,FALSE)</f>
        <v>Kayla Hartati</v>
      </c>
      <c r="F412" s="4" t="str">
        <f>VLOOKUP(D412,Helper!$D$31:$F$36,3,FALSE)</f>
        <v>Bu Ratna</v>
      </c>
      <c r="G412">
        <v>65</v>
      </c>
      <c r="H412">
        <v>72</v>
      </c>
      <c r="I412">
        <v>31</v>
      </c>
      <c r="J412">
        <v>53</v>
      </c>
      <c r="K412">
        <v>81</v>
      </c>
      <c r="L412">
        <v>71</v>
      </c>
      <c r="M412">
        <v>91</v>
      </c>
      <c r="N412" s="36">
        <f>IFERROR(VLOOKUP(C412,Absen!$A$2:$B$501,2,FALSE),"No")</f>
        <v>44884</v>
      </c>
      <c r="O412" t="str">
        <f t="shared" si="19"/>
        <v>November</v>
      </c>
      <c r="P412">
        <f t="shared" si="20"/>
        <v>81</v>
      </c>
      <c r="Q412" s="42">
        <f>(Main!G412*12.5%)+(H412*12.5%)+(J412*12.5%)+(K412*12.5%)+(I412*20%)+(L412*20%)+(P412*10%)</f>
        <v>62.375000000000007</v>
      </c>
      <c r="R412" t="str">
        <f>VLOOKUP(Q412,Cara!$E$44:$F$49,2,TRUE)</f>
        <v>C</v>
      </c>
      <c r="S412" s="5">
        <f>VLOOKUP(C412,Sheet1!$A$2:$B$1001,2,FALSE)</f>
        <v>37469</v>
      </c>
      <c r="T412" s="6" t="str">
        <f>VLOOKUP(C412,Sheet1!$A$2:$G$1001,7,)</f>
        <v>Solok</v>
      </c>
      <c r="U412" s="4">
        <f>VLOOKUP(C412,Sheet1!$A$2:$D$1001,4,FALSE)</f>
        <v>173</v>
      </c>
      <c r="V412" s="4">
        <f>VLOOKUP(C412,Sheet1!$A$2:$E$1001,5,FALSE)</f>
        <v>60</v>
      </c>
      <c r="W412" s="4" t="str">
        <f>VLOOKUP(C412,Sheet1!$A$2:$F$1001,6,FALSE)</f>
        <v>Jl. Kiaracondong No. 07</v>
      </c>
      <c r="X412" s="4" t="str">
        <f>VLOOKUP(Main!C412,Sheet1!$A$2:$C$1001,3,FALSE)</f>
        <v>B+</v>
      </c>
    </row>
    <row r="413" spans="1:24" ht="15.75" x14ac:dyDescent="0.25">
      <c r="A413" s="43">
        <v>412</v>
      </c>
      <c r="B413" t="str">
        <f>VLOOKUP(D413,Cara!$C$21:$D$27,2,FALSE)</f>
        <v>D</v>
      </c>
      <c r="C413" t="str">
        <f t="shared" si="18"/>
        <v>D0412</v>
      </c>
      <c r="D413" t="s">
        <v>1013</v>
      </c>
      <c r="E413" s="4" t="str">
        <f>VLOOKUP(C413,Detail!$G:$H,2,FALSE)</f>
        <v>Taswir Nababan</v>
      </c>
      <c r="F413" s="4" t="str">
        <f>VLOOKUP(D413,Helper!$D$31:$F$36,3,FALSE)</f>
        <v>Pak Andi</v>
      </c>
      <c r="G413">
        <v>79</v>
      </c>
      <c r="H413">
        <v>48</v>
      </c>
      <c r="I413">
        <v>40</v>
      </c>
      <c r="J413">
        <v>71</v>
      </c>
      <c r="K413">
        <v>72</v>
      </c>
      <c r="L413">
        <v>100</v>
      </c>
      <c r="M413">
        <v>63</v>
      </c>
      <c r="N413" s="36" t="str">
        <f>IFERROR(VLOOKUP(C413,Absen!$A$2:$B$501,2,FALSE),"No")</f>
        <v>No</v>
      </c>
      <c r="O413" t="str">
        <f t="shared" si="19"/>
        <v>No</v>
      </c>
      <c r="P413">
        <f t="shared" si="20"/>
        <v>63</v>
      </c>
      <c r="Q413" s="42">
        <f>(Main!G413*12.5%)+(H413*12.5%)+(J413*12.5%)+(K413*12.5%)+(I413*20%)+(L413*20%)+(P413*10%)</f>
        <v>68.05</v>
      </c>
      <c r="R413" t="str">
        <f>VLOOKUP(Q413,Cara!$E$44:$F$49,2,TRUE)</f>
        <v>C</v>
      </c>
      <c r="S413" s="5">
        <f>VLOOKUP(C413,Sheet1!$A$2:$B$1001,2,FALSE)</f>
        <v>37347</v>
      </c>
      <c r="T413" s="6" t="str">
        <f>VLOOKUP(C413,Sheet1!$A$2:$G$1001,7,)</f>
        <v>Solok</v>
      </c>
      <c r="U413" s="4">
        <f>VLOOKUP(C413,Sheet1!$A$2:$D$1001,4,FALSE)</f>
        <v>159</v>
      </c>
      <c r="V413" s="4">
        <f>VLOOKUP(C413,Sheet1!$A$2:$E$1001,5,FALSE)</f>
        <v>82</v>
      </c>
      <c r="W413" s="4" t="str">
        <f>VLOOKUP(C413,Sheet1!$A$2:$F$1001,6,FALSE)</f>
        <v>Jalan Kutisari Selatan No. 41</v>
      </c>
      <c r="X413" s="4" t="str">
        <f>VLOOKUP(Main!C413,Sheet1!$A$2:$C$1001,3,FALSE)</f>
        <v>A-</v>
      </c>
    </row>
    <row r="414" spans="1:24" ht="15.75" x14ac:dyDescent="0.25">
      <c r="A414" s="43">
        <v>413</v>
      </c>
      <c r="B414" t="str">
        <f>VLOOKUP(D414,Cara!$C$21:$D$27,2,FALSE)</f>
        <v>C</v>
      </c>
      <c r="C414" t="str">
        <f t="shared" si="18"/>
        <v>C0413</v>
      </c>
      <c r="D414" t="s">
        <v>1012</v>
      </c>
      <c r="E414" s="4" t="str">
        <f>VLOOKUP(C414,Detail!$G:$H,2,FALSE)</f>
        <v>Warji Permadi</v>
      </c>
      <c r="F414" s="4" t="str">
        <f>VLOOKUP(D414,Helper!$D$31:$F$36,3,FALSE)</f>
        <v>Bu Made</v>
      </c>
      <c r="G414">
        <v>59</v>
      </c>
      <c r="H414">
        <v>58</v>
      </c>
      <c r="I414">
        <v>42</v>
      </c>
      <c r="J414">
        <v>70</v>
      </c>
      <c r="K414">
        <v>84</v>
      </c>
      <c r="L414">
        <v>77</v>
      </c>
      <c r="M414">
        <v>76</v>
      </c>
      <c r="N414" s="36" t="str">
        <f>IFERROR(VLOOKUP(C414,Absen!$A$2:$B$501,2,FALSE),"No")</f>
        <v>No</v>
      </c>
      <c r="O414" t="str">
        <f t="shared" si="19"/>
        <v>No</v>
      </c>
      <c r="P414">
        <f t="shared" si="20"/>
        <v>76</v>
      </c>
      <c r="Q414" s="42">
        <f>(Main!G414*12.5%)+(H414*12.5%)+(J414*12.5%)+(K414*12.5%)+(I414*20%)+(L414*20%)+(P414*10%)</f>
        <v>65.274999999999991</v>
      </c>
      <c r="R414" t="str">
        <f>VLOOKUP(Q414,Cara!$E$44:$F$49,2,TRUE)</f>
        <v>C</v>
      </c>
      <c r="S414" s="5">
        <f>VLOOKUP(C414,Sheet1!$A$2:$B$1001,2,FALSE)</f>
        <v>37646</v>
      </c>
      <c r="T414" s="6" t="str">
        <f>VLOOKUP(C414,Sheet1!$A$2:$G$1001,7,)</f>
        <v>Cirebon</v>
      </c>
      <c r="U414" s="4">
        <f>VLOOKUP(C414,Sheet1!$A$2:$D$1001,4,FALSE)</f>
        <v>167</v>
      </c>
      <c r="V414" s="4">
        <f>VLOOKUP(C414,Sheet1!$A$2:$E$1001,5,FALSE)</f>
        <v>95</v>
      </c>
      <c r="W414" s="4" t="str">
        <f>VLOOKUP(C414,Sheet1!$A$2:$F$1001,6,FALSE)</f>
        <v xml:space="preserve">Gang Erlangga No. 8
</v>
      </c>
      <c r="X414" s="4" t="str">
        <f>VLOOKUP(Main!C414,Sheet1!$A$2:$C$1001,3,FALSE)</f>
        <v>B+</v>
      </c>
    </row>
    <row r="415" spans="1:24" ht="15.75" x14ac:dyDescent="0.25">
      <c r="A415" s="43">
        <v>414</v>
      </c>
      <c r="B415" t="str">
        <f>VLOOKUP(D415,Cara!$C$21:$D$27,2,FALSE)</f>
        <v>C</v>
      </c>
      <c r="C415" t="str">
        <f t="shared" si="18"/>
        <v>C0414</v>
      </c>
      <c r="D415" t="s">
        <v>1012</v>
      </c>
      <c r="E415" s="4" t="str">
        <f>VLOOKUP(C415,Detail!$G:$H,2,FALSE)</f>
        <v>Taufan Permata</v>
      </c>
      <c r="F415" s="4" t="str">
        <f>VLOOKUP(D415,Helper!$D$31:$F$36,3,FALSE)</f>
        <v>Bu Made</v>
      </c>
      <c r="G415">
        <v>53</v>
      </c>
      <c r="H415">
        <v>62</v>
      </c>
      <c r="I415">
        <v>67</v>
      </c>
      <c r="J415">
        <v>52</v>
      </c>
      <c r="K415">
        <v>69</v>
      </c>
      <c r="L415">
        <v>45</v>
      </c>
      <c r="M415">
        <v>98</v>
      </c>
      <c r="N415" s="36" t="str">
        <f>IFERROR(VLOOKUP(C415,Absen!$A$2:$B$501,2,FALSE),"No")</f>
        <v>No</v>
      </c>
      <c r="O415" t="str">
        <f t="shared" si="19"/>
        <v>No</v>
      </c>
      <c r="P415">
        <f t="shared" si="20"/>
        <v>98</v>
      </c>
      <c r="Q415" s="42">
        <f>(Main!G415*12.5%)+(H415*12.5%)+(J415*12.5%)+(K415*12.5%)+(I415*20%)+(L415*20%)+(P415*10%)</f>
        <v>61.7</v>
      </c>
      <c r="R415" t="str">
        <f>VLOOKUP(Q415,Cara!$E$44:$F$49,2,TRUE)</f>
        <v>C</v>
      </c>
      <c r="S415" s="5">
        <f>VLOOKUP(C415,Sheet1!$A$2:$B$1001,2,FALSE)</f>
        <v>37398</v>
      </c>
      <c r="T415" s="6" t="str">
        <f>VLOOKUP(C415,Sheet1!$A$2:$G$1001,7,)</f>
        <v>Sorong</v>
      </c>
      <c r="U415" s="4">
        <f>VLOOKUP(C415,Sheet1!$A$2:$D$1001,4,FALSE)</f>
        <v>178</v>
      </c>
      <c r="V415" s="4">
        <f>VLOOKUP(C415,Sheet1!$A$2:$E$1001,5,FALSE)</f>
        <v>49</v>
      </c>
      <c r="W415" s="4" t="str">
        <f>VLOOKUP(C415,Sheet1!$A$2:$F$1001,6,FALSE)</f>
        <v>Gg. Pasteur No. 26</v>
      </c>
      <c r="X415" s="4" t="str">
        <f>VLOOKUP(Main!C415,Sheet1!$A$2:$C$1001,3,FALSE)</f>
        <v>O-</v>
      </c>
    </row>
    <row r="416" spans="1:24" ht="15.75" x14ac:dyDescent="0.25">
      <c r="A416" s="43">
        <v>415</v>
      </c>
      <c r="B416" t="str">
        <f>VLOOKUP(D416,Cara!$C$21:$D$27,2,FALSE)</f>
        <v>A</v>
      </c>
      <c r="C416" t="str">
        <f t="shared" si="18"/>
        <v>A0415</v>
      </c>
      <c r="D416" t="s">
        <v>1015</v>
      </c>
      <c r="E416" s="4" t="str">
        <f>VLOOKUP(C416,Detail!$G:$H,2,FALSE)</f>
        <v>Martana Rajasa</v>
      </c>
      <c r="F416" s="4" t="str">
        <f>VLOOKUP(D416,Helper!$D$31:$F$36,3,FALSE)</f>
        <v>Pak Budi</v>
      </c>
      <c r="G416">
        <v>64</v>
      </c>
      <c r="H416">
        <v>44</v>
      </c>
      <c r="I416">
        <v>33</v>
      </c>
      <c r="J416">
        <v>68</v>
      </c>
      <c r="K416">
        <v>79</v>
      </c>
      <c r="L416">
        <v>54</v>
      </c>
      <c r="M416">
        <v>98</v>
      </c>
      <c r="N416" s="36">
        <f>IFERROR(VLOOKUP(C416,Absen!$A$2:$B$501,2,FALSE),"No")</f>
        <v>44830</v>
      </c>
      <c r="O416" t="str">
        <f t="shared" si="19"/>
        <v>September</v>
      </c>
      <c r="P416">
        <f t="shared" si="20"/>
        <v>88</v>
      </c>
      <c r="Q416" s="42">
        <f>(Main!G416*12.5%)+(H416*12.5%)+(J416*12.5%)+(K416*12.5%)+(I416*20%)+(L416*20%)+(P416*10%)</f>
        <v>58.075000000000003</v>
      </c>
      <c r="R416" t="str">
        <f>VLOOKUP(Q416,Cara!$E$44:$F$49,2,TRUE)</f>
        <v>D</v>
      </c>
      <c r="S416" s="5">
        <f>VLOOKUP(C416,Sheet1!$A$2:$B$1001,2,FALSE)</f>
        <v>38148</v>
      </c>
      <c r="T416" s="6" t="str">
        <f>VLOOKUP(C416,Sheet1!$A$2:$G$1001,7,)</f>
        <v>Pangkalpinang</v>
      </c>
      <c r="U416" s="4">
        <f>VLOOKUP(C416,Sheet1!$A$2:$D$1001,4,FALSE)</f>
        <v>172</v>
      </c>
      <c r="V416" s="4">
        <f>VLOOKUP(C416,Sheet1!$A$2:$E$1001,5,FALSE)</f>
        <v>71</v>
      </c>
      <c r="W416" s="4" t="str">
        <f>VLOOKUP(C416,Sheet1!$A$2:$F$1001,6,FALSE)</f>
        <v xml:space="preserve">Jalan Kutai No. 7
</v>
      </c>
      <c r="X416" s="4" t="str">
        <f>VLOOKUP(Main!C416,Sheet1!$A$2:$C$1001,3,FALSE)</f>
        <v>AB-</v>
      </c>
    </row>
    <row r="417" spans="1:24" ht="15.75" x14ac:dyDescent="0.25">
      <c r="A417" s="43">
        <v>416</v>
      </c>
      <c r="B417" t="str">
        <f>VLOOKUP(D417,Cara!$C$21:$D$27,2,FALSE)</f>
        <v>B</v>
      </c>
      <c r="C417" t="str">
        <f t="shared" si="18"/>
        <v>B0416</v>
      </c>
      <c r="D417" t="s">
        <v>1014</v>
      </c>
      <c r="E417" s="4" t="str">
        <f>VLOOKUP(C417,Detail!$G:$H,2,FALSE)</f>
        <v>Rizki Puspita</v>
      </c>
      <c r="F417" s="4" t="str">
        <f>VLOOKUP(D417,Helper!$D$31:$F$36,3,FALSE)</f>
        <v>Bu Ratna</v>
      </c>
      <c r="G417">
        <v>55</v>
      </c>
      <c r="H417">
        <v>62</v>
      </c>
      <c r="I417">
        <v>88</v>
      </c>
      <c r="J417">
        <v>64</v>
      </c>
      <c r="K417">
        <v>59</v>
      </c>
      <c r="L417">
        <v>41</v>
      </c>
      <c r="M417">
        <v>77</v>
      </c>
      <c r="N417" s="36" t="str">
        <f>IFERROR(VLOOKUP(C417,Absen!$A$2:$B$501,2,FALSE),"No")</f>
        <v>No</v>
      </c>
      <c r="O417" t="str">
        <f t="shared" si="19"/>
        <v>No</v>
      </c>
      <c r="P417">
        <f t="shared" si="20"/>
        <v>77</v>
      </c>
      <c r="Q417" s="42">
        <f>(Main!G417*12.5%)+(H417*12.5%)+(J417*12.5%)+(K417*12.5%)+(I417*20%)+(L417*20%)+(P417*10%)</f>
        <v>63.500000000000007</v>
      </c>
      <c r="R417" t="str">
        <f>VLOOKUP(Q417,Cara!$E$44:$F$49,2,TRUE)</f>
        <v>C</v>
      </c>
      <c r="S417" s="5">
        <f>VLOOKUP(C417,Sheet1!$A$2:$B$1001,2,FALSE)</f>
        <v>37267</v>
      </c>
      <c r="T417" s="6" t="str">
        <f>VLOOKUP(C417,Sheet1!$A$2:$G$1001,7,)</f>
        <v>Salatiga</v>
      </c>
      <c r="U417" s="4">
        <f>VLOOKUP(C417,Sheet1!$A$2:$D$1001,4,FALSE)</f>
        <v>151</v>
      </c>
      <c r="V417" s="4">
        <f>VLOOKUP(C417,Sheet1!$A$2:$E$1001,5,FALSE)</f>
        <v>84</v>
      </c>
      <c r="W417" s="4" t="str">
        <f>VLOOKUP(C417,Sheet1!$A$2:$F$1001,6,FALSE)</f>
        <v>Gang Moch. Ramdan No. 47</v>
      </c>
      <c r="X417" s="4" t="str">
        <f>VLOOKUP(Main!C417,Sheet1!$A$2:$C$1001,3,FALSE)</f>
        <v>A-</v>
      </c>
    </row>
    <row r="418" spans="1:24" ht="15.75" x14ac:dyDescent="0.25">
      <c r="A418" s="43">
        <v>417</v>
      </c>
      <c r="B418" t="str">
        <f>VLOOKUP(D418,Cara!$C$21:$D$27,2,FALSE)</f>
        <v>D</v>
      </c>
      <c r="C418" t="str">
        <f t="shared" si="18"/>
        <v>D0417</v>
      </c>
      <c r="D418" t="s">
        <v>1013</v>
      </c>
      <c r="E418" s="4" t="str">
        <f>VLOOKUP(C418,Detail!$G:$H,2,FALSE)</f>
        <v>Agus Halim</v>
      </c>
      <c r="F418" s="4" t="str">
        <f>VLOOKUP(D418,Helper!$D$31:$F$36,3,FALSE)</f>
        <v>Pak Andi</v>
      </c>
      <c r="G418">
        <v>63</v>
      </c>
      <c r="H418">
        <v>65</v>
      </c>
      <c r="I418">
        <v>63</v>
      </c>
      <c r="J418">
        <v>64</v>
      </c>
      <c r="K418">
        <v>58</v>
      </c>
      <c r="L418">
        <v>73</v>
      </c>
      <c r="M418">
        <v>99</v>
      </c>
      <c r="N418" s="36" t="str">
        <f>IFERROR(VLOOKUP(C418,Absen!$A$2:$B$501,2,FALSE),"No")</f>
        <v>No</v>
      </c>
      <c r="O418" t="str">
        <f t="shared" si="19"/>
        <v>No</v>
      </c>
      <c r="P418">
        <f t="shared" si="20"/>
        <v>99</v>
      </c>
      <c r="Q418" s="42">
        <f>(Main!G418*12.5%)+(H418*12.5%)+(J418*12.5%)+(K418*12.5%)+(I418*20%)+(L418*20%)+(P418*10%)</f>
        <v>68.350000000000009</v>
      </c>
      <c r="R418" t="str">
        <f>VLOOKUP(Q418,Cara!$E$44:$F$49,2,TRUE)</f>
        <v>C</v>
      </c>
      <c r="S418" s="5">
        <f>VLOOKUP(C418,Sheet1!$A$2:$B$1001,2,FALSE)</f>
        <v>37397</v>
      </c>
      <c r="T418" s="6" t="str">
        <f>VLOOKUP(C418,Sheet1!$A$2:$G$1001,7,)</f>
        <v>Magelang</v>
      </c>
      <c r="U418" s="4">
        <f>VLOOKUP(C418,Sheet1!$A$2:$D$1001,4,FALSE)</f>
        <v>173</v>
      </c>
      <c r="V418" s="4">
        <f>VLOOKUP(C418,Sheet1!$A$2:$E$1001,5,FALSE)</f>
        <v>74</v>
      </c>
      <c r="W418" s="4" t="str">
        <f>VLOOKUP(C418,Sheet1!$A$2:$F$1001,6,FALSE)</f>
        <v>Jalan Cikutra Timur No. 62</v>
      </c>
      <c r="X418" s="4" t="str">
        <f>VLOOKUP(Main!C418,Sheet1!$A$2:$C$1001,3,FALSE)</f>
        <v>B+</v>
      </c>
    </row>
    <row r="419" spans="1:24" ht="15.75" x14ac:dyDescent="0.25">
      <c r="A419" s="43">
        <v>418</v>
      </c>
      <c r="B419" t="str">
        <f>VLOOKUP(D419,Cara!$C$21:$D$27,2,FALSE)</f>
        <v>B</v>
      </c>
      <c r="C419" t="str">
        <f t="shared" si="18"/>
        <v>B0418</v>
      </c>
      <c r="D419" t="s">
        <v>1014</v>
      </c>
      <c r="E419" s="4" t="str">
        <f>VLOOKUP(C419,Detail!$G:$H,2,FALSE)</f>
        <v>Pranata Hastuti</v>
      </c>
      <c r="F419" s="4" t="str">
        <f>VLOOKUP(D419,Helper!$D$31:$F$36,3,FALSE)</f>
        <v>Bu Ratna</v>
      </c>
      <c r="G419">
        <v>87</v>
      </c>
      <c r="H419">
        <v>68</v>
      </c>
      <c r="I419">
        <v>34</v>
      </c>
      <c r="J419">
        <v>59</v>
      </c>
      <c r="K419">
        <v>88</v>
      </c>
      <c r="L419">
        <v>81</v>
      </c>
      <c r="M419">
        <v>76</v>
      </c>
      <c r="N419" s="36" t="str">
        <f>IFERROR(VLOOKUP(C419,Absen!$A$2:$B$501,2,FALSE),"No")</f>
        <v>No</v>
      </c>
      <c r="O419" t="str">
        <f t="shared" si="19"/>
        <v>No</v>
      </c>
      <c r="P419">
        <f t="shared" si="20"/>
        <v>76</v>
      </c>
      <c r="Q419" s="42">
        <f>(Main!G419*12.5%)+(H419*12.5%)+(J419*12.5%)+(K419*12.5%)+(I419*20%)+(L419*20%)+(P419*10%)</f>
        <v>68.349999999999994</v>
      </c>
      <c r="R419" t="str">
        <f>VLOOKUP(Q419,Cara!$E$44:$F$49,2,TRUE)</f>
        <v>C</v>
      </c>
      <c r="S419" s="5">
        <f>VLOOKUP(C419,Sheet1!$A$2:$B$1001,2,FALSE)</f>
        <v>37060</v>
      </c>
      <c r="T419" s="6" t="str">
        <f>VLOOKUP(C419,Sheet1!$A$2:$G$1001,7,)</f>
        <v>Prabumulih</v>
      </c>
      <c r="U419" s="4">
        <f>VLOOKUP(C419,Sheet1!$A$2:$D$1001,4,FALSE)</f>
        <v>150</v>
      </c>
      <c r="V419" s="4">
        <f>VLOOKUP(C419,Sheet1!$A$2:$E$1001,5,FALSE)</f>
        <v>92</v>
      </c>
      <c r="W419" s="4" t="str">
        <f>VLOOKUP(C419,Sheet1!$A$2:$F$1001,6,FALSE)</f>
        <v xml:space="preserve">Gang Dipenogoro No. 5
</v>
      </c>
      <c r="X419" s="4" t="str">
        <f>VLOOKUP(Main!C419,Sheet1!$A$2:$C$1001,3,FALSE)</f>
        <v>B-</v>
      </c>
    </row>
    <row r="420" spans="1:24" ht="15.75" x14ac:dyDescent="0.25">
      <c r="A420" s="43">
        <v>419</v>
      </c>
      <c r="B420" t="str">
        <f>VLOOKUP(D420,Cara!$C$21:$D$27,2,FALSE)</f>
        <v>E</v>
      </c>
      <c r="C420" t="str">
        <f t="shared" si="18"/>
        <v>E0419</v>
      </c>
      <c r="D420" t="s">
        <v>1010</v>
      </c>
      <c r="E420" s="4" t="str">
        <f>VLOOKUP(C420,Detail!$G:$H,2,FALSE)</f>
        <v>Salwa Utama</v>
      </c>
      <c r="F420" s="4" t="str">
        <f>VLOOKUP(D420,Helper!$D$31:$F$36,3,FALSE)</f>
        <v>Bu Dwi</v>
      </c>
      <c r="G420">
        <v>58</v>
      </c>
      <c r="H420">
        <v>69</v>
      </c>
      <c r="I420">
        <v>65</v>
      </c>
      <c r="J420">
        <v>72</v>
      </c>
      <c r="K420">
        <v>60</v>
      </c>
      <c r="L420">
        <v>54</v>
      </c>
      <c r="M420">
        <v>83</v>
      </c>
      <c r="N420" s="36">
        <f>IFERROR(VLOOKUP(C420,Absen!$A$2:$B$501,2,FALSE),"No")</f>
        <v>44917</v>
      </c>
      <c r="O420" t="str">
        <f t="shared" si="19"/>
        <v>December</v>
      </c>
      <c r="P420">
        <f t="shared" si="20"/>
        <v>73</v>
      </c>
      <c r="Q420" s="42">
        <f>(Main!G420*12.5%)+(H420*12.5%)+(J420*12.5%)+(K420*12.5%)+(I420*20%)+(L420*20%)+(P420*10%)</f>
        <v>63.474999999999994</v>
      </c>
      <c r="R420" t="str">
        <f>VLOOKUP(Q420,Cara!$E$44:$F$49,2,TRUE)</f>
        <v>C</v>
      </c>
      <c r="S420" s="5">
        <f>VLOOKUP(C420,Sheet1!$A$2:$B$1001,2,FALSE)</f>
        <v>37998</v>
      </c>
      <c r="T420" s="6" t="str">
        <f>VLOOKUP(C420,Sheet1!$A$2:$G$1001,7,)</f>
        <v>Subulussalam</v>
      </c>
      <c r="U420" s="4">
        <f>VLOOKUP(C420,Sheet1!$A$2:$D$1001,4,FALSE)</f>
        <v>153</v>
      </c>
      <c r="V420" s="4">
        <f>VLOOKUP(C420,Sheet1!$A$2:$E$1001,5,FALSE)</f>
        <v>48</v>
      </c>
      <c r="W420" s="4" t="str">
        <f>VLOOKUP(C420,Sheet1!$A$2:$F$1001,6,FALSE)</f>
        <v>Jalan BKR No. 90</v>
      </c>
      <c r="X420" s="4" t="str">
        <f>VLOOKUP(Main!C420,Sheet1!$A$2:$C$1001,3,FALSE)</f>
        <v>B+</v>
      </c>
    </row>
    <row r="421" spans="1:24" ht="15.75" x14ac:dyDescent="0.25">
      <c r="A421" s="43">
        <v>420</v>
      </c>
      <c r="B421" t="str">
        <f>VLOOKUP(D421,Cara!$C$21:$D$27,2,FALSE)</f>
        <v>F</v>
      </c>
      <c r="C421" t="str">
        <f t="shared" si="18"/>
        <v>F0420</v>
      </c>
      <c r="D421" t="s">
        <v>1011</v>
      </c>
      <c r="E421" s="4" t="str">
        <f>VLOOKUP(C421,Detail!$G:$H,2,FALSE)</f>
        <v>Zamira Nurdiyanti</v>
      </c>
      <c r="F421" s="4" t="str">
        <f>VLOOKUP(D421,Helper!$D$31:$F$36,3,FALSE)</f>
        <v>Pak Krisna</v>
      </c>
      <c r="G421">
        <v>85</v>
      </c>
      <c r="H421">
        <v>40</v>
      </c>
      <c r="I421">
        <v>55</v>
      </c>
      <c r="J421">
        <v>50</v>
      </c>
      <c r="K421">
        <v>77</v>
      </c>
      <c r="L421">
        <v>90</v>
      </c>
      <c r="M421">
        <v>82</v>
      </c>
      <c r="N421" s="36">
        <f>IFERROR(VLOOKUP(C421,Absen!$A$2:$B$501,2,FALSE),"No")</f>
        <v>44777</v>
      </c>
      <c r="O421" t="str">
        <f t="shared" si="19"/>
        <v>August</v>
      </c>
      <c r="P421">
        <f t="shared" si="20"/>
        <v>72</v>
      </c>
      <c r="Q421" s="42">
        <f>(Main!G421*12.5%)+(H421*12.5%)+(J421*12.5%)+(K421*12.5%)+(I421*20%)+(L421*20%)+(P421*10%)</f>
        <v>67.7</v>
      </c>
      <c r="R421" t="str">
        <f>VLOOKUP(Q421,Cara!$E$44:$F$49,2,TRUE)</f>
        <v>C</v>
      </c>
      <c r="S421" s="5">
        <f>VLOOKUP(C421,Sheet1!$A$2:$B$1001,2,FALSE)</f>
        <v>37741</v>
      </c>
      <c r="T421" s="6" t="str">
        <f>VLOOKUP(C421,Sheet1!$A$2:$G$1001,7,)</f>
        <v>Lhokseumawe</v>
      </c>
      <c r="U421" s="4">
        <f>VLOOKUP(C421,Sheet1!$A$2:$D$1001,4,FALSE)</f>
        <v>168</v>
      </c>
      <c r="V421" s="4">
        <f>VLOOKUP(C421,Sheet1!$A$2:$E$1001,5,FALSE)</f>
        <v>72</v>
      </c>
      <c r="W421" s="4" t="str">
        <f>VLOOKUP(C421,Sheet1!$A$2:$F$1001,6,FALSE)</f>
        <v>Jalan Kiaracondong No. 15</v>
      </c>
      <c r="X421" s="4" t="str">
        <f>VLOOKUP(Main!C421,Sheet1!$A$2:$C$1001,3,FALSE)</f>
        <v>A+</v>
      </c>
    </row>
    <row r="422" spans="1:24" ht="15.75" x14ac:dyDescent="0.25">
      <c r="A422" s="43">
        <v>421</v>
      </c>
      <c r="B422" t="str">
        <f>VLOOKUP(D422,Cara!$C$21:$D$27,2,FALSE)</f>
        <v>D</v>
      </c>
      <c r="C422" t="str">
        <f t="shared" si="18"/>
        <v>D0421</v>
      </c>
      <c r="D422" t="s">
        <v>1013</v>
      </c>
      <c r="E422" s="4" t="str">
        <f>VLOOKUP(C422,Detail!$G:$H,2,FALSE)</f>
        <v>Elvina Wulandari</v>
      </c>
      <c r="F422" s="4" t="str">
        <f>VLOOKUP(D422,Helper!$D$31:$F$36,3,FALSE)</f>
        <v>Pak Andi</v>
      </c>
      <c r="G422">
        <v>85</v>
      </c>
      <c r="H422">
        <v>61</v>
      </c>
      <c r="I422">
        <v>53</v>
      </c>
      <c r="J422">
        <v>50</v>
      </c>
      <c r="K422">
        <v>60</v>
      </c>
      <c r="L422">
        <v>78</v>
      </c>
      <c r="M422">
        <v>93</v>
      </c>
      <c r="N422" s="36">
        <f>IFERROR(VLOOKUP(C422,Absen!$A$2:$B$501,2,FALSE),"No")</f>
        <v>44854</v>
      </c>
      <c r="O422" t="str">
        <f t="shared" si="19"/>
        <v>October</v>
      </c>
      <c r="P422">
        <f t="shared" si="20"/>
        <v>83</v>
      </c>
      <c r="Q422" s="42">
        <f>(Main!G422*12.5%)+(H422*12.5%)+(J422*12.5%)+(K422*12.5%)+(I422*20%)+(L422*20%)+(P422*10%)</f>
        <v>66.5</v>
      </c>
      <c r="R422" t="str">
        <f>VLOOKUP(Q422,Cara!$E$44:$F$49,2,TRUE)</f>
        <v>C</v>
      </c>
      <c r="S422" s="5">
        <f>VLOOKUP(C422,Sheet1!$A$2:$B$1001,2,FALSE)</f>
        <v>37186</v>
      </c>
      <c r="T422" s="6" t="str">
        <f>VLOOKUP(C422,Sheet1!$A$2:$G$1001,7,)</f>
        <v>Kendari</v>
      </c>
      <c r="U422" s="4">
        <f>VLOOKUP(C422,Sheet1!$A$2:$D$1001,4,FALSE)</f>
        <v>167</v>
      </c>
      <c r="V422" s="4">
        <f>VLOOKUP(C422,Sheet1!$A$2:$E$1001,5,FALSE)</f>
        <v>51</v>
      </c>
      <c r="W422" s="4" t="str">
        <f>VLOOKUP(C422,Sheet1!$A$2:$F$1001,6,FALSE)</f>
        <v>Jl. Sukajadi No. 80</v>
      </c>
      <c r="X422" s="4" t="str">
        <f>VLOOKUP(Main!C422,Sheet1!$A$2:$C$1001,3,FALSE)</f>
        <v>O+</v>
      </c>
    </row>
    <row r="423" spans="1:24" ht="15.75" x14ac:dyDescent="0.25">
      <c r="A423" s="43">
        <v>422</v>
      </c>
      <c r="B423" t="str">
        <f>VLOOKUP(D423,Cara!$C$21:$D$27,2,FALSE)</f>
        <v>F</v>
      </c>
      <c r="C423" t="str">
        <f t="shared" si="18"/>
        <v>F0422</v>
      </c>
      <c r="D423" t="s">
        <v>1011</v>
      </c>
      <c r="E423" s="4" t="str">
        <f>VLOOKUP(C423,Detail!$G:$H,2,FALSE)</f>
        <v>Anom Pratama</v>
      </c>
      <c r="F423" s="4" t="str">
        <f>VLOOKUP(D423,Helper!$D$31:$F$36,3,FALSE)</f>
        <v>Pak Krisna</v>
      </c>
      <c r="G423">
        <v>93</v>
      </c>
      <c r="H423">
        <v>75</v>
      </c>
      <c r="I423">
        <v>64</v>
      </c>
      <c r="J423">
        <v>74</v>
      </c>
      <c r="K423">
        <v>71</v>
      </c>
      <c r="L423">
        <v>77</v>
      </c>
      <c r="M423">
        <v>76</v>
      </c>
      <c r="N423" s="36">
        <f>IFERROR(VLOOKUP(C423,Absen!$A$2:$B$501,2,FALSE),"No")</f>
        <v>44893</v>
      </c>
      <c r="O423" t="str">
        <f t="shared" si="19"/>
        <v>November</v>
      </c>
      <c r="P423">
        <f t="shared" si="20"/>
        <v>66</v>
      </c>
      <c r="Q423" s="42">
        <f>(Main!G423*12.5%)+(H423*12.5%)+(J423*12.5%)+(K423*12.5%)+(I423*20%)+(L423*20%)+(P423*10%)</f>
        <v>73.924999999999997</v>
      </c>
      <c r="R423" t="str">
        <f>VLOOKUP(Q423,Cara!$E$44:$F$49,2,TRUE)</f>
        <v>B</v>
      </c>
      <c r="S423" s="5">
        <f>VLOOKUP(C423,Sheet1!$A$2:$B$1001,2,FALSE)</f>
        <v>38456</v>
      </c>
      <c r="T423" s="6" t="str">
        <f>VLOOKUP(C423,Sheet1!$A$2:$G$1001,7,)</f>
        <v>Bekasi</v>
      </c>
      <c r="U423" s="4">
        <f>VLOOKUP(C423,Sheet1!$A$2:$D$1001,4,FALSE)</f>
        <v>175</v>
      </c>
      <c r="V423" s="4">
        <f>VLOOKUP(C423,Sheet1!$A$2:$E$1001,5,FALSE)</f>
        <v>60</v>
      </c>
      <c r="W423" s="4" t="str">
        <f>VLOOKUP(C423,Sheet1!$A$2:$F$1001,6,FALSE)</f>
        <v>Gg. Erlangga No. 67</v>
      </c>
      <c r="X423" s="4" t="str">
        <f>VLOOKUP(Main!C423,Sheet1!$A$2:$C$1001,3,FALSE)</f>
        <v>O+</v>
      </c>
    </row>
    <row r="424" spans="1:24" ht="15.75" x14ac:dyDescent="0.25">
      <c r="A424" s="43">
        <v>423</v>
      </c>
      <c r="B424" t="str">
        <f>VLOOKUP(D424,Cara!$C$21:$D$27,2,FALSE)</f>
        <v>C</v>
      </c>
      <c r="C424" t="str">
        <f t="shared" si="18"/>
        <v>C0423</v>
      </c>
      <c r="D424" t="s">
        <v>1012</v>
      </c>
      <c r="E424" s="4" t="str">
        <f>VLOOKUP(C424,Detail!$G:$H,2,FALSE)</f>
        <v>Irfan Melani</v>
      </c>
      <c r="F424" s="4" t="str">
        <f>VLOOKUP(D424,Helper!$D$31:$F$36,3,FALSE)</f>
        <v>Bu Made</v>
      </c>
      <c r="G424">
        <v>64</v>
      </c>
      <c r="H424">
        <v>48</v>
      </c>
      <c r="I424">
        <v>72</v>
      </c>
      <c r="J424">
        <v>59</v>
      </c>
      <c r="K424">
        <v>67</v>
      </c>
      <c r="L424">
        <v>83</v>
      </c>
      <c r="M424">
        <v>73</v>
      </c>
      <c r="N424" s="36" t="str">
        <f>IFERROR(VLOOKUP(C424,Absen!$A$2:$B$501,2,FALSE),"No")</f>
        <v>No</v>
      </c>
      <c r="O424" t="str">
        <f t="shared" si="19"/>
        <v>No</v>
      </c>
      <c r="P424">
        <f t="shared" si="20"/>
        <v>73</v>
      </c>
      <c r="Q424" s="42">
        <f>(Main!G424*12.5%)+(H424*12.5%)+(J424*12.5%)+(K424*12.5%)+(I424*20%)+(L424*20%)+(P424*10%)</f>
        <v>68.05</v>
      </c>
      <c r="R424" t="str">
        <f>VLOOKUP(Q424,Cara!$E$44:$F$49,2,TRUE)</f>
        <v>C</v>
      </c>
      <c r="S424" s="5">
        <f>VLOOKUP(C424,Sheet1!$A$2:$B$1001,2,FALSE)</f>
        <v>37925</v>
      </c>
      <c r="T424" s="6" t="str">
        <f>VLOOKUP(C424,Sheet1!$A$2:$G$1001,7,)</f>
        <v>Bengkulu</v>
      </c>
      <c r="U424" s="4">
        <f>VLOOKUP(C424,Sheet1!$A$2:$D$1001,4,FALSE)</f>
        <v>174</v>
      </c>
      <c r="V424" s="4">
        <f>VLOOKUP(C424,Sheet1!$A$2:$E$1001,5,FALSE)</f>
        <v>66</v>
      </c>
      <c r="W424" s="4" t="str">
        <f>VLOOKUP(C424,Sheet1!$A$2:$F$1001,6,FALSE)</f>
        <v>Gg. Indragiri No. 23</v>
      </c>
      <c r="X424" s="4" t="str">
        <f>VLOOKUP(Main!C424,Sheet1!$A$2:$C$1001,3,FALSE)</f>
        <v>B+</v>
      </c>
    </row>
    <row r="425" spans="1:24" ht="15.75" x14ac:dyDescent="0.25">
      <c r="A425" s="43">
        <v>424</v>
      </c>
      <c r="B425" t="str">
        <f>VLOOKUP(D425,Cara!$C$21:$D$27,2,FALSE)</f>
        <v>D</v>
      </c>
      <c r="C425" t="str">
        <f t="shared" si="18"/>
        <v>D0424</v>
      </c>
      <c r="D425" t="s">
        <v>1013</v>
      </c>
      <c r="E425" s="4" t="str">
        <f>VLOOKUP(C425,Detail!$G:$H,2,FALSE)</f>
        <v>Bakiono Suartini</v>
      </c>
      <c r="F425" s="4" t="str">
        <f>VLOOKUP(D425,Helper!$D$31:$F$36,3,FALSE)</f>
        <v>Pak Andi</v>
      </c>
      <c r="G425">
        <v>64</v>
      </c>
      <c r="H425">
        <v>49</v>
      </c>
      <c r="I425">
        <v>56</v>
      </c>
      <c r="J425">
        <v>52</v>
      </c>
      <c r="K425">
        <v>67</v>
      </c>
      <c r="L425">
        <v>87</v>
      </c>
      <c r="M425">
        <v>92</v>
      </c>
      <c r="N425" s="36">
        <f>IFERROR(VLOOKUP(C425,Absen!$A$2:$B$501,2,FALSE),"No")</f>
        <v>44812</v>
      </c>
      <c r="O425" t="str">
        <f t="shared" si="19"/>
        <v>September</v>
      </c>
      <c r="P425">
        <f t="shared" si="20"/>
        <v>82</v>
      </c>
      <c r="Q425" s="42">
        <f>(Main!G425*12.5%)+(H425*12.5%)+(J425*12.5%)+(K425*12.5%)+(I425*20%)+(L425*20%)+(P425*10%)</f>
        <v>65.800000000000011</v>
      </c>
      <c r="R425" t="str">
        <f>VLOOKUP(Q425,Cara!$E$44:$F$49,2,TRUE)</f>
        <v>C</v>
      </c>
      <c r="S425" s="5">
        <f>VLOOKUP(C425,Sheet1!$A$2:$B$1001,2,FALSE)</f>
        <v>37714</v>
      </c>
      <c r="T425" s="6" t="str">
        <f>VLOOKUP(C425,Sheet1!$A$2:$G$1001,7,)</f>
        <v>Pekalongan</v>
      </c>
      <c r="U425" s="4">
        <f>VLOOKUP(C425,Sheet1!$A$2:$D$1001,4,FALSE)</f>
        <v>158</v>
      </c>
      <c r="V425" s="4">
        <f>VLOOKUP(C425,Sheet1!$A$2:$E$1001,5,FALSE)</f>
        <v>79</v>
      </c>
      <c r="W425" s="4" t="str">
        <f>VLOOKUP(C425,Sheet1!$A$2:$F$1001,6,FALSE)</f>
        <v>Jl. Rajawali Barat No. 96</v>
      </c>
      <c r="X425" s="4" t="str">
        <f>VLOOKUP(Main!C425,Sheet1!$A$2:$C$1001,3,FALSE)</f>
        <v>A+</v>
      </c>
    </row>
    <row r="426" spans="1:24" ht="15.75" x14ac:dyDescent="0.25">
      <c r="A426" s="43">
        <v>425</v>
      </c>
      <c r="B426" t="str">
        <f>VLOOKUP(D426,Cara!$C$21:$D$27,2,FALSE)</f>
        <v>D</v>
      </c>
      <c r="C426" t="str">
        <f t="shared" si="18"/>
        <v>D0425</v>
      </c>
      <c r="D426" t="s">
        <v>1013</v>
      </c>
      <c r="E426" s="4" t="str">
        <f>VLOOKUP(C426,Detail!$G:$H,2,FALSE)</f>
        <v>Harjo Permata</v>
      </c>
      <c r="F426" s="4" t="str">
        <f>VLOOKUP(D426,Helper!$D$31:$F$36,3,FALSE)</f>
        <v>Pak Andi</v>
      </c>
      <c r="G426">
        <v>81</v>
      </c>
      <c r="H426">
        <v>68</v>
      </c>
      <c r="I426">
        <v>76</v>
      </c>
      <c r="J426">
        <v>74</v>
      </c>
      <c r="K426">
        <v>80</v>
      </c>
      <c r="L426">
        <v>72</v>
      </c>
      <c r="M426">
        <v>74</v>
      </c>
      <c r="N426" s="36" t="str">
        <f>IFERROR(VLOOKUP(C426,Absen!$A$2:$B$501,2,FALSE),"No")</f>
        <v>No</v>
      </c>
      <c r="O426" t="str">
        <f t="shared" si="19"/>
        <v>No</v>
      </c>
      <c r="P426">
        <f t="shared" si="20"/>
        <v>74</v>
      </c>
      <c r="Q426" s="42">
        <f>(Main!G426*12.5%)+(H426*12.5%)+(J426*12.5%)+(K426*12.5%)+(I426*20%)+(L426*20%)+(P426*10%)</f>
        <v>74.875000000000014</v>
      </c>
      <c r="R426" t="str">
        <f>VLOOKUP(Q426,Cara!$E$44:$F$49,2,TRUE)</f>
        <v>B</v>
      </c>
      <c r="S426" s="5">
        <f>VLOOKUP(C426,Sheet1!$A$2:$B$1001,2,FALSE)</f>
        <v>37905</v>
      </c>
      <c r="T426" s="6" t="str">
        <f>VLOOKUP(C426,Sheet1!$A$2:$G$1001,7,)</f>
        <v>Kota Administrasi Jakarta Utara</v>
      </c>
      <c r="U426" s="4">
        <f>VLOOKUP(C426,Sheet1!$A$2:$D$1001,4,FALSE)</f>
        <v>164</v>
      </c>
      <c r="V426" s="4">
        <f>VLOOKUP(C426,Sheet1!$A$2:$E$1001,5,FALSE)</f>
        <v>94</v>
      </c>
      <c r="W426" s="4" t="str">
        <f>VLOOKUP(C426,Sheet1!$A$2:$F$1001,6,FALSE)</f>
        <v xml:space="preserve">Jalan Kebonjati No. 7
</v>
      </c>
      <c r="X426" s="4" t="str">
        <f>VLOOKUP(Main!C426,Sheet1!$A$2:$C$1001,3,FALSE)</f>
        <v>O+</v>
      </c>
    </row>
    <row r="427" spans="1:24" ht="15.75" x14ac:dyDescent="0.25">
      <c r="A427" s="43">
        <v>426</v>
      </c>
      <c r="B427" t="str">
        <f>VLOOKUP(D427,Cara!$C$21:$D$27,2,FALSE)</f>
        <v>C</v>
      </c>
      <c r="C427" t="str">
        <f t="shared" si="18"/>
        <v>C0426</v>
      </c>
      <c r="D427" t="s">
        <v>1012</v>
      </c>
      <c r="E427" s="4" t="str">
        <f>VLOOKUP(C427,Detail!$G:$H,2,FALSE)</f>
        <v>Rahmat Purwanti</v>
      </c>
      <c r="F427" s="4" t="str">
        <f>VLOOKUP(D427,Helper!$D$31:$F$36,3,FALSE)</f>
        <v>Bu Made</v>
      </c>
      <c r="G427">
        <v>55</v>
      </c>
      <c r="H427">
        <v>73</v>
      </c>
      <c r="I427">
        <v>81</v>
      </c>
      <c r="J427">
        <v>61</v>
      </c>
      <c r="K427">
        <v>57</v>
      </c>
      <c r="L427">
        <v>69</v>
      </c>
      <c r="M427">
        <v>85</v>
      </c>
      <c r="N427" s="36">
        <f>IFERROR(VLOOKUP(C427,Absen!$A$2:$B$501,2,FALSE),"No")</f>
        <v>44899</v>
      </c>
      <c r="O427" t="str">
        <f t="shared" si="19"/>
        <v>December</v>
      </c>
      <c r="P427">
        <f t="shared" si="20"/>
        <v>75</v>
      </c>
      <c r="Q427" s="42">
        <f>(Main!G427*12.5%)+(H427*12.5%)+(J427*12.5%)+(K427*12.5%)+(I427*20%)+(L427*20%)+(P427*10%)</f>
        <v>68.25</v>
      </c>
      <c r="R427" t="str">
        <f>VLOOKUP(Q427,Cara!$E$44:$F$49,2,TRUE)</f>
        <v>C</v>
      </c>
      <c r="S427" s="5">
        <f>VLOOKUP(C427,Sheet1!$A$2:$B$1001,2,FALSE)</f>
        <v>37967</v>
      </c>
      <c r="T427" s="6" t="str">
        <f>VLOOKUP(C427,Sheet1!$A$2:$G$1001,7,)</f>
        <v>Palembang</v>
      </c>
      <c r="U427" s="4">
        <f>VLOOKUP(C427,Sheet1!$A$2:$D$1001,4,FALSE)</f>
        <v>175</v>
      </c>
      <c r="V427" s="4">
        <f>VLOOKUP(C427,Sheet1!$A$2:$E$1001,5,FALSE)</f>
        <v>47</v>
      </c>
      <c r="W427" s="4" t="str">
        <f>VLOOKUP(C427,Sheet1!$A$2:$F$1001,6,FALSE)</f>
        <v>Jl. Stasiun Wonokromo No. 77</v>
      </c>
      <c r="X427" s="4" t="str">
        <f>VLOOKUP(Main!C427,Sheet1!$A$2:$C$1001,3,FALSE)</f>
        <v>AB-</v>
      </c>
    </row>
    <row r="428" spans="1:24" ht="15.75" x14ac:dyDescent="0.25">
      <c r="A428" s="43">
        <v>427</v>
      </c>
      <c r="B428" t="str">
        <f>VLOOKUP(D428,Cara!$C$21:$D$27,2,FALSE)</f>
        <v>D</v>
      </c>
      <c r="C428" t="str">
        <f t="shared" si="18"/>
        <v>D0427</v>
      </c>
      <c r="D428" t="s">
        <v>1013</v>
      </c>
      <c r="E428" s="4" t="str">
        <f>VLOOKUP(C428,Detail!$G:$H,2,FALSE)</f>
        <v>Jasmani Mustofa</v>
      </c>
      <c r="F428" s="4" t="str">
        <f>VLOOKUP(D428,Helper!$D$31:$F$36,3,FALSE)</f>
        <v>Pak Andi</v>
      </c>
      <c r="G428">
        <v>88</v>
      </c>
      <c r="H428">
        <v>73</v>
      </c>
      <c r="I428">
        <v>30</v>
      </c>
      <c r="J428">
        <v>51</v>
      </c>
      <c r="K428">
        <v>62</v>
      </c>
      <c r="L428">
        <v>92</v>
      </c>
      <c r="M428">
        <v>64</v>
      </c>
      <c r="N428" s="36" t="str">
        <f>IFERROR(VLOOKUP(C428,Absen!$A$2:$B$501,2,FALSE),"No")</f>
        <v>No</v>
      </c>
      <c r="O428" t="str">
        <f t="shared" si="19"/>
        <v>No</v>
      </c>
      <c r="P428">
        <f t="shared" si="20"/>
        <v>64</v>
      </c>
      <c r="Q428" s="42">
        <f>(Main!G428*12.5%)+(H428*12.5%)+(J428*12.5%)+(K428*12.5%)+(I428*20%)+(L428*20%)+(P428*10%)</f>
        <v>65.050000000000011</v>
      </c>
      <c r="R428" t="str">
        <f>VLOOKUP(Q428,Cara!$E$44:$F$49,2,TRUE)</f>
        <v>C</v>
      </c>
      <c r="S428" s="5">
        <f>VLOOKUP(C428,Sheet1!$A$2:$B$1001,2,FALSE)</f>
        <v>38069</v>
      </c>
      <c r="T428" s="6" t="str">
        <f>VLOOKUP(C428,Sheet1!$A$2:$G$1001,7,)</f>
        <v>Cimahi</v>
      </c>
      <c r="U428" s="4">
        <f>VLOOKUP(C428,Sheet1!$A$2:$D$1001,4,FALSE)</f>
        <v>174</v>
      </c>
      <c r="V428" s="4">
        <f>VLOOKUP(C428,Sheet1!$A$2:$E$1001,5,FALSE)</f>
        <v>49</v>
      </c>
      <c r="W428" s="4" t="str">
        <f>VLOOKUP(C428,Sheet1!$A$2:$F$1001,6,FALSE)</f>
        <v xml:space="preserve">Gg. PHH. Mustofa No. 6
</v>
      </c>
      <c r="X428" s="4" t="str">
        <f>VLOOKUP(Main!C428,Sheet1!$A$2:$C$1001,3,FALSE)</f>
        <v>B+</v>
      </c>
    </row>
    <row r="429" spans="1:24" ht="15.75" x14ac:dyDescent="0.25">
      <c r="A429" s="43">
        <v>428</v>
      </c>
      <c r="B429" t="str">
        <f>VLOOKUP(D429,Cara!$C$21:$D$27,2,FALSE)</f>
        <v>F</v>
      </c>
      <c r="C429" t="str">
        <f t="shared" si="18"/>
        <v>F0428</v>
      </c>
      <c r="D429" t="s">
        <v>1011</v>
      </c>
      <c r="E429" s="4" t="str">
        <f>VLOOKUP(C429,Detail!$G:$H,2,FALSE)</f>
        <v>Manah Siregar</v>
      </c>
      <c r="F429" s="4" t="str">
        <f>VLOOKUP(D429,Helper!$D$31:$F$36,3,FALSE)</f>
        <v>Pak Krisna</v>
      </c>
      <c r="G429">
        <v>81</v>
      </c>
      <c r="H429">
        <v>63</v>
      </c>
      <c r="I429">
        <v>48</v>
      </c>
      <c r="J429">
        <v>65</v>
      </c>
      <c r="K429">
        <v>71</v>
      </c>
      <c r="L429">
        <v>86</v>
      </c>
      <c r="M429">
        <v>72</v>
      </c>
      <c r="N429" s="36">
        <f>IFERROR(VLOOKUP(C429,Absen!$A$2:$B$501,2,FALSE),"No")</f>
        <v>44788</v>
      </c>
      <c r="O429" t="str">
        <f t="shared" si="19"/>
        <v>August</v>
      </c>
      <c r="P429">
        <f t="shared" si="20"/>
        <v>62</v>
      </c>
      <c r="Q429" s="42">
        <f>(Main!G429*12.5%)+(H429*12.5%)+(J429*12.5%)+(K429*12.5%)+(I429*20%)+(L429*20%)+(P429*10%)</f>
        <v>68</v>
      </c>
      <c r="R429" t="str">
        <f>VLOOKUP(Q429,Cara!$E$44:$F$49,2,TRUE)</f>
        <v>C</v>
      </c>
      <c r="S429" s="5">
        <f>VLOOKUP(C429,Sheet1!$A$2:$B$1001,2,FALSE)</f>
        <v>38149</v>
      </c>
      <c r="T429" s="6" t="str">
        <f>VLOOKUP(C429,Sheet1!$A$2:$G$1001,7,)</f>
        <v>Lhokseumawe</v>
      </c>
      <c r="U429" s="4">
        <f>VLOOKUP(C429,Sheet1!$A$2:$D$1001,4,FALSE)</f>
        <v>178</v>
      </c>
      <c r="V429" s="4">
        <f>VLOOKUP(C429,Sheet1!$A$2:$E$1001,5,FALSE)</f>
        <v>82</v>
      </c>
      <c r="W429" s="4" t="str">
        <f>VLOOKUP(C429,Sheet1!$A$2:$F$1001,6,FALSE)</f>
        <v>Gg. Ahmad Dahlan No. 65</v>
      </c>
      <c r="X429" s="4" t="str">
        <f>VLOOKUP(Main!C429,Sheet1!$A$2:$C$1001,3,FALSE)</f>
        <v>B+</v>
      </c>
    </row>
    <row r="430" spans="1:24" ht="15.75" x14ac:dyDescent="0.25">
      <c r="A430" s="43">
        <v>429</v>
      </c>
      <c r="B430" t="str">
        <f>VLOOKUP(D430,Cara!$C$21:$D$27,2,FALSE)</f>
        <v>E</v>
      </c>
      <c r="C430" t="str">
        <f t="shared" si="18"/>
        <v>E0429</v>
      </c>
      <c r="D430" t="s">
        <v>1010</v>
      </c>
      <c r="E430" s="4" t="str">
        <f>VLOOKUP(C430,Detail!$G:$H,2,FALSE)</f>
        <v>Jumari Namaga</v>
      </c>
      <c r="F430" s="4" t="str">
        <f>VLOOKUP(D430,Helper!$D$31:$F$36,3,FALSE)</f>
        <v>Bu Dwi</v>
      </c>
      <c r="G430">
        <v>70</v>
      </c>
      <c r="H430">
        <v>44</v>
      </c>
      <c r="I430">
        <v>42</v>
      </c>
      <c r="J430">
        <v>60</v>
      </c>
      <c r="K430">
        <v>70</v>
      </c>
      <c r="L430">
        <v>44</v>
      </c>
      <c r="M430">
        <v>94</v>
      </c>
      <c r="N430" s="36">
        <f>IFERROR(VLOOKUP(C430,Absen!$A$2:$B$501,2,FALSE),"No")</f>
        <v>44753</v>
      </c>
      <c r="O430" t="str">
        <f t="shared" si="19"/>
        <v>July</v>
      </c>
      <c r="P430">
        <f t="shared" si="20"/>
        <v>84</v>
      </c>
      <c r="Q430" s="42">
        <f>(Main!G430*12.5%)+(H430*12.5%)+(J430*12.5%)+(K430*12.5%)+(I430*20%)+(L430*20%)+(P430*10%)</f>
        <v>56.1</v>
      </c>
      <c r="R430" t="str">
        <f>VLOOKUP(Q430,Cara!$E$44:$F$49,2,TRUE)</f>
        <v>D</v>
      </c>
      <c r="S430" s="5">
        <f>VLOOKUP(C430,Sheet1!$A$2:$B$1001,2,FALSE)</f>
        <v>38336</v>
      </c>
      <c r="T430" s="6" t="str">
        <f>VLOOKUP(C430,Sheet1!$A$2:$G$1001,7,)</f>
        <v>Banda Aceh</v>
      </c>
      <c r="U430" s="4">
        <f>VLOOKUP(C430,Sheet1!$A$2:$D$1001,4,FALSE)</f>
        <v>173</v>
      </c>
      <c r="V430" s="4">
        <f>VLOOKUP(C430,Sheet1!$A$2:$E$1001,5,FALSE)</f>
        <v>80</v>
      </c>
      <c r="W430" s="4" t="str">
        <f>VLOOKUP(C430,Sheet1!$A$2:$F$1001,6,FALSE)</f>
        <v xml:space="preserve">Gang Kutai No. 8
</v>
      </c>
      <c r="X430" s="4" t="str">
        <f>VLOOKUP(Main!C430,Sheet1!$A$2:$C$1001,3,FALSE)</f>
        <v>B+</v>
      </c>
    </row>
    <row r="431" spans="1:24" ht="15.75" x14ac:dyDescent="0.25">
      <c r="A431" s="43">
        <v>430</v>
      </c>
      <c r="B431" t="str">
        <f>VLOOKUP(D431,Cara!$C$21:$D$27,2,FALSE)</f>
        <v>C</v>
      </c>
      <c r="C431" t="str">
        <f t="shared" si="18"/>
        <v>C0430</v>
      </c>
      <c r="D431" t="s">
        <v>1012</v>
      </c>
      <c r="E431" s="4" t="str">
        <f>VLOOKUP(C431,Detail!$G:$H,2,FALSE)</f>
        <v>Talia Saefullah</v>
      </c>
      <c r="F431" s="4" t="str">
        <f>VLOOKUP(D431,Helper!$D$31:$F$36,3,FALSE)</f>
        <v>Bu Made</v>
      </c>
      <c r="G431">
        <v>53</v>
      </c>
      <c r="H431">
        <v>63</v>
      </c>
      <c r="I431">
        <v>76</v>
      </c>
      <c r="J431">
        <v>63</v>
      </c>
      <c r="K431">
        <v>52</v>
      </c>
      <c r="L431">
        <v>68</v>
      </c>
      <c r="M431">
        <v>85</v>
      </c>
      <c r="N431" s="36" t="str">
        <f>IFERROR(VLOOKUP(C431,Absen!$A$2:$B$501,2,FALSE),"No")</f>
        <v>No</v>
      </c>
      <c r="O431" t="str">
        <f t="shared" si="19"/>
        <v>No</v>
      </c>
      <c r="P431">
        <f t="shared" si="20"/>
        <v>85</v>
      </c>
      <c r="Q431" s="42">
        <f>(Main!G431*12.5%)+(H431*12.5%)+(J431*12.5%)+(K431*12.5%)+(I431*20%)+(L431*20%)+(P431*10%)</f>
        <v>66.175000000000011</v>
      </c>
      <c r="R431" t="str">
        <f>VLOOKUP(Q431,Cara!$E$44:$F$49,2,TRUE)</f>
        <v>C</v>
      </c>
      <c r="S431" s="5">
        <f>VLOOKUP(C431,Sheet1!$A$2:$B$1001,2,FALSE)</f>
        <v>38330</v>
      </c>
      <c r="T431" s="6" t="str">
        <f>VLOOKUP(C431,Sheet1!$A$2:$G$1001,7,)</f>
        <v>Palembang</v>
      </c>
      <c r="U431" s="4">
        <f>VLOOKUP(C431,Sheet1!$A$2:$D$1001,4,FALSE)</f>
        <v>174</v>
      </c>
      <c r="V431" s="4">
        <f>VLOOKUP(C431,Sheet1!$A$2:$E$1001,5,FALSE)</f>
        <v>76</v>
      </c>
      <c r="W431" s="4" t="str">
        <f>VLOOKUP(C431,Sheet1!$A$2:$F$1001,6,FALSE)</f>
        <v xml:space="preserve">Jl. Abdul Muis No. 9
</v>
      </c>
      <c r="X431" s="4" t="str">
        <f>VLOOKUP(Main!C431,Sheet1!$A$2:$C$1001,3,FALSE)</f>
        <v>A+</v>
      </c>
    </row>
    <row r="432" spans="1:24" ht="15.75" x14ac:dyDescent="0.25">
      <c r="A432" s="43">
        <v>431</v>
      </c>
      <c r="B432" t="str">
        <f>VLOOKUP(D432,Cara!$C$21:$D$27,2,FALSE)</f>
        <v>B</v>
      </c>
      <c r="C432" t="str">
        <f t="shared" si="18"/>
        <v>B0431</v>
      </c>
      <c r="D432" t="s">
        <v>1014</v>
      </c>
      <c r="E432" s="4" t="str">
        <f>VLOOKUP(C432,Detail!$G:$H,2,FALSE)</f>
        <v>Bakti Winarno</v>
      </c>
      <c r="F432" s="4" t="str">
        <f>VLOOKUP(D432,Helper!$D$31:$F$36,3,FALSE)</f>
        <v>Bu Ratna</v>
      </c>
      <c r="G432">
        <v>55</v>
      </c>
      <c r="H432">
        <v>43</v>
      </c>
      <c r="I432">
        <v>55</v>
      </c>
      <c r="J432">
        <v>66</v>
      </c>
      <c r="K432">
        <v>83</v>
      </c>
      <c r="L432">
        <v>68</v>
      </c>
      <c r="M432">
        <v>99</v>
      </c>
      <c r="N432" s="36">
        <f>IFERROR(VLOOKUP(C432,Absen!$A$2:$B$501,2,FALSE),"No")</f>
        <v>44878</v>
      </c>
      <c r="O432" t="str">
        <f t="shared" si="19"/>
        <v>November</v>
      </c>
      <c r="P432">
        <f t="shared" si="20"/>
        <v>89</v>
      </c>
      <c r="Q432" s="42">
        <f>(Main!G432*12.5%)+(H432*12.5%)+(J432*12.5%)+(K432*12.5%)+(I432*20%)+(L432*20%)+(P432*10%)</f>
        <v>64.375</v>
      </c>
      <c r="R432" t="str">
        <f>VLOOKUP(Q432,Cara!$E$44:$F$49,2,TRUE)</f>
        <v>C</v>
      </c>
      <c r="S432" s="5">
        <f>VLOOKUP(C432,Sheet1!$A$2:$B$1001,2,FALSE)</f>
        <v>37515</v>
      </c>
      <c r="T432" s="6" t="str">
        <f>VLOOKUP(C432,Sheet1!$A$2:$G$1001,7,)</f>
        <v>Palopo</v>
      </c>
      <c r="U432" s="4">
        <f>VLOOKUP(C432,Sheet1!$A$2:$D$1001,4,FALSE)</f>
        <v>174</v>
      </c>
      <c r="V432" s="4">
        <f>VLOOKUP(C432,Sheet1!$A$2:$E$1001,5,FALSE)</f>
        <v>91</v>
      </c>
      <c r="W432" s="4" t="str">
        <f>VLOOKUP(C432,Sheet1!$A$2:$F$1001,6,FALSE)</f>
        <v>Jalan Ciwastra No. 63</v>
      </c>
      <c r="X432" s="4" t="str">
        <f>VLOOKUP(Main!C432,Sheet1!$A$2:$C$1001,3,FALSE)</f>
        <v>B-</v>
      </c>
    </row>
    <row r="433" spans="1:24" ht="15.75" x14ac:dyDescent="0.25">
      <c r="A433" s="43">
        <v>432</v>
      </c>
      <c r="B433" t="str">
        <f>VLOOKUP(D433,Cara!$C$21:$D$27,2,FALSE)</f>
        <v>A</v>
      </c>
      <c r="C433" t="str">
        <f t="shared" si="18"/>
        <v>A0432</v>
      </c>
      <c r="D433" t="s">
        <v>1015</v>
      </c>
      <c r="E433" s="4" t="str">
        <f>VLOOKUP(C433,Detail!$G:$H,2,FALSE)</f>
        <v>Ivan Manullang</v>
      </c>
      <c r="F433" s="4" t="str">
        <f>VLOOKUP(D433,Helper!$D$31:$F$36,3,FALSE)</f>
        <v>Pak Budi</v>
      </c>
      <c r="G433">
        <v>85</v>
      </c>
      <c r="H433">
        <v>66</v>
      </c>
      <c r="I433">
        <v>46</v>
      </c>
      <c r="J433">
        <v>51</v>
      </c>
      <c r="K433">
        <v>92</v>
      </c>
      <c r="L433">
        <v>99</v>
      </c>
      <c r="M433">
        <v>100</v>
      </c>
      <c r="N433" s="36">
        <f>IFERROR(VLOOKUP(C433,Absen!$A$2:$B$501,2,FALSE),"No")</f>
        <v>44867</v>
      </c>
      <c r="O433" t="str">
        <f t="shared" si="19"/>
        <v>November</v>
      </c>
      <c r="P433">
        <f t="shared" si="20"/>
        <v>90</v>
      </c>
      <c r="Q433" s="42">
        <f>(Main!G433*12.5%)+(H433*12.5%)+(J433*12.5%)+(K433*12.5%)+(I433*20%)+(L433*20%)+(P433*10%)</f>
        <v>74.75</v>
      </c>
      <c r="R433" t="str">
        <f>VLOOKUP(Q433,Cara!$E$44:$F$49,2,TRUE)</f>
        <v>B</v>
      </c>
      <c r="S433" s="5">
        <f>VLOOKUP(C433,Sheet1!$A$2:$B$1001,2,FALSE)</f>
        <v>38017</v>
      </c>
      <c r="T433" s="6" t="str">
        <f>VLOOKUP(C433,Sheet1!$A$2:$G$1001,7,)</f>
        <v>Meulaboh</v>
      </c>
      <c r="U433" s="4">
        <f>VLOOKUP(C433,Sheet1!$A$2:$D$1001,4,FALSE)</f>
        <v>173</v>
      </c>
      <c r="V433" s="4">
        <f>VLOOKUP(C433,Sheet1!$A$2:$E$1001,5,FALSE)</f>
        <v>88</v>
      </c>
      <c r="W433" s="4" t="str">
        <f>VLOOKUP(C433,Sheet1!$A$2:$F$1001,6,FALSE)</f>
        <v>Gg. BKR No. 46</v>
      </c>
      <c r="X433" s="4" t="str">
        <f>VLOOKUP(Main!C433,Sheet1!$A$2:$C$1001,3,FALSE)</f>
        <v>B-</v>
      </c>
    </row>
    <row r="434" spans="1:24" ht="15.75" x14ac:dyDescent="0.25">
      <c r="A434" s="43">
        <v>433</v>
      </c>
      <c r="B434" t="str">
        <f>VLOOKUP(D434,Cara!$C$21:$D$27,2,FALSE)</f>
        <v>E</v>
      </c>
      <c r="C434" t="str">
        <f t="shared" si="18"/>
        <v>E0433</v>
      </c>
      <c r="D434" t="s">
        <v>1010</v>
      </c>
      <c r="E434" s="4" t="str">
        <f>VLOOKUP(C434,Detail!$G:$H,2,FALSE)</f>
        <v>Dwi Sihotang</v>
      </c>
      <c r="F434" s="4" t="str">
        <f>VLOOKUP(D434,Helper!$D$31:$F$36,3,FALSE)</f>
        <v>Bu Dwi</v>
      </c>
      <c r="G434">
        <v>69</v>
      </c>
      <c r="H434">
        <v>54</v>
      </c>
      <c r="I434">
        <v>37</v>
      </c>
      <c r="J434">
        <v>74</v>
      </c>
      <c r="K434">
        <v>59</v>
      </c>
      <c r="L434">
        <v>60</v>
      </c>
      <c r="M434">
        <v>65</v>
      </c>
      <c r="N434" s="36" t="str">
        <f>IFERROR(VLOOKUP(C434,Absen!$A$2:$B$501,2,FALSE),"No")</f>
        <v>No</v>
      </c>
      <c r="O434" t="str">
        <f t="shared" si="19"/>
        <v>No</v>
      </c>
      <c r="P434">
        <f t="shared" si="20"/>
        <v>65</v>
      </c>
      <c r="Q434" s="42">
        <f>(Main!G434*12.5%)+(H434*12.5%)+(J434*12.5%)+(K434*12.5%)+(I434*20%)+(L434*20%)+(P434*10%)</f>
        <v>57.9</v>
      </c>
      <c r="R434" t="str">
        <f>VLOOKUP(Q434,Cara!$E$44:$F$49,2,TRUE)</f>
        <v>D</v>
      </c>
      <c r="S434" s="5">
        <f>VLOOKUP(C434,Sheet1!$A$2:$B$1001,2,FALSE)</f>
        <v>37088</v>
      </c>
      <c r="T434" s="6" t="str">
        <f>VLOOKUP(C434,Sheet1!$A$2:$G$1001,7,)</f>
        <v>Bogor</v>
      </c>
      <c r="U434" s="4">
        <f>VLOOKUP(C434,Sheet1!$A$2:$D$1001,4,FALSE)</f>
        <v>160</v>
      </c>
      <c r="V434" s="4">
        <f>VLOOKUP(C434,Sheet1!$A$2:$E$1001,5,FALSE)</f>
        <v>95</v>
      </c>
      <c r="W434" s="4" t="str">
        <f>VLOOKUP(C434,Sheet1!$A$2:$F$1001,6,FALSE)</f>
        <v>Gang Ir. H. Djuanda No. 36</v>
      </c>
      <c r="X434" s="4" t="str">
        <f>VLOOKUP(Main!C434,Sheet1!$A$2:$C$1001,3,FALSE)</f>
        <v>B-</v>
      </c>
    </row>
    <row r="435" spans="1:24" ht="15.75" x14ac:dyDescent="0.25">
      <c r="A435" s="43">
        <v>434</v>
      </c>
      <c r="B435" t="str">
        <f>VLOOKUP(D435,Cara!$C$21:$D$27,2,FALSE)</f>
        <v>C</v>
      </c>
      <c r="C435" t="str">
        <f t="shared" si="18"/>
        <v>C0434</v>
      </c>
      <c r="D435" t="s">
        <v>1012</v>
      </c>
      <c r="E435" s="4" t="str">
        <f>VLOOKUP(C435,Detail!$G:$H,2,FALSE)</f>
        <v>Mahfud Pertiwi</v>
      </c>
      <c r="F435" s="4" t="str">
        <f>VLOOKUP(D435,Helper!$D$31:$F$36,3,FALSE)</f>
        <v>Bu Made</v>
      </c>
      <c r="G435">
        <v>81</v>
      </c>
      <c r="H435">
        <v>68</v>
      </c>
      <c r="I435">
        <v>51</v>
      </c>
      <c r="J435">
        <v>61</v>
      </c>
      <c r="K435">
        <v>66</v>
      </c>
      <c r="L435">
        <v>57</v>
      </c>
      <c r="M435">
        <v>73</v>
      </c>
      <c r="N435" s="36">
        <f>IFERROR(VLOOKUP(C435,Absen!$A$2:$B$501,2,FALSE),"No")</f>
        <v>44831</v>
      </c>
      <c r="O435" t="str">
        <f t="shared" si="19"/>
        <v>September</v>
      </c>
      <c r="P435">
        <f t="shared" si="20"/>
        <v>63</v>
      </c>
      <c r="Q435" s="42">
        <f>(Main!G435*12.5%)+(H435*12.5%)+(J435*12.5%)+(K435*12.5%)+(I435*20%)+(L435*20%)+(P435*10%)</f>
        <v>62.400000000000006</v>
      </c>
      <c r="R435" t="str">
        <f>VLOOKUP(Q435,Cara!$E$44:$F$49,2,TRUE)</f>
        <v>C</v>
      </c>
      <c r="S435" s="5">
        <f>VLOOKUP(C435,Sheet1!$A$2:$B$1001,2,FALSE)</f>
        <v>37686</v>
      </c>
      <c r="T435" s="6" t="str">
        <f>VLOOKUP(C435,Sheet1!$A$2:$G$1001,7,)</f>
        <v>Lhokseumawe</v>
      </c>
      <c r="U435" s="4">
        <f>VLOOKUP(C435,Sheet1!$A$2:$D$1001,4,FALSE)</f>
        <v>159</v>
      </c>
      <c r="V435" s="4">
        <f>VLOOKUP(C435,Sheet1!$A$2:$E$1001,5,FALSE)</f>
        <v>62</v>
      </c>
      <c r="W435" s="4" t="str">
        <f>VLOOKUP(C435,Sheet1!$A$2:$F$1001,6,FALSE)</f>
        <v xml:space="preserve">Gg. Surapati No. 5
</v>
      </c>
      <c r="X435" s="4" t="str">
        <f>VLOOKUP(Main!C435,Sheet1!$A$2:$C$1001,3,FALSE)</f>
        <v>B+</v>
      </c>
    </row>
    <row r="436" spans="1:24" ht="15.75" x14ac:dyDescent="0.25">
      <c r="A436" s="43">
        <v>435</v>
      </c>
      <c r="B436" t="str">
        <f>VLOOKUP(D436,Cara!$C$21:$D$27,2,FALSE)</f>
        <v>F</v>
      </c>
      <c r="C436" t="str">
        <f t="shared" si="18"/>
        <v>F0435</v>
      </c>
      <c r="D436" t="s">
        <v>1011</v>
      </c>
      <c r="E436" s="4" t="str">
        <f>VLOOKUP(C436,Detail!$G:$H,2,FALSE)</f>
        <v>Praba Tarihoran</v>
      </c>
      <c r="F436" s="4" t="str">
        <f>VLOOKUP(D436,Helper!$D$31:$F$36,3,FALSE)</f>
        <v>Pak Krisna</v>
      </c>
      <c r="G436">
        <v>80</v>
      </c>
      <c r="H436">
        <v>68</v>
      </c>
      <c r="I436">
        <v>54</v>
      </c>
      <c r="J436">
        <v>56</v>
      </c>
      <c r="K436">
        <v>81</v>
      </c>
      <c r="L436">
        <v>84</v>
      </c>
      <c r="M436">
        <v>71</v>
      </c>
      <c r="N436" s="36" t="str">
        <f>IFERROR(VLOOKUP(C436,Absen!$A$2:$B$501,2,FALSE),"No")</f>
        <v>No</v>
      </c>
      <c r="O436" t="str">
        <f t="shared" si="19"/>
        <v>No</v>
      </c>
      <c r="P436">
        <f t="shared" si="20"/>
        <v>71</v>
      </c>
      <c r="Q436" s="42">
        <f>(Main!G436*12.5%)+(H436*12.5%)+(J436*12.5%)+(K436*12.5%)+(I436*20%)+(L436*20%)+(P436*10%)</f>
        <v>70.324999999999989</v>
      </c>
      <c r="R436" t="str">
        <f>VLOOKUP(Q436,Cara!$E$44:$F$49,2,TRUE)</f>
        <v>B</v>
      </c>
      <c r="S436" s="5">
        <f>VLOOKUP(C436,Sheet1!$A$2:$B$1001,2,FALSE)</f>
        <v>37515</v>
      </c>
      <c r="T436" s="6" t="str">
        <f>VLOOKUP(C436,Sheet1!$A$2:$G$1001,7,)</f>
        <v>Denpasar</v>
      </c>
      <c r="U436" s="4">
        <f>VLOOKUP(C436,Sheet1!$A$2:$D$1001,4,FALSE)</f>
        <v>169</v>
      </c>
      <c r="V436" s="4">
        <f>VLOOKUP(C436,Sheet1!$A$2:$E$1001,5,FALSE)</f>
        <v>86</v>
      </c>
      <c r="W436" s="4" t="str">
        <f>VLOOKUP(C436,Sheet1!$A$2:$F$1001,6,FALSE)</f>
        <v xml:space="preserve">Gg. Ir. H. Djuanda No. 4
</v>
      </c>
      <c r="X436" s="4" t="str">
        <f>VLOOKUP(Main!C436,Sheet1!$A$2:$C$1001,3,FALSE)</f>
        <v>B-</v>
      </c>
    </row>
    <row r="437" spans="1:24" ht="15.75" x14ac:dyDescent="0.25">
      <c r="A437" s="43">
        <v>436</v>
      </c>
      <c r="B437" t="str">
        <f>VLOOKUP(D437,Cara!$C$21:$D$27,2,FALSE)</f>
        <v>C</v>
      </c>
      <c r="C437" t="str">
        <f t="shared" si="18"/>
        <v>C0436</v>
      </c>
      <c r="D437" t="s">
        <v>1012</v>
      </c>
      <c r="E437" s="4" t="str">
        <f>VLOOKUP(C437,Detail!$G:$H,2,FALSE)</f>
        <v>Wahyu Firmansyah</v>
      </c>
      <c r="F437" s="4" t="str">
        <f>VLOOKUP(D437,Helper!$D$31:$F$36,3,FALSE)</f>
        <v>Bu Made</v>
      </c>
      <c r="G437">
        <v>78</v>
      </c>
      <c r="H437">
        <v>43</v>
      </c>
      <c r="I437">
        <v>85</v>
      </c>
      <c r="J437">
        <v>67</v>
      </c>
      <c r="K437">
        <v>69</v>
      </c>
      <c r="L437">
        <v>73</v>
      </c>
      <c r="M437">
        <v>78</v>
      </c>
      <c r="N437" s="36">
        <f>IFERROR(VLOOKUP(C437,Absen!$A$2:$B$501,2,FALSE),"No")</f>
        <v>44835</v>
      </c>
      <c r="O437" t="str">
        <f t="shared" si="19"/>
        <v>October</v>
      </c>
      <c r="P437">
        <f t="shared" si="20"/>
        <v>68</v>
      </c>
      <c r="Q437" s="42">
        <f>(Main!G437*12.5%)+(H437*12.5%)+(J437*12.5%)+(K437*12.5%)+(I437*20%)+(L437*20%)+(P437*10%)</f>
        <v>70.525000000000006</v>
      </c>
      <c r="R437" t="str">
        <f>VLOOKUP(Q437,Cara!$E$44:$F$49,2,TRUE)</f>
        <v>B</v>
      </c>
      <c r="S437" s="5">
        <f>VLOOKUP(C437,Sheet1!$A$2:$B$1001,2,FALSE)</f>
        <v>38002</v>
      </c>
      <c r="T437" s="6" t="str">
        <f>VLOOKUP(C437,Sheet1!$A$2:$G$1001,7,)</f>
        <v>Salatiga</v>
      </c>
      <c r="U437" s="4">
        <f>VLOOKUP(C437,Sheet1!$A$2:$D$1001,4,FALSE)</f>
        <v>156</v>
      </c>
      <c r="V437" s="4">
        <f>VLOOKUP(C437,Sheet1!$A$2:$E$1001,5,FALSE)</f>
        <v>74</v>
      </c>
      <c r="W437" s="4" t="str">
        <f>VLOOKUP(C437,Sheet1!$A$2:$F$1001,6,FALSE)</f>
        <v>Jalan Raya Setiabudhi No. 63</v>
      </c>
      <c r="X437" s="4" t="str">
        <f>VLOOKUP(Main!C437,Sheet1!$A$2:$C$1001,3,FALSE)</f>
        <v>AB-</v>
      </c>
    </row>
    <row r="438" spans="1:24" ht="15.75" x14ac:dyDescent="0.25">
      <c r="A438" s="43">
        <v>437</v>
      </c>
      <c r="B438" t="str">
        <f>VLOOKUP(D438,Cara!$C$21:$D$27,2,FALSE)</f>
        <v>D</v>
      </c>
      <c r="C438" t="str">
        <f t="shared" si="18"/>
        <v>D0437</v>
      </c>
      <c r="D438" t="s">
        <v>1013</v>
      </c>
      <c r="E438" s="4" t="str">
        <f>VLOOKUP(C438,Detail!$G:$H,2,FALSE)</f>
        <v>Darsirah Wacana</v>
      </c>
      <c r="F438" s="4" t="str">
        <f>VLOOKUP(D438,Helper!$D$31:$F$36,3,FALSE)</f>
        <v>Pak Andi</v>
      </c>
      <c r="G438">
        <v>58</v>
      </c>
      <c r="H438">
        <v>74</v>
      </c>
      <c r="I438">
        <v>62</v>
      </c>
      <c r="J438">
        <v>69</v>
      </c>
      <c r="K438">
        <v>78</v>
      </c>
      <c r="L438">
        <v>73</v>
      </c>
      <c r="M438">
        <v>78</v>
      </c>
      <c r="N438" s="36">
        <f>IFERROR(VLOOKUP(C438,Absen!$A$2:$B$501,2,FALSE),"No")</f>
        <v>44883</v>
      </c>
      <c r="O438" t="str">
        <f t="shared" si="19"/>
        <v>November</v>
      </c>
      <c r="P438">
        <f t="shared" si="20"/>
        <v>68</v>
      </c>
      <c r="Q438" s="42">
        <f>(Main!G438*12.5%)+(H438*12.5%)+(J438*12.5%)+(K438*12.5%)+(I438*20%)+(L438*20%)+(P438*10%)</f>
        <v>68.674999999999997</v>
      </c>
      <c r="R438" t="str">
        <f>VLOOKUP(Q438,Cara!$E$44:$F$49,2,TRUE)</f>
        <v>C</v>
      </c>
      <c r="S438" s="5">
        <f>VLOOKUP(C438,Sheet1!$A$2:$B$1001,2,FALSE)</f>
        <v>37847</v>
      </c>
      <c r="T438" s="6" t="str">
        <f>VLOOKUP(C438,Sheet1!$A$2:$G$1001,7,)</f>
        <v>Surakarta</v>
      </c>
      <c r="U438" s="4">
        <f>VLOOKUP(C438,Sheet1!$A$2:$D$1001,4,FALSE)</f>
        <v>171</v>
      </c>
      <c r="V438" s="4">
        <f>VLOOKUP(C438,Sheet1!$A$2:$E$1001,5,FALSE)</f>
        <v>75</v>
      </c>
      <c r="W438" s="4" t="str">
        <f>VLOOKUP(C438,Sheet1!$A$2:$F$1001,6,FALSE)</f>
        <v>Gang Kutisari Selatan No. 72</v>
      </c>
      <c r="X438" s="4" t="str">
        <f>VLOOKUP(Main!C438,Sheet1!$A$2:$C$1001,3,FALSE)</f>
        <v>AB-</v>
      </c>
    </row>
    <row r="439" spans="1:24" ht="15.75" x14ac:dyDescent="0.25">
      <c r="A439" s="43">
        <v>438</v>
      </c>
      <c r="B439" t="str">
        <f>VLOOKUP(D439,Cara!$C$21:$D$27,2,FALSE)</f>
        <v>A</v>
      </c>
      <c r="C439" t="str">
        <f t="shared" si="18"/>
        <v>A0438</v>
      </c>
      <c r="D439" t="s">
        <v>1015</v>
      </c>
      <c r="E439" s="4" t="str">
        <f>VLOOKUP(C439,Detail!$G:$H,2,FALSE)</f>
        <v>Daniswara Damanik</v>
      </c>
      <c r="F439" s="4" t="str">
        <f>VLOOKUP(D439,Helper!$D$31:$F$36,3,FALSE)</f>
        <v>Pak Budi</v>
      </c>
      <c r="G439">
        <v>95</v>
      </c>
      <c r="H439">
        <v>60</v>
      </c>
      <c r="I439">
        <v>91</v>
      </c>
      <c r="J439">
        <v>53</v>
      </c>
      <c r="K439">
        <v>94</v>
      </c>
      <c r="L439">
        <v>76</v>
      </c>
      <c r="M439">
        <v>86</v>
      </c>
      <c r="N439" s="36">
        <f>IFERROR(VLOOKUP(C439,Absen!$A$2:$B$501,2,FALSE),"No")</f>
        <v>44797</v>
      </c>
      <c r="O439" t="str">
        <f t="shared" si="19"/>
        <v>August</v>
      </c>
      <c r="P439">
        <f t="shared" si="20"/>
        <v>76</v>
      </c>
      <c r="Q439" s="42">
        <f>(Main!G439*12.5%)+(H439*12.5%)+(J439*12.5%)+(K439*12.5%)+(I439*20%)+(L439*20%)+(P439*10%)</f>
        <v>78.75</v>
      </c>
      <c r="R439" t="str">
        <f>VLOOKUP(Q439,Cara!$E$44:$F$49,2,TRUE)</f>
        <v>B</v>
      </c>
      <c r="S439" s="5">
        <f>VLOOKUP(C439,Sheet1!$A$2:$B$1001,2,FALSE)</f>
        <v>37024</v>
      </c>
      <c r="T439" s="6" t="str">
        <f>VLOOKUP(C439,Sheet1!$A$2:$G$1001,7,)</f>
        <v>Banjarmasin</v>
      </c>
      <c r="U439" s="4">
        <f>VLOOKUP(C439,Sheet1!$A$2:$D$1001,4,FALSE)</f>
        <v>163</v>
      </c>
      <c r="V439" s="4">
        <f>VLOOKUP(C439,Sheet1!$A$2:$E$1001,5,FALSE)</f>
        <v>53</v>
      </c>
      <c r="W439" s="4" t="str">
        <f>VLOOKUP(C439,Sheet1!$A$2:$F$1001,6,FALSE)</f>
        <v>Gg. Soekarno Hatta No. 12</v>
      </c>
      <c r="X439" s="4" t="str">
        <f>VLOOKUP(Main!C439,Sheet1!$A$2:$C$1001,3,FALSE)</f>
        <v>AB-</v>
      </c>
    </row>
    <row r="440" spans="1:24" ht="15.75" x14ac:dyDescent="0.25">
      <c r="A440" s="43">
        <v>439</v>
      </c>
      <c r="B440" t="str">
        <f>VLOOKUP(D440,Cara!$C$21:$D$27,2,FALSE)</f>
        <v>B</v>
      </c>
      <c r="C440" t="str">
        <f t="shared" si="18"/>
        <v>B0439</v>
      </c>
      <c r="D440" t="s">
        <v>1014</v>
      </c>
      <c r="E440" s="4" t="str">
        <f>VLOOKUP(C440,Detail!$G:$H,2,FALSE)</f>
        <v>Farhunnisa Wahyuni</v>
      </c>
      <c r="F440" s="4" t="str">
        <f>VLOOKUP(D440,Helper!$D$31:$F$36,3,FALSE)</f>
        <v>Bu Ratna</v>
      </c>
      <c r="G440">
        <v>54</v>
      </c>
      <c r="H440">
        <v>51</v>
      </c>
      <c r="I440">
        <v>91</v>
      </c>
      <c r="J440">
        <v>52</v>
      </c>
      <c r="K440">
        <v>63</v>
      </c>
      <c r="L440">
        <v>92</v>
      </c>
      <c r="M440">
        <v>78</v>
      </c>
      <c r="N440" s="36">
        <f>IFERROR(VLOOKUP(C440,Absen!$A$2:$B$501,2,FALSE),"No")</f>
        <v>44817</v>
      </c>
      <c r="O440" t="str">
        <f t="shared" si="19"/>
        <v>September</v>
      </c>
      <c r="P440">
        <f t="shared" si="20"/>
        <v>68</v>
      </c>
      <c r="Q440" s="42">
        <f>(Main!G440*12.5%)+(H440*12.5%)+(J440*12.5%)+(K440*12.5%)+(I440*20%)+(L440*20%)+(P440*10%)</f>
        <v>70.900000000000006</v>
      </c>
      <c r="R440" t="str">
        <f>VLOOKUP(Q440,Cara!$E$44:$F$49,2,TRUE)</f>
        <v>B</v>
      </c>
      <c r="S440" s="5">
        <f>VLOOKUP(C440,Sheet1!$A$2:$B$1001,2,FALSE)</f>
        <v>37915</v>
      </c>
      <c r="T440" s="6" t="str">
        <f>VLOOKUP(C440,Sheet1!$A$2:$G$1001,7,)</f>
        <v>Bogor</v>
      </c>
      <c r="U440" s="4">
        <f>VLOOKUP(C440,Sheet1!$A$2:$D$1001,4,FALSE)</f>
        <v>152</v>
      </c>
      <c r="V440" s="4">
        <f>VLOOKUP(C440,Sheet1!$A$2:$E$1001,5,FALSE)</f>
        <v>92</v>
      </c>
      <c r="W440" s="4" t="str">
        <f>VLOOKUP(C440,Sheet1!$A$2:$F$1001,6,FALSE)</f>
        <v xml:space="preserve">Jl. Moch. Ramdan No. 5
</v>
      </c>
      <c r="X440" s="4" t="str">
        <f>VLOOKUP(Main!C440,Sheet1!$A$2:$C$1001,3,FALSE)</f>
        <v>AB+</v>
      </c>
    </row>
    <row r="441" spans="1:24" ht="15.75" x14ac:dyDescent="0.25">
      <c r="A441" s="43">
        <v>440</v>
      </c>
      <c r="B441" t="str">
        <f>VLOOKUP(D441,Cara!$C$21:$D$27,2,FALSE)</f>
        <v>D</v>
      </c>
      <c r="C441" t="str">
        <f t="shared" si="18"/>
        <v>D0440</v>
      </c>
      <c r="D441" t="s">
        <v>1013</v>
      </c>
      <c r="E441" s="4" t="str">
        <f>VLOOKUP(C441,Detail!$G:$H,2,FALSE)</f>
        <v>Ozy Salahudin</v>
      </c>
      <c r="F441" s="4" t="str">
        <f>VLOOKUP(D441,Helper!$D$31:$F$36,3,FALSE)</f>
        <v>Pak Andi</v>
      </c>
      <c r="G441">
        <v>73</v>
      </c>
      <c r="H441">
        <v>46</v>
      </c>
      <c r="I441">
        <v>75</v>
      </c>
      <c r="J441">
        <v>51</v>
      </c>
      <c r="K441">
        <v>73</v>
      </c>
      <c r="L441">
        <v>59</v>
      </c>
      <c r="M441">
        <v>85</v>
      </c>
      <c r="N441" s="36">
        <f>IFERROR(VLOOKUP(C441,Absen!$A$2:$B$501,2,FALSE),"No")</f>
        <v>44765</v>
      </c>
      <c r="O441" t="str">
        <f t="shared" si="19"/>
        <v>July</v>
      </c>
      <c r="P441">
        <f t="shared" si="20"/>
        <v>75</v>
      </c>
      <c r="Q441" s="42">
        <f>(Main!G441*12.5%)+(H441*12.5%)+(J441*12.5%)+(K441*12.5%)+(I441*20%)+(L441*20%)+(P441*10%)</f>
        <v>64.674999999999997</v>
      </c>
      <c r="R441" t="str">
        <f>VLOOKUP(Q441,Cara!$E$44:$F$49,2,TRUE)</f>
        <v>C</v>
      </c>
      <c r="S441" s="5">
        <f>VLOOKUP(C441,Sheet1!$A$2:$B$1001,2,FALSE)</f>
        <v>37246</v>
      </c>
      <c r="T441" s="6" t="str">
        <f>VLOOKUP(C441,Sheet1!$A$2:$G$1001,7,)</f>
        <v>Bima</v>
      </c>
      <c r="U441" s="4">
        <f>VLOOKUP(C441,Sheet1!$A$2:$D$1001,4,FALSE)</f>
        <v>159</v>
      </c>
      <c r="V441" s="4">
        <f>VLOOKUP(C441,Sheet1!$A$2:$E$1001,5,FALSE)</f>
        <v>53</v>
      </c>
      <c r="W441" s="4" t="str">
        <f>VLOOKUP(C441,Sheet1!$A$2:$F$1001,6,FALSE)</f>
        <v xml:space="preserve">Jl. Otto Iskandardinata No. 4
</v>
      </c>
      <c r="X441" s="4" t="str">
        <f>VLOOKUP(Main!C441,Sheet1!$A$2:$C$1001,3,FALSE)</f>
        <v>A-</v>
      </c>
    </row>
    <row r="442" spans="1:24" ht="15.75" x14ac:dyDescent="0.25">
      <c r="A442" s="43">
        <v>441</v>
      </c>
      <c r="B442" t="str">
        <f>VLOOKUP(D442,Cara!$C$21:$D$27,2,FALSE)</f>
        <v>F</v>
      </c>
      <c r="C442" t="str">
        <f t="shared" si="18"/>
        <v>F0441</v>
      </c>
      <c r="D442" t="s">
        <v>1011</v>
      </c>
      <c r="E442" s="4" t="str">
        <f>VLOOKUP(C442,Detail!$G:$H,2,FALSE)</f>
        <v>Safina Tamba</v>
      </c>
      <c r="F442" s="4" t="str">
        <f>VLOOKUP(D442,Helper!$D$31:$F$36,3,FALSE)</f>
        <v>Pak Krisna</v>
      </c>
      <c r="G442">
        <v>54</v>
      </c>
      <c r="H442">
        <v>48</v>
      </c>
      <c r="I442">
        <v>35</v>
      </c>
      <c r="J442">
        <v>52</v>
      </c>
      <c r="K442">
        <v>70</v>
      </c>
      <c r="L442">
        <v>63</v>
      </c>
      <c r="M442">
        <v>97</v>
      </c>
      <c r="N442" s="36">
        <f>IFERROR(VLOOKUP(C442,Absen!$A$2:$B$501,2,FALSE),"No")</f>
        <v>44752</v>
      </c>
      <c r="O442" t="str">
        <f t="shared" si="19"/>
        <v>July</v>
      </c>
      <c r="P442">
        <f t="shared" si="20"/>
        <v>87</v>
      </c>
      <c r="Q442" s="42">
        <f>(Main!G442*12.5%)+(H442*12.5%)+(J442*12.5%)+(K442*12.5%)+(I442*20%)+(L442*20%)+(P442*10%)</f>
        <v>56.300000000000004</v>
      </c>
      <c r="R442" t="str">
        <f>VLOOKUP(Q442,Cara!$E$44:$F$49,2,TRUE)</f>
        <v>D</v>
      </c>
      <c r="S442" s="5">
        <f>VLOOKUP(C442,Sheet1!$A$2:$B$1001,2,FALSE)</f>
        <v>38328</v>
      </c>
      <c r="T442" s="6" t="str">
        <f>VLOOKUP(C442,Sheet1!$A$2:$G$1001,7,)</f>
        <v>Pekanbaru</v>
      </c>
      <c r="U442" s="4">
        <f>VLOOKUP(C442,Sheet1!$A$2:$D$1001,4,FALSE)</f>
        <v>178</v>
      </c>
      <c r="V442" s="4">
        <f>VLOOKUP(C442,Sheet1!$A$2:$E$1001,5,FALSE)</f>
        <v>87</v>
      </c>
      <c r="W442" s="4" t="str">
        <f>VLOOKUP(C442,Sheet1!$A$2:$F$1001,6,FALSE)</f>
        <v xml:space="preserve">Gg. Sentot Alibasa No. 1
</v>
      </c>
      <c r="X442" s="4" t="str">
        <f>VLOOKUP(Main!C442,Sheet1!$A$2:$C$1001,3,FALSE)</f>
        <v>A+</v>
      </c>
    </row>
    <row r="443" spans="1:24" ht="15.75" x14ac:dyDescent="0.25">
      <c r="A443" s="43">
        <v>442</v>
      </c>
      <c r="B443" t="str">
        <f>VLOOKUP(D443,Cara!$C$21:$D$27,2,FALSE)</f>
        <v>D</v>
      </c>
      <c r="C443" t="str">
        <f t="shared" si="18"/>
        <v>D0442</v>
      </c>
      <c r="D443" t="s">
        <v>1013</v>
      </c>
      <c r="E443" s="4" t="str">
        <f>VLOOKUP(C443,Detail!$G:$H,2,FALSE)</f>
        <v>Bakiman Lailasari</v>
      </c>
      <c r="F443" s="4" t="str">
        <f>VLOOKUP(D443,Helper!$D$31:$F$36,3,FALSE)</f>
        <v>Pak Andi</v>
      </c>
      <c r="G443">
        <v>72</v>
      </c>
      <c r="H443">
        <v>49</v>
      </c>
      <c r="I443">
        <v>62</v>
      </c>
      <c r="J443">
        <v>54</v>
      </c>
      <c r="K443">
        <v>66</v>
      </c>
      <c r="L443">
        <v>88</v>
      </c>
      <c r="M443">
        <v>96</v>
      </c>
      <c r="N443" s="36" t="str">
        <f>IFERROR(VLOOKUP(C443,Absen!$A$2:$B$501,2,FALSE),"No")</f>
        <v>No</v>
      </c>
      <c r="O443" t="str">
        <f t="shared" si="19"/>
        <v>No</v>
      </c>
      <c r="P443">
        <f t="shared" si="20"/>
        <v>96</v>
      </c>
      <c r="Q443" s="42">
        <f>(Main!G443*12.5%)+(H443*12.5%)+(J443*12.5%)+(K443*12.5%)+(I443*20%)+(L443*20%)+(P443*10%)</f>
        <v>69.724999999999994</v>
      </c>
      <c r="R443" t="str">
        <f>VLOOKUP(Q443,Cara!$E$44:$F$49,2,TRUE)</f>
        <v>C</v>
      </c>
      <c r="S443" s="5">
        <f>VLOOKUP(C443,Sheet1!$A$2:$B$1001,2,FALSE)</f>
        <v>37180</v>
      </c>
      <c r="T443" s="6" t="str">
        <f>VLOOKUP(C443,Sheet1!$A$2:$G$1001,7,)</f>
        <v>Yogyakarta</v>
      </c>
      <c r="U443" s="4">
        <f>VLOOKUP(C443,Sheet1!$A$2:$D$1001,4,FALSE)</f>
        <v>157</v>
      </c>
      <c r="V443" s="4">
        <f>VLOOKUP(C443,Sheet1!$A$2:$E$1001,5,FALSE)</f>
        <v>48</v>
      </c>
      <c r="W443" s="4" t="str">
        <f>VLOOKUP(C443,Sheet1!$A$2:$F$1001,6,FALSE)</f>
        <v>Jalan Peta No. 14</v>
      </c>
      <c r="X443" s="4" t="str">
        <f>VLOOKUP(Main!C443,Sheet1!$A$2:$C$1001,3,FALSE)</f>
        <v>O+</v>
      </c>
    </row>
    <row r="444" spans="1:24" ht="15.75" x14ac:dyDescent="0.25">
      <c r="A444" s="43">
        <v>443</v>
      </c>
      <c r="B444" t="str">
        <f>VLOOKUP(D444,Cara!$C$21:$D$27,2,FALSE)</f>
        <v>F</v>
      </c>
      <c r="C444" t="str">
        <f t="shared" si="18"/>
        <v>F0443</v>
      </c>
      <c r="D444" t="s">
        <v>1011</v>
      </c>
      <c r="E444" s="4" t="str">
        <f>VLOOKUP(C444,Detail!$G:$H,2,FALSE)</f>
        <v>Umar Prastuti</v>
      </c>
      <c r="F444" s="4" t="str">
        <f>VLOOKUP(D444,Helper!$D$31:$F$36,3,FALSE)</f>
        <v>Pak Krisna</v>
      </c>
      <c r="G444">
        <v>72</v>
      </c>
      <c r="H444">
        <v>46</v>
      </c>
      <c r="I444">
        <v>90</v>
      </c>
      <c r="J444">
        <v>60</v>
      </c>
      <c r="K444">
        <v>90</v>
      </c>
      <c r="L444">
        <v>54</v>
      </c>
      <c r="M444">
        <v>96</v>
      </c>
      <c r="N444" s="36" t="str">
        <f>IFERROR(VLOOKUP(C444,Absen!$A$2:$B$501,2,FALSE),"No")</f>
        <v>No</v>
      </c>
      <c r="O444" t="str">
        <f t="shared" si="19"/>
        <v>No</v>
      </c>
      <c r="P444">
        <f t="shared" si="20"/>
        <v>96</v>
      </c>
      <c r="Q444" s="42">
        <f>(Main!G444*12.5%)+(H444*12.5%)+(J444*12.5%)+(K444*12.5%)+(I444*20%)+(L444*20%)+(P444*10%)</f>
        <v>71.900000000000006</v>
      </c>
      <c r="R444" t="str">
        <f>VLOOKUP(Q444,Cara!$E$44:$F$49,2,TRUE)</f>
        <v>B</v>
      </c>
      <c r="S444" s="5">
        <f>VLOOKUP(C444,Sheet1!$A$2:$B$1001,2,FALSE)</f>
        <v>38267</v>
      </c>
      <c r="T444" s="6" t="str">
        <f>VLOOKUP(C444,Sheet1!$A$2:$G$1001,7,)</f>
        <v>Cirebon</v>
      </c>
      <c r="U444" s="4">
        <f>VLOOKUP(C444,Sheet1!$A$2:$D$1001,4,FALSE)</f>
        <v>167</v>
      </c>
      <c r="V444" s="4">
        <f>VLOOKUP(C444,Sheet1!$A$2:$E$1001,5,FALSE)</f>
        <v>49</v>
      </c>
      <c r="W444" s="4" t="str">
        <f>VLOOKUP(C444,Sheet1!$A$2:$F$1001,6,FALSE)</f>
        <v>Gg. Cikutra Barat No. 80</v>
      </c>
      <c r="X444" s="4" t="str">
        <f>VLOOKUP(Main!C444,Sheet1!$A$2:$C$1001,3,FALSE)</f>
        <v>A+</v>
      </c>
    </row>
    <row r="445" spans="1:24" ht="15.75" x14ac:dyDescent="0.25">
      <c r="A445" s="43">
        <v>444</v>
      </c>
      <c r="B445" t="str">
        <f>VLOOKUP(D445,Cara!$C$21:$D$27,2,FALSE)</f>
        <v>F</v>
      </c>
      <c r="C445" t="str">
        <f t="shared" si="18"/>
        <v>F0444</v>
      </c>
      <c r="D445" t="s">
        <v>1011</v>
      </c>
      <c r="E445" s="4" t="str">
        <f>VLOOKUP(C445,Detail!$G:$H,2,FALSE)</f>
        <v>Julia Salahudin</v>
      </c>
      <c r="F445" s="4" t="str">
        <f>VLOOKUP(D445,Helper!$D$31:$F$36,3,FALSE)</f>
        <v>Pak Krisna</v>
      </c>
      <c r="G445">
        <v>76</v>
      </c>
      <c r="H445">
        <v>73</v>
      </c>
      <c r="I445">
        <v>33</v>
      </c>
      <c r="J445">
        <v>53</v>
      </c>
      <c r="K445">
        <v>50</v>
      </c>
      <c r="L445">
        <v>45</v>
      </c>
      <c r="M445">
        <v>98</v>
      </c>
      <c r="N445" s="36">
        <f>IFERROR(VLOOKUP(C445,Absen!$A$2:$B$501,2,FALSE),"No")</f>
        <v>44765</v>
      </c>
      <c r="O445" t="str">
        <f t="shared" si="19"/>
        <v>July</v>
      </c>
      <c r="P445">
        <f t="shared" si="20"/>
        <v>88</v>
      </c>
      <c r="Q445" s="42">
        <f>(Main!G445*12.5%)+(H445*12.5%)+(J445*12.5%)+(K445*12.5%)+(I445*20%)+(L445*20%)+(P445*10%)</f>
        <v>55.900000000000006</v>
      </c>
      <c r="R445" t="str">
        <f>VLOOKUP(Q445,Cara!$E$44:$F$49,2,TRUE)</f>
        <v>D</v>
      </c>
      <c r="S445" s="5">
        <f>VLOOKUP(C445,Sheet1!$A$2:$B$1001,2,FALSE)</f>
        <v>38410</v>
      </c>
      <c r="T445" s="6" t="str">
        <f>VLOOKUP(C445,Sheet1!$A$2:$G$1001,7,)</f>
        <v>Metro</v>
      </c>
      <c r="U445" s="4">
        <f>VLOOKUP(C445,Sheet1!$A$2:$D$1001,4,FALSE)</f>
        <v>179</v>
      </c>
      <c r="V445" s="4">
        <f>VLOOKUP(C445,Sheet1!$A$2:$E$1001,5,FALSE)</f>
        <v>72</v>
      </c>
      <c r="W445" s="4" t="str">
        <f>VLOOKUP(C445,Sheet1!$A$2:$F$1001,6,FALSE)</f>
        <v>Jalan Cikapayang No. 30</v>
      </c>
      <c r="X445" s="4" t="str">
        <f>VLOOKUP(Main!C445,Sheet1!$A$2:$C$1001,3,FALSE)</f>
        <v>A+</v>
      </c>
    </row>
    <row r="446" spans="1:24" ht="15.75" x14ac:dyDescent="0.25">
      <c r="A446" s="43">
        <v>445</v>
      </c>
      <c r="B446" t="str">
        <f>VLOOKUP(D446,Cara!$C$21:$D$27,2,FALSE)</f>
        <v>D</v>
      </c>
      <c r="C446" t="str">
        <f t="shared" si="18"/>
        <v>D0445</v>
      </c>
      <c r="D446" t="s">
        <v>1013</v>
      </c>
      <c r="E446" s="4" t="str">
        <f>VLOOKUP(C446,Detail!$G:$H,2,FALSE)</f>
        <v>Rachel Salahudin</v>
      </c>
      <c r="F446" s="4" t="str">
        <f>VLOOKUP(D446,Helper!$D$31:$F$36,3,FALSE)</f>
        <v>Pak Andi</v>
      </c>
      <c r="G446">
        <v>91</v>
      </c>
      <c r="H446">
        <v>45</v>
      </c>
      <c r="I446">
        <v>38</v>
      </c>
      <c r="J446">
        <v>67</v>
      </c>
      <c r="K446">
        <v>74</v>
      </c>
      <c r="L446">
        <v>55</v>
      </c>
      <c r="M446">
        <v>80</v>
      </c>
      <c r="N446" s="36" t="str">
        <f>IFERROR(VLOOKUP(C446,Absen!$A$2:$B$501,2,FALSE),"No")</f>
        <v>No</v>
      </c>
      <c r="O446" t="str">
        <f t="shared" si="19"/>
        <v>No</v>
      </c>
      <c r="P446">
        <f t="shared" si="20"/>
        <v>80</v>
      </c>
      <c r="Q446" s="42">
        <f>(Main!G446*12.5%)+(H446*12.5%)+(J446*12.5%)+(K446*12.5%)+(I446*20%)+(L446*20%)+(P446*10%)</f>
        <v>61.225000000000001</v>
      </c>
      <c r="R446" t="str">
        <f>VLOOKUP(Q446,Cara!$E$44:$F$49,2,TRUE)</f>
        <v>C</v>
      </c>
      <c r="S446" s="5">
        <f>VLOOKUP(C446,Sheet1!$A$2:$B$1001,2,FALSE)</f>
        <v>37536</v>
      </c>
      <c r="T446" s="6" t="str">
        <f>VLOOKUP(C446,Sheet1!$A$2:$G$1001,7,)</f>
        <v>Kota Administrasi Jakarta Utara</v>
      </c>
      <c r="U446" s="4">
        <f>VLOOKUP(C446,Sheet1!$A$2:$D$1001,4,FALSE)</f>
        <v>157</v>
      </c>
      <c r="V446" s="4">
        <f>VLOOKUP(C446,Sheet1!$A$2:$E$1001,5,FALSE)</f>
        <v>49</v>
      </c>
      <c r="W446" s="4" t="str">
        <f>VLOOKUP(C446,Sheet1!$A$2:$F$1001,6,FALSE)</f>
        <v>Gang Kutai No. 51</v>
      </c>
      <c r="X446" s="4" t="str">
        <f>VLOOKUP(Main!C446,Sheet1!$A$2:$C$1001,3,FALSE)</f>
        <v>A-</v>
      </c>
    </row>
    <row r="447" spans="1:24" ht="15.75" x14ac:dyDescent="0.25">
      <c r="A447" s="43">
        <v>446</v>
      </c>
      <c r="B447" t="str">
        <f>VLOOKUP(D447,Cara!$C$21:$D$27,2,FALSE)</f>
        <v>F</v>
      </c>
      <c r="C447" t="str">
        <f t="shared" si="18"/>
        <v>F0446</v>
      </c>
      <c r="D447" t="s">
        <v>1011</v>
      </c>
      <c r="E447" s="4" t="str">
        <f>VLOOKUP(C447,Detail!$G:$H,2,FALSE)</f>
        <v>Edi Narpati</v>
      </c>
      <c r="F447" s="4" t="str">
        <f>VLOOKUP(D447,Helper!$D$31:$F$36,3,FALSE)</f>
        <v>Pak Krisna</v>
      </c>
      <c r="G447">
        <v>57</v>
      </c>
      <c r="H447">
        <v>72</v>
      </c>
      <c r="I447">
        <v>85</v>
      </c>
      <c r="J447">
        <v>67</v>
      </c>
      <c r="K447">
        <v>87</v>
      </c>
      <c r="L447">
        <v>60</v>
      </c>
      <c r="M447">
        <v>62</v>
      </c>
      <c r="N447" s="36" t="str">
        <f>IFERROR(VLOOKUP(C447,Absen!$A$2:$B$501,2,FALSE),"No")</f>
        <v>No</v>
      </c>
      <c r="O447" t="str">
        <f t="shared" si="19"/>
        <v>No</v>
      </c>
      <c r="P447">
        <f t="shared" si="20"/>
        <v>62</v>
      </c>
      <c r="Q447" s="42">
        <f>(Main!G447*12.5%)+(H447*12.5%)+(J447*12.5%)+(K447*12.5%)+(I447*20%)+(L447*20%)+(P447*10%)</f>
        <v>70.575000000000003</v>
      </c>
      <c r="R447" t="str">
        <f>VLOOKUP(Q447,Cara!$E$44:$F$49,2,TRUE)</f>
        <v>B</v>
      </c>
      <c r="S447" s="5">
        <f>VLOOKUP(C447,Sheet1!$A$2:$B$1001,2,FALSE)</f>
        <v>38455</v>
      </c>
      <c r="T447" s="6" t="str">
        <f>VLOOKUP(C447,Sheet1!$A$2:$G$1001,7,)</f>
        <v>Bukittinggi</v>
      </c>
      <c r="U447" s="4">
        <f>VLOOKUP(C447,Sheet1!$A$2:$D$1001,4,FALSE)</f>
        <v>153</v>
      </c>
      <c r="V447" s="4">
        <f>VLOOKUP(C447,Sheet1!$A$2:$E$1001,5,FALSE)</f>
        <v>51</v>
      </c>
      <c r="W447" s="4" t="str">
        <f>VLOOKUP(C447,Sheet1!$A$2:$F$1001,6,FALSE)</f>
        <v>Jl. Medokan Ayu No. 74</v>
      </c>
      <c r="X447" s="4" t="str">
        <f>VLOOKUP(Main!C447,Sheet1!$A$2:$C$1001,3,FALSE)</f>
        <v>B+</v>
      </c>
    </row>
    <row r="448" spans="1:24" ht="15.75" x14ac:dyDescent="0.25">
      <c r="A448" s="43">
        <v>447</v>
      </c>
      <c r="B448" t="str">
        <f>VLOOKUP(D448,Cara!$C$21:$D$27,2,FALSE)</f>
        <v>D</v>
      </c>
      <c r="C448" t="str">
        <f t="shared" si="18"/>
        <v>D0447</v>
      </c>
      <c r="D448" t="s">
        <v>1013</v>
      </c>
      <c r="E448" s="4" t="str">
        <f>VLOOKUP(C448,Detail!$G:$H,2,FALSE)</f>
        <v>Cahya Halimah</v>
      </c>
      <c r="F448" s="4" t="str">
        <f>VLOOKUP(D448,Helper!$D$31:$F$36,3,FALSE)</f>
        <v>Pak Andi</v>
      </c>
      <c r="G448">
        <v>54</v>
      </c>
      <c r="H448">
        <v>41</v>
      </c>
      <c r="I448">
        <v>45</v>
      </c>
      <c r="J448">
        <v>59</v>
      </c>
      <c r="K448">
        <v>62</v>
      </c>
      <c r="L448">
        <v>54</v>
      </c>
      <c r="M448">
        <v>63</v>
      </c>
      <c r="N448" s="36">
        <f>IFERROR(VLOOKUP(C448,Absen!$A$2:$B$501,2,FALSE),"No")</f>
        <v>44758</v>
      </c>
      <c r="O448" t="str">
        <f t="shared" si="19"/>
        <v>July</v>
      </c>
      <c r="P448">
        <f t="shared" si="20"/>
        <v>53</v>
      </c>
      <c r="Q448" s="42">
        <f>(Main!G448*12.5%)+(H448*12.5%)+(J448*12.5%)+(K448*12.5%)+(I448*20%)+(L448*20%)+(P448*10%)</f>
        <v>52.099999999999994</v>
      </c>
      <c r="R448" t="str">
        <f>VLOOKUP(Q448,Cara!$E$44:$F$49,2,TRUE)</f>
        <v>D</v>
      </c>
      <c r="S448" s="5">
        <f>VLOOKUP(C448,Sheet1!$A$2:$B$1001,2,FALSE)</f>
        <v>38374</v>
      </c>
      <c r="T448" s="6" t="str">
        <f>VLOOKUP(C448,Sheet1!$A$2:$G$1001,7,)</f>
        <v>Medan</v>
      </c>
      <c r="U448" s="4">
        <f>VLOOKUP(C448,Sheet1!$A$2:$D$1001,4,FALSE)</f>
        <v>165</v>
      </c>
      <c r="V448" s="4">
        <f>VLOOKUP(C448,Sheet1!$A$2:$E$1001,5,FALSE)</f>
        <v>57</v>
      </c>
      <c r="W448" s="4" t="str">
        <f>VLOOKUP(C448,Sheet1!$A$2:$F$1001,6,FALSE)</f>
        <v>Jl. Setiabudhi No. 18</v>
      </c>
      <c r="X448" s="4" t="str">
        <f>VLOOKUP(Main!C448,Sheet1!$A$2:$C$1001,3,FALSE)</f>
        <v>A-</v>
      </c>
    </row>
    <row r="449" spans="1:24" ht="15.75" x14ac:dyDescent="0.25">
      <c r="A449" s="43">
        <v>448</v>
      </c>
      <c r="B449" t="str">
        <f>VLOOKUP(D449,Cara!$C$21:$D$27,2,FALSE)</f>
        <v>C</v>
      </c>
      <c r="C449" t="str">
        <f t="shared" si="18"/>
        <v>C0448</v>
      </c>
      <c r="D449" t="s">
        <v>1012</v>
      </c>
      <c r="E449" s="4" t="str">
        <f>VLOOKUP(C449,Detail!$G:$H,2,FALSE)</f>
        <v>Opung Maulana</v>
      </c>
      <c r="F449" s="4" t="str">
        <f>VLOOKUP(D449,Helper!$D$31:$F$36,3,FALSE)</f>
        <v>Bu Made</v>
      </c>
      <c r="G449">
        <v>51</v>
      </c>
      <c r="H449">
        <v>68</v>
      </c>
      <c r="I449">
        <v>85</v>
      </c>
      <c r="J449">
        <v>57</v>
      </c>
      <c r="K449">
        <v>60</v>
      </c>
      <c r="L449">
        <v>90</v>
      </c>
      <c r="M449">
        <v>70</v>
      </c>
      <c r="N449" s="36">
        <f>IFERROR(VLOOKUP(C449,Absen!$A$2:$B$501,2,FALSE),"No")</f>
        <v>44874</v>
      </c>
      <c r="O449" t="str">
        <f t="shared" si="19"/>
        <v>November</v>
      </c>
      <c r="P449">
        <f t="shared" si="20"/>
        <v>60</v>
      </c>
      <c r="Q449" s="42">
        <f>(Main!G449*12.5%)+(H449*12.5%)+(J449*12.5%)+(K449*12.5%)+(I449*20%)+(L449*20%)+(P449*10%)</f>
        <v>70.5</v>
      </c>
      <c r="R449" t="str">
        <f>VLOOKUP(Q449,Cara!$E$44:$F$49,2,TRUE)</f>
        <v>B</v>
      </c>
      <c r="S449" s="5">
        <f>VLOOKUP(C449,Sheet1!$A$2:$B$1001,2,FALSE)</f>
        <v>38268</v>
      </c>
      <c r="T449" s="6" t="str">
        <f>VLOOKUP(C449,Sheet1!$A$2:$G$1001,7,)</f>
        <v>Pematangsiantar</v>
      </c>
      <c r="U449" s="4">
        <f>VLOOKUP(C449,Sheet1!$A$2:$D$1001,4,FALSE)</f>
        <v>178</v>
      </c>
      <c r="V449" s="4">
        <f>VLOOKUP(C449,Sheet1!$A$2:$E$1001,5,FALSE)</f>
        <v>57</v>
      </c>
      <c r="W449" s="4" t="str">
        <f>VLOOKUP(C449,Sheet1!$A$2:$F$1001,6,FALSE)</f>
        <v xml:space="preserve">Gang Waringin No. 2
</v>
      </c>
      <c r="X449" s="4" t="str">
        <f>VLOOKUP(Main!C449,Sheet1!$A$2:$C$1001,3,FALSE)</f>
        <v>B+</v>
      </c>
    </row>
    <row r="450" spans="1:24" ht="15.75" x14ac:dyDescent="0.25">
      <c r="A450" s="43">
        <v>449</v>
      </c>
      <c r="B450" t="str">
        <f>VLOOKUP(D450,Cara!$C$21:$D$27,2,FALSE)</f>
        <v>C</v>
      </c>
      <c r="C450" t="str">
        <f t="shared" si="18"/>
        <v>C0449</v>
      </c>
      <c r="D450" t="s">
        <v>1012</v>
      </c>
      <c r="E450" s="4" t="str">
        <f>VLOOKUP(C450,Detail!$G:$H,2,FALSE)</f>
        <v>Samsul Firmansyah</v>
      </c>
      <c r="F450" s="4" t="str">
        <f>VLOOKUP(D450,Helper!$D$31:$F$36,3,FALSE)</f>
        <v>Bu Made</v>
      </c>
      <c r="G450">
        <v>50</v>
      </c>
      <c r="H450">
        <v>40</v>
      </c>
      <c r="I450">
        <v>65</v>
      </c>
      <c r="J450">
        <v>71</v>
      </c>
      <c r="K450">
        <v>71</v>
      </c>
      <c r="L450">
        <v>63</v>
      </c>
      <c r="M450">
        <v>100</v>
      </c>
      <c r="N450" s="36">
        <f>IFERROR(VLOOKUP(C450,Absen!$A$2:$B$501,2,FALSE),"No")</f>
        <v>44830</v>
      </c>
      <c r="O450" t="str">
        <f t="shared" si="19"/>
        <v>September</v>
      </c>
      <c r="P450">
        <f t="shared" si="20"/>
        <v>90</v>
      </c>
      <c r="Q450" s="42">
        <f>(Main!G450*12.5%)+(H450*12.5%)+(J450*12.5%)+(K450*12.5%)+(I450*20%)+(L450*20%)+(P450*10%)</f>
        <v>63.6</v>
      </c>
      <c r="R450" t="str">
        <f>VLOOKUP(Q450,Cara!$E$44:$F$49,2,TRUE)</f>
        <v>C</v>
      </c>
      <c r="S450" s="5">
        <f>VLOOKUP(C450,Sheet1!$A$2:$B$1001,2,FALSE)</f>
        <v>37759</v>
      </c>
      <c r="T450" s="6" t="str">
        <f>VLOOKUP(C450,Sheet1!$A$2:$G$1001,7,)</f>
        <v>Cimahi</v>
      </c>
      <c r="U450" s="4">
        <f>VLOOKUP(C450,Sheet1!$A$2:$D$1001,4,FALSE)</f>
        <v>172</v>
      </c>
      <c r="V450" s="4">
        <f>VLOOKUP(C450,Sheet1!$A$2:$E$1001,5,FALSE)</f>
        <v>91</v>
      </c>
      <c r="W450" s="4" t="str">
        <f>VLOOKUP(C450,Sheet1!$A$2:$F$1001,6,FALSE)</f>
        <v>Jalan Ahmad Dahlan No. 88</v>
      </c>
      <c r="X450" s="4" t="str">
        <f>VLOOKUP(Main!C450,Sheet1!$A$2:$C$1001,3,FALSE)</f>
        <v>A-</v>
      </c>
    </row>
    <row r="451" spans="1:24" ht="15.75" x14ac:dyDescent="0.25">
      <c r="A451" s="43">
        <v>450</v>
      </c>
      <c r="B451" t="str">
        <f>VLOOKUP(D451,Cara!$C$21:$D$27,2,FALSE)</f>
        <v>E</v>
      </c>
      <c r="C451" t="str">
        <f t="shared" ref="C451:C514" si="21">_xlfn.CONCAT(B451,TEXT(A451,"0000"))</f>
        <v>E0450</v>
      </c>
      <c r="D451" t="s">
        <v>1010</v>
      </c>
      <c r="E451" s="4" t="str">
        <f>VLOOKUP(C451,Detail!$G:$H,2,FALSE)</f>
        <v>Baktiono Firgantoro</v>
      </c>
      <c r="F451" s="4" t="str">
        <f>VLOOKUP(D451,Helper!$D$31:$F$36,3,FALSE)</f>
        <v>Bu Dwi</v>
      </c>
      <c r="G451">
        <v>73</v>
      </c>
      <c r="H451">
        <v>75</v>
      </c>
      <c r="I451">
        <v>81</v>
      </c>
      <c r="J451">
        <v>60</v>
      </c>
      <c r="K451">
        <v>78</v>
      </c>
      <c r="L451">
        <v>96</v>
      </c>
      <c r="M451">
        <v>82</v>
      </c>
      <c r="N451" s="36" t="str">
        <f>IFERROR(VLOOKUP(C451,Absen!$A$2:$B$501,2,FALSE),"No")</f>
        <v>No</v>
      </c>
      <c r="O451" t="str">
        <f t="shared" ref="O451:O514" si="22">TEXT(N451,"mmmm")</f>
        <v>No</v>
      </c>
      <c r="P451">
        <f t="shared" ref="P451:P514" si="23">IF(N451="No",M451,M451-10)</f>
        <v>82</v>
      </c>
      <c r="Q451" s="42">
        <f>(Main!G451*12.5%)+(H451*12.5%)+(J451*12.5%)+(K451*12.5%)+(I451*20%)+(L451*20%)+(P451*10%)</f>
        <v>79.350000000000009</v>
      </c>
      <c r="R451" t="str">
        <f>VLOOKUP(Q451,Cara!$E$44:$F$49,2,TRUE)</f>
        <v>B</v>
      </c>
      <c r="S451" s="5">
        <f>VLOOKUP(C451,Sheet1!$A$2:$B$1001,2,FALSE)</f>
        <v>38434</v>
      </c>
      <c r="T451" s="6" t="str">
        <f>VLOOKUP(C451,Sheet1!$A$2:$G$1001,7,)</f>
        <v>Denpasar</v>
      </c>
      <c r="U451" s="4">
        <f>VLOOKUP(C451,Sheet1!$A$2:$D$1001,4,FALSE)</f>
        <v>171</v>
      </c>
      <c r="V451" s="4">
        <f>VLOOKUP(C451,Sheet1!$A$2:$E$1001,5,FALSE)</f>
        <v>48</v>
      </c>
      <c r="W451" s="4" t="str">
        <f>VLOOKUP(C451,Sheet1!$A$2:$F$1001,6,FALSE)</f>
        <v>Jl. Moch. Ramdan No. 35</v>
      </c>
      <c r="X451" s="4" t="str">
        <f>VLOOKUP(Main!C451,Sheet1!$A$2:$C$1001,3,FALSE)</f>
        <v>A+</v>
      </c>
    </row>
    <row r="452" spans="1:24" ht="15.75" x14ac:dyDescent="0.25">
      <c r="A452" s="43">
        <v>451</v>
      </c>
      <c r="B452" t="str">
        <f>VLOOKUP(D452,Cara!$C$21:$D$27,2,FALSE)</f>
        <v>C</v>
      </c>
      <c r="C452" t="str">
        <f t="shared" si="21"/>
        <v>C0451</v>
      </c>
      <c r="D452" t="s">
        <v>1012</v>
      </c>
      <c r="E452" s="4" t="str">
        <f>VLOOKUP(C452,Detail!$G:$H,2,FALSE)</f>
        <v>Dadap Manullang</v>
      </c>
      <c r="F452" s="4" t="str">
        <f>VLOOKUP(D452,Helper!$D$31:$F$36,3,FALSE)</f>
        <v>Bu Made</v>
      </c>
      <c r="G452">
        <v>70</v>
      </c>
      <c r="H452">
        <v>69</v>
      </c>
      <c r="I452">
        <v>91</v>
      </c>
      <c r="J452">
        <v>74</v>
      </c>
      <c r="K452">
        <v>64</v>
      </c>
      <c r="L452">
        <v>45</v>
      </c>
      <c r="M452">
        <v>89</v>
      </c>
      <c r="N452" s="36">
        <f>IFERROR(VLOOKUP(C452,Absen!$A$2:$B$501,2,FALSE),"No")</f>
        <v>44750</v>
      </c>
      <c r="O452" t="str">
        <f t="shared" si="22"/>
        <v>July</v>
      </c>
      <c r="P452">
        <f t="shared" si="23"/>
        <v>79</v>
      </c>
      <c r="Q452" s="42">
        <f>(Main!G452*12.5%)+(H452*12.5%)+(J452*12.5%)+(K452*12.5%)+(I452*20%)+(L452*20%)+(P452*10%)</f>
        <v>69.725000000000009</v>
      </c>
      <c r="R452" t="str">
        <f>VLOOKUP(Q452,Cara!$E$44:$F$49,2,TRUE)</f>
        <v>C</v>
      </c>
      <c r="S452" s="5">
        <f>VLOOKUP(C452,Sheet1!$A$2:$B$1001,2,FALSE)</f>
        <v>38336</v>
      </c>
      <c r="T452" s="6" t="str">
        <f>VLOOKUP(C452,Sheet1!$A$2:$G$1001,7,)</f>
        <v>Tebingtinggi</v>
      </c>
      <c r="U452" s="4">
        <f>VLOOKUP(C452,Sheet1!$A$2:$D$1001,4,FALSE)</f>
        <v>160</v>
      </c>
      <c r="V452" s="4">
        <f>VLOOKUP(C452,Sheet1!$A$2:$E$1001,5,FALSE)</f>
        <v>78</v>
      </c>
      <c r="W452" s="4" t="str">
        <f>VLOOKUP(C452,Sheet1!$A$2:$F$1001,6,FALSE)</f>
        <v>Jalan Jend. A. Yani No. 73</v>
      </c>
      <c r="X452" s="4" t="str">
        <f>VLOOKUP(Main!C452,Sheet1!$A$2:$C$1001,3,FALSE)</f>
        <v>AB+</v>
      </c>
    </row>
    <row r="453" spans="1:24" ht="15.75" x14ac:dyDescent="0.25">
      <c r="A453" s="43">
        <v>452</v>
      </c>
      <c r="B453" t="str">
        <f>VLOOKUP(D453,Cara!$C$21:$D$27,2,FALSE)</f>
        <v>E</v>
      </c>
      <c r="C453" t="str">
        <f t="shared" si="21"/>
        <v>E0452</v>
      </c>
      <c r="D453" t="s">
        <v>1010</v>
      </c>
      <c r="E453" s="4" t="str">
        <f>VLOOKUP(C453,Detail!$G:$H,2,FALSE)</f>
        <v>Darmanto Damanik</v>
      </c>
      <c r="F453" s="4" t="str">
        <f>VLOOKUP(D453,Helper!$D$31:$F$36,3,FALSE)</f>
        <v>Bu Dwi</v>
      </c>
      <c r="G453">
        <v>81</v>
      </c>
      <c r="H453">
        <v>61</v>
      </c>
      <c r="I453">
        <v>64</v>
      </c>
      <c r="J453">
        <v>56</v>
      </c>
      <c r="K453">
        <v>71</v>
      </c>
      <c r="L453">
        <v>83</v>
      </c>
      <c r="M453">
        <v>77</v>
      </c>
      <c r="N453" s="36">
        <f>IFERROR(VLOOKUP(C453,Absen!$A$2:$B$501,2,FALSE),"No")</f>
        <v>44881</v>
      </c>
      <c r="O453" t="str">
        <f t="shared" si="22"/>
        <v>November</v>
      </c>
      <c r="P453">
        <f t="shared" si="23"/>
        <v>67</v>
      </c>
      <c r="Q453" s="42">
        <f>(Main!G453*12.5%)+(H453*12.5%)+(J453*12.5%)+(K453*12.5%)+(I453*20%)+(L453*20%)+(P453*10%)</f>
        <v>69.724999999999994</v>
      </c>
      <c r="R453" t="str">
        <f>VLOOKUP(Q453,Cara!$E$44:$F$49,2,TRUE)</f>
        <v>C</v>
      </c>
      <c r="S453" s="5">
        <f>VLOOKUP(C453,Sheet1!$A$2:$B$1001,2,FALSE)</f>
        <v>37907</v>
      </c>
      <c r="T453" s="6" t="str">
        <f>VLOOKUP(C453,Sheet1!$A$2:$G$1001,7,)</f>
        <v>Yogyakarta</v>
      </c>
      <c r="U453" s="4">
        <f>VLOOKUP(C453,Sheet1!$A$2:$D$1001,4,FALSE)</f>
        <v>169</v>
      </c>
      <c r="V453" s="4">
        <f>VLOOKUP(C453,Sheet1!$A$2:$E$1001,5,FALSE)</f>
        <v>70</v>
      </c>
      <c r="W453" s="4" t="str">
        <f>VLOOKUP(C453,Sheet1!$A$2:$F$1001,6,FALSE)</f>
        <v>Jalan Otto Iskandardinata No. 30</v>
      </c>
      <c r="X453" s="4" t="str">
        <f>VLOOKUP(Main!C453,Sheet1!$A$2:$C$1001,3,FALSE)</f>
        <v>O-</v>
      </c>
    </row>
    <row r="454" spans="1:24" ht="15.75" x14ac:dyDescent="0.25">
      <c r="A454" s="43">
        <v>453</v>
      </c>
      <c r="B454" t="str">
        <f>VLOOKUP(D454,Cara!$C$21:$D$27,2,FALSE)</f>
        <v>C</v>
      </c>
      <c r="C454" t="str">
        <f t="shared" si="21"/>
        <v>C0453</v>
      </c>
      <c r="D454" t="s">
        <v>1012</v>
      </c>
      <c r="E454" s="4" t="str">
        <f>VLOOKUP(C454,Detail!$G:$H,2,FALSE)</f>
        <v>Bala Wibowo</v>
      </c>
      <c r="F454" s="4" t="str">
        <f>VLOOKUP(D454,Helper!$D$31:$F$36,3,FALSE)</f>
        <v>Bu Made</v>
      </c>
      <c r="G454">
        <v>67</v>
      </c>
      <c r="H454">
        <v>48</v>
      </c>
      <c r="I454">
        <v>55</v>
      </c>
      <c r="J454">
        <v>50</v>
      </c>
      <c r="K454">
        <v>88</v>
      </c>
      <c r="L454">
        <v>44</v>
      </c>
      <c r="M454">
        <v>79</v>
      </c>
      <c r="N454" s="36" t="str">
        <f>IFERROR(VLOOKUP(C454,Absen!$A$2:$B$501,2,FALSE),"No")</f>
        <v>No</v>
      </c>
      <c r="O454" t="str">
        <f t="shared" si="22"/>
        <v>No</v>
      </c>
      <c r="P454">
        <f t="shared" si="23"/>
        <v>79</v>
      </c>
      <c r="Q454" s="42">
        <f>(Main!G454*12.5%)+(H454*12.5%)+(J454*12.5%)+(K454*12.5%)+(I454*20%)+(L454*20%)+(P454*10%)</f>
        <v>59.324999999999996</v>
      </c>
      <c r="R454" t="str">
        <f>VLOOKUP(Q454,Cara!$E$44:$F$49,2,TRUE)</f>
        <v>D</v>
      </c>
      <c r="S454" s="5">
        <f>VLOOKUP(C454,Sheet1!$A$2:$B$1001,2,FALSE)</f>
        <v>37192</v>
      </c>
      <c r="T454" s="6" t="str">
        <f>VLOOKUP(C454,Sheet1!$A$2:$G$1001,7,)</f>
        <v>Pekanbaru</v>
      </c>
      <c r="U454" s="4">
        <f>VLOOKUP(C454,Sheet1!$A$2:$D$1001,4,FALSE)</f>
        <v>162</v>
      </c>
      <c r="V454" s="4">
        <f>VLOOKUP(C454,Sheet1!$A$2:$E$1001,5,FALSE)</f>
        <v>46</v>
      </c>
      <c r="W454" s="4" t="str">
        <f>VLOOKUP(C454,Sheet1!$A$2:$F$1001,6,FALSE)</f>
        <v xml:space="preserve">Gg. Pasirkoja No. 8
</v>
      </c>
      <c r="X454" s="4" t="str">
        <f>VLOOKUP(Main!C454,Sheet1!$A$2:$C$1001,3,FALSE)</f>
        <v>B-</v>
      </c>
    </row>
    <row r="455" spans="1:24" ht="15.75" x14ac:dyDescent="0.25">
      <c r="A455" s="43">
        <v>454</v>
      </c>
      <c r="B455" t="str">
        <f>VLOOKUP(D455,Cara!$C$21:$D$27,2,FALSE)</f>
        <v>D</v>
      </c>
      <c r="C455" t="str">
        <f t="shared" si="21"/>
        <v>D0454</v>
      </c>
      <c r="D455" t="s">
        <v>1013</v>
      </c>
      <c r="E455" s="4" t="str">
        <f>VLOOKUP(C455,Detail!$G:$H,2,FALSE)</f>
        <v>Jaya Mayasari</v>
      </c>
      <c r="F455" s="4" t="str">
        <f>VLOOKUP(D455,Helper!$D$31:$F$36,3,FALSE)</f>
        <v>Pak Andi</v>
      </c>
      <c r="G455">
        <v>91</v>
      </c>
      <c r="H455">
        <v>48</v>
      </c>
      <c r="I455">
        <v>60</v>
      </c>
      <c r="J455">
        <v>64</v>
      </c>
      <c r="K455">
        <v>86</v>
      </c>
      <c r="L455">
        <v>52</v>
      </c>
      <c r="M455">
        <v>68</v>
      </c>
      <c r="N455" s="36">
        <f>IFERROR(VLOOKUP(C455,Absen!$A$2:$B$501,2,FALSE),"No")</f>
        <v>44778</v>
      </c>
      <c r="O455" t="str">
        <f t="shared" si="22"/>
        <v>August</v>
      </c>
      <c r="P455">
        <f t="shared" si="23"/>
        <v>58</v>
      </c>
      <c r="Q455" s="42">
        <f>(Main!G455*12.5%)+(H455*12.5%)+(J455*12.5%)+(K455*12.5%)+(I455*20%)+(L455*20%)+(P455*10%)</f>
        <v>64.325000000000003</v>
      </c>
      <c r="R455" t="str">
        <f>VLOOKUP(Q455,Cara!$E$44:$F$49,2,TRUE)</f>
        <v>C</v>
      </c>
      <c r="S455" s="5">
        <f>VLOOKUP(C455,Sheet1!$A$2:$B$1001,2,FALSE)</f>
        <v>37142</v>
      </c>
      <c r="T455" s="6" t="str">
        <f>VLOOKUP(C455,Sheet1!$A$2:$G$1001,7,)</f>
        <v>Kota Administrasi Jakarta Pusat</v>
      </c>
      <c r="U455" s="4">
        <f>VLOOKUP(C455,Sheet1!$A$2:$D$1001,4,FALSE)</f>
        <v>169</v>
      </c>
      <c r="V455" s="4">
        <f>VLOOKUP(C455,Sheet1!$A$2:$E$1001,5,FALSE)</f>
        <v>81</v>
      </c>
      <c r="W455" s="4" t="str">
        <f>VLOOKUP(C455,Sheet1!$A$2:$F$1001,6,FALSE)</f>
        <v>Jalan Dipatiukur No. 16</v>
      </c>
      <c r="X455" s="4" t="str">
        <f>VLOOKUP(Main!C455,Sheet1!$A$2:$C$1001,3,FALSE)</f>
        <v>B+</v>
      </c>
    </row>
    <row r="456" spans="1:24" ht="15.75" x14ac:dyDescent="0.25">
      <c r="A456" s="43">
        <v>455</v>
      </c>
      <c r="B456" t="str">
        <f>VLOOKUP(D456,Cara!$C$21:$D$27,2,FALSE)</f>
        <v>C</v>
      </c>
      <c r="C456" t="str">
        <f t="shared" si="21"/>
        <v>C0455</v>
      </c>
      <c r="D456" t="s">
        <v>1012</v>
      </c>
      <c r="E456" s="4" t="str">
        <f>VLOOKUP(C456,Detail!$G:$H,2,FALSE)</f>
        <v>Lanjar Hakim</v>
      </c>
      <c r="F456" s="4" t="str">
        <f>VLOOKUP(D456,Helper!$D$31:$F$36,3,FALSE)</f>
        <v>Bu Made</v>
      </c>
      <c r="G456">
        <v>79</v>
      </c>
      <c r="H456">
        <v>49</v>
      </c>
      <c r="I456">
        <v>91</v>
      </c>
      <c r="J456">
        <v>65</v>
      </c>
      <c r="K456">
        <v>53</v>
      </c>
      <c r="L456">
        <v>61</v>
      </c>
      <c r="M456">
        <v>75</v>
      </c>
      <c r="N456" s="36">
        <f>IFERROR(VLOOKUP(C456,Absen!$A$2:$B$501,2,FALSE),"No")</f>
        <v>44910</v>
      </c>
      <c r="O456" t="str">
        <f t="shared" si="22"/>
        <v>December</v>
      </c>
      <c r="P456">
        <f t="shared" si="23"/>
        <v>65</v>
      </c>
      <c r="Q456" s="42">
        <f>(Main!G456*12.5%)+(H456*12.5%)+(J456*12.5%)+(K456*12.5%)+(I456*20%)+(L456*20%)+(P456*10%)</f>
        <v>67.650000000000006</v>
      </c>
      <c r="R456" t="str">
        <f>VLOOKUP(Q456,Cara!$E$44:$F$49,2,TRUE)</f>
        <v>C</v>
      </c>
      <c r="S456" s="5">
        <f>VLOOKUP(C456,Sheet1!$A$2:$B$1001,2,FALSE)</f>
        <v>37034</v>
      </c>
      <c r="T456" s="6" t="str">
        <f>VLOOKUP(C456,Sheet1!$A$2:$G$1001,7,)</f>
        <v>Palembang</v>
      </c>
      <c r="U456" s="4">
        <f>VLOOKUP(C456,Sheet1!$A$2:$D$1001,4,FALSE)</f>
        <v>156</v>
      </c>
      <c r="V456" s="4">
        <f>VLOOKUP(C456,Sheet1!$A$2:$E$1001,5,FALSE)</f>
        <v>50</v>
      </c>
      <c r="W456" s="4" t="str">
        <f>VLOOKUP(C456,Sheet1!$A$2:$F$1001,6,FALSE)</f>
        <v xml:space="preserve">Jalan Dipatiukur No. 0
</v>
      </c>
      <c r="X456" s="4" t="str">
        <f>VLOOKUP(Main!C456,Sheet1!$A$2:$C$1001,3,FALSE)</f>
        <v>A-</v>
      </c>
    </row>
    <row r="457" spans="1:24" ht="15.75" x14ac:dyDescent="0.25">
      <c r="A457" s="43">
        <v>456</v>
      </c>
      <c r="B457" t="str">
        <f>VLOOKUP(D457,Cara!$C$21:$D$27,2,FALSE)</f>
        <v>B</v>
      </c>
      <c r="C457" t="str">
        <f t="shared" si="21"/>
        <v>B0456</v>
      </c>
      <c r="D457" t="s">
        <v>1014</v>
      </c>
      <c r="E457" s="4" t="str">
        <f>VLOOKUP(C457,Detail!$G:$H,2,FALSE)</f>
        <v>Farah Rahmawati</v>
      </c>
      <c r="F457" s="4" t="str">
        <f>VLOOKUP(D457,Helper!$D$31:$F$36,3,FALSE)</f>
        <v>Bu Ratna</v>
      </c>
      <c r="G457">
        <v>88</v>
      </c>
      <c r="H457">
        <v>43</v>
      </c>
      <c r="I457">
        <v>79</v>
      </c>
      <c r="J457">
        <v>62</v>
      </c>
      <c r="K457">
        <v>54</v>
      </c>
      <c r="L457">
        <v>97</v>
      </c>
      <c r="M457">
        <v>81</v>
      </c>
      <c r="N457" s="36">
        <f>IFERROR(VLOOKUP(C457,Absen!$A$2:$B$501,2,FALSE),"No")</f>
        <v>44761</v>
      </c>
      <c r="O457" t="str">
        <f t="shared" si="22"/>
        <v>July</v>
      </c>
      <c r="P457">
        <f t="shared" si="23"/>
        <v>71</v>
      </c>
      <c r="Q457" s="42">
        <f>(Main!G457*12.5%)+(H457*12.5%)+(J457*12.5%)+(K457*12.5%)+(I457*20%)+(L457*20%)+(P457*10%)</f>
        <v>73.174999999999997</v>
      </c>
      <c r="R457" t="str">
        <f>VLOOKUP(Q457,Cara!$E$44:$F$49,2,TRUE)</f>
        <v>B</v>
      </c>
      <c r="S457" s="5">
        <f>VLOOKUP(C457,Sheet1!$A$2:$B$1001,2,FALSE)</f>
        <v>37951</v>
      </c>
      <c r="T457" s="6" t="str">
        <f>VLOOKUP(C457,Sheet1!$A$2:$G$1001,7,)</f>
        <v>Kota Administrasi Jakarta Pusat</v>
      </c>
      <c r="U457" s="4">
        <f>VLOOKUP(C457,Sheet1!$A$2:$D$1001,4,FALSE)</f>
        <v>172</v>
      </c>
      <c r="V457" s="4">
        <f>VLOOKUP(C457,Sheet1!$A$2:$E$1001,5,FALSE)</f>
        <v>70</v>
      </c>
      <c r="W457" s="4" t="str">
        <f>VLOOKUP(C457,Sheet1!$A$2:$F$1001,6,FALSE)</f>
        <v xml:space="preserve">Jalan Jakarta No. 9
</v>
      </c>
      <c r="X457" s="4" t="str">
        <f>VLOOKUP(Main!C457,Sheet1!$A$2:$C$1001,3,FALSE)</f>
        <v>B-</v>
      </c>
    </row>
    <row r="458" spans="1:24" ht="15.75" x14ac:dyDescent="0.25">
      <c r="A458" s="43">
        <v>694</v>
      </c>
      <c r="B458" t="str">
        <f>VLOOKUP(D458,Cara!$C$21:$D$27,2,FALSE)</f>
        <v>A</v>
      </c>
      <c r="C458" t="str">
        <f t="shared" si="21"/>
        <v>A0694</v>
      </c>
      <c r="D458" t="s">
        <v>1015</v>
      </c>
      <c r="E458" s="4" t="str">
        <f>VLOOKUP(C458,Detail!$G:$H,2,FALSE)</f>
        <v>Kajen Narpati</v>
      </c>
      <c r="F458" s="4" t="str">
        <f>VLOOKUP(D458,Helper!$D$31:$F$36,3,FALSE)</f>
        <v>Pak Budi</v>
      </c>
      <c r="G458">
        <v>94</v>
      </c>
      <c r="H458">
        <v>69</v>
      </c>
      <c r="I458">
        <v>88</v>
      </c>
      <c r="J458">
        <v>73</v>
      </c>
      <c r="K458">
        <v>88</v>
      </c>
      <c r="L458">
        <v>93</v>
      </c>
      <c r="M458">
        <v>64</v>
      </c>
      <c r="N458" s="36" t="str">
        <f>IFERROR(VLOOKUP(C458,Absen!$A$2:$B$501,2,FALSE),"No")</f>
        <v>No</v>
      </c>
      <c r="O458" t="str">
        <f t="shared" si="22"/>
        <v>No</v>
      </c>
      <c r="P458">
        <f t="shared" si="23"/>
        <v>64</v>
      </c>
      <c r="Q458" s="42">
        <f>(Main!G458*12.5%)+(H458*12.5%)+(J458*12.5%)+(K458*12.5%)+(I458*20%)+(L458*20%)+(P458*10%)</f>
        <v>83.100000000000009</v>
      </c>
      <c r="R458" t="str">
        <f>VLOOKUP(Q458,Cara!$E$44:$F$49,2,TRUE)</f>
        <v>A</v>
      </c>
      <c r="S458" s="5">
        <f>VLOOKUP(C458,Sheet1!$A$2:$B$1001,2,FALSE)</f>
        <v>38157</v>
      </c>
      <c r="T458" s="6" t="str">
        <f>VLOOKUP(C458,Sheet1!$A$2:$G$1001,7,)</f>
        <v>Lhokseumawe</v>
      </c>
      <c r="U458" s="4">
        <f>VLOOKUP(C458,Sheet1!$A$2:$D$1001,4,FALSE)</f>
        <v>173</v>
      </c>
      <c r="V458" s="4">
        <f>VLOOKUP(C458,Sheet1!$A$2:$E$1001,5,FALSE)</f>
        <v>63</v>
      </c>
      <c r="W458" s="4" t="str">
        <f>VLOOKUP(C458,Sheet1!$A$2:$F$1001,6,FALSE)</f>
        <v xml:space="preserve">Gg. S. Parman No. 5
</v>
      </c>
      <c r="X458" s="4" t="str">
        <f>VLOOKUP(Main!C458,Sheet1!$A$2:$C$1001,3,FALSE)</f>
        <v>O-</v>
      </c>
    </row>
    <row r="459" spans="1:24" ht="15.75" x14ac:dyDescent="0.25">
      <c r="A459" s="43">
        <v>458</v>
      </c>
      <c r="B459" t="str">
        <f>VLOOKUP(D459,Cara!$C$21:$D$27,2,FALSE)</f>
        <v>B</v>
      </c>
      <c r="C459" t="str">
        <f t="shared" si="21"/>
        <v>B0458</v>
      </c>
      <c r="D459" t="s">
        <v>1014</v>
      </c>
      <c r="E459" s="4" t="str">
        <f>VLOOKUP(C459,Detail!$G:$H,2,FALSE)</f>
        <v>Tina Puspasari</v>
      </c>
      <c r="F459" s="4" t="str">
        <f>VLOOKUP(D459,Helper!$D$31:$F$36,3,FALSE)</f>
        <v>Bu Ratna</v>
      </c>
      <c r="G459">
        <v>72</v>
      </c>
      <c r="H459">
        <v>55</v>
      </c>
      <c r="I459">
        <v>61</v>
      </c>
      <c r="J459">
        <v>52</v>
      </c>
      <c r="K459">
        <v>73</v>
      </c>
      <c r="L459">
        <v>71</v>
      </c>
      <c r="M459">
        <v>62</v>
      </c>
      <c r="N459" s="36" t="str">
        <f>IFERROR(VLOOKUP(C459,Absen!$A$2:$B$501,2,FALSE),"No")</f>
        <v>No</v>
      </c>
      <c r="O459" t="str">
        <f t="shared" si="22"/>
        <v>No</v>
      </c>
      <c r="P459">
        <f t="shared" si="23"/>
        <v>62</v>
      </c>
      <c r="Q459" s="42">
        <f>(Main!G459*12.5%)+(H459*12.5%)+(J459*12.5%)+(K459*12.5%)+(I459*20%)+(L459*20%)+(P459*10%)</f>
        <v>64.100000000000009</v>
      </c>
      <c r="R459" t="str">
        <f>VLOOKUP(Q459,Cara!$E$44:$F$49,2,TRUE)</f>
        <v>C</v>
      </c>
      <c r="S459" s="5">
        <f>VLOOKUP(C459,Sheet1!$A$2:$B$1001,2,FALSE)</f>
        <v>37464</v>
      </c>
      <c r="T459" s="6" t="str">
        <f>VLOOKUP(C459,Sheet1!$A$2:$G$1001,7,)</f>
        <v>Jayapura</v>
      </c>
      <c r="U459" s="4">
        <f>VLOOKUP(C459,Sheet1!$A$2:$D$1001,4,FALSE)</f>
        <v>156</v>
      </c>
      <c r="V459" s="4">
        <f>VLOOKUP(C459,Sheet1!$A$2:$E$1001,5,FALSE)</f>
        <v>87</v>
      </c>
      <c r="W459" s="4" t="str">
        <f>VLOOKUP(C459,Sheet1!$A$2:$F$1001,6,FALSE)</f>
        <v>Jalan W.R. Supratman No. 90</v>
      </c>
      <c r="X459" s="4" t="str">
        <f>VLOOKUP(Main!C459,Sheet1!$A$2:$C$1001,3,FALSE)</f>
        <v>A+</v>
      </c>
    </row>
    <row r="460" spans="1:24" ht="15.75" x14ac:dyDescent="0.25">
      <c r="A460" s="43">
        <v>459</v>
      </c>
      <c r="B460" t="str">
        <f>VLOOKUP(D460,Cara!$C$21:$D$27,2,FALSE)</f>
        <v>E</v>
      </c>
      <c r="C460" t="str">
        <f t="shared" si="21"/>
        <v>E0459</v>
      </c>
      <c r="D460" t="s">
        <v>1010</v>
      </c>
      <c r="E460" s="4" t="str">
        <f>VLOOKUP(C460,Detail!$G:$H,2,FALSE)</f>
        <v>Muhammad Thamrin</v>
      </c>
      <c r="F460" s="4" t="str">
        <f>VLOOKUP(D460,Helper!$D$31:$F$36,3,FALSE)</f>
        <v>Bu Dwi</v>
      </c>
      <c r="G460">
        <v>79</v>
      </c>
      <c r="H460">
        <v>51</v>
      </c>
      <c r="I460">
        <v>53</v>
      </c>
      <c r="J460">
        <v>59</v>
      </c>
      <c r="K460">
        <v>68</v>
      </c>
      <c r="L460">
        <v>45</v>
      </c>
      <c r="M460">
        <v>99</v>
      </c>
      <c r="N460" s="36">
        <f>IFERROR(VLOOKUP(C460,Absen!$A$2:$B$501,2,FALSE),"No")</f>
        <v>44781</v>
      </c>
      <c r="O460" t="str">
        <f t="shared" si="22"/>
        <v>August</v>
      </c>
      <c r="P460">
        <f t="shared" si="23"/>
        <v>89</v>
      </c>
      <c r="Q460" s="42">
        <f>(Main!G460*12.5%)+(H460*12.5%)+(J460*12.5%)+(K460*12.5%)+(I460*20%)+(L460*20%)+(P460*10%)</f>
        <v>60.625</v>
      </c>
      <c r="R460" t="str">
        <f>VLOOKUP(Q460,Cara!$E$44:$F$49,2,TRUE)</f>
        <v>C</v>
      </c>
      <c r="S460" s="5">
        <f>VLOOKUP(C460,Sheet1!$A$2:$B$1001,2,FALSE)</f>
        <v>37500</v>
      </c>
      <c r="T460" s="6" t="str">
        <f>VLOOKUP(C460,Sheet1!$A$2:$G$1001,7,)</f>
        <v>Palu</v>
      </c>
      <c r="U460" s="4">
        <f>VLOOKUP(C460,Sheet1!$A$2:$D$1001,4,FALSE)</f>
        <v>160</v>
      </c>
      <c r="V460" s="4">
        <f>VLOOKUP(C460,Sheet1!$A$2:$E$1001,5,FALSE)</f>
        <v>90</v>
      </c>
      <c r="W460" s="4" t="str">
        <f>VLOOKUP(C460,Sheet1!$A$2:$F$1001,6,FALSE)</f>
        <v>Gg. Gardujati No. 57</v>
      </c>
      <c r="X460" s="4" t="str">
        <f>VLOOKUP(Main!C460,Sheet1!$A$2:$C$1001,3,FALSE)</f>
        <v>AB-</v>
      </c>
    </row>
    <row r="461" spans="1:24" ht="15.75" x14ac:dyDescent="0.25">
      <c r="A461" s="43">
        <v>460</v>
      </c>
      <c r="B461" t="str">
        <f>VLOOKUP(D461,Cara!$C$21:$D$27,2,FALSE)</f>
        <v>C</v>
      </c>
      <c r="C461" t="str">
        <f t="shared" si="21"/>
        <v>C0460</v>
      </c>
      <c r="D461" t="s">
        <v>1012</v>
      </c>
      <c r="E461" s="4" t="str">
        <f>VLOOKUP(C461,Detail!$G:$H,2,FALSE)</f>
        <v>Daryani Adriansyah</v>
      </c>
      <c r="F461" s="4" t="str">
        <f>VLOOKUP(D461,Helper!$D$31:$F$36,3,FALSE)</f>
        <v>Bu Made</v>
      </c>
      <c r="G461">
        <v>57</v>
      </c>
      <c r="H461">
        <v>75</v>
      </c>
      <c r="I461">
        <v>85</v>
      </c>
      <c r="J461">
        <v>73</v>
      </c>
      <c r="K461">
        <v>72</v>
      </c>
      <c r="L461">
        <v>86</v>
      </c>
      <c r="M461">
        <v>98</v>
      </c>
      <c r="N461" s="36" t="str">
        <f>IFERROR(VLOOKUP(C461,Absen!$A$2:$B$501,2,FALSE),"No")</f>
        <v>No</v>
      </c>
      <c r="O461" t="str">
        <f t="shared" si="22"/>
        <v>No</v>
      </c>
      <c r="P461">
        <f t="shared" si="23"/>
        <v>98</v>
      </c>
      <c r="Q461" s="42">
        <f>(Main!G461*12.5%)+(H461*12.5%)+(J461*12.5%)+(K461*12.5%)+(I461*20%)+(L461*20%)+(P461*10%)</f>
        <v>78.625</v>
      </c>
      <c r="R461" t="str">
        <f>VLOOKUP(Q461,Cara!$E$44:$F$49,2,TRUE)</f>
        <v>B</v>
      </c>
      <c r="S461" s="5">
        <f>VLOOKUP(C461,Sheet1!$A$2:$B$1001,2,FALSE)</f>
        <v>38419</v>
      </c>
      <c r="T461" s="6" t="str">
        <f>VLOOKUP(C461,Sheet1!$A$2:$G$1001,7,)</f>
        <v>Bitung</v>
      </c>
      <c r="U461" s="4">
        <f>VLOOKUP(C461,Sheet1!$A$2:$D$1001,4,FALSE)</f>
        <v>155</v>
      </c>
      <c r="V461" s="4">
        <f>VLOOKUP(C461,Sheet1!$A$2:$E$1001,5,FALSE)</f>
        <v>93</v>
      </c>
      <c r="W461" s="4" t="str">
        <f>VLOOKUP(C461,Sheet1!$A$2:$F$1001,6,FALSE)</f>
        <v xml:space="preserve">Jalan W.R. Supratman No. 2
</v>
      </c>
      <c r="X461" s="4" t="str">
        <f>VLOOKUP(Main!C461,Sheet1!$A$2:$C$1001,3,FALSE)</f>
        <v>B-</v>
      </c>
    </row>
    <row r="462" spans="1:24" ht="15.75" x14ac:dyDescent="0.25">
      <c r="A462" s="43">
        <v>461</v>
      </c>
      <c r="B462" t="str">
        <f>VLOOKUP(D462,Cara!$C$21:$D$27,2,FALSE)</f>
        <v>C</v>
      </c>
      <c r="C462" t="str">
        <f t="shared" si="21"/>
        <v>C0461</v>
      </c>
      <c r="D462" t="s">
        <v>1012</v>
      </c>
      <c r="E462" s="4" t="str">
        <f>VLOOKUP(C462,Detail!$G:$H,2,FALSE)</f>
        <v>Malika Tamba</v>
      </c>
      <c r="F462" s="4" t="str">
        <f>VLOOKUP(D462,Helper!$D$31:$F$36,3,FALSE)</f>
        <v>Bu Made</v>
      </c>
      <c r="G462">
        <v>83</v>
      </c>
      <c r="H462">
        <v>63</v>
      </c>
      <c r="I462">
        <v>45</v>
      </c>
      <c r="J462">
        <v>59</v>
      </c>
      <c r="K462">
        <v>80</v>
      </c>
      <c r="L462">
        <v>98</v>
      </c>
      <c r="M462">
        <v>67</v>
      </c>
      <c r="N462" s="36" t="str">
        <f>IFERROR(VLOOKUP(C462,Absen!$A$2:$B$501,2,FALSE),"No")</f>
        <v>No</v>
      </c>
      <c r="O462" t="str">
        <f t="shared" si="22"/>
        <v>No</v>
      </c>
      <c r="P462">
        <f t="shared" si="23"/>
        <v>67</v>
      </c>
      <c r="Q462" s="42">
        <f>(Main!G462*12.5%)+(H462*12.5%)+(J462*12.5%)+(K462*12.5%)+(I462*20%)+(L462*20%)+(P462*10%)</f>
        <v>70.924999999999997</v>
      </c>
      <c r="R462" t="str">
        <f>VLOOKUP(Q462,Cara!$E$44:$F$49,2,TRUE)</f>
        <v>B</v>
      </c>
      <c r="S462" s="5">
        <f>VLOOKUP(C462,Sheet1!$A$2:$B$1001,2,FALSE)</f>
        <v>38134</v>
      </c>
      <c r="T462" s="6" t="str">
        <f>VLOOKUP(C462,Sheet1!$A$2:$G$1001,7,)</f>
        <v>Bima</v>
      </c>
      <c r="U462" s="4">
        <f>VLOOKUP(C462,Sheet1!$A$2:$D$1001,4,FALSE)</f>
        <v>153</v>
      </c>
      <c r="V462" s="4">
        <f>VLOOKUP(C462,Sheet1!$A$2:$E$1001,5,FALSE)</f>
        <v>66</v>
      </c>
      <c r="W462" s="4" t="str">
        <f>VLOOKUP(C462,Sheet1!$A$2:$F$1001,6,FALSE)</f>
        <v xml:space="preserve">Jl. Kendalsari No. 4
</v>
      </c>
      <c r="X462" s="4" t="str">
        <f>VLOOKUP(Main!C462,Sheet1!$A$2:$C$1001,3,FALSE)</f>
        <v>B-</v>
      </c>
    </row>
    <row r="463" spans="1:24" ht="15.75" x14ac:dyDescent="0.25">
      <c r="A463" s="43">
        <v>462</v>
      </c>
      <c r="B463" t="str">
        <f>VLOOKUP(D463,Cara!$C$21:$D$27,2,FALSE)</f>
        <v>E</v>
      </c>
      <c r="C463" t="str">
        <f t="shared" si="21"/>
        <v>E0462</v>
      </c>
      <c r="D463" t="s">
        <v>1010</v>
      </c>
      <c r="E463" s="4" t="str">
        <f>VLOOKUP(C463,Detail!$G:$H,2,FALSE)</f>
        <v>Ifa Setiawan</v>
      </c>
      <c r="F463" s="4" t="str">
        <f>VLOOKUP(D463,Helper!$D$31:$F$36,3,FALSE)</f>
        <v>Bu Dwi</v>
      </c>
      <c r="G463">
        <v>85</v>
      </c>
      <c r="H463">
        <v>53</v>
      </c>
      <c r="I463">
        <v>47</v>
      </c>
      <c r="J463">
        <v>57</v>
      </c>
      <c r="K463">
        <v>71</v>
      </c>
      <c r="L463">
        <v>68</v>
      </c>
      <c r="M463">
        <v>75</v>
      </c>
      <c r="N463" s="36" t="str">
        <f>IFERROR(VLOOKUP(C463,Absen!$A$2:$B$501,2,FALSE),"No")</f>
        <v>No</v>
      </c>
      <c r="O463" t="str">
        <f t="shared" si="22"/>
        <v>No</v>
      </c>
      <c r="P463">
        <f t="shared" si="23"/>
        <v>75</v>
      </c>
      <c r="Q463" s="42">
        <f>(Main!G463*12.5%)+(H463*12.5%)+(J463*12.5%)+(K463*12.5%)+(I463*20%)+(L463*20%)+(P463*10%)</f>
        <v>63.75</v>
      </c>
      <c r="R463" t="str">
        <f>VLOOKUP(Q463,Cara!$E$44:$F$49,2,TRUE)</f>
        <v>C</v>
      </c>
      <c r="S463" s="5">
        <f>VLOOKUP(C463,Sheet1!$A$2:$B$1001,2,FALSE)</f>
        <v>37910</v>
      </c>
      <c r="T463" s="6" t="str">
        <f>VLOOKUP(C463,Sheet1!$A$2:$G$1001,7,)</f>
        <v>Bitung</v>
      </c>
      <c r="U463" s="4">
        <f>VLOOKUP(C463,Sheet1!$A$2:$D$1001,4,FALSE)</f>
        <v>158</v>
      </c>
      <c r="V463" s="4">
        <f>VLOOKUP(C463,Sheet1!$A$2:$E$1001,5,FALSE)</f>
        <v>63</v>
      </c>
      <c r="W463" s="4" t="str">
        <f>VLOOKUP(C463,Sheet1!$A$2:$F$1001,6,FALSE)</f>
        <v xml:space="preserve">Jl. W.R. Supratman No. 0
</v>
      </c>
      <c r="X463" s="4" t="str">
        <f>VLOOKUP(Main!C463,Sheet1!$A$2:$C$1001,3,FALSE)</f>
        <v>O+</v>
      </c>
    </row>
    <row r="464" spans="1:24" ht="15.75" x14ac:dyDescent="0.25">
      <c r="A464" s="43">
        <v>463</v>
      </c>
      <c r="B464" t="str">
        <f>VLOOKUP(D464,Cara!$C$21:$D$27,2,FALSE)</f>
        <v>F</v>
      </c>
      <c r="C464" t="str">
        <f t="shared" si="21"/>
        <v>F0463</v>
      </c>
      <c r="D464" t="s">
        <v>1011</v>
      </c>
      <c r="E464" s="4" t="str">
        <f>VLOOKUP(C464,Detail!$G:$H,2,FALSE)</f>
        <v>Purwadi Natsir</v>
      </c>
      <c r="F464" s="4" t="str">
        <f>VLOOKUP(D464,Helper!$D$31:$F$36,3,FALSE)</f>
        <v>Pak Krisna</v>
      </c>
      <c r="G464">
        <v>59</v>
      </c>
      <c r="H464">
        <v>57</v>
      </c>
      <c r="I464">
        <v>34</v>
      </c>
      <c r="J464">
        <v>52</v>
      </c>
      <c r="K464">
        <v>66</v>
      </c>
      <c r="L464">
        <v>57</v>
      </c>
      <c r="M464">
        <v>74</v>
      </c>
      <c r="N464" s="36">
        <f>IFERROR(VLOOKUP(C464,Absen!$A$2:$B$501,2,FALSE),"No")</f>
        <v>44912</v>
      </c>
      <c r="O464" t="str">
        <f t="shared" si="22"/>
        <v>December</v>
      </c>
      <c r="P464">
        <f t="shared" si="23"/>
        <v>64</v>
      </c>
      <c r="Q464" s="42">
        <f>(Main!G464*12.5%)+(H464*12.5%)+(J464*12.5%)+(K464*12.5%)+(I464*20%)+(L464*20%)+(P464*10%)</f>
        <v>53.849999999999994</v>
      </c>
      <c r="R464" t="str">
        <f>VLOOKUP(Q464,Cara!$E$44:$F$49,2,TRUE)</f>
        <v>D</v>
      </c>
      <c r="S464" s="5">
        <f>VLOOKUP(C464,Sheet1!$A$2:$B$1001,2,FALSE)</f>
        <v>37084</v>
      </c>
      <c r="T464" s="6" t="str">
        <f>VLOOKUP(C464,Sheet1!$A$2:$G$1001,7,)</f>
        <v>Palembang</v>
      </c>
      <c r="U464" s="4">
        <f>VLOOKUP(C464,Sheet1!$A$2:$D$1001,4,FALSE)</f>
        <v>150</v>
      </c>
      <c r="V464" s="4">
        <f>VLOOKUP(C464,Sheet1!$A$2:$E$1001,5,FALSE)</f>
        <v>48</v>
      </c>
      <c r="W464" s="4" t="str">
        <f>VLOOKUP(C464,Sheet1!$A$2:$F$1001,6,FALSE)</f>
        <v>Gg. Bangka Raya No. 27</v>
      </c>
      <c r="X464" s="4" t="str">
        <f>VLOOKUP(Main!C464,Sheet1!$A$2:$C$1001,3,FALSE)</f>
        <v>O-</v>
      </c>
    </row>
    <row r="465" spans="1:24" ht="15.75" x14ac:dyDescent="0.25">
      <c r="A465" s="43">
        <v>464</v>
      </c>
      <c r="B465" t="str">
        <f>VLOOKUP(D465,Cara!$C$21:$D$27,2,FALSE)</f>
        <v>E</v>
      </c>
      <c r="C465" t="str">
        <f t="shared" si="21"/>
        <v>E0464</v>
      </c>
      <c r="D465" t="s">
        <v>1010</v>
      </c>
      <c r="E465" s="4" t="str">
        <f>VLOOKUP(C465,Detail!$G:$H,2,FALSE)</f>
        <v>Julia Kusmawati</v>
      </c>
      <c r="F465" s="4" t="str">
        <f>VLOOKUP(D465,Helper!$D$31:$F$36,3,FALSE)</f>
        <v>Bu Dwi</v>
      </c>
      <c r="G465">
        <v>86</v>
      </c>
      <c r="H465">
        <v>52</v>
      </c>
      <c r="I465">
        <v>69</v>
      </c>
      <c r="J465">
        <v>65</v>
      </c>
      <c r="K465">
        <v>63</v>
      </c>
      <c r="L465">
        <v>67</v>
      </c>
      <c r="M465">
        <v>64</v>
      </c>
      <c r="N465" s="36">
        <f>IFERROR(VLOOKUP(C465,Absen!$A$2:$B$501,2,FALSE),"No")</f>
        <v>44789</v>
      </c>
      <c r="O465" t="str">
        <f t="shared" si="22"/>
        <v>August</v>
      </c>
      <c r="P465">
        <f t="shared" si="23"/>
        <v>54</v>
      </c>
      <c r="Q465" s="42">
        <f>(Main!G465*12.5%)+(H465*12.5%)+(J465*12.5%)+(K465*12.5%)+(I465*20%)+(L465*20%)+(P465*10%)</f>
        <v>65.849999999999994</v>
      </c>
      <c r="R465" t="str">
        <f>VLOOKUP(Q465,Cara!$E$44:$F$49,2,TRUE)</f>
        <v>C</v>
      </c>
      <c r="S465" s="5">
        <f>VLOOKUP(C465,Sheet1!$A$2:$B$1001,2,FALSE)</f>
        <v>37718</v>
      </c>
      <c r="T465" s="6" t="str">
        <f>VLOOKUP(C465,Sheet1!$A$2:$G$1001,7,)</f>
        <v>Kotamobagu</v>
      </c>
      <c r="U465" s="4">
        <f>VLOOKUP(C465,Sheet1!$A$2:$D$1001,4,FALSE)</f>
        <v>152</v>
      </c>
      <c r="V465" s="4">
        <f>VLOOKUP(C465,Sheet1!$A$2:$E$1001,5,FALSE)</f>
        <v>92</v>
      </c>
      <c r="W465" s="4" t="str">
        <f>VLOOKUP(C465,Sheet1!$A$2:$F$1001,6,FALSE)</f>
        <v>Jl. Merdeka No. 40</v>
      </c>
      <c r="X465" s="4" t="str">
        <f>VLOOKUP(Main!C465,Sheet1!$A$2:$C$1001,3,FALSE)</f>
        <v>A+</v>
      </c>
    </row>
    <row r="466" spans="1:24" ht="15.75" x14ac:dyDescent="0.25">
      <c r="A466" s="43">
        <v>684</v>
      </c>
      <c r="B466" t="str">
        <f>VLOOKUP(D466,Cara!$C$21:$D$27,2,FALSE)</f>
        <v>B</v>
      </c>
      <c r="C466" t="str">
        <f t="shared" si="21"/>
        <v>B0684</v>
      </c>
      <c r="D466" t="s">
        <v>1014</v>
      </c>
      <c r="E466" s="4" t="str">
        <f>VLOOKUP(C466,Detail!$G:$H,2,FALSE)</f>
        <v>Gandi Purnawati</v>
      </c>
      <c r="F466" s="4" t="str">
        <f>VLOOKUP(D466,Helper!$D$31:$F$36,3,FALSE)</f>
        <v>Bu Ratna</v>
      </c>
      <c r="G466">
        <v>93</v>
      </c>
      <c r="H466">
        <v>51</v>
      </c>
      <c r="I466">
        <v>89</v>
      </c>
      <c r="J466">
        <v>75</v>
      </c>
      <c r="K466">
        <v>77</v>
      </c>
      <c r="L466">
        <v>94</v>
      </c>
      <c r="M466">
        <v>100</v>
      </c>
      <c r="N466" s="36">
        <f>IFERROR(VLOOKUP(C466,Absen!$A$2:$B$501,2,FALSE),"No")</f>
        <v>44798</v>
      </c>
      <c r="O466" t="str">
        <f t="shared" si="22"/>
        <v>August</v>
      </c>
      <c r="P466">
        <f t="shared" si="23"/>
        <v>90</v>
      </c>
      <c r="Q466" s="42">
        <f>(Main!G466*12.5%)+(H466*12.5%)+(J466*12.5%)+(K466*12.5%)+(I466*20%)+(L466*20%)+(P466*10%)</f>
        <v>82.6</v>
      </c>
      <c r="R466" t="str">
        <f>VLOOKUP(Q466,Cara!$E$44:$F$49,2,TRUE)</f>
        <v>A</v>
      </c>
      <c r="S466" s="5">
        <f>VLOOKUP(C466,Sheet1!$A$2:$B$1001,2,FALSE)</f>
        <v>37748</v>
      </c>
      <c r="T466" s="6" t="str">
        <f>VLOOKUP(C466,Sheet1!$A$2:$G$1001,7,)</f>
        <v>Lhokseumawe</v>
      </c>
      <c r="U466" s="4">
        <f>VLOOKUP(C466,Sheet1!$A$2:$D$1001,4,FALSE)</f>
        <v>157</v>
      </c>
      <c r="V466" s="4">
        <f>VLOOKUP(C466,Sheet1!$A$2:$E$1001,5,FALSE)</f>
        <v>87</v>
      </c>
      <c r="W466" s="4" t="str">
        <f>VLOOKUP(C466,Sheet1!$A$2:$F$1001,6,FALSE)</f>
        <v>Gang Dipatiukur No. 95</v>
      </c>
      <c r="X466" s="4" t="str">
        <f>VLOOKUP(Main!C466,Sheet1!$A$2:$C$1001,3,FALSE)</f>
        <v>O+</v>
      </c>
    </row>
    <row r="467" spans="1:24" ht="15.75" x14ac:dyDescent="0.25">
      <c r="A467" s="43">
        <v>466</v>
      </c>
      <c r="B467" t="str">
        <f>VLOOKUP(D467,Cara!$C$21:$D$27,2,FALSE)</f>
        <v>B</v>
      </c>
      <c r="C467" t="str">
        <f t="shared" si="21"/>
        <v>B0466</v>
      </c>
      <c r="D467" t="s">
        <v>1014</v>
      </c>
      <c r="E467" s="4" t="str">
        <f>VLOOKUP(C467,Detail!$G:$H,2,FALSE)</f>
        <v>Purwa Uyainah</v>
      </c>
      <c r="F467" s="4" t="str">
        <f>VLOOKUP(D467,Helper!$D$31:$F$36,3,FALSE)</f>
        <v>Bu Ratna</v>
      </c>
      <c r="G467">
        <v>66</v>
      </c>
      <c r="H467">
        <v>45</v>
      </c>
      <c r="I467">
        <v>49</v>
      </c>
      <c r="J467">
        <v>74</v>
      </c>
      <c r="K467">
        <v>67</v>
      </c>
      <c r="L467">
        <v>55</v>
      </c>
      <c r="M467">
        <v>72</v>
      </c>
      <c r="N467" s="36" t="str">
        <f>IFERROR(VLOOKUP(C467,Absen!$A$2:$B$501,2,FALSE),"No")</f>
        <v>No</v>
      </c>
      <c r="O467" t="str">
        <f t="shared" si="22"/>
        <v>No</v>
      </c>
      <c r="P467">
        <f t="shared" si="23"/>
        <v>72</v>
      </c>
      <c r="Q467" s="42">
        <f>(Main!G467*12.5%)+(H467*12.5%)+(J467*12.5%)+(K467*12.5%)+(I467*20%)+(L467*20%)+(P467*10%)</f>
        <v>59.5</v>
      </c>
      <c r="R467" t="str">
        <f>VLOOKUP(Q467,Cara!$E$44:$F$49,2,TRUE)</f>
        <v>D</v>
      </c>
      <c r="S467" s="5">
        <f>VLOOKUP(C467,Sheet1!$A$2:$B$1001,2,FALSE)</f>
        <v>37761</v>
      </c>
      <c r="T467" s="6" t="str">
        <f>VLOOKUP(C467,Sheet1!$A$2:$G$1001,7,)</f>
        <v>Batu</v>
      </c>
      <c r="U467" s="4">
        <f>VLOOKUP(C467,Sheet1!$A$2:$D$1001,4,FALSE)</f>
        <v>169</v>
      </c>
      <c r="V467" s="4">
        <f>VLOOKUP(C467,Sheet1!$A$2:$E$1001,5,FALSE)</f>
        <v>66</v>
      </c>
      <c r="W467" s="4" t="str">
        <f>VLOOKUP(C467,Sheet1!$A$2:$F$1001,6,FALSE)</f>
        <v xml:space="preserve">Gang Rawamangun No. 3
</v>
      </c>
      <c r="X467" s="4" t="str">
        <f>VLOOKUP(Main!C467,Sheet1!$A$2:$C$1001,3,FALSE)</f>
        <v>A+</v>
      </c>
    </row>
    <row r="468" spans="1:24" ht="15.75" x14ac:dyDescent="0.25">
      <c r="A468" s="43">
        <v>467</v>
      </c>
      <c r="B468" t="str">
        <f>VLOOKUP(D468,Cara!$C$21:$D$27,2,FALSE)</f>
        <v>B</v>
      </c>
      <c r="C468" t="str">
        <f t="shared" si="21"/>
        <v>B0467</v>
      </c>
      <c r="D468" t="s">
        <v>1014</v>
      </c>
      <c r="E468" s="4" t="str">
        <f>VLOOKUP(C468,Detail!$G:$H,2,FALSE)</f>
        <v>Anita Suryatmi</v>
      </c>
      <c r="F468" s="4" t="str">
        <f>VLOOKUP(D468,Helper!$D$31:$F$36,3,FALSE)</f>
        <v>Bu Ratna</v>
      </c>
      <c r="G468">
        <v>59</v>
      </c>
      <c r="H468">
        <v>66</v>
      </c>
      <c r="I468">
        <v>35</v>
      </c>
      <c r="J468">
        <v>51</v>
      </c>
      <c r="K468">
        <v>52</v>
      </c>
      <c r="L468">
        <v>60</v>
      </c>
      <c r="M468">
        <v>82</v>
      </c>
      <c r="N468" s="36" t="str">
        <f>IFERROR(VLOOKUP(C468,Absen!$A$2:$B$501,2,FALSE),"No")</f>
        <v>No</v>
      </c>
      <c r="O468" t="str">
        <f t="shared" si="22"/>
        <v>No</v>
      </c>
      <c r="P468">
        <f t="shared" si="23"/>
        <v>82</v>
      </c>
      <c r="Q468" s="42">
        <f>(Main!G468*12.5%)+(H468*12.5%)+(J468*12.5%)+(K468*12.5%)+(I468*20%)+(L468*20%)+(P468*10%)</f>
        <v>55.7</v>
      </c>
      <c r="R468" t="str">
        <f>VLOOKUP(Q468,Cara!$E$44:$F$49,2,TRUE)</f>
        <v>D</v>
      </c>
      <c r="S468" s="5">
        <f>VLOOKUP(C468,Sheet1!$A$2:$B$1001,2,FALSE)</f>
        <v>37557</v>
      </c>
      <c r="T468" s="6" t="str">
        <f>VLOOKUP(C468,Sheet1!$A$2:$G$1001,7,)</f>
        <v>Cilegon</v>
      </c>
      <c r="U468" s="4">
        <f>VLOOKUP(C468,Sheet1!$A$2:$D$1001,4,FALSE)</f>
        <v>152</v>
      </c>
      <c r="V468" s="4">
        <f>VLOOKUP(C468,Sheet1!$A$2:$E$1001,5,FALSE)</f>
        <v>93</v>
      </c>
      <c r="W468" s="4" t="str">
        <f>VLOOKUP(C468,Sheet1!$A$2:$F$1001,6,FALSE)</f>
        <v>Jalan Sentot Alibasa No. 39</v>
      </c>
      <c r="X468" s="4" t="str">
        <f>VLOOKUP(Main!C468,Sheet1!$A$2:$C$1001,3,FALSE)</f>
        <v>A-</v>
      </c>
    </row>
    <row r="469" spans="1:24" ht="15.75" x14ac:dyDescent="0.25">
      <c r="A469" s="43">
        <v>468</v>
      </c>
      <c r="B469" t="str">
        <f>VLOOKUP(D469,Cara!$C$21:$D$27,2,FALSE)</f>
        <v>D</v>
      </c>
      <c r="C469" t="str">
        <f t="shared" si="21"/>
        <v>D0468</v>
      </c>
      <c r="D469" t="s">
        <v>1013</v>
      </c>
      <c r="E469" s="4" t="str">
        <f>VLOOKUP(C469,Detail!$G:$H,2,FALSE)</f>
        <v>Nalar Permadi</v>
      </c>
      <c r="F469" s="4" t="str">
        <f>VLOOKUP(D469,Helper!$D$31:$F$36,3,FALSE)</f>
        <v>Pak Andi</v>
      </c>
      <c r="G469">
        <v>83</v>
      </c>
      <c r="H469">
        <v>49</v>
      </c>
      <c r="I469">
        <v>52</v>
      </c>
      <c r="J469">
        <v>66</v>
      </c>
      <c r="K469">
        <v>61</v>
      </c>
      <c r="L469">
        <v>48</v>
      </c>
      <c r="M469">
        <v>69</v>
      </c>
      <c r="N469" s="36">
        <f>IFERROR(VLOOKUP(C469,Absen!$A$2:$B$501,2,FALSE),"No")</f>
        <v>44764</v>
      </c>
      <c r="O469" t="str">
        <f t="shared" si="22"/>
        <v>July</v>
      </c>
      <c r="P469">
        <f t="shared" si="23"/>
        <v>59</v>
      </c>
      <c r="Q469" s="42">
        <f>(Main!G469*12.5%)+(H469*12.5%)+(J469*12.5%)+(K469*12.5%)+(I469*20%)+(L469*20%)+(P469*10%)</f>
        <v>58.274999999999999</v>
      </c>
      <c r="R469" t="str">
        <f>VLOOKUP(Q469,Cara!$E$44:$F$49,2,TRUE)</f>
        <v>D</v>
      </c>
      <c r="S469" s="5">
        <f>VLOOKUP(C469,Sheet1!$A$2:$B$1001,2,FALSE)</f>
        <v>38238</v>
      </c>
      <c r="T469" s="6" t="str">
        <f>VLOOKUP(C469,Sheet1!$A$2:$G$1001,7,)</f>
        <v>Kupang</v>
      </c>
      <c r="U469" s="4">
        <f>VLOOKUP(C469,Sheet1!$A$2:$D$1001,4,FALSE)</f>
        <v>157</v>
      </c>
      <c r="V469" s="4">
        <f>VLOOKUP(C469,Sheet1!$A$2:$E$1001,5,FALSE)</f>
        <v>72</v>
      </c>
      <c r="W469" s="4" t="str">
        <f>VLOOKUP(C469,Sheet1!$A$2:$F$1001,6,FALSE)</f>
        <v>Jl. Gedebage Selatan No. 21</v>
      </c>
      <c r="X469" s="4" t="str">
        <f>VLOOKUP(Main!C469,Sheet1!$A$2:$C$1001,3,FALSE)</f>
        <v>B+</v>
      </c>
    </row>
    <row r="470" spans="1:24" ht="15.75" x14ac:dyDescent="0.25">
      <c r="A470" s="43">
        <v>469</v>
      </c>
      <c r="B470" t="str">
        <f>VLOOKUP(D470,Cara!$C$21:$D$27,2,FALSE)</f>
        <v>E</v>
      </c>
      <c r="C470" t="str">
        <f t="shared" si="21"/>
        <v>E0469</v>
      </c>
      <c r="D470" t="s">
        <v>1010</v>
      </c>
      <c r="E470" s="4" t="str">
        <f>VLOOKUP(C470,Detail!$G:$H,2,FALSE)</f>
        <v>Jaswadi Rahayu</v>
      </c>
      <c r="F470" s="4" t="str">
        <f>VLOOKUP(D470,Helper!$D$31:$F$36,3,FALSE)</f>
        <v>Bu Dwi</v>
      </c>
      <c r="G470">
        <v>60</v>
      </c>
      <c r="H470">
        <v>49</v>
      </c>
      <c r="I470">
        <v>81</v>
      </c>
      <c r="J470">
        <v>54</v>
      </c>
      <c r="K470">
        <v>58</v>
      </c>
      <c r="L470">
        <v>44</v>
      </c>
      <c r="M470">
        <v>91</v>
      </c>
      <c r="N470" s="36">
        <f>IFERROR(VLOOKUP(C470,Absen!$A$2:$B$501,2,FALSE),"No")</f>
        <v>44777</v>
      </c>
      <c r="O470" t="str">
        <f t="shared" si="22"/>
        <v>August</v>
      </c>
      <c r="P470">
        <f t="shared" si="23"/>
        <v>81</v>
      </c>
      <c r="Q470" s="42">
        <f>(Main!G470*12.5%)+(H470*12.5%)+(J470*12.5%)+(K470*12.5%)+(I470*20%)+(L470*20%)+(P470*10%)</f>
        <v>60.725000000000001</v>
      </c>
      <c r="R470" t="str">
        <f>VLOOKUP(Q470,Cara!$E$44:$F$49,2,TRUE)</f>
        <v>C</v>
      </c>
      <c r="S470" s="5">
        <f>VLOOKUP(C470,Sheet1!$A$2:$B$1001,2,FALSE)</f>
        <v>37806</v>
      </c>
      <c r="T470" s="6" t="str">
        <f>VLOOKUP(C470,Sheet1!$A$2:$G$1001,7,)</f>
        <v>Payakumbuh</v>
      </c>
      <c r="U470" s="4">
        <f>VLOOKUP(C470,Sheet1!$A$2:$D$1001,4,FALSE)</f>
        <v>168</v>
      </c>
      <c r="V470" s="4">
        <f>VLOOKUP(C470,Sheet1!$A$2:$E$1001,5,FALSE)</f>
        <v>47</v>
      </c>
      <c r="W470" s="4" t="str">
        <f>VLOOKUP(C470,Sheet1!$A$2:$F$1001,6,FALSE)</f>
        <v>Jalan Raya Ujungberung No. 34</v>
      </c>
      <c r="X470" s="4" t="str">
        <f>VLOOKUP(Main!C470,Sheet1!$A$2:$C$1001,3,FALSE)</f>
        <v>O+</v>
      </c>
    </row>
    <row r="471" spans="1:24" ht="15.75" x14ac:dyDescent="0.25">
      <c r="A471" s="43">
        <v>470</v>
      </c>
      <c r="B471" t="str">
        <f>VLOOKUP(D471,Cara!$C$21:$D$27,2,FALSE)</f>
        <v>A</v>
      </c>
      <c r="C471" t="str">
        <f t="shared" si="21"/>
        <v>A0470</v>
      </c>
      <c r="D471" t="s">
        <v>1015</v>
      </c>
      <c r="E471" s="4" t="str">
        <f>VLOOKUP(C471,Detail!$G:$H,2,FALSE)</f>
        <v>Lantar Haryanti</v>
      </c>
      <c r="F471" s="4" t="str">
        <f>VLOOKUP(D471,Helper!$D$31:$F$36,3,FALSE)</f>
        <v>Pak Budi</v>
      </c>
      <c r="G471">
        <v>84</v>
      </c>
      <c r="H471">
        <v>61</v>
      </c>
      <c r="I471">
        <v>59</v>
      </c>
      <c r="J471">
        <v>56</v>
      </c>
      <c r="K471">
        <v>82</v>
      </c>
      <c r="L471">
        <v>64</v>
      </c>
      <c r="M471">
        <v>84</v>
      </c>
      <c r="N471" s="36" t="str">
        <f>IFERROR(VLOOKUP(C471,Absen!$A$2:$B$501,2,FALSE),"No")</f>
        <v>No</v>
      </c>
      <c r="O471" t="str">
        <f t="shared" si="22"/>
        <v>No</v>
      </c>
      <c r="P471">
        <f t="shared" si="23"/>
        <v>84</v>
      </c>
      <c r="Q471" s="42">
        <f>(Main!G471*12.5%)+(H471*12.5%)+(J471*12.5%)+(K471*12.5%)+(I471*20%)+(L471*20%)+(P471*10%)</f>
        <v>68.375</v>
      </c>
      <c r="R471" t="str">
        <f>VLOOKUP(Q471,Cara!$E$44:$F$49,2,TRUE)</f>
        <v>C</v>
      </c>
      <c r="S471" s="5">
        <f>VLOOKUP(C471,Sheet1!$A$2:$B$1001,2,FALSE)</f>
        <v>38049</v>
      </c>
      <c r="T471" s="6" t="str">
        <f>VLOOKUP(C471,Sheet1!$A$2:$G$1001,7,)</f>
        <v>Yogyakarta</v>
      </c>
      <c r="U471" s="4">
        <f>VLOOKUP(C471,Sheet1!$A$2:$D$1001,4,FALSE)</f>
        <v>171</v>
      </c>
      <c r="V471" s="4">
        <f>VLOOKUP(C471,Sheet1!$A$2:$E$1001,5,FALSE)</f>
        <v>53</v>
      </c>
      <c r="W471" s="4" t="str">
        <f>VLOOKUP(C471,Sheet1!$A$2:$F$1001,6,FALSE)</f>
        <v xml:space="preserve">Gang Ahmad Yani No. 0
</v>
      </c>
      <c r="X471" s="4" t="str">
        <f>VLOOKUP(Main!C471,Sheet1!$A$2:$C$1001,3,FALSE)</f>
        <v>O+</v>
      </c>
    </row>
    <row r="472" spans="1:24" ht="15.75" x14ac:dyDescent="0.25">
      <c r="A472" s="43">
        <v>471</v>
      </c>
      <c r="B472" t="str">
        <f>VLOOKUP(D472,Cara!$C$21:$D$27,2,FALSE)</f>
        <v>F</v>
      </c>
      <c r="C472" t="str">
        <f t="shared" si="21"/>
        <v>F0471</v>
      </c>
      <c r="D472" t="s">
        <v>1011</v>
      </c>
      <c r="E472" s="4" t="str">
        <f>VLOOKUP(C472,Detail!$G:$H,2,FALSE)</f>
        <v>Darimin Suryatmi</v>
      </c>
      <c r="F472" s="4" t="str">
        <f>VLOOKUP(D472,Helper!$D$31:$F$36,3,FALSE)</f>
        <v>Pak Krisna</v>
      </c>
      <c r="G472">
        <v>50</v>
      </c>
      <c r="H472">
        <v>43</v>
      </c>
      <c r="I472">
        <v>85</v>
      </c>
      <c r="J472">
        <v>54</v>
      </c>
      <c r="K472">
        <v>64</v>
      </c>
      <c r="L472">
        <v>68</v>
      </c>
      <c r="M472">
        <v>88</v>
      </c>
      <c r="N472" s="36">
        <f>IFERROR(VLOOKUP(C472,Absen!$A$2:$B$501,2,FALSE),"No")</f>
        <v>44871</v>
      </c>
      <c r="O472" t="str">
        <f t="shared" si="22"/>
        <v>November</v>
      </c>
      <c r="P472">
        <f t="shared" si="23"/>
        <v>78</v>
      </c>
      <c r="Q472" s="42">
        <f>(Main!G472*12.5%)+(H472*12.5%)+(J472*12.5%)+(K472*12.5%)+(I472*20%)+(L472*20%)+(P472*10%)</f>
        <v>64.775000000000006</v>
      </c>
      <c r="R472" t="str">
        <f>VLOOKUP(Q472,Cara!$E$44:$F$49,2,TRUE)</f>
        <v>C</v>
      </c>
      <c r="S472" s="5">
        <f>VLOOKUP(C472,Sheet1!$A$2:$B$1001,2,FALSE)</f>
        <v>37920</v>
      </c>
      <c r="T472" s="6" t="str">
        <f>VLOOKUP(C472,Sheet1!$A$2:$G$1001,7,)</f>
        <v>Prabumulih</v>
      </c>
      <c r="U472" s="4">
        <f>VLOOKUP(C472,Sheet1!$A$2:$D$1001,4,FALSE)</f>
        <v>164</v>
      </c>
      <c r="V472" s="4">
        <f>VLOOKUP(C472,Sheet1!$A$2:$E$1001,5,FALSE)</f>
        <v>80</v>
      </c>
      <c r="W472" s="4" t="str">
        <f>VLOOKUP(C472,Sheet1!$A$2:$F$1001,6,FALSE)</f>
        <v xml:space="preserve">Gg. Joyoboyo No. 1
</v>
      </c>
      <c r="X472" s="4" t="str">
        <f>VLOOKUP(Main!C472,Sheet1!$A$2:$C$1001,3,FALSE)</f>
        <v>O+</v>
      </c>
    </row>
    <row r="473" spans="1:24" ht="15.75" x14ac:dyDescent="0.25">
      <c r="A473" s="43">
        <v>472</v>
      </c>
      <c r="B473" t="str">
        <f>VLOOKUP(D473,Cara!$C$21:$D$27,2,FALSE)</f>
        <v>B</v>
      </c>
      <c r="C473" t="str">
        <f t="shared" si="21"/>
        <v>B0472</v>
      </c>
      <c r="D473" t="s">
        <v>1014</v>
      </c>
      <c r="E473" s="4" t="str">
        <f>VLOOKUP(C473,Detail!$G:$H,2,FALSE)</f>
        <v>Harjasa Wibowo</v>
      </c>
      <c r="F473" s="4" t="str">
        <f>VLOOKUP(D473,Helper!$D$31:$F$36,3,FALSE)</f>
        <v>Bu Ratna</v>
      </c>
      <c r="G473">
        <v>51</v>
      </c>
      <c r="H473">
        <v>51</v>
      </c>
      <c r="I473">
        <v>39</v>
      </c>
      <c r="J473">
        <v>58</v>
      </c>
      <c r="K473">
        <v>59</v>
      </c>
      <c r="L473">
        <v>77</v>
      </c>
      <c r="M473">
        <v>60</v>
      </c>
      <c r="N473" s="36">
        <f>IFERROR(VLOOKUP(C473,Absen!$A$2:$B$501,2,FALSE),"No")</f>
        <v>44835</v>
      </c>
      <c r="O473" t="str">
        <f t="shared" si="22"/>
        <v>October</v>
      </c>
      <c r="P473">
        <f t="shared" si="23"/>
        <v>50</v>
      </c>
      <c r="Q473" s="42">
        <f>(Main!G473*12.5%)+(H473*12.5%)+(J473*12.5%)+(K473*12.5%)+(I473*20%)+(L473*20%)+(P473*10%)</f>
        <v>55.574999999999996</v>
      </c>
      <c r="R473" t="str">
        <f>VLOOKUP(Q473,Cara!$E$44:$F$49,2,TRUE)</f>
        <v>D</v>
      </c>
      <c r="S473" s="5">
        <f>VLOOKUP(C473,Sheet1!$A$2:$B$1001,2,FALSE)</f>
        <v>37349</v>
      </c>
      <c r="T473" s="6" t="str">
        <f>VLOOKUP(C473,Sheet1!$A$2:$G$1001,7,)</f>
        <v>Pagaralam</v>
      </c>
      <c r="U473" s="4">
        <f>VLOOKUP(C473,Sheet1!$A$2:$D$1001,4,FALSE)</f>
        <v>171</v>
      </c>
      <c r="V473" s="4">
        <f>VLOOKUP(C473,Sheet1!$A$2:$E$1001,5,FALSE)</f>
        <v>90</v>
      </c>
      <c r="W473" s="4" t="str">
        <f>VLOOKUP(C473,Sheet1!$A$2:$F$1001,6,FALSE)</f>
        <v>Jl. Kiaracondong No. 99</v>
      </c>
      <c r="X473" s="4" t="str">
        <f>VLOOKUP(Main!C473,Sheet1!$A$2:$C$1001,3,FALSE)</f>
        <v>A+</v>
      </c>
    </row>
    <row r="474" spans="1:24" ht="15.75" x14ac:dyDescent="0.25">
      <c r="A474" s="43">
        <v>473</v>
      </c>
      <c r="B474" t="str">
        <f>VLOOKUP(D474,Cara!$C$21:$D$27,2,FALSE)</f>
        <v>F</v>
      </c>
      <c r="C474" t="str">
        <f t="shared" si="21"/>
        <v>F0473</v>
      </c>
      <c r="D474" t="s">
        <v>1011</v>
      </c>
      <c r="E474" s="4" t="str">
        <f>VLOOKUP(C474,Detail!$G:$H,2,FALSE)</f>
        <v>Dalima Widodo</v>
      </c>
      <c r="F474" s="4" t="str">
        <f>VLOOKUP(D474,Helper!$D$31:$F$36,3,FALSE)</f>
        <v>Pak Krisna</v>
      </c>
      <c r="G474">
        <v>59</v>
      </c>
      <c r="H474">
        <v>45</v>
      </c>
      <c r="I474">
        <v>37</v>
      </c>
      <c r="J474">
        <v>70</v>
      </c>
      <c r="K474">
        <v>93</v>
      </c>
      <c r="L474">
        <v>94</v>
      </c>
      <c r="M474">
        <v>90</v>
      </c>
      <c r="N474" s="36" t="str">
        <f>IFERROR(VLOOKUP(C474,Absen!$A$2:$B$501,2,FALSE),"No")</f>
        <v>No</v>
      </c>
      <c r="O474" t="str">
        <f t="shared" si="22"/>
        <v>No</v>
      </c>
      <c r="P474">
        <f t="shared" si="23"/>
        <v>90</v>
      </c>
      <c r="Q474" s="42">
        <f>(Main!G474*12.5%)+(H474*12.5%)+(J474*12.5%)+(K474*12.5%)+(I474*20%)+(L474*20%)+(P474*10%)</f>
        <v>68.575000000000003</v>
      </c>
      <c r="R474" t="str">
        <f>VLOOKUP(Q474,Cara!$E$44:$F$49,2,TRUE)</f>
        <v>C</v>
      </c>
      <c r="S474" s="5">
        <f>VLOOKUP(C474,Sheet1!$A$2:$B$1001,2,FALSE)</f>
        <v>37538</v>
      </c>
      <c r="T474" s="6" t="str">
        <f>VLOOKUP(C474,Sheet1!$A$2:$G$1001,7,)</f>
        <v>Probolinggo</v>
      </c>
      <c r="U474" s="4">
        <f>VLOOKUP(C474,Sheet1!$A$2:$D$1001,4,FALSE)</f>
        <v>155</v>
      </c>
      <c r="V474" s="4">
        <f>VLOOKUP(C474,Sheet1!$A$2:$E$1001,5,FALSE)</f>
        <v>68</v>
      </c>
      <c r="W474" s="4" t="str">
        <f>VLOOKUP(C474,Sheet1!$A$2:$F$1001,6,FALSE)</f>
        <v xml:space="preserve">Jl. Jend. Sudirman No. 9
</v>
      </c>
      <c r="X474" s="4" t="str">
        <f>VLOOKUP(Main!C474,Sheet1!$A$2:$C$1001,3,FALSE)</f>
        <v>O-</v>
      </c>
    </row>
    <row r="475" spans="1:24" ht="15.75" x14ac:dyDescent="0.25">
      <c r="A475" s="43">
        <v>474</v>
      </c>
      <c r="B475" t="str">
        <f>VLOOKUP(D475,Cara!$C$21:$D$27,2,FALSE)</f>
        <v>C</v>
      </c>
      <c r="C475" t="str">
        <f t="shared" si="21"/>
        <v>C0474</v>
      </c>
      <c r="D475" t="s">
        <v>1012</v>
      </c>
      <c r="E475" s="4" t="str">
        <f>VLOOKUP(C475,Detail!$G:$H,2,FALSE)</f>
        <v>Balijan Winarsih</v>
      </c>
      <c r="F475" s="4" t="str">
        <f>VLOOKUP(D475,Helper!$D$31:$F$36,3,FALSE)</f>
        <v>Bu Made</v>
      </c>
      <c r="G475">
        <v>89</v>
      </c>
      <c r="H475">
        <v>43</v>
      </c>
      <c r="I475">
        <v>79</v>
      </c>
      <c r="J475">
        <v>50</v>
      </c>
      <c r="K475">
        <v>70</v>
      </c>
      <c r="L475">
        <v>84</v>
      </c>
      <c r="M475">
        <v>65</v>
      </c>
      <c r="N475" s="36">
        <f>IFERROR(VLOOKUP(C475,Absen!$A$2:$B$501,2,FALSE),"No")</f>
        <v>44775</v>
      </c>
      <c r="O475" t="str">
        <f t="shared" si="22"/>
        <v>August</v>
      </c>
      <c r="P475">
        <f t="shared" si="23"/>
        <v>55</v>
      </c>
      <c r="Q475" s="42">
        <f>(Main!G475*12.5%)+(H475*12.5%)+(J475*12.5%)+(K475*12.5%)+(I475*20%)+(L475*20%)+(P475*10%)</f>
        <v>69.599999999999994</v>
      </c>
      <c r="R475" t="str">
        <f>VLOOKUP(Q475,Cara!$E$44:$F$49,2,TRUE)</f>
        <v>C</v>
      </c>
      <c r="S475" s="5">
        <f>VLOOKUP(C475,Sheet1!$A$2:$B$1001,2,FALSE)</f>
        <v>38383</v>
      </c>
      <c r="T475" s="6" t="str">
        <f>VLOOKUP(C475,Sheet1!$A$2:$G$1001,7,)</f>
        <v>Bontang</v>
      </c>
      <c r="U475" s="4">
        <f>VLOOKUP(C475,Sheet1!$A$2:$D$1001,4,FALSE)</f>
        <v>176</v>
      </c>
      <c r="V475" s="4">
        <f>VLOOKUP(C475,Sheet1!$A$2:$E$1001,5,FALSE)</f>
        <v>77</v>
      </c>
      <c r="W475" s="4" t="str">
        <f>VLOOKUP(C475,Sheet1!$A$2:$F$1001,6,FALSE)</f>
        <v>Gang Laswi No. 60</v>
      </c>
      <c r="X475" s="4" t="str">
        <f>VLOOKUP(Main!C475,Sheet1!$A$2:$C$1001,3,FALSE)</f>
        <v>AB+</v>
      </c>
    </row>
    <row r="476" spans="1:24" ht="15.75" x14ac:dyDescent="0.25">
      <c r="A476" s="43">
        <v>475</v>
      </c>
      <c r="B476" t="str">
        <f>VLOOKUP(D476,Cara!$C$21:$D$27,2,FALSE)</f>
        <v>A</v>
      </c>
      <c r="C476" t="str">
        <f t="shared" si="21"/>
        <v>A0475</v>
      </c>
      <c r="D476" t="s">
        <v>1015</v>
      </c>
      <c r="E476" s="4" t="str">
        <f>VLOOKUP(C476,Detail!$G:$H,2,FALSE)</f>
        <v>Mahfud Melani</v>
      </c>
      <c r="F476" s="4" t="str">
        <f>VLOOKUP(D476,Helper!$D$31:$F$36,3,FALSE)</f>
        <v>Pak Budi</v>
      </c>
      <c r="G476">
        <v>68</v>
      </c>
      <c r="H476">
        <v>67</v>
      </c>
      <c r="I476">
        <v>81</v>
      </c>
      <c r="J476">
        <v>70</v>
      </c>
      <c r="K476">
        <v>91</v>
      </c>
      <c r="L476">
        <v>40</v>
      </c>
      <c r="M476">
        <v>70</v>
      </c>
      <c r="N476" s="36">
        <f>IFERROR(VLOOKUP(C476,Absen!$A$2:$B$501,2,FALSE),"No")</f>
        <v>44870</v>
      </c>
      <c r="O476" t="str">
        <f t="shared" si="22"/>
        <v>November</v>
      </c>
      <c r="P476">
        <f t="shared" si="23"/>
        <v>60</v>
      </c>
      <c r="Q476" s="42">
        <f>(Main!G476*12.5%)+(H476*12.5%)+(J476*12.5%)+(K476*12.5%)+(I476*20%)+(L476*20%)+(P476*10%)</f>
        <v>67.2</v>
      </c>
      <c r="R476" t="str">
        <f>VLOOKUP(Q476,Cara!$E$44:$F$49,2,TRUE)</f>
        <v>C</v>
      </c>
      <c r="S476" s="5">
        <f>VLOOKUP(C476,Sheet1!$A$2:$B$1001,2,FALSE)</f>
        <v>37772</v>
      </c>
      <c r="T476" s="6" t="str">
        <f>VLOOKUP(C476,Sheet1!$A$2:$G$1001,7,)</f>
        <v>Depok</v>
      </c>
      <c r="U476" s="4">
        <f>VLOOKUP(C476,Sheet1!$A$2:$D$1001,4,FALSE)</f>
        <v>164</v>
      </c>
      <c r="V476" s="4">
        <f>VLOOKUP(C476,Sheet1!$A$2:$E$1001,5,FALSE)</f>
        <v>47</v>
      </c>
      <c r="W476" s="4" t="str">
        <f>VLOOKUP(C476,Sheet1!$A$2:$F$1001,6,FALSE)</f>
        <v xml:space="preserve">Gg. KH Amin Jasuta No. 8
</v>
      </c>
      <c r="X476" s="4" t="str">
        <f>VLOOKUP(Main!C476,Sheet1!$A$2:$C$1001,3,FALSE)</f>
        <v>A-</v>
      </c>
    </row>
    <row r="477" spans="1:24" ht="15.75" x14ac:dyDescent="0.25">
      <c r="A477" s="43">
        <v>476</v>
      </c>
      <c r="B477" t="str">
        <f>VLOOKUP(D477,Cara!$C$21:$D$27,2,FALSE)</f>
        <v>B</v>
      </c>
      <c r="C477" t="str">
        <f t="shared" si="21"/>
        <v>B0476</v>
      </c>
      <c r="D477" t="s">
        <v>1014</v>
      </c>
      <c r="E477" s="4" t="str">
        <f>VLOOKUP(C477,Detail!$G:$H,2,FALSE)</f>
        <v>Jabal Manullang</v>
      </c>
      <c r="F477" s="4" t="str">
        <f>VLOOKUP(D477,Helper!$D$31:$F$36,3,FALSE)</f>
        <v>Bu Ratna</v>
      </c>
      <c r="G477">
        <v>94</v>
      </c>
      <c r="H477">
        <v>52</v>
      </c>
      <c r="I477">
        <v>52</v>
      </c>
      <c r="J477">
        <v>60</v>
      </c>
      <c r="K477">
        <v>52</v>
      </c>
      <c r="L477">
        <v>91</v>
      </c>
      <c r="M477">
        <v>92</v>
      </c>
      <c r="N477" s="36">
        <f>IFERROR(VLOOKUP(C477,Absen!$A$2:$B$501,2,FALSE),"No")</f>
        <v>44882</v>
      </c>
      <c r="O477" t="str">
        <f t="shared" si="22"/>
        <v>November</v>
      </c>
      <c r="P477">
        <f t="shared" si="23"/>
        <v>82</v>
      </c>
      <c r="Q477" s="42">
        <f>(Main!G477*12.5%)+(H477*12.5%)+(J477*12.5%)+(K477*12.5%)+(I477*20%)+(L477*20%)+(P477*10%)</f>
        <v>69.05</v>
      </c>
      <c r="R477" t="str">
        <f>VLOOKUP(Q477,Cara!$E$44:$F$49,2,TRUE)</f>
        <v>C</v>
      </c>
      <c r="S477" s="5">
        <f>VLOOKUP(C477,Sheet1!$A$2:$B$1001,2,FALSE)</f>
        <v>37227</v>
      </c>
      <c r="T477" s="6" t="str">
        <f>VLOOKUP(C477,Sheet1!$A$2:$G$1001,7,)</f>
        <v>Padang</v>
      </c>
      <c r="U477" s="4">
        <f>VLOOKUP(C477,Sheet1!$A$2:$D$1001,4,FALSE)</f>
        <v>177</v>
      </c>
      <c r="V477" s="4">
        <f>VLOOKUP(C477,Sheet1!$A$2:$E$1001,5,FALSE)</f>
        <v>76</v>
      </c>
      <c r="W477" s="4" t="str">
        <f>VLOOKUP(C477,Sheet1!$A$2:$F$1001,6,FALSE)</f>
        <v xml:space="preserve">Gang Pacuan Kuda No. 9
</v>
      </c>
      <c r="X477" s="4" t="str">
        <f>VLOOKUP(Main!C477,Sheet1!$A$2:$C$1001,3,FALSE)</f>
        <v>A-</v>
      </c>
    </row>
    <row r="478" spans="1:24" ht="15.75" x14ac:dyDescent="0.25">
      <c r="A478" s="43">
        <v>477</v>
      </c>
      <c r="B478" t="str">
        <f>VLOOKUP(D478,Cara!$C$21:$D$27,2,FALSE)</f>
        <v>D</v>
      </c>
      <c r="C478" t="str">
        <f t="shared" si="21"/>
        <v>D0477</v>
      </c>
      <c r="D478" t="s">
        <v>1013</v>
      </c>
      <c r="E478" s="4" t="str">
        <f>VLOOKUP(C478,Detail!$G:$H,2,FALSE)</f>
        <v>Marsito Ardianto</v>
      </c>
      <c r="F478" s="4" t="str">
        <f>VLOOKUP(D478,Helper!$D$31:$F$36,3,FALSE)</f>
        <v>Pak Andi</v>
      </c>
      <c r="G478">
        <v>68</v>
      </c>
      <c r="H478">
        <v>43</v>
      </c>
      <c r="I478">
        <v>59</v>
      </c>
      <c r="J478">
        <v>53</v>
      </c>
      <c r="K478">
        <v>59</v>
      </c>
      <c r="L478">
        <v>46</v>
      </c>
      <c r="M478">
        <v>87</v>
      </c>
      <c r="N478" s="36">
        <f>IFERROR(VLOOKUP(C478,Absen!$A$2:$B$501,2,FALSE),"No")</f>
        <v>44802</v>
      </c>
      <c r="O478" t="str">
        <f t="shared" si="22"/>
        <v>August</v>
      </c>
      <c r="P478">
        <f t="shared" si="23"/>
        <v>77</v>
      </c>
      <c r="Q478" s="42">
        <f>(Main!G478*12.5%)+(H478*12.5%)+(J478*12.5%)+(K478*12.5%)+(I478*20%)+(L478*20%)+(P478*10%)</f>
        <v>56.575000000000003</v>
      </c>
      <c r="R478" t="str">
        <f>VLOOKUP(Q478,Cara!$E$44:$F$49,2,TRUE)</f>
        <v>D</v>
      </c>
      <c r="S478" s="5">
        <f>VLOOKUP(C478,Sheet1!$A$2:$B$1001,2,FALSE)</f>
        <v>37906</v>
      </c>
      <c r="T478" s="6" t="str">
        <f>VLOOKUP(C478,Sheet1!$A$2:$G$1001,7,)</f>
        <v>Kota Administrasi Jakarta Barat</v>
      </c>
      <c r="U478" s="4">
        <f>VLOOKUP(C478,Sheet1!$A$2:$D$1001,4,FALSE)</f>
        <v>159</v>
      </c>
      <c r="V478" s="4">
        <f>VLOOKUP(C478,Sheet1!$A$2:$E$1001,5,FALSE)</f>
        <v>68</v>
      </c>
      <c r="W478" s="4" t="str">
        <f>VLOOKUP(C478,Sheet1!$A$2:$F$1001,6,FALSE)</f>
        <v>Jalan Sukabumi No. 64</v>
      </c>
      <c r="X478" s="4" t="str">
        <f>VLOOKUP(Main!C478,Sheet1!$A$2:$C$1001,3,FALSE)</f>
        <v>AB-</v>
      </c>
    </row>
    <row r="479" spans="1:24" ht="15.75" x14ac:dyDescent="0.25">
      <c r="A479" s="43">
        <v>478</v>
      </c>
      <c r="B479" t="str">
        <f>VLOOKUP(D479,Cara!$C$21:$D$27,2,FALSE)</f>
        <v>E</v>
      </c>
      <c r="C479" t="str">
        <f t="shared" si="21"/>
        <v>E0478</v>
      </c>
      <c r="D479" t="s">
        <v>1010</v>
      </c>
      <c r="E479" s="4" t="str">
        <f>VLOOKUP(C479,Detail!$G:$H,2,FALSE)</f>
        <v>Mursita Sirait</v>
      </c>
      <c r="F479" s="4" t="str">
        <f>VLOOKUP(D479,Helper!$D$31:$F$36,3,FALSE)</f>
        <v>Bu Dwi</v>
      </c>
      <c r="G479">
        <v>82</v>
      </c>
      <c r="H479">
        <v>73</v>
      </c>
      <c r="I479">
        <v>91</v>
      </c>
      <c r="J479">
        <v>57</v>
      </c>
      <c r="K479">
        <v>60</v>
      </c>
      <c r="L479">
        <v>75</v>
      </c>
      <c r="M479">
        <v>73</v>
      </c>
      <c r="N479" s="36" t="str">
        <f>IFERROR(VLOOKUP(C479,Absen!$A$2:$B$501,2,FALSE),"No")</f>
        <v>No</v>
      </c>
      <c r="O479" t="str">
        <f t="shared" si="22"/>
        <v>No</v>
      </c>
      <c r="P479">
        <f t="shared" si="23"/>
        <v>73</v>
      </c>
      <c r="Q479" s="42">
        <f>(Main!G479*12.5%)+(H479*12.5%)+(J479*12.5%)+(K479*12.5%)+(I479*20%)+(L479*20%)+(P479*10%)</f>
        <v>74.5</v>
      </c>
      <c r="R479" t="str">
        <f>VLOOKUP(Q479,Cara!$E$44:$F$49,2,TRUE)</f>
        <v>B</v>
      </c>
      <c r="S479" s="5">
        <f>VLOOKUP(C479,Sheet1!$A$2:$B$1001,2,FALSE)</f>
        <v>37618</v>
      </c>
      <c r="T479" s="6" t="str">
        <f>VLOOKUP(C479,Sheet1!$A$2:$G$1001,7,)</f>
        <v>Sibolga</v>
      </c>
      <c r="U479" s="4">
        <f>VLOOKUP(C479,Sheet1!$A$2:$D$1001,4,FALSE)</f>
        <v>159</v>
      </c>
      <c r="V479" s="4">
        <f>VLOOKUP(C479,Sheet1!$A$2:$E$1001,5,FALSE)</f>
        <v>68</v>
      </c>
      <c r="W479" s="4" t="str">
        <f>VLOOKUP(C479,Sheet1!$A$2:$F$1001,6,FALSE)</f>
        <v>Gang Ronggowarsito No. 54</v>
      </c>
      <c r="X479" s="4" t="str">
        <f>VLOOKUP(Main!C479,Sheet1!$A$2:$C$1001,3,FALSE)</f>
        <v>O+</v>
      </c>
    </row>
    <row r="480" spans="1:24" ht="15.75" x14ac:dyDescent="0.25">
      <c r="A480" s="43">
        <v>479</v>
      </c>
      <c r="B480" t="str">
        <f>VLOOKUP(D480,Cara!$C$21:$D$27,2,FALSE)</f>
        <v>D</v>
      </c>
      <c r="C480" t="str">
        <f t="shared" si="21"/>
        <v>D0479</v>
      </c>
      <c r="D480" t="s">
        <v>1013</v>
      </c>
      <c r="E480" s="4" t="str">
        <f>VLOOKUP(C480,Detail!$G:$H,2,FALSE)</f>
        <v>Puspa Fujiati</v>
      </c>
      <c r="F480" s="4" t="str">
        <f>VLOOKUP(D480,Helper!$D$31:$F$36,3,FALSE)</f>
        <v>Pak Andi</v>
      </c>
      <c r="G480">
        <v>89</v>
      </c>
      <c r="H480">
        <v>41</v>
      </c>
      <c r="I480">
        <v>65</v>
      </c>
      <c r="J480">
        <v>65</v>
      </c>
      <c r="K480">
        <v>54</v>
      </c>
      <c r="L480">
        <v>88</v>
      </c>
      <c r="M480">
        <v>79</v>
      </c>
      <c r="N480" s="36">
        <f>IFERROR(VLOOKUP(C480,Absen!$A$2:$B$501,2,FALSE),"No")</f>
        <v>44817</v>
      </c>
      <c r="O480" t="str">
        <f t="shared" si="22"/>
        <v>September</v>
      </c>
      <c r="P480">
        <f t="shared" si="23"/>
        <v>69</v>
      </c>
      <c r="Q480" s="42">
        <f>(Main!G480*12.5%)+(H480*12.5%)+(J480*12.5%)+(K480*12.5%)+(I480*20%)+(L480*20%)+(P480*10%)</f>
        <v>68.625</v>
      </c>
      <c r="R480" t="str">
        <f>VLOOKUP(Q480,Cara!$E$44:$F$49,2,TRUE)</f>
        <v>C</v>
      </c>
      <c r="S480" s="5">
        <f>VLOOKUP(C480,Sheet1!$A$2:$B$1001,2,FALSE)</f>
        <v>37929</v>
      </c>
      <c r="T480" s="6" t="str">
        <f>VLOOKUP(C480,Sheet1!$A$2:$G$1001,7,)</f>
        <v>Bontang</v>
      </c>
      <c r="U480" s="4">
        <f>VLOOKUP(C480,Sheet1!$A$2:$D$1001,4,FALSE)</f>
        <v>163</v>
      </c>
      <c r="V480" s="4">
        <f>VLOOKUP(C480,Sheet1!$A$2:$E$1001,5,FALSE)</f>
        <v>67</v>
      </c>
      <c r="W480" s="4" t="str">
        <f>VLOOKUP(C480,Sheet1!$A$2:$F$1001,6,FALSE)</f>
        <v>Gang Cempaka No. 14</v>
      </c>
      <c r="X480" s="4" t="str">
        <f>VLOOKUP(Main!C480,Sheet1!$A$2:$C$1001,3,FALSE)</f>
        <v>A+</v>
      </c>
    </row>
    <row r="481" spans="1:24" ht="15.75" x14ac:dyDescent="0.25">
      <c r="A481" s="43">
        <v>480</v>
      </c>
      <c r="B481" t="str">
        <f>VLOOKUP(D481,Cara!$C$21:$D$27,2,FALSE)</f>
        <v>B</v>
      </c>
      <c r="C481" t="str">
        <f t="shared" si="21"/>
        <v>B0480</v>
      </c>
      <c r="D481" t="s">
        <v>1014</v>
      </c>
      <c r="E481" s="4" t="str">
        <f>VLOOKUP(C481,Detail!$G:$H,2,FALSE)</f>
        <v>Fitriani Nuraini</v>
      </c>
      <c r="F481" s="4" t="str">
        <f>VLOOKUP(D481,Helper!$D$31:$F$36,3,FALSE)</f>
        <v>Bu Ratna</v>
      </c>
      <c r="G481">
        <v>72</v>
      </c>
      <c r="H481">
        <v>51</v>
      </c>
      <c r="I481">
        <v>42</v>
      </c>
      <c r="J481">
        <v>55</v>
      </c>
      <c r="K481">
        <v>86</v>
      </c>
      <c r="L481">
        <v>74</v>
      </c>
      <c r="M481">
        <v>85</v>
      </c>
      <c r="N481" s="36" t="str">
        <f>IFERROR(VLOOKUP(C481,Absen!$A$2:$B$501,2,FALSE),"No")</f>
        <v>No</v>
      </c>
      <c r="O481" t="str">
        <f t="shared" si="22"/>
        <v>No</v>
      </c>
      <c r="P481">
        <f t="shared" si="23"/>
        <v>85</v>
      </c>
      <c r="Q481" s="42">
        <f>(Main!G481*12.5%)+(H481*12.5%)+(J481*12.5%)+(K481*12.5%)+(I481*20%)+(L481*20%)+(P481*10%)</f>
        <v>64.7</v>
      </c>
      <c r="R481" t="str">
        <f>VLOOKUP(Q481,Cara!$E$44:$F$49,2,TRUE)</f>
        <v>C</v>
      </c>
      <c r="S481" s="5">
        <f>VLOOKUP(C481,Sheet1!$A$2:$B$1001,2,FALSE)</f>
        <v>37390</v>
      </c>
      <c r="T481" s="6" t="str">
        <f>VLOOKUP(C481,Sheet1!$A$2:$G$1001,7,)</f>
        <v>Manado</v>
      </c>
      <c r="U481" s="4">
        <f>VLOOKUP(C481,Sheet1!$A$2:$D$1001,4,FALSE)</f>
        <v>153</v>
      </c>
      <c r="V481" s="4">
        <f>VLOOKUP(C481,Sheet1!$A$2:$E$1001,5,FALSE)</f>
        <v>49</v>
      </c>
      <c r="W481" s="4" t="str">
        <f>VLOOKUP(C481,Sheet1!$A$2:$F$1001,6,FALSE)</f>
        <v xml:space="preserve">Gg. Tebet Barat Dalam No. 6
</v>
      </c>
      <c r="X481" s="4" t="str">
        <f>VLOOKUP(Main!C481,Sheet1!$A$2:$C$1001,3,FALSE)</f>
        <v>O-</v>
      </c>
    </row>
    <row r="482" spans="1:24" ht="15.75" x14ac:dyDescent="0.25">
      <c r="A482" s="43">
        <v>481</v>
      </c>
      <c r="B482" t="str">
        <f>VLOOKUP(D482,Cara!$C$21:$D$27,2,FALSE)</f>
        <v>C</v>
      </c>
      <c r="C482" t="str">
        <f t="shared" si="21"/>
        <v>C0481</v>
      </c>
      <c r="D482" t="s">
        <v>1012</v>
      </c>
      <c r="E482" s="4" t="str">
        <f>VLOOKUP(C482,Detail!$G:$H,2,FALSE)</f>
        <v>Galih Prastuti</v>
      </c>
      <c r="F482" s="4" t="str">
        <f>VLOOKUP(D482,Helper!$D$31:$F$36,3,FALSE)</f>
        <v>Bu Made</v>
      </c>
      <c r="G482">
        <v>66</v>
      </c>
      <c r="H482">
        <v>43</v>
      </c>
      <c r="I482">
        <v>75</v>
      </c>
      <c r="J482">
        <v>75</v>
      </c>
      <c r="K482">
        <v>79</v>
      </c>
      <c r="L482">
        <v>77</v>
      </c>
      <c r="M482">
        <v>85</v>
      </c>
      <c r="N482" s="36">
        <f>IFERROR(VLOOKUP(C482,Absen!$A$2:$B$501,2,FALSE),"No")</f>
        <v>44857</v>
      </c>
      <c r="O482" t="str">
        <f t="shared" si="22"/>
        <v>October</v>
      </c>
      <c r="P482">
        <f t="shared" si="23"/>
        <v>75</v>
      </c>
      <c r="Q482" s="42">
        <f>(Main!G482*12.5%)+(H482*12.5%)+(J482*12.5%)+(K482*12.5%)+(I482*20%)+(L482*20%)+(P482*10%)</f>
        <v>70.775000000000006</v>
      </c>
      <c r="R482" t="str">
        <f>VLOOKUP(Q482,Cara!$E$44:$F$49,2,TRUE)</f>
        <v>B</v>
      </c>
      <c r="S482" s="5">
        <f>VLOOKUP(C482,Sheet1!$A$2:$B$1001,2,FALSE)</f>
        <v>37565</v>
      </c>
      <c r="T482" s="6" t="str">
        <f>VLOOKUP(C482,Sheet1!$A$2:$G$1001,7,)</f>
        <v>Bandung</v>
      </c>
      <c r="U482" s="4">
        <f>VLOOKUP(C482,Sheet1!$A$2:$D$1001,4,FALSE)</f>
        <v>167</v>
      </c>
      <c r="V482" s="4">
        <f>VLOOKUP(C482,Sheet1!$A$2:$E$1001,5,FALSE)</f>
        <v>79</v>
      </c>
      <c r="W482" s="4" t="str">
        <f>VLOOKUP(C482,Sheet1!$A$2:$F$1001,6,FALSE)</f>
        <v xml:space="preserve">Gang W.R. Supratman No. 0
</v>
      </c>
      <c r="X482" s="4" t="str">
        <f>VLOOKUP(Main!C482,Sheet1!$A$2:$C$1001,3,FALSE)</f>
        <v>AB+</v>
      </c>
    </row>
    <row r="483" spans="1:24" ht="15.75" x14ac:dyDescent="0.25">
      <c r="A483" s="43">
        <v>482</v>
      </c>
      <c r="B483" t="str">
        <f>VLOOKUP(D483,Cara!$C$21:$D$27,2,FALSE)</f>
        <v>A</v>
      </c>
      <c r="C483" t="str">
        <f t="shared" si="21"/>
        <v>A0482</v>
      </c>
      <c r="D483" t="s">
        <v>1015</v>
      </c>
      <c r="E483" s="4" t="str">
        <f>VLOOKUP(C483,Detail!$G:$H,2,FALSE)</f>
        <v>Harto Tarihoran</v>
      </c>
      <c r="F483" s="4" t="str">
        <f>VLOOKUP(D483,Helper!$D$31:$F$36,3,FALSE)</f>
        <v>Pak Budi</v>
      </c>
      <c r="G483">
        <v>76</v>
      </c>
      <c r="H483">
        <v>51</v>
      </c>
      <c r="I483">
        <v>54</v>
      </c>
      <c r="J483">
        <v>69</v>
      </c>
      <c r="K483">
        <v>67</v>
      </c>
      <c r="L483">
        <v>70</v>
      </c>
      <c r="M483">
        <v>61</v>
      </c>
      <c r="N483" s="36" t="str">
        <f>IFERROR(VLOOKUP(C483,Absen!$A$2:$B$501,2,FALSE),"No")</f>
        <v>No</v>
      </c>
      <c r="O483" t="str">
        <f t="shared" si="22"/>
        <v>No</v>
      </c>
      <c r="P483">
        <f t="shared" si="23"/>
        <v>61</v>
      </c>
      <c r="Q483" s="42">
        <f>(Main!G483*12.5%)+(H483*12.5%)+(J483*12.5%)+(K483*12.5%)+(I483*20%)+(L483*20%)+(P483*10%)</f>
        <v>63.774999999999999</v>
      </c>
      <c r="R483" t="str">
        <f>VLOOKUP(Q483,Cara!$E$44:$F$49,2,TRUE)</f>
        <v>C</v>
      </c>
      <c r="S483" s="5">
        <f>VLOOKUP(C483,Sheet1!$A$2:$B$1001,2,FALSE)</f>
        <v>38450</v>
      </c>
      <c r="T483" s="6" t="str">
        <f>VLOOKUP(C483,Sheet1!$A$2:$G$1001,7,)</f>
        <v>Blitar</v>
      </c>
      <c r="U483" s="4">
        <f>VLOOKUP(C483,Sheet1!$A$2:$D$1001,4,FALSE)</f>
        <v>177</v>
      </c>
      <c r="V483" s="4">
        <f>VLOOKUP(C483,Sheet1!$A$2:$E$1001,5,FALSE)</f>
        <v>76</v>
      </c>
      <c r="W483" s="4" t="str">
        <f>VLOOKUP(C483,Sheet1!$A$2:$F$1001,6,FALSE)</f>
        <v xml:space="preserve">Jalan K.H. Wahid Hasyim No. 4
</v>
      </c>
      <c r="X483" s="4" t="str">
        <f>VLOOKUP(Main!C483,Sheet1!$A$2:$C$1001,3,FALSE)</f>
        <v>AB-</v>
      </c>
    </row>
    <row r="484" spans="1:24" ht="15.75" x14ac:dyDescent="0.25">
      <c r="A484" s="43">
        <v>483</v>
      </c>
      <c r="B484" t="str">
        <f>VLOOKUP(D484,Cara!$C$21:$D$27,2,FALSE)</f>
        <v>B</v>
      </c>
      <c r="C484" t="str">
        <f t="shared" si="21"/>
        <v>B0483</v>
      </c>
      <c r="D484" t="s">
        <v>1014</v>
      </c>
      <c r="E484" s="4" t="str">
        <f>VLOOKUP(C484,Detail!$G:$H,2,FALSE)</f>
        <v>Wani Wahyudin</v>
      </c>
      <c r="F484" s="4" t="str">
        <f>VLOOKUP(D484,Helper!$D$31:$F$36,3,FALSE)</f>
        <v>Bu Ratna</v>
      </c>
      <c r="G484">
        <v>53</v>
      </c>
      <c r="H484">
        <v>41</v>
      </c>
      <c r="I484">
        <v>77</v>
      </c>
      <c r="J484">
        <v>67</v>
      </c>
      <c r="K484">
        <v>69</v>
      </c>
      <c r="L484">
        <v>46</v>
      </c>
      <c r="M484">
        <v>69</v>
      </c>
      <c r="N484" s="36">
        <f>IFERROR(VLOOKUP(C484,Absen!$A$2:$B$501,2,FALSE),"No")</f>
        <v>44850</v>
      </c>
      <c r="O484" t="str">
        <f t="shared" si="22"/>
        <v>October</v>
      </c>
      <c r="P484">
        <f t="shared" si="23"/>
        <v>59</v>
      </c>
      <c r="Q484" s="42">
        <f>(Main!G484*12.5%)+(H484*12.5%)+(J484*12.5%)+(K484*12.5%)+(I484*20%)+(L484*20%)+(P484*10%)</f>
        <v>59.25</v>
      </c>
      <c r="R484" t="str">
        <f>VLOOKUP(Q484,Cara!$E$44:$F$49,2,TRUE)</f>
        <v>D</v>
      </c>
      <c r="S484" s="5">
        <f>VLOOKUP(C484,Sheet1!$A$2:$B$1001,2,FALSE)</f>
        <v>37184</v>
      </c>
      <c r="T484" s="6" t="str">
        <f>VLOOKUP(C484,Sheet1!$A$2:$G$1001,7,)</f>
        <v>Bitung</v>
      </c>
      <c r="U484" s="4">
        <f>VLOOKUP(C484,Sheet1!$A$2:$D$1001,4,FALSE)</f>
        <v>156</v>
      </c>
      <c r="V484" s="4">
        <f>VLOOKUP(C484,Sheet1!$A$2:$E$1001,5,FALSE)</f>
        <v>54</v>
      </c>
      <c r="W484" s="4" t="str">
        <f>VLOOKUP(C484,Sheet1!$A$2:$F$1001,6,FALSE)</f>
        <v>Jl. Kutisari Selatan No. 35</v>
      </c>
      <c r="X484" s="4" t="str">
        <f>VLOOKUP(Main!C484,Sheet1!$A$2:$C$1001,3,FALSE)</f>
        <v>O-</v>
      </c>
    </row>
    <row r="485" spans="1:24" ht="15.75" x14ac:dyDescent="0.25">
      <c r="A485" s="43">
        <v>484</v>
      </c>
      <c r="B485" t="str">
        <f>VLOOKUP(D485,Cara!$C$21:$D$27,2,FALSE)</f>
        <v>F</v>
      </c>
      <c r="C485" t="str">
        <f t="shared" si="21"/>
        <v>F0484</v>
      </c>
      <c r="D485" t="s">
        <v>1011</v>
      </c>
      <c r="E485" s="4" t="str">
        <f>VLOOKUP(C485,Detail!$G:$H,2,FALSE)</f>
        <v>Dian Hidayanto</v>
      </c>
      <c r="F485" s="4" t="str">
        <f>VLOOKUP(D485,Helper!$D$31:$F$36,3,FALSE)</f>
        <v>Pak Krisna</v>
      </c>
      <c r="G485">
        <v>61</v>
      </c>
      <c r="H485">
        <v>69</v>
      </c>
      <c r="I485">
        <v>70</v>
      </c>
      <c r="J485">
        <v>69</v>
      </c>
      <c r="K485">
        <v>80</v>
      </c>
      <c r="L485">
        <v>47</v>
      </c>
      <c r="M485">
        <v>71</v>
      </c>
      <c r="N485" s="36" t="str">
        <f>IFERROR(VLOOKUP(C485,Absen!$A$2:$B$501,2,FALSE),"No")</f>
        <v>No</v>
      </c>
      <c r="O485" t="str">
        <f t="shared" si="22"/>
        <v>No</v>
      </c>
      <c r="P485">
        <f t="shared" si="23"/>
        <v>71</v>
      </c>
      <c r="Q485" s="42">
        <f>(Main!G485*12.5%)+(H485*12.5%)+(J485*12.5%)+(K485*12.5%)+(I485*20%)+(L485*20%)+(P485*10%)</f>
        <v>65.375</v>
      </c>
      <c r="R485" t="str">
        <f>VLOOKUP(Q485,Cara!$E$44:$F$49,2,TRUE)</f>
        <v>C</v>
      </c>
      <c r="S485" s="5">
        <f>VLOOKUP(C485,Sheet1!$A$2:$B$1001,2,FALSE)</f>
        <v>38007</v>
      </c>
      <c r="T485" s="6" t="str">
        <f>VLOOKUP(C485,Sheet1!$A$2:$G$1001,7,)</f>
        <v>Bekasi</v>
      </c>
      <c r="U485" s="4">
        <f>VLOOKUP(C485,Sheet1!$A$2:$D$1001,4,FALSE)</f>
        <v>174</v>
      </c>
      <c r="V485" s="4">
        <f>VLOOKUP(C485,Sheet1!$A$2:$E$1001,5,FALSE)</f>
        <v>95</v>
      </c>
      <c r="W485" s="4" t="str">
        <f>VLOOKUP(C485,Sheet1!$A$2:$F$1001,6,FALSE)</f>
        <v>Jalan Soekarno Hatta No. 91</v>
      </c>
      <c r="X485" s="4" t="str">
        <f>VLOOKUP(Main!C485,Sheet1!$A$2:$C$1001,3,FALSE)</f>
        <v>A+</v>
      </c>
    </row>
    <row r="486" spans="1:24" ht="15.75" x14ac:dyDescent="0.25">
      <c r="A486" s="43">
        <v>485</v>
      </c>
      <c r="B486" t="str">
        <f>VLOOKUP(D486,Cara!$C$21:$D$27,2,FALSE)</f>
        <v>A</v>
      </c>
      <c r="C486" t="str">
        <f t="shared" si="21"/>
        <v>A0485</v>
      </c>
      <c r="D486" t="s">
        <v>1015</v>
      </c>
      <c r="E486" s="4" t="str">
        <f>VLOOKUP(C486,Detail!$G:$H,2,FALSE)</f>
        <v>Dina Marbun</v>
      </c>
      <c r="F486" s="4" t="str">
        <f>VLOOKUP(D486,Helper!$D$31:$F$36,3,FALSE)</f>
        <v>Pak Budi</v>
      </c>
      <c r="G486">
        <v>58</v>
      </c>
      <c r="H486">
        <v>57</v>
      </c>
      <c r="I486">
        <v>49</v>
      </c>
      <c r="J486">
        <v>53</v>
      </c>
      <c r="K486">
        <v>79</v>
      </c>
      <c r="L486">
        <v>91</v>
      </c>
      <c r="M486">
        <v>67</v>
      </c>
      <c r="N486" s="36" t="str">
        <f>IFERROR(VLOOKUP(C486,Absen!$A$2:$B$501,2,FALSE),"No")</f>
        <v>No</v>
      </c>
      <c r="O486" t="str">
        <f t="shared" si="22"/>
        <v>No</v>
      </c>
      <c r="P486">
        <f t="shared" si="23"/>
        <v>67</v>
      </c>
      <c r="Q486" s="42">
        <f>(Main!G486*12.5%)+(H486*12.5%)+(J486*12.5%)+(K486*12.5%)+(I486*20%)+(L486*20%)+(P486*10%)</f>
        <v>65.575000000000003</v>
      </c>
      <c r="R486" t="str">
        <f>VLOOKUP(Q486,Cara!$E$44:$F$49,2,TRUE)</f>
        <v>C</v>
      </c>
      <c r="S486" s="5">
        <f>VLOOKUP(C486,Sheet1!$A$2:$B$1001,2,FALSE)</f>
        <v>37563</v>
      </c>
      <c r="T486" s="6" t="str">
        <f>VLOOKUP(C486,Sheet1!$A$2:$G$1001,7,)</f>
        <v>Bontang</v>
      </c>
      <c r="U486" s="4">
        <f>VLOOKUP(C486,Sheet1!$A$2:$D$1001,4,FALSE)</f>
        <v>179</v>
      </c>
      <c r="V486" s="4">
        <f>VLOOKUP(C486,Sheet1!$A$2:$E$1001,5,FALSE)</f>
        <v>54</v>
      </c>
      <c r="W486" s="4" t="str">
        <f>VLOOKUP(C486,Sheet1!$A$2:$F$1001,6,FALSE)</f>
        <v xml:space="preserve">Gg. Kiaracondong No. 6
</v>
      </c>
      <c r="X486" s="4" t="str">
        <f>VLOOKUP(Main!C486,Sheet1!$A$2:$C$1001,3,FALSE)</f>
        <v>AB-</v>
      </c>
    </row>
    <row r="487" spans="1:24" ht="15.75" x14ac:dyDescent="0.25">
      <c r="A487" s="43">
        <v>486</v>
      </c>
      <c r="B487" t="str">
        <f>VLOOKUP(D487,Cara!$C$21:$D$27,2,FALSE)</f>
        <v>D</v>
      </c>
      <c r="C487" t="str">
        <f t="shared" si="21"/>
        <v>D0486</v>
      </c>
      <c r="D487" t="s">
        <v>1013</v>
      </c>
      <c r="E487" s="4" t="str">
        <f>VLOOKUP(C487,Detail!$G:$H,2,FALSE)</f>
        <v>Ajiman Hakim</v>
      </c>
      <c r="F487" s="4" t="str">
        <f>VLOOKUP(D487,Helper!$D$31:$F$36,3,FALSE)</f>
        <v>Pak Andi</v>
      </c>
      <c r="G487">
        <v>95</v>
      </c>
      <c r="H487">
        <v>44</v>
      </c>
      <c r="I487">
        <v>48</v>
      </c>
      <c r="J487">
        <v>74</v>
      </c>
      <c r="K487">
        <v>73</v>
      </c>
      <c r="L487">
        <v>97</v>
      </c>
      <c r="M487">
        <v>72</v>
      </c>
      <c r="N487" s="36" t="str">
        <f>IFERROR(VLOOKUP(C487,Absen!$A$2:$B$501,2,FALSE),"No")</f>
        <v>No</v>
      </c>
      <c r="O487" t="str">
        <f t="shared" si="22"/>
        <v>No</v>
      </c>
      <c r="P487">
        <f t="shared" si="23"/>
        <v>72</v>
      </c>
      <c r="Q487" s="42">
        <f>(Main!G487*12.5%)+(H487*12.5%)+(J487*12.5%)+(K487*12.5%)+(I487*20%)+(L487*20%)+(P487*10%)</f>
        <v>71.95</v>
      </c>
      <c r="R487" t="str">
        <f>VLOOKUP(Q487,Cara!$E$44:$F$49,2,TRUE)</f>
        <v>B</v>
      </c>
      <c r="S487" s="5">
        <f>VLOOKUP(C487,Sheet1!$A$2:$B$1001,2,FALSE)</f>
        <v>37363</v>
      </c>
      <c r="T487" s="6" t="str">
        <f>VLOOKUP(C487,Sheet1!$A$2:$G$1001,7,)</f>
        <v>Salatiga</v>
      </c>
      <c r="U487" s="4">
        <f>VLOOKUP(C487,Sheet1!$A$2:$D$1001,4,FALSE)</f>
        <v>179</v>
      </c>
      <c r="V487" s="4">
        <f>VLOOKUP(C487,Sheet1!$A$2:$E$1001,5,FALSE)</f>
        <v>50</v>
      </c>
      <c r="W487" s="4" t="str">
        <f>VLOOKUP(C487,Sheet1!$A$2:$F$1001,6,FALSE)</f>
        <v xml:space="preserve">Gg. Sentot Alibasa No. 8
</v>
      </c>
      <c r="X487" s="4" t="str">
        <f>VLOOKUP(Main!C487,Sheet1!$A$2:$C$1001,3,FALSE)</f>
        <v>A+</v>
      </c>
    </row>
    <row r="488" spans="1:24" ht="15.75" x14ac:dyDescent="0.25">
      <c r="A488" s="43">
        <v>487</v>
      </c>
      <c r="B488" t="str">
        <f>VLOOKUP(D488,Cara!$C$21:$D$27,2,FALSE)</f>
        <v>C</v>
      </c>
      <c r="C488" t="str">
        <f t="shared" si="21"/>
        <v>C0487</v>
      </c>
      <c r="D488" t="s">
        <v>1012</v>
      </c>
      <c r="E488" s="4" t="str">
        <f>VLOOKUP(C488,Detail!$G:$H,2,FALSE)</f>
        <v>Talia Nainggolan</v>
      </c>
      <c r="F488" s="4" t="str">
        <f>VLOOKUP(D488,Helper!$D$31:$F$36,3,FALSE)</f>
        <v>Bu Made</v>
      </c>
      <c r="G488">
        <v>72</v>
      </c>
      <c r="H488">
        <v>53</v>
      </c>
      <c r="I488">
        <v>92</v>
      </c>
      <c r="J488">
        <v>75</v>
      </c>
      <c r="K488">
        <v>81</v>
      </c>
      <c r="L488">
        <v>87</v>
      </c>
      <c r="M488">
        <v>98</v>
      </c>
      <c r="N488" s="36">
        <f>IFERROR(VLOOKUP(C488,Absen!$A$2:$B$501,2,FALSE),"No")</f>
        <v>44888</v>
      </c>
      <c r="O488" t="str">
        <f t="shared" si="22"/>
        <v>November</v>
      </c>
      <c r="P488">
        <f t="shared" si="23"/>
        <v>88</v>
      </c>
      <c r="Q488" s="42">
        <f>(Main!G488*12.5%)+(H488*12.5%)+(J488*12.5%)+(K488*12.5%)+(I488*20%)+(L488*20%)+(P488*10%)</f>
        <v>79.725000000000009</v>
      </c>
      <c r="R488" t="str">
        <f>VLOOKUP(Q488,Cara!$E$44:$F$49,2,TRUE)</f>
        <v>B</v>
      </c>
      <c r="S488" s="5">
        <f>VLOOKUP(C488,Sheet1!$A$2:$B$1001,2,FALSE)</f>
        <v>37015</v>
      </c>
      <c r="T488" s="6" t="str">
        <f>VLOOKUP(C488,Sheet1!$A$2:$G$1001,7,)</f>
        <v>Kota Administrasi Jakarta Selatan</v>
      </c>
      <c r="U488" s="4">
        <f>VLOOKUP(C488,Sheet1!$A$2:$D$1001,4,FALSE)</f>
        <v>167</v>
      </c>
      <c r="V488" s="4">
        <f>VLOOKUP(C488,Sheet1!$A$2:$E$1001,5,FALSE)</f>
        <v>50</v>
      </c>
      <c r="W488" s="4" t="str">
        <f>VLOOKUP(C488,Sheet1!$A$2:$F$1001,6,FALSE)</f>
        <v xml:space="preserve">Jalan Pasteur No. 6
</v>
      </c>
      <c r="X488" s="4" t="str">
        <f>VLOOKUP(Main!C488,Sheet1!$A$2:$C$1001,3,FALSE)</f>
        <v>O+</v>
      </c>
    </row>
    <row r="489" spans="1:24" ht="15.75" x14ac:dyDescent="0.25">
      <c r="A489" s="43">
        <v>488</v>
      </c>
      <c r="B489" t="str">
        <f>VLOOKUP(D489,Cara!$C$21:$D$27,2,FALSE)</f>
        <v>A</v>
      </c>
      <c r="C489" t="str">
        <f t="shared" si="21"/>
        <v>A0488</v>
      </c>
      <c r="D489" t="s">
        <v>1015</v>
      </c>
      <c r="E489" s="4" t="str">
        <f>VLOOKUP(C489,Detail!$G:$H,2,FALSE)</f>
        <v>Setya Uyainah</v>
      </c>
      <c r="F489" s="4" t="str">
        <f>VLOOKUP(D489,Helper!$D$31:$F$36,3,FALSE)</f>
        <v>Pak Budi</v>
      </c>
      <c r="G489">
        <v>67</v>
      </c>
      <c r="H489">
        <v>70</v>
      </c>
      <c r="I489">
        <v>67</v>
      </c>
      <c r="J489">
        <v>68</v>
      </c>
      <c r="K489">
        <v>71</v>
      </c>
      <c r="L489">
        <v>42</v>
      </c>
      <c r="M489">
        <v>73</v>
      </c>
      <c r="N489" s="36">
        <f>IFERROR(VLOOKUP(C489,Absen!$A$2:$B$501,2,FALSE),"No")</f>
        <v>44796</v>
      </c>
      <c r="O489" t="str">
        <f t="shared" si="22"/>
        <v>August</v>
      </c>
      <c r="P489">
        <f t="shared" si="23"/>
        <v>63</v>
      </c>
      <c r="Q489" s="42">
        <f>(Main!G489*12.5%)+(H489*12.5%)+(J489*12.5%)+(K489*12.5%)+(I489*20%)+(L489*20%)+(P489*10%)</f>
        <v>62.599999999999994</v>
      </c>
      <c r="R489" t="str">
        <f>VLOOKUP(Q489,Cara!$E$44:$F$49,2,TRUE)</f>
        <v>C</v>
      </c>
      <c r="S489" s="5">
        <f>VLOOKUP(C489,Sheet1!$A$2:$B$1001,2,FALSE)</f>
        <v>37197</v>
      </c>
      <c r="T489" s="6" t="str">
        <f>VLOOKUP(C489,Sheet1!$A$2:$G$1001,7,)</f>
        <v>Kota Administrasi Jakarta Selatan</v>
      </c>
      <c r="U489" s="4">
        <f>VLOOKUP(C489,Sheet1!$A$2:$D$1001,4,FALSE)</f>
        <v>162</v>
      </c>
      <c r="V489" s="4">
        <f>VLOOKUP(C489,Sheet1!$A$2:$E$1001,5,FALSE)</f>
        <v>72</v>
      </c>
      <c r="W489" s="4" t="str">
        <f>VLOOKUP(C489,Sheet1!$A$2:$F$1001,6,FALSE)</f>
        <v>Jalan Tubagus Ismail No. 73</v>
      </c>
      <c r="X489" s="4" t="str">
        <f>VLOOKUP(Main!C489,Sheet1!$A$2:$C$1001,3,FALSE)</f>
        <v>AB-</v>
      </c>
    </row>
    <row r="490" spans="1:24" ht="15.75" x14ac:dyDescent="0.25">
      <c r="A490" s="43">
        <v>489</v>
      </c>
      <c r="B490" t="str">
        <f>VLOOKUP(D490,Cara!$C$21:$D$27,2,FALSE)</f>
        <v>D</v>
      </c>
      <c r="C490" t="str">
        <f t="shared" si="21"/>
        <v>D0489</v>
      </c>
      <c r="D490" t="s">
        <v>1013</v>
      </c>
      <c r="E490" s="4" t="str">
        <f>VLOOKUP(C490,Detail!$G:$H,2,FALSE)</f>
        <v>Umi Padmasari</v>
      </c>
      <c r="F490" s="4" t="str">
        <f>VLOOKUP(D490,Helper!$D$31:$F$36,3,FALSE)</f>
        <v>Pak Andi</v>
      </c>
      <c r="G490">
        <v>84</v>
      </c>
      <c r="H490">
        <v>55</v>
      </c>
      <c r="I490">
        <v>89</v>
      </c>
      <c r="J490">
        <v>70</v>
      </c>
      <c r="K490">
        <v>65</v>
      </c>
      <c r="L490">
        <v>77</v>
      </c>
      <c r="M490">
        <v>79</v>
      </c>
      <c r="N490" s="36" t="str">
        <f>IFERROR(VLOOKUP(C490,Absen!$A$2:$B$501,2,FALSE),"No")</f>
        <v>No</v>
      </c>
      <c r="O490" t="str">
        <f t="shared" si="22"/>
        <v>No</v>
      </c>
      <c r="P490">
        <f t="shared" si="23"/>
        <v>79</v>
      </c>
      <c r="Q490" s="42">
        <f>(Main!G490*12.5%)+(H490*12.5%)+(J490*12.5%)+(K490*12.5%)+(I490*20%)+(L490*20%)+(P490*10%)</f>
        <v>75.350000000000009</v>
      </c>
      <c r="R490" t="str">
        <f>VLOOKUP(Q490,Cara!$E$44:$F$49,2,TRUE)</f>
        <v>B</v>
      </c>
      <c r="S490" s="5">
        <f>VLOOKUP(C490,Sheet1!$A$2:$B$1001,2,FALSE)</f>
        <v>37988</v>
      </c>
      <c r="T490" s="6" t="str">
        <f>VLOOKUP(C490,Sheet1!$A$2:$G$1001,7,)</f>
        <v>Probolinggo</v>
      </c>
      <c r="U490" s="4">
        <f>VLOOKUP(C490,Sheet1!$A$2:$D$1001,4,FALSE)</f>
        <v>158</v>
      </c>
      <c r="V490" s="4">
        <f>VLOOKUP(C490,Sheet1!$A$2:$E$1001,5,FALSE)</f>
        <v>95</v>
      </c>
      <c r="W490" s="4" t="str">
        <f>VLOOKUP(C490,Sheet1!$A$2:$F$1001,6,FALSE)</f>
        <v xml:space="preserve">Gg. Gegerkalong Hilir No. 7
</v>
      </c>
      <c r="X490" s="4" t="str">
        <f>VLOOKUP(Main!C490,Sheet1!$A$2:$C$1001,3,FALSE)</f>
        <v>O-</v>
      </c>
    </row>
    <row r="491" spans="1:24" ht="15.75" x14ac:dyDescent="0.25">
      <c r="A491" s="43">
        <v>490</v>
      </c>
      <c r="B491" t="str">
        <f>VLOOKUP(D491,Cara!$C$21:$D$27,2,FALSE)</f>
        <v>C</v>
      </c>
      <c r="C491" t="str">
        <f t="shared" si="21"/>
        <v>C0490</v>
      </c>
      <c r="D491" t="s">
        <v>1012</v>
      </c>
      <c r="E491" s="4" t="str">
        <f>VLOOKUP(C491,Detail!$G:$H,2,FALSE)</f>
        <v>Lega Habibi</v>
      </c>
      <c r="F491" s="4" t="str">
        <f>VLOOKUP(D491,Helper!$D$31:$F$36,3,FALSE)</f>
        <v>Bu Made</v>
      </c>
      <c r="G491">
        <v>89</v>
      </c>
      <c r="H491">
        <v>62</v>
      </c>
      <c r="I491">
        <v>36</v>
      </c>
      <c r="J491">
        <v>75</v>
      </c>
      <c r="K491">
        <v>88</v>
      </c>
      <c r="L491">
        <v>45</v>
      </c>
      <c r="M491">
        <v>60</v>
      </c>
      <c r="N491" s="36">
        <f>IFERROR(VLOOKUP(C491,Absen!$A$2:$B$501,2,FALSE),"No")</f>
        <v>44815</v>
      </c>
      <c r="O491" t="str">
        <f t="shared" si="22"/>
        <v>September</v>
      </c>
      <c r="P491">
        <f t="shared" si="23"/>
        <v>50</v>
      </c>
      <c r="Q491" s="42">
        <f>(Main!G491*12.5%)+(H491*12.5%)+(J491*12.5%)+(K491*12.5%)+(I491*20%)+(L491*20%)+(P491*10%)</f>
        <v>60.45</v>
      </c>
      <c r="R491" t="str">
        <f>VLOOKUP(Q491,Cara!$E$44:$F$49,2,TRUE)</f>
        <v>C</v>
      </c>
      <c r="S491" s="5">
        <f>VLOOKUP(C491,Sheet1!$A$2:$B$1001,2,FALSE)</f>
        <v>38104</v>
      </c>
      <c r="T491" s="6" t="str">
        <f>VLOOKUP(C491,Sheet1!$A$2:$G$1001,7,)</f>
        <v>Ambon</v>
      </c>
      <c r="U491" s="4">
        <f>VLOOKUP(C491,Sheet1!$A$2:$D$1001,4,FALSE)</f>
        <v>158</v>
      </c>
      <c r="V491" s="4">
        <f>VLOOKUP(C491,Sheet1!$A$2:$E$1001,5,FALSE)</f>
        <v>58</v>
      </c>
      <c r="W491" s="4" t="str">
        <f>VLOOKUP(C491,Sheet1!$A$2:$F$1001,6,FALSE)</f>
        <v>Gg. Antapani Lama No. 96</v>
      </c>
      <c r="X491" s="4" t="str">
        <f>VLOOKUP(Main!C491,Sheet1!$A$2:$C$1001,3,FALSE)</f>
        <v>B-</v>
      </c>
    </row>
    <row r="492" spans="1:24" ht="15.75" x14ac:dyDescent="0.25">
      <c r="A492" s="43">
        <v>491</v>
      </c>
      <c r="B492" t="str">
        <f>VLOOKUP(D492,Cara!$C$21:$D$27,2,FALSE)</f>
        <v>D</v>
      </c>
      <c r="C492" t="str">
        <f t="shared" si="21"/>
        <v>D0491</v>
      </c>
      <c r="D492" t="s">
        <v>1013</v>
      </c>
      <c r="E492" s="4" t="str">
        <f>VLOOKUP(C492,Detail!$G:$H,2,FALSE)</f>
        <v>Akarsana Permata</v>
      </c>
      <c r="F492" s="4" t="str">
        <f>VLOOKUP(D492,Helper!$D$31:$F$36,3,FALSE)</f>
        <v>Pak Andi</v>
      </c>
      <c r="G492">
        <v>81</v>
      </c>
      <c r="H492">
        <v>69</v>
      </c>
      <c r="I492">
        <v>32</v>
      </c>
      <c r="J492">
        <v>58</v>
      </c>
      <c r="K492">
        <v>51</v>
      </c>
      <c r="L492">
        <v>99</v>
      </c>
      <c r="M492">
        <v>88</v>
      </c>
      <c r="N492" s="36">
        <f>IFERROR(VLOOKUP(C492,Absen!$A$2:$B$501,2,FALSE),"No")</f>
        <v>44823</v>
      </c>
      <c r="O492" t="str">
        <f t="shared" si="22"/>
        <v>September</v>
      </c>
      <c r="P492">
        <f t="shared" si="23"/>
        <v>78</v>
      </c>
      <c r="Q492" s="42">
        <f>(Main!G492*12.5%)+(H492*12.5%)+(J492*12.5%)+(K492*12.5%)+(I492*20%)+(L492*20%)+(P492*10%)</f>
        <v>66.375</v>
      </c>
      <c r="R492" t="str">
        <f>VLOOKUP(Q492,Cara!$E$44:$F$49,2,TRUE)</f>
        <v>C</v>
      </c>
      <c r="S492" s="5">
        <f>VLOOKUP(C492,Sheet1!$A$2:$B$1001,2,FALSE)</f>
        <v>37063</v>
      </c>
      <c r="T492" s="6" t="str">
        <f>VLOOKUP(C492,Sheet1!$A$2:$G$1001,7,)</f>
        <v>Blitar</v>
      </c>
      <c r="U492" s="4">
        <f>VLOOKUP(C492,Sheet1!$A$2:$D$1001,4,FALSE)</f>
        <v>156</v>
      </c>
      <c r="V492" s="4">
        <f>VLOOKUP(C492,Sheet1!$A$2:$E$1001,5,FALSE)</f>
        <v>85</v>
      </c>
      <c r="W492" s="4" t="str">
        <f>VLOOKUP(C492,Sheet1!$A$2:$F$1001,6,FALSE)</f>
        <v>Gang Kebonjati No. 85</v>
      </c>
      <c r="X492" s="4" t="str">
        <f>VLOOKUP(Main!C492,Sheet1!$A$2:$C$1001,3,FALSE)</f>
        <v>AB-</v>
      </c>
    </row>
    <row r="493" spans="1:24" ht="15.75" x14ac:dyDescent="0.25">
      <c r="A493" s="43">
        <v>492</v>
      </c>
      <c r="B493" t="str">
        <f>VLOOKUP(D493,Cara!$C$21:$D$27,2,FALSE)</f>
        <v>E</v>
      </c>
      <c r="C493" t="str">
        <f t="shared" si="21"/>
        <v>E0492</v>
      </c>
      <c r="D493" t="s">
        <v>1010</v>
      </c>
      <c r="E493" s="4" t="str">
        <f>VLOOKUP(C493,Detail!$G:$H,2,FALSE)</f>
        <v>Halim Hakim</v>
      </c>
      <c r="F493" s="4" t="str">
        <f>VLOOKUP(D493,Helper!$D$31:$F$36,3,FALSE)</f>
        <v>Bu Dwi</v>
      </c>
      <c r="G493">
        <v>65</v>
      </c>
      <c r="H493">
        <v>70</v>
      </c>
      <c r="I493">
        <v>39</v>
      </c>
      <c r="J493">
        <v>53</v>
      </c>
      <c r="K493">
        <v>77</v>
      </c>
      <c r="L493">
        <v>87</v>
      </c>
      <c r="M493">
        <v>68</v>
      </c>
      <c r="N493" s="36">
        <f>IFERROR(VLOOKUP(C493,Absen!$A$2:$B$501,2,FALSE),"No")</f>
        <v>44812</v>
      </c>
      <c r="O493" t="str">
        <f t="shared" si="22"/>
        <v>September</v>
      </c>
      <c r="P493">
        <f t="shared" si="23"/>
        <v>58</v>
      </c>
      <c r="Q493" s="42">
        <f>(Main!G493*12.5%)+(H493*12.5%)+(J493*12.5%)+(K493*12.5%)+(I493*20%)+(L493*20%)+(P493*10%)</f>
        <v>64.125</v>
      </c>
      <c r="R493" t="str">
        <f>VLOOKUP(Q493,Cara!$E$44:$F$49,2,TRUE)</f>
        <v>C</v>
      </c>
      <c r="S493" s="5">
        <f>VLOOKUP(C493,Sheet1!$A$2:$B$1001,2,FALSE)</f>
        <v>38273</v>
      </c>
      <c r="T493" s="6" t="str">
        <f>VLOOKUP(C493,Sheet1!$A$2:$G$1001,7,)</f>
        <v>Banjarbaru</v>
      </c>
      <c r="U493" s="4">
        <f>VLOOKUP(C493,Sheet1!$A$2:$D$1001,4,FALSE)</f>
        <v>163</v>
      </c>
      <c r="V493" s="4">
        <f>VLOOKUP(C493,Sheet1!$A$2:$E$1001,5,FALSE)</f>
        <v>89</v>
      </c>
      <c r="W493" s="4" t="str">
        <f>VLOOKUP(C493,Sheet1!$A$2:$F$1001,6,FALSE)</f>
        <v>Jl. Sukajadi No. 74</v>
      </c>
      <c r="X493" s="4" t="str">
        <f>VLOOKUP(Main!C493,Sheet1!$A$2:$C$1001,3,FALSE)</f>
        <v>B-</v>
      </c>
    </row>
    <row r="494" spans="1:24" ht="15.75" x14ac:dyDescent="0.25">
      <c r="A494" s="43">
        <v>493</v>
      </c>
      <c r="B494" t="str">
        <f>VLOOKUP(D494,Cara!$C$21:$D$27,2,FALSE)</f>
        <v>A</v>
      </c>
      <c r="C494" t="str">
        <f t="shared" si="21"/>
        <v>A0493</v>
      </c>
      <c r="D494" t="s">
        <v>1015</v>
      </c>
      <c r="E494" s="4" t="str">
        <f>VLOOKUP(C494,Detail!$G:$H,2,FALSE)</f>
        <v>Nyana Lestari</v>
      </c>
      <c r="F494" s="4" t="str">
        <f>VLOOKUP(D494,Helper!$D$31:$F$36,3,FALSE)</f>
        <v>Pak Budi</v>
      </c>
      <c r="G494">
        <v>57</v>
      </c>
      <c r="H494">
        <v>59</v>
      </c>
      <c r="I494">
        <v>78</v>
      </c>
      <c r="J494">
        <v>63</v>
      </c>
      <c r="K494">
        <v>93</v>
      </c>
      <c r="L494">
        <v>64</v>
      </c>
      <c r="M494">
        <v>94</v>
      </c>
      <c r="N494" s="36" t="str">
        <f>IFERROR(VLOOKUP(C494,Absen!$A$2:$B$501,2,FALSE),"No")</f>
        <v>No</v>
      </c>
      <c r="O494" t="str">
        <f t="shared" si="22"/>
        <v>No</v>
      </c>
      <c r="P494">
        <f t="shared" si="23"/>
        <v>94</v>
      </c>
      <c r="Q494" s="42">
        <f>(Main!G494*12.5%)+(H494*12.5%)+(J494*12.5%)+(K494*12.5%)+(I494*20%)+(L494*20%)+(P494*10%)</f>
        <v>71.800000000000011</v>
      </c>
      <c r="R494" t="str">
        <f>VLOOKUP(Q494,Cara!$E$44:$F$49,2,TRUE)</f>
        <v>B</v>
      </c>
      <c r="S494" s="5">
        <f>VLOOKUP(C494,Sheet1!$A$2:$B$1001,2,FALSE)</f>
        <v>37572</v>
      </c>
      <c r="T494" s="6" t="str">
        <f>VLOOKUP(C494,Sheet1!$A$2:$G$1001,7,)</f>
        <v>Balikpapan</v>
      </c>
      <c r="U494" s="4">
        <f>VLOOKUP(C494,Sheet1!$A$2:$D$1001,4,FALSE)</f>
        <v>157</v>
      </c>
      <c r="V494" s="4">
        <f>VLOOKUP(C494,Sheet1!$A$2:$E$1001,5,FALSE)</f>
        <v>93</v>
      </c>
      <c r="W494" s="4" t="str">
        <f>VLOOKUP(C494,Sheet1!$A$2:$F$1001,6,FALSE)</f>
        <v>Jalan Kendalsari No. 53</v>
      </c>
      <c r="X494" s="4" t="str">
        <f>VLOOKUP(Main!C494,Sheet1!$A$2:$C$1001,3,FALSE)</f>
        <v>O+</v>
      </c>
    </row>
    <row r="495" spans="1:24" ht="15.75" x14ac:dyDescent="0.25">
      <c r="A495" s="43">
        <v>494</v>
      </c>
      <c r="B495" t="str">
        <f>VLOOKUP(D495,Cara!$C$21:$D$27,2,FALSE)</f>
        <v>C</v>
      </c>
      <c r="C495" t="str">
        <f t="shared" si="21"/>
        <v>C0494</v>
      </c>
      <c r="D495" t="s">
        <v>1012</v>
      </c>
      <c r="E495" s="4" t="str">
        <f>VLOOKUP(C495,Detail!$G:$H,2,FALSE)</f>
        <v>Enteng Wacana</v>
      </c>
      <c r="F495" s="4" t="str">
        <f>VLOOKUP(D495,Helper!$D$31:$F$36,3,FALSE)</f>
        <v>Bu Made</v>
      </c>
      <c r="G495">
        <v>80</v>
      </c>
      <c r="H495">
        <v>72</v>
      </c>
      <c r="I495">
        <v>53</v>
      </c>
      <c r="J495">
        <v>65</v>
      </c>
      <c r="K495">
        <v>61</v>
      </c>
      <c r="L495">
        <v>76</v>
      </c>
      <c r="M495">
        <v>88</v>
      </c>
      <c r="N495" s="36" t="str">
        <f>IFERROR(VLOOKUP(C495,Absen!$A$2:$B$501,2,FALSE),"No")</f>
        <v>No</v>
      </c>
      <c r="O495" t="str">
        <f t="shared" si="22"/>
        <v>No</v>
      </c>
      <c r="P495">
        <f t="shared" si="23"/>
        <v>88</v>
      </c>
      <c r="Q495" s="42">
        <f>(Main!G495*12.5%)+(H495*12.5%)+(J495*12.5%)+(K495*12.5%)+(I495*20%)+(L495*20%)+(P495*10%)</f>
        <v>69.350000000000009</v>
      </c>
      <c r="R495" t="str">
        <f>VLOOKUP(Q495,Cara!$E$44:$F$49,2,TRUE)</f>
        <v>C</v>
      </c>
      <c r="S495" s="5">
        <f>VLOOKUP(C495,Sheet1!$A$2:$B$1001,2,FALSE)</f>
        <v>38265</v>
      </c>
      <c r="T495" s="6" t="str">
        <f>VLOOKUP(C495,Sheet1!$A$2:$G$1001,7,)</f>
        <v>Tual</v>
      </c>
      <c r="U495" s="4">
        <f>VLOOKUP(C495,Sheet1!$A$2:$D$1001,4,FALSE)</f>
        <v>164</v>
      </c>
      <c r="V495" s="4">
        <f>VLOOKUP(C495,Sheet1!$A$2:$E$1001,5,FALSE)</f>
        <v>65</v>
      </c>
      <c r="W495" s="4" t="str">
        <f>VLOOKUP(C495,Sheet1!$A$2:$F$1001,6,FALSE)</f>
        <v>Gang Rajawali Barat No. 56</v>
      </c>
      <c r="X495" s="4" t="str">
        <f>VLOOKUP(Main!C495,Sheet1!$A$2:$C$1001,3,FALSE)</f>
        <v>A-</v>
      </c>
    </row>
    <row r="496" spans="1:24" ht="15.75" x14ac:dyDescent="0.25">
      <c r="A496" s="43">
        <v>495</v>
      </c>
      <c r="B496" t="str">
        <f>VLOOKUP(D496,Cara!$C$21:$D$27,2,FALSE)</f>
        <v>B</v>
      </c>
      <c r="C496" t="str">
        <f t="shared" si="21"/>
        <v>B0495</v>
      </c>
      <c r="D496" t="s">
        <v>1014</v>
      </c>
      <c r="E496" s="4" t="str">
        <f>VLOOKUP(C496,Detail!$G:$H,2,FALSE)</f>
        <v>Gamanto Suryatmi</v>
      </c>
      <c r="F496" s="4" t="str">
        <f>VLOOKUP(D496,Helper!$D$31:$F$36,3,FALSE)</f>
        <v>Bu Ratna</v>
      </c>
      <c r="G496">
        <v>76</v>
      </c>
      <c r="H496">
        <v>67</v>
      </c>
      <c r="I496">
        <v>94</v>
      </c>
      <c r="J496">
        <v>50</v>
      </c>
      <c r="K496">
        <v>88</v>
      </c>
      <c r="L496">
        <v>96</v>
      </c>
      <c r="M496">
        <v>69</v>
      </c>
      <c r="N496" s="36">
        <f>IFERROR(VLOOKUP(C496,Absen!$A$2:$B$501,2,FALSE),"No")</f>
        <v>44822</v>
      </c>
      <c r="O496" t="str">
        <f t="shared" si="22"/>
        <v>September</v>
      </c>
      <c r="P496">
        <f t="shared" si="23"/>
        <v>59</v>
      </c>
      <c r="Q496" s="42">
        <f>(Main!G496*12.5%)+(H496*12.5%)+(J496*12.5%)+(K496*12.5%)+(I496*20%)+(L496*20%)+(P496*10%)</f>
        <v>79.025000000000006</v>
      </c>
      <c r="R496" t="str">
        <f>VLOOKUP(Q496,Cara!$E$44:$F$49,2,TRUE)</f>
        <v>B</v>
      </c>
      <c r="S496" s="5">
        <f>VLOOKUP(C496,Sheet1!$A$2:$B$1001,2,FALSE)</f>
        <v>37032</v>
      </c>
      <c r="T496" s="6" t="str">
        <f>VLOOKUP(C496,Sheet1!$A$2:$G$1001,7,)</f>
        <v>Palangkaraya</v>
      </c>
      <c r="U496" s="4">
        <f>VLOOKUP(C496,Sheet1!$A$2:$D$1001,4,FALSE)</f>
        <v>166</v>
      </c>
      <c r="V496" s="4">
        <f>VLOOKUP(C496,Sheet1!$A$2:$E$1001,5,FALSE)</f>
        <v>61</v>
      </c>
      <c r="W496" s="4" t="str">
        <f>VLOOKUP(C496,Sheet1!$A$2:$F$1001,6,FALSE)</f>
        <v>Gang Jamika No. 82</v>
      </c>
      <c r="X496" s="4" t="str">
        <f>VLOOKUP(Main!C496,Sheet1!$A$2:$C$1001,3,FALSE)</f>
        <v>B-</v>
      </c>
    </row>
    <row r="497" spans="1:24" ht="15.75" x14ac:dyDescent="0.25">
      <c r="A497" s="43">
        <v>496</v>
      </c>
      <c r="B497" t="str">
        <f>VLOOKUP(D497,Cara!$C$21:$D$27,2,FALSE)</f>
        <v>F</v>
      </c>
      <c r="C497" t="str">
        <f t="shared" si="21"/>
        <v>F0496</v>
      </c>
      <c r="D497" t="s">
        <v>1011</v>
      </c>
      <c r="E497" s="4" t="str">
        <f>VLOOKUP(C497,Detail!$G:$H,2,FALSE)</f>
        <v>Kasusra Nurdiyanti</v>
      </c>
      <c r="F497" s="4" t="str">
        <f>VLOOKUP(D497,Helper!$D$31:$F$36,3,FALSE)</f>
        <v>Pak Krisna</v>
      </c>
      <c r="G497">
        <v>78</v>
      </c>
      <c r="H497">
        <v>62</v>
      </c>
      <c r="I497">
        <v>84</v>
      </c>
      <c r="J497">
        <v>68</v>
      </c>
      <c r="K497">
        <v>90</v>
      </c>
      <c r="L497">
        <v>46</v>
      </c>
      <c r="M497">
        <v>66</v>
      </c>
      <c r="N497" s="36" t="str">
        <f>IFERROR(VLOOKUP(C497,Absen!$A$2:$B$501,2,FALSE),"No")</f>
        <v>No</v>
      </c>
      <c r="O497" t="str">
        <f t="shared" si="22"/>
        <v>No</v>
      </c>
      <c r="P497">
        <f t="shared" si="23"/>
        <v>66</v>
      </c>
      <c r="Q497" s="42">
        <f>(Main!G497*12.5%)+(H497*12.5%)+(J497*12.5%)+(K497*12.5%)+(I497*20%)+(L497*20%)+(P497*10%)</f>
        <v>69.849999999999994</v>
      </c>
      <c r="R497" t="str">
        <f>VLOOKUP(Q497,Cara!$E$44:$F$49,2,TRUE)</f>
        <v>C</v>
      </c>
      <c r="S497" s="5">
        <f>VLOOKUP(C497,Sheet1!$A$2:$B$1001,2,FALSE)</f>
        <v>37043</v>
      </c>
      <c r="T497" s="6" t="str">
        <f>VLOOKUP(C497,Sheet1!$A$2:$G$1001,7,)</f>
        <v>Tanjungbalai</v>
      </c>
      <c r="U497" s="4">
        <f>VLOOKUP(C497,Sheet1!$A$2:$D$1001,4,FALSE)</f>
        <v>153</v>
      </c>
      <c r="V497" s="4">
        <f>VLOOKUP(C497,Sheet1!$A$2:$E$1001,5,FALSE)</f>
        <v>81</v>
      </c>
      <c r="W497" s="4" t="str">
        <f>VLOOKUP(C497,Sheet1!$A$2:$F$1001,6,FALSE)</f>
        <v>Jalan Asia Afrika No. 94</v>
      </c>
      <c r="X497" s="4" t="str">
        <f>VLOOKUP(Main!C497,Sheet1!$A$2:$C$1001,3,FALSE)</f>
        <v>A+</v>
      </c>
    </row>
    <row r="498" spans="1:24" ht="15.75" x14ac:dyDescent="0.25">
      <c r="A498" s="43">
        <v>497</v>
      </c>
      <c r="B498" t="str">
        <f>VLOOKUP(D498,Cara!$C$21:$D$27,2,FALSE)</f>
        <v>A</v>
      </c>
      <c r="C498" t="str">
        <f t="shared" si="21"/>
        <v>A0497</v>
      </c>
      <c r="D498" t="s">
        <v>1015</v>
      </c>
      <c r="E498" s="4" t="str">
        <f>VLOOKUP(C498,Detail!$G:$H,2,FALSE)</f>
        <v>Ibun Hutapea</v>
      </c>
      <c r="F498" s="4" t="str">
        <f>VLOOKUP(D498,Helper!$D$31:$F$36,3,FALSE)</f>
        <v>Pak Budi</v>
      </c>
      <c r="G498">
        <v>94</v>
      </c>
      <c r="H498">
        <v>47</v>
      </c>
      <c r="I498">
        <v>30</v>
      </c>
      <c r="J498">
        <v>75</v>
      </c>
      <c r="K498">
        <v>90</v>
      </c>
      <c r="L498">
        <v>67</v>
      </c>
      <c r="M498">
        <v>85</v>
      </c>
      <c r="N498" s="36" t="str">
        <f>IFERROR(VLOOKUP(C498,Absen!$A$2:$B$501,2,FALSE),"No")</f>
        <v>No</v>
      </c>
      <c r="O498" t="str">
        <f t="shared" si="22"/>
        <v>No</v>
      </c>
      <c r="P498">
        <f t="shared" si="23"/>
        <v>85</v>
      </c>
      <c r="Q498" s="42">
        <f>(Main!G498*12.5%)+(H498*12.5%)+(J498*12.5%)+(K498*12.5%)+(I498*20%)+(L498*20%)+(P498*10%)</f>
        <v>66.150000000000006</v>
      </c>
      <c r="R498" t="str">
        <f>VLOOKUP(Q498,Cara!$E$44:$F$49,2,TRUE)</f>
        <v>C</v>
      </c>
      <c r="S498" s="5">
        <f>VLOOKUP(C498,Sheet1!$A$2:$B$1001,2,FALSE)</f>
        <v>37781</v>
      </c>
      <c r="T498" s="6" t="str">
        <f>VLOOKUP(C498,Sheet1!$A$2:$G$1001,7,)</f>
        <v>Bitung</v>
      </c>
      <c r="U498" s="4">
        <f>VLOOKUP(C498,Sheet1!$A$2:$D$1001,4,FALSE)</f>
        <v>165</v>
      </c>
      <c r="V498" s="4">
        <f>VLOOKUP(C498,Sheet1!$A$2:$E$1001,5,FALSE)</f>
        <v>61</v>
      </c>
      <c r="W498" s="4" t="str">
        <f>VLOOKUP(C498,Sheet1!$A$2:$F$1001,6,FALSE)</f>
        <v>Jl. Medokan Ayu No. 42</v>
      </c>
      <c r="X498" s="4" t="str">
        <f>VLOOKUP(Main!C498,Sheet1!$A$2:$C$1001,3,FALSE)</f>
        <v>A+</v>
      </c>
    </row>
    <row r="499" spans="1:24" ht="15.75" x14ac:dyDescent="0.25">
      <c r="A499" s="43">
        <v>498</v>
      </c>
      <c r="B499" t="str">
        <f>VLOOKUP(D499,Cara!$C$21:$D$27,2,FALSE)</f>
        <v>F</v>
      </c>
      <c r="C499" t="str">
        <f t="shared" si="21"/>
        <v>F0498</v>
      </c>
      <c r="D499" t="s">
        <v>1011</v>
      </c>
      <c r="E499" s="4" t="str">
        <f>VLOOKUP(C499,Detail!$G:$H,2,FALSE)</f>
        <v>Setya Permadi</v>
      </c>
      <c r="F499" s="4" t="str">
        <f>VLOOKUP(D499,Helper!$D$31:$F$36,3,FALSE)</f>
        <v>Pak Krisna</v>
      </c>
      <c r="G499">
        <v>67</v>
      </c>
      <c r="H499">
        <v>40</v>
      </c>
      <c r="I499">
        <v>89</v>
      </c>
      <c r="J499">
        <v>67</v>
      </c>
      <c r="K499">
        <v>86</v>
      </c>
      <c r="L499">
        <v>83</v>
      </c>
      <c r="M499">
        <v>71</v>
      </c>
      <c r="N499" s="36" t="str">
        <f>IFERROR(VLOOKUP(C499,Absen!$A$2:$B$501,2,FALSE),"No")</f>
        <v>No</v>
      </c>
      <c r="O499" t="str">
        <f t="shared" si="22"/>
        <v>No</v>
      </c>
      <c r="P499">
        <f t="shared" si="23"/>
        <v>71</v>
      </c>
      <c r="Q499" s="42">
        <f>(Main!G499*12.5%)+(H499*12.5%)+(J499*12.5%)+(K499*12.5%)+(I499*20%)+(L499*20%)+(P499*10%)</f>
        <v>74</v>
      </c>
      <c r="R499" t="str">
        <f>VLOOKUP(Q499,Cara!$E$44:$F$49,2,TRUE)</f>
        <v>B</v>
      </c>
      <c r="S499" s="5">
        <f>VLOOKUP(C499,Sheet1!$A$2:$B$1001,2,FALSE)</f>
        <v>37321</v>
      </c>
      <c r="T499" s="6" t="str">
        <f>VLOOKUP(C499,Sheet1!$A$2:$G$1001,7,)</f>
        <v>Palembang</v>
      </c>
      <c r="U499" s="4">
        <f>VLOOKUP(C499,Sheet1!$A$2:$D$1001,4,FALSE)</f>
        <v>177</v>
      </c>
      <c r="V499" s="4">
        <f>VLOOKUP(C499,Sheet1!$A$2:$E$1001,5,FALSE)</f>
        <v>66</v>
      </c>
      <c r="W499" s="4" t="str">
        <f>VLOOKUP(C499,Sheet1!$A$2:$F$1001,6,FALSE)</f>
        <v xml:space="preserve">Jl. Gedebage Selatan No. 9
</v>
      </c>
      <c r="X499" s="4" t="str">
        <f>VLOOKUP(Main!C499,Sheet1!$A$2:$C$1001,3,FALSE)</f>
        <v>B+</v>
      </c>
    </row>
    <row r="500" spans="1:24" ht="15.75" x14ac:dyDescent="0.25">
      <c r="A500" s="43">
        <v>499</v>
      </c>
      <c r="B500" t="str">
        <f>VLOOKUP(D500,Cara!$C$21:$D$27,2,FALSE)</f>
        <v>E</v>
      </c>
      <c r="C500" t="str">
        <f t="shared" si="21"/>
        <v>E0499</v>
      </c>
      <c r="D500" t="s">
        <v>1010</v>
      </c>
      <c r="E500" s="4" t="str">
        <f>VLOOKUP(C500,Detail!$G:$H,2,FALSE)</f>
        <v>Dacin Yulianti</v>
      </c>
      <c r="F500" s="4" t="str">
        <f>VLOOKUP(D500,Helper!$D$31:$F$36,3,FALSE)</f>
        <v>Bu Dwi</v>
      </c>
      <c r="G500">
        <v>68</v>
      </c>
      <c r="H500">
        <v>53</v>
      </c>
      <c r="I500">
        <v>70</v>
      </c>
      <c r="J500">
        <v>57</v>
      </c>
      <c r="K500">
        <v>62</v>
      </c>
      <c r="L500">
        <v>68</v>
      </c>
      <c r="M500">
        <v>71</v>
      </c>
      <c r="N500" s="36" t="str">
        <f>IFERROR(VLOOKUP(C500,Absen!$A$2:$B$501,2,FALSE),"No")</f>
        <v>No</v>
      </c>
      <c r="O500" t="str">
        <f t="shared" si="22"/>
        <v>No</v>
      </c>
      <c r="P500">
        <f t="shared" si="23"/>
        <v>71</v>
      </c>
      <c r="Q500" s="42">
        <f>(Main!G500*12.5%)+(H500*12.5%)+(J500*12.5%)+(K500*12.5%)+(I500*20%)+(L500*20%)+(P500*10%)</f>
        <v>64.7</v>
      </c>
      <c r="R500" t="str">
        <f>VLOOKUP(Q500,Cara!$E$44:$F$49,2,TRUE)</f>
        <v>C</v>
      </c>
      <c r="S500" s="5">
        <f>VLOOKUP(C500,Sheet1!$A$2:$B$1001,2,FALSE)</f>
        <v>37385</v>
      </c>
      <c r="T500" s="6" t="str">
        <f>VLOOKUP(C500,Sheet1!$A$2:$G$1001,7,)</f>
        <v>Bandar Lampung</v>
      </c>
      <c r="U500" s="4">
        <f>VLOOKUP(C500,Sheet1!$A$2:$D$1001,4,FALSE)</f>
        <v>156</v>
      </c>
      <c r="V500" s="4">
        <f>VLOOKUP(C500,Sheet1!$A$2:$E$1001,5,FALSE)</f>
        <v>85</v>
      </c>
      <c r="W500" s="4" t="str">
        <f>VLOOKUP(C500,Sheet1!$A$2:$F$1001,6,FALSE)</f>
        <v xml:space="preserve">Gg. Moch. Ramdan No. 8
</v>
      </c>
      <c r="X500" s="4" t="str">
        <f>VLOOKUP(Main!C500,Sheet1!$A$2:$C$1001,3,FALSE)</f>
        <v>A-</v>
      </c>
    </row>
    <row r="501" spans="1:24" ht="15.75" x14ac:dyDescent="0.25">
      <c r="A501" s="43">
        <v>500</v>
      </c>
      <c r="B501" t="str">
        <f>VLOOKUP(D501,Cara!$C$21:$D$27,2,FALSE)</f>
        <v>A</v>
      </c>
      <c r="C501" t="str">
        <f t="shared" si="21"/>
        <v>A0500</v>
      </c>
      <c r="D501" t="s">
        <v>1015</v>
      </c>
      <c r="E501" s="4" t="str">
        <f>VLOOKUP(C501,Detail!$G:$H,2,FALSE)</f>
        <v>Arsipatra Prasetya</v>
      </c>
      <c r="F501" s="4" t="str">
        <f>VLOOKUP(D501,Helper!$D$31:$F$36,3,FALSE)</f>
        <v>Pak Budi</v>
      </c>
      <c r="G501">
        <v>79</v>
      </c>
      <c r="H501">
        <v>47</v>
      </c>
      <c r="I501">
        <v>47</v>
      </c>
      <c r="J501">
        <v>68</v>
      </c>
      <c r="K501">
        <v>73</v>
      </c>
      <c r="L501">
        <v>43</v>
      </c>
      <c r="M501">
        <v>64</v>
      </c>
      <c r="N501" s="36" t="str">
        <f>IFERROR(VLOOKUP(C501,Absen!$A$2:$B$501,2,FALSE),"No")</f>
        <v>No</v>
      </c>
      <c r="O501" t="str">
        <f t="shared" si="22"/>
        <v>No</v>
      </c>
      <c r="P501">
        <f t="shared" si="23"/>
        <v>64</v>
      </c>
      <c r="Q501" s="42">
        <f>(Main!G501*12.5%)+(H501*12.5%)+(J501*12.5%)+(K501*12.5%)+(I501*20%)+(L501*20%)+(P501*10%)</f>
        <v>57.774999999999999</v>
      </c>
      <c r="R501" t="str">
        <f>VLOOKUP(Q501,Cara!$E$44:$F$49,2,TRUE)</f>
        <v>D</v>
      </c>
      <c r="S501" s="5">
        <f>VLOOKUP(C501,Sheet1!$A$2:$B$1001,2,FALSE)</f>
        <v>37102</v>
      </c>
      <c r="T501" s="6" t="str">
        <f>VLOOKUP(C501,Sheet1!$A$2:$G$1001,7,)</f>
        <v>Surabaya</v>
      </c>
      <c r="U501" s="4">
        <f>VLOOKUP(C501,Sheet1!$A$2:$D$1001,4,FALSE)</f>
        <v>176</v>
      </c>
      <c r="V501" s="4">
        <f>VLOOKUP(C501,Sheet1!$A$2:$E$1001,5,FALSE)</f>
        <v>60</v>
      </c>
      <c r="W501" s="4" t="str">
        <f>VLOOKUP(C501,Sheet1!$A$2:$F$1001,6,FALSE)</f>
        <v>Jl. Wonoayu No. 03</v>
      </c>
      <c r="X501" s="4" t="str">
        <f>VLOOKUP(Main!C501,Sheet1!$A$2:$C$1001,3,FALSE)</f>
        <v>A-</v>
      </c>
    </row>
    <row r="502" spans="1:24" ht="15.75" x14ac:dyDescent="0.25">
      <c r="A502" s="43">
        <v>501</v>
      </c>
      <c r="B502" t="str">
        <f>VLOOKUP(D502,Cara!$C$21:$D$27,2,FALSE)</f>
        <v>C</v>
      </c>
      <c r="C502" t="str">
        <f t="shared" si="21"/>
        <v>C0501</v>
      </c>
      <c r="D502" t="s">
        <v>1012</v>
      </c>
      <c r="E502" s="4" t="str">
        <f>VLOOKUP(C502,Detail!$G:$H,2,FALSE)</f>
        <v>Raden Simbolon</v>
      </c>
      <c r="F502" s="4" t="str">
        <f>VLOOKUP(D502,Helper!$D$31:$G$36,4,FALSE)</f>
        <v>Bu Dwi</v>
      </c>
      <c r="G502">
        <v>63</v>
      </c>
      <c r="H502">
        <v>40</v>
      </c>
      <c r="I502">
        <v>66</v>
      </c>
      <c r="J502">
        <v>63</v>
      </c>
      <c r="K502">
        <v>88</v>
      </c>
      <c r="L502">
        <v>45</v>
      </c>
      <c r="M502">
        <v>81</v>
      </c>
      <c r="N502" s="36" t="str">
        <f>IFERROR(VLOOKUP(C502,Absen!$A$2:$B$501,2,FALSE),"No")</f>
        <v>No</v>
      </c>
      <c r="O502" t="str">
        <f t="shared" si="22"/>
        <v>No</v>
      </c>
      <c r="P502">
        <f t="shared" si="23"/>
        <v>81</v>
      </c>
      <c r="Q502" s="42">
        <f>(Main!G502*12.5%)+(H502*12.5%)+(J502*12.5%)+(K502*12.5%)+(I502*20%)+(L502*20%)+(P502*10%)</f>
        <v>62.050000000000004</v>
      </c>
      <c r="R502" t="str">
        <f>VLOOKUP(Q502,Cara!$E$44:$F$49,2,TRUE)</f>
        <v>C</v>
      </c>
      <c r="S502" s="5">
        <f>VLOOKUP(C502,Sheet1!$A$2:$B$1001,2,FALSE)</f>
        <v>37866</v>
      </c>
      <c r="T502" s="6" t="str">
        <f>VLOOKUP(C502,Sheet1!$A$2:$G$1001,7,)</f>
        <v>Bekasi</v>
      </c>
      <c r="U502" s="4">
        <f>VLOOKUP(C502,Sheet1!$A$2:$D$1001,4,FALSE)</f>
        <v>175</v>
      </c>
      <c r="V502" s="4">
        <f>VLOOKUP(C502,Sheet1!$A$2:$E$1001,5,FALSE)</f>
        <v>58</v>
      </c>
      <c r="W502" s="4" t="str">
        <f>VLOOKUP(C502,Sheet1!$A$2:$F$1001,6,FALSE)</f>
        <v>Gg. Gardujati No. 90</v>
      </c>
      <c r="X502" s="4" t="str">
        <f>VLOOKUP(Main!C502,Sheet1!$A$2:$C$1001,3,FALSE)</f>
        <v>O+</v>
      </c>
    </row>
    <row r="503" spans="1:24" ht="15.75" x14ac:dyDescent="0.25">
      <c r="A503" s="43">
        <v>502</v>
      </c>
      <c r="B503" t="str">
        <f>VLOOKUP(D503,Cara!$C$21:$D$27,2,FALSE)</f>
        <v>B</v>
      </c>
      <c r="C503" t="str">
        <f t="shared" si="21"/>
        <v>B0502</v>
      </c>
      <c r="D503" t="s">
        <v>1014</v>
      </c>
      <c r="E503" s="4" t="str">
        <f>VLOOKUP(C503,Detail!$G:$H,2,FALSE)</f>
        <v>Septi Prasetya</v>
      </c>
      <c r="F503" s="4" t="str">
        <f>VLOOKUP(D503,Helper!$D$31:$G$36,4,FALSE)</f>
        <v>Pak Andi</v>
      </c>
      <c r="G503">
        <v>54</v>
      </c>
      <c r="H503">
        <v>61</v>
      </c>
      <c r="I503">
        <v>39</v>
      </c>
      <c r="J503">
        <v>56</v>
      </c>
      <c r="K503">
        <v>85</v>
      </c>
      <c r="L503">
        <v>77</v>
      </c>
      <c r="M503">
        <v>71</v>
      </c>
      <c r="N503" s="36">
        <f>IFERROR(VLOOKUP(C503,Absen!$A$2:$B$501,2,FALSE),"No")</f>
        <v>44873</v>
      </c>
      <c r="O503" t="str">
        <f t="shared" si="22"/>
        <v>November</v>
      </c>
      <c r="P503">
        <f t="shared" si="23"/>
        <v>61</v>
      </c>
      <c r="Q503" s="42">
        <f>(Main!G503*12.5%)+(H503*12.5%)+(J503*12.5%)+(K503*12.5%)+(I503*20%)+(L503*20%)+(P503*10%)</f>
        <v>61.3</v>
      </c>
      <c r="R503" t="str">
        <f>VLOOKUP(Q503,Cara!$E$44:$F$49,2,TRUE)</f>
        <v>C</v>
      </c>
      <c r="S503" s="5">
        <f>VLOOKUP(C503,Sheet1!$A$2:$B$1001,2,FALSE)</f>
        <v>38255</v>
      </c>
      <c r="T503" s="6" t="str">
        <f>VLOOKUP(C503,Sheet1!$A$2:$G$1001,7,)</f>
        <v>Samarinda</v>
      </c>
      <c r="U503" s="4">
        <f>VLOOKUP(C503,Sheet1!$A$2:$D$1001,4,FALSE)</f>
        <v>179</v>
      </c>
      <c r="V503" s="4">
        <f>VLOOKUP(C503,Sheet1!$A$2:$E$1001,5,FALSE)</f>
        <v>79</v>
      </c>
      <c r="W503" s="4" t="str">
        <f>VLOOKUP(C503,Sheet1!$A$2:$F$1001,6,FALSE)</f>
        <v>Jalan Ahmad Dahlan No. 36</v>
      </c>
      <c r="X503" s="4" t="str">
        <f>VLOOKUP(Main!C503,Sheet1!$A$2:$C$1001,3,FALSE)</f>
        <v>A-</v>
      </c>
    </row>
    <row r="504" spans="1:24" ht="15.75" x14ac:dyDescent="0.25">
      <c r="A504" s="43">
        <v>503</v>
      </c>
      <c r="B504" t="str">
        <f>VLOOKUP(D504,Cara!$C$21:$D$27,2,FALSE)</f>
        <v>A</v>
      </c>
      <c r="C504" t="str">
        <f t="shared" si="21"/>
        <v>A0503</v>
      </c>
      <c r="D504" t="s">
        <v>1015</v>
      </c>
      <c r="E504" s="4" t="str">
        <f>VLOOKUP(C504,Detail!$G:$H,2,FALSE)</f>
        <v>Kala Uwais</v>
      </c>
      <c r="F504" s="4" t="str">
        <f>VLOOKUP(D504,Helper!$D$31:$G$36,4,FALSE)</f>
        <v>Bu Made</v>
      </c>
      <c r="G504">
        <v>59</v>
      </c>
      <c r="H504">
        <v>45</v>
      </c>
      <c r="I504">
        <v>85</v>
      </c>
      <c r="J504">
        <v>50</v>
      </c>
      <c r="K504">
        <v>73</v>
      </c>
      <c r="L504">
        <v>77</v>
      </c>
      <c r="M504">
        <v>71</v>
      </c>
      <c r="N504" s="36" t="str">
        <f>IFERROR(VLOOKUP(C504,Absen!$A$2:$B$501,2,FALSE),"No")</f>
        <v>No</v>
      </c>
      <c r="O504" t="str">
        <f t="shared" si="22"/>
        <v>No</v>
      </c>
      <c r="P504">
        <f t="shared" si="23"/>
        <v>71</v>
      </c>
      <c r="Q504" s="42">
        <f>(Main!G504*12.5%)+(H504*12.5%)+(J504*12.5%)+(K504*12.5%)+(I504*20%)+(L504*20%)+(P504*10%)</f>
        <v>67.875</v>
      </c>
      <c r="R504" t="str">
        <f>VLOOKUP(Q504,Cara!$E$44:$F$49,2,TRUE)</f>
        <v>C</v>
      </c>
      <c r="S504" s="5">
        <f>VLOOKUP(C504,Sheet1!$A$2:$B$1001,2,FALSE)</f>
        <v>37513</v>
      </c>
      <c r="T504" s="6" t="str">
        <f>VLOOKUP(C504,Sheet1!$A$2:$G$1001,7,)</f>
        <v>Banjar</v>
      </c>
      <c r="U504" s="4">
        <f>VLOOKUP(C504,Sheet1!$A$2:$D$1001,4,FALSE)</f>
        <v>153</v>
      </c>
      <c r="V504" s="4">
        <f>VLOOKUP(C504,Sheet1!$A$2:$E$1001,5,FALSE)</f>
        <v>84</v>
      </c>
      <c r="W504" s="4" t="str">
        <f>VLOOKUP(C504,Sheet1!$A$2:$F$1001,6,FALSE)</f>
        <v xml:space="preserve">Gg. Rungkut Industri No. 2
</v>
      </c>
      <c r="X504" s="4" t="str">
        <f>VLOOKUP(Main!C504,Sheet1!$A$2:$C$1001,3,FALSE)</f>
        <v>AB+</v>
      </c>
    </row>
    <row r="505" spans="1:24" ht="15.75" x14ac:dyDescent="0.25">
      <c r="A505" s="43">
        <v>504</v>
      </c>
      <c r="B505" t="str">
        <f>VLOOKUP(D505,Cara!$C$21:$D$27,2,FALSE)</f>
        <v>E</v>
      </c>
      <c r="C505" t="str">
        <f t="shared" si="21"/>
        <v>E0504</v>
      </c>
      <c r="D505" t="s">
        <v>1010</v>
      </c>
      <c r="E505" s="4" t="str">
        <f>VLOOKUP(C505,Detail!$G:$H,2,FALSE)</f>
        <v>Paiman Santoso</v>
      </c>
      <c r="F505" s="4" t="str">
        <f>VLOOKUP(D505,Helper!$D$31:$G$36,4,FALSE)</f>
        <v>Pak Budi</v>
      </c>
      <c r="G505">
        <v>69</v>
      </c>
      <c r="H505">
        <v>54</v>
      </c>
      <c r="I505">
        <v>49</v>
      </c>
      <c r="J505">
        <v>58</v>
      </c>
      <c r="K505">
        <v>68</v>
      </c>
      <c r="L505">
        <v>53</v>
      </c>
      <c r="M505">
        <v>94</v>
      </c>
      <c r="N505" s="36" t="str">
        <f>IFERROR(VLOOKUP(C505,Absen!$A$2:$B$501,2,FALSE),"No")</f>
        <v>No</v>
      </c>
      <c r="O505" t="str">
        <f t="shared" si="22"/>
        <v>No</v>
      </c>
      <c r="P505">
        <f t="shared" si="23"/>
        <v>94</v>
      </c>
      <c r="Q505" s="42">
        <f>(Main!G505*12.5%)+(H505*12.5%)+(J505*12.5%)+(K505*12.5%)+(I505*20%)+(L505*20%)+(P505*10%)</f>
        <v>60.924999999999997</v>
      </c>
      <c r="R505" t="str">
        <f>VLOOKUP(Q505,Cara!$E$44:$F$49,2,TRUE)</f>
        <v>C</v>
      </c>
      <c r="S505" s="5">
        <f>VLOOKUP(C505,Sheet1!$A$2:$B$1001,2,FALSE)</f>
        <v>37137</v>
      </c>
      <c r="T505" s="6" t="str">
        <f>VLOOKUP(C505,Sheet1!$A$2:$G$1001,7,)</f>
        <v>Banda Aceh</v>
      </c>
      <c r="U505" s="4">
        <f>VLOOKUP(C505,Sheet1!$A$2:$D$1001,4,FALSE)</f>
        <v>162</v>
      </c>
      <c r="V505" s="4">
        <f>VLOOKUP(C505,Sheet1!$A$2:$E$1001,5,FALSE)</f>
        <v>46</v>
      </c>
      <c r="W505" s="4" t="str">
        <f>VLOOKUP(C505,Sheet1!$A$2:$F$1001,6,FALSE)</f>
        <v>Jl. Otto Iskandardinata No. 35</v>
      </c>
      <c r="X505" s="4" t="str">
        <f>VLOOKUP(Main!C505,Sheet1!$A$2:$C$1001,3,FALSE)</f>
        <v>AB+</v>
      </c>
    </row>
    <row r="506" spans="1:24" ht="15.75" x14ac:dyDescent="0.25">
      <c r="A506" s="43">
        <v>505</v>
      </c>
      <c r="B506" t="str">
        <f>VLOOKUP(D506,Cara!$C$21:$D$27,2,FALSE)</f>
        <v>F</v>
      </c>
      <c r="C506" t="str">
        <f t="shared" si="21"/>
        <v>F0505</v>
      </c>
      <c r="D506" t="s">
        <v>1011</v>
      </c>
      <c r="E506" s="4" t="str">
        <f>VLOOKUP(C506,Detail!$G:$H,2,FALSE)</f>
        <v>Bakiman Rahimah</v>
      </c>
      <c r="F506" s="4" t="str">
        <f>VLOOKUP(D506,Helper!$D$31:$G$36,4,FALSE)</f>
        <v>Bu Ratna</v>
      </c>
      <c r="G506">
        <v>84</v>
      </c>
      <c r="H506">
        <v>52</v>
      </c>
      <c r="I506">
        <v>50</v>
      </c>
      <c r="J506">
        <v>63</v>
      </c>
      <c r="K506">
        <v>63</v>
      </c>
      <c r="L506">
        <v>46</v>
      </c>
      <c r="M506">
        <v>75</v>
      </c>
      <c r="N506" s="36">
        <f>IFERROR(VLOOKUP(C506,Absen!$A$2:$B$501,2,FALSE),"No")</f>
        <v>44907</v>
      </c>
      <c r="O506" t="str">
        <f t="shared" si="22"/>
        <v>December</v>
      </c>
      <c r="P506">
        <f t="shared" si="23"/>
        <v>65</v>
      </c>
      <c r="Q506" s="42">
        <f>(Main!G506*12.5%)+(H506*12.5%)+(J506*12.5%)+(K506*12.5%)+(I506*20%)+(L506*20%)+(P506*10%)</f>
        <v>58.45</v>
      </c>
      <c r="R506" t="str">
        <f>VLOOKUP(Q506,Cara!$E$44:$F$49,2,TRUE)</f>
        <v>D</v>
      </c>
      <c r="S506" s="5">
        <f>VLOOKUP(C506,Sheet1!$A$2:$B$1001,2,FALSE)</f>
        <v>38072</v>
      </c>
      <c r="T506" s="6" t="str">
        <f>VLOOKUP(C506,Sheet1!$A$2:$G$1001,7,)</f>
        <v>Samarinda</v>
      </c>
      <c r="U506" s="4">
        <f>VLOOKUP(C506,Sheet1!$A$2:$D$1001,4,FALSE)</f>
        <v>179</v>
      </c>
      <c r="V506" s="4">
        <f>VLOOKUP(C506,Sheet1!$A$2:$E$1001,5,FALSE)</f>
        <v>95</v>
      </c>
      <c r="W506" s="4" t="str">
        <f>VLOOKUP(C506,Sheet1!$A$2:$F$1001,6,FALSE)</f>
        <v>Jalan Stasiun Wonokromo No. 03</v>
      </c>
      <c r="X506" s="4" t="str">
        <f>VLOOKUP(Main!C506,Sheet1!$A$2:$C$1001,3,FALSE)</f>
        <v>B-</v>
      </c>
    </row>
    <row r="507" spans="1:24" ht="15.75" x14ac:dyDescent="0.25">
      <c r="A507" s="43">
        <v>506</v>
      </c>
      <c r="B507" t="str">
        <f>VLOOKUP(D507,Cara!$C$21:$D$27,2,FALSE)</f>
        <v>F</v>
      </c>
      <c r="C507" t="str">
        <f t="shared" si="21"/>
        <v>F0506</v>
      </c>
      <c r="D507" t="s">
        <v>1011</v>
      </c>
      <c r="E507" s="4" t="str">
        <f>VLOOKUP(C507,Detail!$G:$H,2,FALSE)</f>
        <v>Mustika Budiman</v>
      </c>
      <c r="F507" s="4" t="str">
        <f>VLOOKUP(D507,Helper!$D$31:$G$36,4,FALSE)</f>
        <v>Bu Ratna</v>
      </c>
      <c r="G507">
        <v>70</v>
      </c>
      <c r="H507">
        <v>59</v>
      </c>
      <c r="I507">
        <v>41</v>
      </c>
      <c r="J507">
        <v>70</v>
      </c>
      <c r="K507">
        <v>92</v>
      </c>
      <c r="L507">
        <v>59</v>
      </c>
      <c r="M507">
        <v>68</v>
      </c>
      <c r="N507" s="36" t="str">
        <f>IFERROR(VLOOKUP(C507,Absen!$A$2:$B$501,2,FALSE),"No")</f>
        <v>No</v>
      </c>
      <c r="O507" t="str">
        <f t="shared" si="22"/>
        <v>No</v>
      </c>
      <c r="P507">
        <f t="shared" si="23"/>
        <v>68</v>
      </c>
      <c r="Q507" s="42">
        <f>(Main!G507*12.5%)+(H507*12.5%)+(J507*12.5%)+(K507*12.5%)+(I507*20%)+(L507*20%)+(P507*10%)</f>
        <v>63.174999999999997</v>
      </c>
      <c r="R507" t="str">
        <f>VLOOKUP(Q507,Cara!$E$44:$F$49,2,TRUE)</f>
        <v>C</v>
      </c>
      <c r="S507" s="5">
        <f>VLOOKUP(C507,Sheet1!$A$2:$B$1001,2,FALSE)</f>
        <v>37539</v>
      </c>
      <c r="T507" s="6" t="str">
        <f>VLOOKUP(C507,Sheet1!$A$2:$G$1001,7,)</f>
        <v>Ternate</v>
      </c>
      <c r="U507" s="4">
        <f>VLOOKUP(C507,Sheet1!$A$2:$D$1001,4,FALSE)</f>
        <v>155</v>
      </c>
      <c r="V507" s="4">
        <f>VLOOKUP(C507,Sheet1!$A$2:$E$1001,5,FALSE)</f>
        <v>79</v>
      </c>
      <c r="W507" s="4" t="str">
        <f>VLOOKUP(C507,Sheet1!$A$2:$F$1001,6,FALSE)</f>
        <v>Jalan Rumah Sakit No. 92</v>
      </c>
      <c r="X507" s="4" t="str">
        <f>VLOOKUP(Main!C507,Sheet1!$A$2:$C$1001,3,FALSE)</f>
        <v>AB+</v>
      </c>
    </row>
    <row r="508" spans="1:24" ht="15.75" x14ac:dyDescent="0.25">
      <c r="A508" s="43">
        <v>507</v>
      </c>
      <c r="B508" t="str">
        <f>VLOOKUP(D508,Cara!$C$21:$D$27,2,FALSE)</f>
        <v>B</v>
      </c>
      <c r="C508" t="str">
        <f t="shared" si="21"/>
        <v>B0507</v>
      </c>
      <c r="D508" t="s">
        <v>1014</v>
      </c>
      <c r="E508" s="4" t="str">
        <f>VLOOKUP(C508,Detail!$G:$H,2,FALSE)</f>
        <v>Jefri Hutapea</v>
      </c>
      <c r="F508" s="4" t="str">
        <f>VLOOKUP(D508,Helper!$D$31:$G$36,4,FALSE)</f>
        <v>Pak Andi</v>
      </c>
      <c r="G508">
        <v>50</v>
      </c>
      <c r="H508">
        <v>45</v>
      </c>
      <c r="I508">
        <v>48</v>
      </c>
      <c r="J508">
        <v>71</v>
      </c>
      <c r="K508">
        <v>55</v>
      </c>
      <c r="L508">
        <v>83</v>
      </c>
      <c r="M508">
        <v>95</v>
      </c>
      <c r="N508" s="36">
        <f>IFERROR(VLOOKUP(C508,Absen!$A$2:$B$501,2,FALSE),"No")</f>
        <v>44841</v>
      </c>
      <c r="O508" t="str">
        <f t="shared" si="22"/>
        <v>October</v>
      </c>
      <c r="P508">
        <f t="shared" si="23"/>
        <v>85</v>
      </c>
      <c r="Q508" s="42">
        <f>(Main!G508*12.5%)+(H508*12.5%)+(J508*12.5%)+(K508*12.5%)+(I508*20%)+(L508*20%)+(P508*10%)</f>
        <v>62.325000000000003</v>
      </c>
      <c r="R508" t="str">
        <f>VLOOKUP(Q508,Cara!$E$44:$F$49,2,TRUE)</f>
        <v>C</v>
      </c>
      <c r="S508" s="5">
        <f>VLOOKUP(C508,Sheet1!$A$2:$B$1001,2,FALSE)</f>
        <v>37021</v>
      </c>
      <c r="T508" s="6" t="str">
        <f>VLOOKUP(C508,Sheet1!$A$2:$G$1001,7,)</f>
        <v>Pariaman</v>
      </c>
      <c r="U508" s="4">
        <f>VLOOKUP(C508,Sheet1!$A$2:$D$1001,4,FALSE)</f>
        <v>173</v>
      </c>
      <c r="V508" s="4">
        <f>VLOOKUP(C508,Sheet1!$A$2:$E$1001,5,FALSE)</f>
        <v>46</v>
      </c>
      <c r="W508" s="4" t="str">
        <f>VLOOKUP(C508,Sheet1!$A$2:$F$1001,6,FALSE)</f>
        <v>Gang Pelajar Pejuang No. 27</v>
      </c>
      <c r="X508" s="4" t="str">
        <f>VLOOKUP(Main!C508,Sheet1!$A$2:$C$1001,3,FALSE)</f>
        <v>AB+</v>
      </c>
    </row>
    <row r="509" spans="1:24" ht="15.75" x14ac:dyDescent="0.25">
      <c r="A509" s="43">
        <v>508</v>
      </c>
      <c r="B509" t="str">
        <f>VLOOKUP(D509,Cara!$C$21:$D$27,2,FALSE)</f>
        <v>D</v>
      </c>
      <c r="C509" t="str">
        <f t="shared" si="21"/>
        <v>D0508</v>
      </c>
      <c r="D509" t="s">
        <v>1013</v>
      </c>
      <c r="E509" s="4" t="str">
        <f>VLOOKUP(C509,Detail!$G:$H,2,FALSE)</f>
        <v>Nilam Hakim</v>
      </c>
      <c r="F509" s="4" t="str">
        <f>VLOOKUP(D509,Helper!$D$31:$G$36,4,FALSE)</f>
        <v>Pak Krisna</v>
      </c>
      <c r="G509">
        <v>56</v>
      </c>
      <c r="H509">
        <v>61</v>
      </c>
      <c r="I509">
        <v>57</v>
      </c>
      <c r="J509">
        <v>69</v>
      </c>
      <c r="K509">
        <v>83</v>
      </c>
      <c r="L509">
        <v>89</v>
      </c>
      <c r="M509">
        <v>69</v>
      </c>
      <c r="N509" s="36">
        <f>IFERROR(VLOOKUP(C509,Absen!$A$2:$B$501,2,FALSE),"No")</f>
        <v>44809</v>
      </c>
      <c r="O509" t="str">
        <f t="shared" si="22"/>
        <v>September</v>
      </c>
      <c r="P509">
        <f t="shared" si="23"/>
        <v>59</v>
      </c>
      <c r="Q509" s="42">
        <f>(Main!G509*12.5%)+(H509*12.5%)+(J509*12.5%)+(K509*12.5%)+(I509*20%)+(L509*20%)+(P509*10%)</f>
        <v>68.725000000000009</v>
      </c>
      <c r="R509" t="str">
        <f>VLOOKUP(Q509,Cara!$E$44:$F$49,2,TRUE)</f>
        <v>C</v>
      </c>
      <c r="S509" s="5">
        <f>VLOOKUP(C509,Sheet1!$A$2:$B$1001,2,FALSE)</f>
        <v>38377</v>
      </c>
      <c r="T509" s="6" t="str">
        <f>VLOOKUP(C509,Sheet1!$A$2:$G$1001,7,)</f>
        <v>Lhokseumawe</v>
      </c>
      <c r="U509" s="4">
        <f>VLOOKUP(C509,Sheet1!$A$2:$D$1001,4,FALSE)</f>
        <v>175</v>
      </c>
      <c r="V509" s="4">
        <f>VLOOKUP(C509,Sheet1!$A$2:$E$1001,5,FALSE)</f>
        <v>58</v>
      </c>
      <c r="W509" s="4" t="str">
        <f>VLOOKUP(C509,Sheet1!$A$2:$F$1001,6,FALSE)</f>
        <v>Gang Suniaraja No. 24</v>
      </c>
      <c r="X509" s="4" t="str">
        <f>VLOOKUP(Main!C509,Sheet1!$A$2:$C$1001,3,FALSE)</f>
        <v>AB+</v>
      </c>
    </row>
    <row r="510" spans="1:24" ht="15.75" x14ac:dyDescent="0.25">
      <c r="A510" s="43">
        <v>509</v>
      </c>
      <c r="B510" t="str">
        <f>VLOOKUP(D510,Cara!$C$21:$D$27,2,FALSE)</f>
        <v>E</v>
      </c>
      <c r="C510" t="str">
        <f t="shared" si="21"/>
        <v>E0509</v>
      </c>
      <c r="D510" t="s">
        <v>1010</v>
      </c>
      <c r="E510" s="4" t="str">
        <f>VLOOKUP(C510,Detail!$G:$H,2,FALSE)</f>
        <v>Cakrabuana Pranowo</v>
      </c>
      <c r="F510" s="4" t="str">
        <f>VLOOKUP(D510,Helper!$D$31:$G$36,4,FALSE)</f>
        <v>Pak Budi</v>
      </c>
      <c r="G510">
        <v>93</v>
      </c>
      <c r="H510">
        <v>41</v>
      </c>
      <c r="I510">
        <v>70</v>
      </c>
      <c r="J510">
        <v>65</v>
      </c>
      <c r="K510">
        <v>50</v>
      </c>
      <c r="L510">
        <v>58</v>
      </c>
      <c r="M510">
        <v>76</v>
      </c>
      <c r="N510" s="36">
        <f>IFERROR(VLOOKUP(C510,Absen!$A$2:$B$501,2,FALSE),"No")</f>
        <v>44889</v>
      </c>
      <c r="O510" t="str">
        <f t="shared" si="22"/>
        <v>November</v>
      </c>
      <c r="P510">
        <f t="shared" si="23"/>
        <v>66</v>
      </c>
      <c r="Q510" s="42">
        <f>(Main!G510*12.5%)+(H510*12.5%)+(J510*12.5%)+(K510*12.5%)+(I510*20%)+(L510*20%)+(P510*10%)</f>
        <v>63.325000000000003</v>
      </c>
      <c r="R510" t="str">
        <f>VLOOKUP(Q510,Cara!$E$44:$F$49,2,TRUE)</f>
        <v>C</v>
      </c>
      <c r="S510" s="5">
        <f>VLOOKUP(C510,Sheet1!$A$2:$B$1001,2,FALSE)</f>
        <v>38359</v>
      </c>
      <c r="T510" s="6" t="str">
        <f>VLOOKUP(C510,Sheet1!$A$2:$G$1001,7,)</f>
        <v>Manado</v>
      </c>
      <c r="U510" s="4">
        <f>VLOOKUP(C510,Sheet1!$A$2:$D$1001,4,FALSE)</f>
        <v>175</v>
      </c>
      <c r="V510" s="4">
        <f>VLOOKUP(C510,Sheet1!$A$2:$E$1001,5,FALSE)</f>
        <v>50</v>
      </c>
      <c r="W510" s="4" t="str">
        <f>VLOOKUP(C510,Sheet1!$A$2:$F$1001,6,FALSE)</f>
        <v xml:space="preserve">Gang Asia Afrika No. 8
</v>
      </c>
      <c r="X510" s="4" t="str">
        <f>VLOOKUP(Main!C510,Sheet1!$A$2:$C$1001,3,FALSE)</f>
        <v>AB+</v>
      </c>
    </row>
    <row r="511" spans="1:24" ht="15.75" x14ac:dyDescent="0.25">
      <c r="A511" s="43">
        <v>510</v>
      </c>
      <c r="B511" t="str">
        <f>VLOOKUP(D511,Cara!$C$21:$D$27,2,FALSE)</f>
        <v>D</v>
      </c>
      <c r="C511" t="str">
        <f t="shared" si="21"/>
        <v>D0510</v>
      </c>
      <c r="D511" t="s">
        <v>1013</v>
      </c>
      <c r="E511" s="4" t="str">
        <f>VLOOKUP(C511,Detail!$G:$H,2,FALSE)</f>
        <v>Prabu Natsir</v>
      </c>
      <c r="F511" s="4" t="str">
        <f>VLOOKUP(D511,Helper!$D$31:$G$36,4,FALSE)</f>
        <v>Pak Krisna</v>
      </c>
      <c r="G511">
        <v>85</v>
      </c>
      <c r="H511">
        <v>73</v>
      </c>
      <c r="I511">
        <v>33</v>
      </c>
      <c r="J511">
        <v>55</v>
      </c>
      <c r="K511">
        <v>51</v>
      </c>
      <c r="L511">
        <v>74</v>
      </c>
      <c r="M511">
        <v>85</v>
      </c>
      <c r="N511" s="36">
        <f>IFERROR(VLOOKUP(C511,Absen!$A$2:$B$501,2,FALSE),"No")</f>
        <v>44802</v>
      </c>
      <c r="O511" t="str">
        <f t="shared" si="22"/>
        <v>August</v>
      </c>
      <c r="P511">
        <f t="shared" si="23"/>
        <v>75</v>
      </c>
      <c r="Q511" s="42">
        <f>(Main!G511*12.5%)+(H511*12.5%)+(J511*12.5%)+(K511*12.5%)+(I511*20%)+(L511*20%)+(P511*10%)</f>
        <v>61.900000000000006</v>
      </c>
      <c r="R511" t="str">
        <f>VLOOKUP(Q511,Cara!$E$44:$F$49,2,TRUE)</f>
        <v>C</v>
      </c>
      <c r="S511" s="5">
        <f>VLOOKUP(C511,Sheet1!$A$2:$B$1001,2,FALSE)</f>
        <v>37380</v>
      </c>
      <c r="T511" s="6" t="str">
        <f>VLOOKUP(C511,Sheet1!$A$2:$G$1001,7,)</f>
        <v>Salatiga</v>
      </c>
      <c r="U511" s="4">
        <f>VLOOKUP(C511,Sheet1!$A$2:$D$1001,4,FALSE)</f>
        <v>173</v>
      </c>
      <c r="V511" s="4">
        <f>VLOOKUP(C511,Sheet1!$A$2:$E$1001,5,FALSE)</f>
        <v>93</v>
      </c>
      <c r="W511" s="4" t="str">
        <f>VLOOKUP(C511,Sheet1!$A$2:$F$1001,6,FALSE)</f>
        <v xml:space="preserve">Jl. Gedebage Selatan No. 6
</v>
      </c>
      <c r="X511" s="4" t="str">
        <f>VLOOKUP(Main!C511,Sheet1!$A$2:$C$1001,3,FALSE)</f>
        <v>B+</v>
      </c>
    </row>
    <row r="512" spans="1:24" ht="15.75" x14ac:dyDescent="0.25">
      <c r="A512" s="43">
        <v>511</v>
      </c>
      <c r="B512" t="str">
        <f>VLOOKUP(D512,Cara!$C$21:$D$27,2,FALSE)</f>
        <v>D</v>
      </c>
      <c r="C512" t="str">
        <f t="shared" si="21"/>
        <v>D0511</v>
      </c>
      <c r="D512" t="s">
        <v>1013</v>
      </c>
      <c r="E512" s="4" t="str">
        <f>VLOOKUP(C512,Detail!$G:$H,2,FALSE)</f>
        <v>Paiman Waskita</v>
      </c>
      <c r="F512" s="4" t="str">
        <f>VLOOKUP(D512,Helper!$D$31:$G$36,4,FALSE)</f>
        <v>Pak Krisna</v>
      </c>
      <c r="G512">
        <v>65</v>
      </c>
      <c r="H512">
        <v>46</v>
      </c>
      <c r="I512">
        <v>83</v>
      </c>
      <c r="J512">
        <v>55</v>
      </c>
      <c r="K512">
        <v>61</v>
      </c>
      <c r="L512">
        <v>80</v>
      </c>
      <c r="M512">
        <v>83</v>
      </c>
      <c r="N512" s="36" t="str">
        <f>IFERROR(VLOOKUP(C512,Absen!$A$2:$B$501,2,FALSE),"No")</f>
        <v>No</v>
      </c>
      <c r="O512" t="str">
        <f t="shared" si="22"/>
        <v>No</v>
      </c>
      <c r="P512">
        <f t="shared" si="23"/>
        <v>83</v>
      </c>
      <c r="Q512" s="42">
        <f>(Main!G512*12.5%)+(H512*12.5%)+(J512*12.5%)+(K512*12.5%)+(I512*20%)+(L512*20%)+(P512*10%)</f>
        <v>69.275000000000006</v>
      </c>
      <c r="R512" t="str">
        <f>VLOOKUP(Q512,Cara!$E$44:$F$49,2,TRUE)</f>
        <v>C</v>
      </c>
      <c r="S512" s="5">
        <f>VLOOKUP(C512,Sheet1!$A$2:$B$1001,2,FALSE)</f>
        <v>37567</v>
      </c>
      <c r="T512" s="6" t="str">
        <f>VLOOKUP(C512,Sheet1!$A$2:$G$1001,7,)</f>
        <v>Mataram</v>
      </c>
      <c r="U512" s="4">
        <f>VLOOKUP(C512,Sheet1!$A$2:$D$1001,4,FALSE)</f>
        <v>150</v>
      </c>
      <c r="V512" s="4">
        <f>VLOOKUP(C512,Sheet1!$A$2:$E$1001,5,FALSE)</f>
        <v>85</v>
      </c>
      <c r="W512" s="4" t="str">
        <f>VLOOKUP(C512,Sheet1!$A$2:$F$1001,6,FALSE)</f>
        <v>Gg. Peta No. 85</v>
      </c>
      <c r="X512" s="4" t="str">
        <f>VLOOKUP(Main!C512,Sheet1!$A$2:$C$1001,3,FALSE)</f>
        <v>A+</v>
      </c>
    </row>
    <row r="513" spans="1:24" ht="15.75" x14ac:dyDescent="0.25">
      <c r="A513" s="43">
        <v>512</v>
      </c>
      <c r="B513" t="str">
        <f>VLOOKUP(D513,Cara!$C$21:$D$27,2,FALSE)</f>
        <v>B</v>
      </c>
      <c r="C513" t="str">
        <f t="shared" si="21"/>
        <v>B0512</v>
      </c>
      <c r="D513" t="s">
        <v>1014</v>
      </c>
      <c r="E513" s="4" t="str">
        <f>VLOOKUP(C513,Detail!$G:$H,2,FALSE)</f>
        <v>Tomi Riyanti</v>
      </c>
      <c r="F513" s="4" t="str">
        <f>VLOOKUP(D513,Helper!$D$31:$G$36,4,FALSE)</f>
        <v>Pak Andi</v>
      </c>
      <c r="G513">
        <v>76</v>
      </c>
      <c r="H513">
        <v>44</v>
      </c>
      <c r="I513">
        <v>91</v>
      </c>
      <c r="J513">
        <v>72</v>
      </c>
      <c r="K513">
        <v>52</v>
      </c>
      <c r="L513">
        <v>81</v>
      </c>
      <c r="M513">
        <v>95</v>
      </c>
      <c r="N513" s="36">
        <f>IFERROR(VLOOKUP(C513,Absen!$A$2:$B$501,2,FALSE),"No")</f>
        <v>44915</v>
      </c>
      <c r="O513" t="str">
        <f t="shared" si="22"/>
        <v>December</v>
      </c>
      <c r="P513">
        <f t="shared" si="23"/>
        <v>85</v>
      </c>
      <c r="Q513" s="42">
        <f>(Main!G513*12.5%)+(H513*12.5%)+(J513*12.5%)+(K513*12.5%)+(I513*20%)+(L513*20%)+(P513*10%)</f>
        <v>73.400000000000006</v>
      </c>
      <c r="R513" t="str">
        <f>VLOOKUP(Q513,Cara!$E$44:$F$49,2,TRUE)</f>
        <v>B</v>
      </c>
      <c r="S513" s="5">
        <f>VLOOKUP(C513,Sheet1!$A$2:$B$1001,2,FALSE)</f>
        <v>37121</v>
      </c>
      <c r="T513" s="6" t="str">
        <f>VLOOKUP(C513,Sheet1!$A$2:$G$1001,7,)</f>
        <v>Cimahi</v>
      </c>
      <c r="U513" s="4">
        <f>VLOOKUP(C513,Sheet1!$A$2:$D$1001,4,FALSE)</f>
        <v>176</v>
      </c>
      <c r="V513" s="4">
        <f>VLOOKUP(C513,Sheet1!$A$2:$E$1001,5,FALSE)</f>
        <v>48</v>
      </c>
      <c r="W513" s="4" t="str">
        <f>VLOOKUP(C513,Sheet1!$A$2:$F$1001,6,FALSE)</f>
        <v xml:space="preserve">Jl. Kiaracondong No. 2
</v>
      </c>
      <c r="X513" s="4" t="str">
        <f>VLOOKUP(Main!C513,Sheet1!$A$2:$C$1001,3,FALSE)</f>
        <v>A-</v>
      </c>
    </row>
    <row r="514" spans="1:24" ht="15.75" x14ac:dyDescent="0.25">
      <c r="A514" s="43">
        <v>513</v>
      </c>
      <c r="B514" t="str">
        <f>VLOOKUP(D514,Cara!$C$21:$D$27,2,FALSE)</f>
        <v>D</v>
      </c>
      <c r="C514" t="str">
        <f t="shared" si="21"/>
        <v>D0513</v>
      </c>
      <c r="D514" t="s">
        <v>1013</v>
      </c>
      <c r="E514" s="4" t="str">
        <f>VLOOKUP(C514,Detail!$G:$H,2,FALSE)</f>
        <v>Tasdik Rajasa</v>
      </c>
      <c r="F514" s="4" t="str">
        <f>VLOOKUP(D514,Helper!$D$31:$G$36,4,FALSE)</f>
        <v>Pak Krisna</v>
      </c>
      <c r="G514">
        <v>84</v>
      </c>
      <c r="H514">
        <v>40</v>
      </c>
      <c r="I514">
        <v>73</v>
      </c>
      <c r="J514">
        <v>58</v>
      </c>
      <c r="K514">
        <v>61</v>
      </c>
      <c r="L514">
        <v>99</v>
      </c>
      <c r="M514">
        <v>83</v>
      </c>
      <c r="N514" s="36" t="str">
        <f>IFERROR(VLOOKUP(C514,Absen!$A$2:$B$501,2,FALSE),"No")</f>
        <v>No</v>
      </c>
      <c r="O514" t="str">
        <f t="shared" si="22"/>
        <v>No</v>
      </c>
      <c r="P514">
        <f t="shared" si="23"/>
        <v>83</v>
      </c>
      <c r="Q514" s="42">
        <f>(Main!G514*12.5%)+(H514*12.5%)+(J514*12.5%)+(K514*12.5%)+(I514*20%)+(L514*20%)+(P514*10%)</f>
        <v>73.075000000000003</v>
      </c>
      <c r="R514" t="str">
        <f>VLOOKUP(Q514,Cara!$E$44:$F$49,2,TRUE)</f>
        <v>B</v>
      </c>
      <c r="S514" s="5">
        <f>VLOOKUP(C514,Sheet1!$A$2:$B$1001,2,FALSE)</f>
        <v>37840</v>
      </c>
      <c r="T514" s="6" t="str">
        <f>VLOOKUP(C514,Sheet1!$A$2:$G$1001,7,)</f>
        <v>Banjarbaru</v>
      </c>
      <c r="U514" s="4">
        <f>VLOOKUP(C514,Sheet1!$A$2:$D$1001,4,FALSE)</f>
        <v>179</v>
      </c>
      <c r="V514" s="4">
        <f>VLOOKUP(C514,Sheet1!$A$2:$E$1001,5,FALSE)</f>
        <v>64</v>
      </c>
      <c r="W514" s="4" t="str">
        <f>VLOOKUP(C514,Sheet1!$A$2:$F$1001,6,FALSE)</f>
        <v xml:space="preserve">Jalan Gardujati No. 5
</v>
      </c>
      <c r="X514" s="4" t="str">
        <f>VLOOKUP(Main!C514,Sheet1!$A$2:$C$1001,3,FALSE)</f>
        <v>A+</v>
      </c>
    </row>
    <row r="515" spans="1:24" ht="15.75" x14ac:dyDescent="0.25">
      <c r="A515" s="43">
        <v>514</v>
      </c>
      <c r="B515" t="str">
        <f>VLOOKUP(D515,Cara!$C$21:$D$27,2,FALSE)</f>
        <v>D</v>
      </c>
      <c r="C515" t="str">
        <f t="shared" ref="C515:C578" si="24">_xlfn.CONCAT(B515,TEXT(A515,"0000"))</f>
        <v>D0514</v>
      </c>
      <c r="D515" t="s">
        <v>1013</v>
      </c>
      <c r="E515" s="4" t="str">
        <f>VLOOKUP(C515,Detail!$G:$H,2,FALSE)</f>
        <v>Gilda Napitupulu</v>
      </c>
      <c r="F515" s="4" t="str">
        <f>VLOOKUP(D515,Helper!$D$31:$G$36,4,FALSE)</f>
        <v>Pak Krisna</v>
      </c>
      <c r="G515">
        <v>77</v>
      </c>
      <c r="H515">
        <v>61</v>
      </c>
      <c r="I515">
        <v>37</v>
      </c>
      <c r="J515">
        <v>51</v>
      </c>
      <c r="K515">
        <v>92</v>
      </c>
      <c r="L515">
        <v>78</v>
      </c>
      <c r="M515">
        <v>68</v>
      </c>
      <c r="N515" s="36">
        <f>IFERROR(VLOOKUP(C515,Absen!$A$2:$B$501,2,FALSE),"No")</f>
        <v>44837</v>
      </c>
      <c r="O515" t="str">
        <f t="shared" ref="O515:O578" si="25">TEXT(N515,"mmmm")</f>
        <v>October</v>
      </c>
      <c r="P515">
        <f t="shared" ref="P515:P578" si="26">IF(N515="No",M515,M515-10)</f>
        <v>58</v>
      </c>
      <c r="Q515" s="42">
        <f>(Main!G515*12.5%)+(H515*12.5%)+(J515*12.5%)+(K515*12.5%)+(I515*20%)+(L515*20%)+(P515*10%)</f>
        <v>63.924999999999997</v>
      </c>
      <c r="R515" t="str">
        <f>VLOOKUP(Q515,Cara!$E$44:$F$49,2,TRUE)</f>
        <v>C</v>
      </c>
      <c r="S515" s="5">
        <f>VLOOKUP(C515,Sheet1!$A$2:$B$1001,2,FALSE)</f>
        <v>38360</v>
      </c>
      <c r="T515" s="6" t="str">
        <f>VLOOKUP(C515,Sheet1!$A$2:$G$1001,7,)</f>
        <v>Bukittinggi</v>
      </c>
      <c r="U515" s="4">
        <f>VLOOKUP(C515,Sheet1!$A$2:$D$1001,4,FALSE)</f>
        <v>177</v>
      </c>
      <c r="V515" s="4">
        <f>VLOOKUP(C515,Sheet1!$A$2:$E$1001,5,FALSE)</f>
        <v>89</v>
      </c>
      <c r="W515" s="4" t="str">
        <f>VLOOKUP(C515,Sheet1!$A$2:$F$1001,6,FALSE)</f>
        <v>Gang Lembong No. 72</v>
      </c>
      <c r="X515" s="4" t="str">
        <f>VLOOKUP(Main!C515,Sheet1!$A$2:$C$1001,3,FALSE)</f>
        <v>B-</v>
      </c>
    </row>
    <row r="516" spans="1:24" ht="15.75" x14ac:dyDescent="0.25">
      <c r="A516" s="43">
        <v>515</v>
      </c>
      <c r="B516" t="str">
        <f>VLOOKUP(D516,Cara!$C$21:$D$27,2,FALSE)</f>
        <v>B</v>
      </c>
      <c r="C516" t="str">
        <f t="shared" si="24"/>
        <v>B0515</v>
      </c>
      <c r="D516" t="s">
        <v>1014</v>
      </c>
      <c r="E516" s="4" t="str">
        <f>VLOOKUP(C516,Detail!$G:$H,2,FALSE)</f>
        <v>Betania Fujiati</v>
      </c>
      <c r="F516" s="4" t="str">
        <f>VLOOKUP(D516,Helper!$D$31:$G$36,4,FALSE)</f>
        <v>Pak Andi</v>
      </c>
      <c r="G516">
        <v>90</v>
      </c>
      <c r="H516">
        <v>55</v>
      </c>
      <c r="I516">
        <v>42</v>
      </c>
      <c r="J516">
        <v>65</v>
      </c>
      <c r="K516">
        <v>80</v>
      </c>
      <c r="L516">
        <v>86</v>
      </c>
      <c r="M516">
        <v>64</v>
      </c>
      <c r="N516" s="36">
        <f>IFERROR(VLOOKUP(C516,Absen!$A$2:$B$501,2,FALSE),"No")</f>
        <v>44904</v>
      </c>
      <c r="O516" t="str">
        <f t="shared" si="25"/>
        <v>December</v>
      </c>
      <c r="P516">
        <f t="shared" si="26"/>
        <v>54</v>
      </c>
      <c r="Q516" s="42">
        <f>(Main!G516*12.5%)+(H516*12.5%)+(J516*12.5%)+(K516*12.5%)+(I516*20%)+(L516*20%)+(P516*10%)</f>
        <v>67.25</v>
      </c>
      <c r="R516" t="str">
        <f>VLOOKUP(Q516,Cara!$E$44:$F$49,2,TRUE)</f>
        <v>C</v>
      </c>
      <c r="S516" s="5">
        <f>VLOOKUP(C516,Sheet1!$A$2:$B$1001,2,FALSE)</f>
        <v>37064</v>
      </c>
      <c r="T516" s="6" t="str">
        <f>VLOOKUP(C516,Sheet1!$A$2:$G$1001,7,)</f>
        <v>Padang Sidempuan</v>
      </c>
      <c r="U516" s="4">
        <f>VLOOKUP(C516,Sheet1!$A$2:$D$1001,4,FALSE)</f>
        <v>153</v>
      </c>
      <c r="V516" s="4">
        <f>VLOOKUP(C516,Sheet1!$A$2:$E$1001,5,FALSE)</f>
        <v>53</v>
      </c>
      <c r="W516" s="4" t="str">
        <f>VLOOKUP(C516,Sheet1!$A$2:$F$1001,6,FALSE)</f>
        <v xml:space="preserve">Jalan Waringin No. 6
</v>
      </c>
      <c r="X516" s="4" t="str">
        <f>VLOOKUP(Main!C516,Sheet1!$A$2:$C$1001,3,FALSE)</f>
        <v>A-</v>
      </c>
    </row>
    <row r="517" spans="1:24" ht="15.75" x14ac:dyDescent="0.25">
      <c r="A517" s="43">
        <v>516</v>
      </c>
      <c r="B517" t="str">
        <f>VLOOKUP(D517,Cara!$C$21:$D$27,2,FALSE)</f>
        <v>C</v>
      </c>
      <c r="C517" t="str">
        <f t="shared" si="24"/>
        <v>C0516</v>
      </c>
      <c r="D517" t="s">
        <v>1012</v>
      </c>
      <c r="E517" s="4" t="str">
        <f>VLOOKUP(C517,Detail!$G:$H,2,FALSE)</f>
        <v>Lembah Waskita</v>
      </c>
      <c r="F517" s="4" t="str">
        <f>VLOOKUP(D517,Helper!$D$31:$G$36,4,FALSE)</f>
        <v>Bu Dwi</v>
      </c>
      <c r="G517">
        <v>75</v>
      </c>
      <c r="H517">
        <v>72</v>
      </c>
      <c r="I517">
        <v>45</v>
      </c>
      <c r="J517">
        <v>56</v>
      </c>
      <c r="K517">
        <v>91</v>
      </c>
      <c r="L517">
        <v>46</v>
      </c>
      <c r="M517">
        <v>80</v>
      </c>
      <c r="N517" s="36">
        <f>IFERROR(VLOOKUP(C517,Absen!$A$2:$B$501,2,FALSE),"No")</f>
        <v>44896</v>
      </c>
      <c r="O517" t="str">
        <f t="shared" si="25"/>
        <v>December</v>
      </c>
      <c r="P517">
        <f t="shared" si="26"/>
        <v>70</v>
      </c>
      <c r="Q517" s="42">
        <f>(Main!G517*12.5%)+(H517*12.5%)+(J517*12.5%)+(K517*12.5%)+(I517*20%)+(L517*20%)+(P517*10%)</f>
        <v>61.95</v>
      </c>
      <c r="R517" t="str">
        <f>VLOOKUP(Q517,Cara!$E$44:$F$49,2,TRUE)</f>
        <v>C</v>
      </c>
      <c r="S517" s="5">
        <f>VLOOKUP(C517,Sheet1!$A$2:$B$1001,2,FALSE)</f>
        <v>38337</v>
      </c>
      <c r="T517" s="6" t="str">
        <f>VLOOKUP(C517,Sheet1!$A$2:$G$1001,7,)</f>
        <v>Padang Sidempuan</v>
      </c>
      <c r="U517" s="4">
        <f>VLOOKUP(C517,Sheet1!$A$2:$D$1001,4,FALSE)</f>
        <v>173</v>
      </c>
      <c r="V517" s="4">
        <f>VLOOKUP(C517,Sheet1!$A$2:$E$1001,5,FALSE)</f>
        <v>50</v>
      </c>
      <c r="W517" s="4" t="str">
        <f>VLOOKUP(C517,Sheet1!$A$2:$F$1001,6,FALSE)</f>
        <v xml:space="preserve">Jalan KH Amin Jasuta No. 6
</v>
      </c>
      <c r="X517" s="4" t="str">
        <f>VLOOKUP(Main!C517,Sheet1!$A$2:$C$1001,3,FALSE)</f>
        <v>A-</v>
      </c>
    </row>
    <row r="518" spans="1:24" ht="15.75" x14ac:dyDescent="0.25">
      <c r="A518" s="43">
        <v>517</v>
      </c>
      <c r="B518" t="str">
        <f>VLOOKUP(D518,Cara!$C$21:$D$27,2,FALSE)</f>
        <v>C</v>
      </c>
      <c r="C518" t="str">
        <f t="shared" si="24"/>
        <v>C0517</v>
      </c>
      <c r="D518" t="s">
        <v>1012</v>
      </c>
      <c r="E518" s="4" t="str">
        <f>VLOOKUP(C518,Detail!$G:$H,2,FALSE)</f>
        <v>Marsudi Yuniar</v>
      </c>
      <c r="F518" s="4" t="str">
        <f>VLOOKUP(D518,Helper!$D$31:$G$36,4,FALSE)</f>
        <v>Bu Dwi</v>
      </c>
      <c r="G518">
        <v>69</v>
      </c>
      <c r="H518">
        <v>42</v>
      </c>
      <c r="I518">
        <v>41</v>
      </c>
      <c r="J518">
        <v>55</v>
      </c>
      <c r="K518">
        <v>70</v>
      </c>
      <c r="L518">
        <v>73</v>
      </c>
      <c r="M518">
        <v>97</v>
      </c>
      <c r="N518" s="36">
        <f>IFERROR(VLOOKUP(C518,Absen!$A$2:$B$501,2,FALSE),"No")</f>
        <v>44761</v>
      </c>
      <c r="O518" t="str">
        <f t="shared" si="25"/>
        <v>July</v>
      </c>
      <c r="P518">
        <f t="shared" si="26"/>
        <v>87</v>
      </c>
      <c r="Q518" s="42">
        <f>(Main!G518*12.5%)+(H518*12.5%)+(J518*12.5%)+(K518*12.5%)+(I518*20%)+(L518*20%)+(P518*10%)</f>
        <v>61.000000000000007</v>
      </c>
      <c r="R518" t="str">
        <f>VLOOKUP(Q518,Cara!$E$44:$F$49,2,TRUE)</f>
        <v>C</v>
      </c>
      <c r="S518" s="5">
        <f>VLOOKUP(C518,Sheet1!$A$2:$B$1001,2,FALSE)</f>
        <v>37288</v>
      </c>
      <c r="T518" s="6" t="str">
        <f>VLOOKUP(C518,Sheet1!$A$2:$G$1001,7,)</f>
        <v>Manado</v>
      </c>
      <c r="U518" s="4">
        <f>VLOOKUP(C518,Sheet1!$A$2:$D$1001,4,FALSE)</f>
        <v>158</v>
      </c>
      <c r="V518" s="4">
        <f>VLOOKUP(C518,Sheet1!$A$2:$E$1001,5,FALSE)</f>
        <v>71</v>
      </c>
      <c r="W518" s="4" t="str">
        <f>VLOOKUP(C518,Sheet1!$A$2:$F$1001,6,FALSE)</f>
        <v xml:space="preserve">Gang Peta No. 1
</v>
      </c>
      <c r="X518" s="4" t="str">
        <f>VLOOKUP(Main!C518,Sheet1!$A$2:$C$1001,3,FALSE)</f>
        <v>B+</v>
      </c>
    </row>
    <row r="519" spans="1:24" ht="15.75" x14ac:dyDescent="0.25">
      <c r="A519" s="43">
        <v>518</v>
      </c>
      <c r="B519" t="str">
        <f>VLOOKUP(D519,Cara!$C$21:$D$27,2,FALSE)</f>
        <v>B</v>
      </c>
      <c r="C519" t="str">
        <f t="shared" si="24"/>
        <v>B0518</v>
      </c>
      <c r="D519" t="s">
        <v>1014</v>
      </c>
      <c r="E519" s="4" t="str">
        <f>VLOOKUP(C519,Detail!$G:$H,2,FALSE)</f>
        <v>Farhunnisa Wijaya</v>
      </c>
      <c r="F519" s="4" t="str">
        <f>VLOOKUP(D519,Helper!$D$31:$G$36,4,FALSE)</f>
        <v>Pak Andi</v>
      </c>
      <c r="G519">
        <v>80</v>
      </c>
      <c r="H519">
        <v>73</v>
      </c>
      <c r="I519">
        <v>73</v>
      </c>
      <c r="J519">
        <v>56</v>
      </c>
      <c r="K519">
        <v>72</v>
      </c>
      <c r="L519">
        <v>54</v>
      </c>
      <c r="M519">
        <v>87</v>
      </c>
      <c r="N519" s="36">
        <f>IFERROR(VLOOKUP(C519,Absen!$A$2:$B$501,2,FALSE),"No")</f>
        <v>44787</v>
      </c>
      <c r="O519" t="str">
        <f t="shared" si="25"/>
        <v>August</v>
      </c>
      <c r="P519">
        <f t="shared" si="26"/>
        <v>77</v>
      </c>
      <c r="Q519" s="42">
        <f>(Main!G519*12.5%)+(H519*12.5%)+(J519*12.5%)+(K519*12.5%)+(I519*20%)+(L519*20%)+(P519*10%)</f>
        <v>68.225000000000009</v>
      </c>
      <c r="R519" t="str">
        <f>VLOOKUP(Q519,Cara!$E$44:$F$49,2,TRUE)</f>
        <v>C</v>
      </c>
      <c r="S519" s="5">
        <f>VLOOKUP(C519,Sheet1!$A$2:$B$1001,2,FALSE)</f>
        <v>38125</v>
      </c>
      <c r="T519" s="6" t="str">
        <f>VLOOKUP(C519,Sheet1!$A$2:$G$1001,7,)</f>
        <v>Bandung</v>
      </c>
      <c r="U519" s="4">
        <f>VLOOKUP(C519,Sheet1!$A$2:$D$1001,4,FALSE)</f>
        <v>168</v>
      </c>
      <c r="V519" s="4">
        <f>VLOOKUP(C519,Sheet1!$A$2:$E$1001,5,FALSE)</f>
        <v>88</v>
      </c>
      <c r="W519" s="4" t="str">
        <f>VLOOKUP(C519,Sheet1!$A$2:$F$1001,6,FALSE)</f>
        <v>Gang Jend. Sudirman No. 63</v>
      </c>
      <c r="X519" s="4" t="str">
        <f>VLOOKUP(Main!C519,Sheet1!$A$2:$C$1001,3,FALSE)</f>
        <v>O-</v>
      </c>
    </row>
    <row r="520" spans="1:24" ht="15.75" x14ac:dyDescent="0.25">
      <c r="A520" s="43">
        <v>519</v>
      </c>
      <c r="B520" t="str">
        <f>VLOOKUP(D520,Cara!$C$21:$D$27,2,FALSE)</f>
        <v>E</v>
      </c>
      <c r="C520" t="str">
        <f t="shared" si="24"/>
        <v>E0519</v>
      </c>
      <c r="D520" t="s">
        <v>1010</v>
      </c>
      <c r="E520" s="4" t="str">
        <f>VLOOKUP(C520,Detail!$G:$H,2,FALSE)</f>
        <v>Raditya Marpaung</v>
      </c>
      <c r="F520" s="4" t="str">
        <f>VLOOKUP(D520,Helper!$D$31:$G$36,4,FALSE)</f>
        <v>Pak Budi</v>
      </c>
      <c r="G520">
        <v>71</v>
      </c>
      <c r="H520">
        <v>43</v>
      </c>
      <c r="I520">
        <v>77</v>
      </c>
      <c r="J520">
        <v>72</v>
      </c>
      <c r="K520">
        <v>84</v>
      </c>
      <c r="L520">
        <v>71</v>
      </c>
      <c r="M520">
        <v>76</v>
      </c>
      <c r="N520" s="36" t="str">
        <f>IFERROR(VLOOKUP(C520,Absen!$A$2:$B$501,2,FALSE),"No")</f>
        <v>No</v>
      </c>
      <c r="O520" t="str">
        <f t="shared" si="25"/>
        <v>No</v>
      </c>
      <c r="P520">
        <f t="shared" si="26"/>
        <v>76</v>
      </c>
      <c r="Q520" s="42">
        <f>(Main!G520*12.5%)+(H520*12.5%)+(J520*12.5%)+(K520*12.5%)+(I520*20%)+(L520*20%)+(P520*10%)</f>
        <v>70.95</v>
      </c>
      <c r="R520" t="str">
        <f>VLOOKUP(Q520,Cara!$E$44:$F$49,2,TRUE)</f>
        <v>B</v>
      </c>
      <c r="S520" s="5">
        <f>VLOOKUP(C520,Sheet1!$A$2:$B$1001,2,FALSE)</f>
        <v>37149</v>
      </c>
      <c r="T520" s="6" t="str">
        <f>VLOOKUP(C520,Sheet1!$A$2:$G$1001,7,)</f>
        <v>Bandung</v>
      </c>
      <c r="U520" s="4">
        <f>VLOOKUP(C520,Sheet1!$A$2:$D$1001,4,FALSE)</f>
        <v>170</v>
      </c>
      <c r="V520" s="4">
        <f>VLOOKUP(C520,Sheet1!$A$2:$E$1001,5,FALSE)</f>
        <v>50</v>
      </c>
      <c r="W520" s="4" t="str">
        <f>VLOOKUP(C520,Sheet1!$A$2:$F$1001,6,FALSE)</f>
        <v>Gang Cikapayang No. 69</v>
      </c>
      <c r="X520" s="4" t="str">
        <f>VLOOKUP(Main!C520,Sheet1!$A$2:$C$1001,3,FALSE)</f>
        <v>O-</v>
      </c>
    </row>
    <row r="521" spans="1:24" ht="15.75" x14ac:dyDescent="0.25">
      <c r="A521" s="43">
        <v>520</v>
      </c>
      <c r="B521" t="str">
        <f>VLOOKUP(D521,Cara!$C$21:$D$27,2,FALSE)</f>
        <v>E</v>
      </c>
      <c r="C521" t="str">
        <f t="shared" si="24"/>
        <v>E0520</v>
      </c>
      <c r="D521" t="s">
        <v>1010</v>
      </c>
      <c r="E521" s="4" t="str">
        <f>VLOOKUP(C521,Detail!$G:$H,2,FALSE)</f>
        <v>Salimah Wastuti</v>
      </c>
      <c r="F521" s="4" t="str">
        <f>VLOOKUP(D521,Helper!$D$31:$G$36,4,FALSE)</f>
        <v>Pak Budi</v>
      </c>
      <c r="G521">
        <v>60</v>
      </c>
      <c r="H521">
        <v>52</v>
      </c>
      <c r="I521">
        <v>44</v>
      </c>
      <c r="J521">
        <v>60</v>
      </c>
      <c r="K521">
        <v>85</v>
      </c>
      <c r="L521">
        <v>93</v>
      </c>
      <c r="M521">
        <v>85</v>
      </c>
      <c r="N521" s="36">
        <f>IFERROR(VLOOKUP(C521,Absen!$A$2:$B$501,2,FALSE),"No")</f>
        <v>44770</v>
      </c>
      <c r="O521" t="str">
        <f t="shared" si="25"/>
        <v>July</v>
      </c>
      <c r="P521">
        <f t="shared" si="26"/>
        <v>75</v>
      </c>
      <c r="Q521" s="42">
        <f>(Main!G521*12.5%)+(H521*12.5%)+(J521*12.5%)+(K521*12.5%)+(I521*20%)+(L521*20%)+(P521*10%)</f>
        <v>67.025000000000006</v>
      </c>
      <c r="R521" t="str">
        <f>VLOOKUP(Q521,Cara!$E$44:$F$49,2,TRUE)</f>
        <v>C</v>
      </c>
      <c r="S521" s="5">
        <f>VLOOKUP(C521,Sheet1!$A$2:$B$1001,2,FALSE)</f>
        <v>38124</v>
      </c>
      <c r="T521" s="6" t="str">
        <f>VLOOKUP(C521,Sheet1!$A$2:$G$1001,7,)</f>
        <v>Sukabumi</v>
      </c>
      <c r="U521" s="4">
        <f>VLOOKUP(C521,Sheet1!$A$2:$D$1001,4,FALSE)</f>
        <v>166</v>
      </c>
      <c r="V521" s="4">
        <f>VLOOKUP(C521,Sheet1!$A$2:$E$1001,5,FALSE)</f>
        <v>46</v>
      </c>
      <c r="W521" s="4" t="str">
        <f>VLOOKUP(C521,Sheet1!$A$2:$F$1001,6,FALSE)</f>
        <v>Gang Kendalsari No. 87</v>
      </c>
      <c r="X521" s="4" t="str">
        <f>VLOOKUP(Main!C521,Sheet1!$A$2:$C$1001,3,FALSE)</f>
        <v>B+</v>
      </c>
    </row>
    <row r="522" spans="1:24" ht="15.75" x14ac:dyDescent="0.25">
      <c r="A522" s="43">
        <v>521</v>
      </c>
      <c r="B522" t="str">
        <f>VLOOKUP(D522,Cara!$C$21:$D$27,2,FALSE)</f>
        <v>B</v>
      </c>
      <c r="C522" t="str">
        <f t="shared" si="24"/>
        <v>B0521</v>
      </c>
      <c r="D522" t="s">
        <v>1014</v>
      </c>
      <c r="E522" s="4" t="str">
        <f>VLOOKUP(C522,Detail!$G:$H,2,FALSE)</f>
        <v>Harsaya Tamba</v>
      </c>
      <c r="F522" s="4" t="str">
        <f>VLOOKUP(D522,Helper!$D$31:$G$36,4,FALSE)</f>
        <v>Pak Andi</v>
      </c>
      <c r="G522">
        <v>62</v>
      </c>
      <c r="H522">
        <v>54</v>
      </c>
      <c r="I522">
        <v>46</v>
      </c>
      <c r="J522">
        <v>73</v>
      </c>
      <c r="K522">
        <v>50</v>
      </c>
      <c r="L522">
        <v>92</v>
      </c>
      <c r="M522">
        <v>97</v>
      </c>
      <c r="N522" s="36">
        <f>IFERROR(VLOOKUP(C522,Absen!$A$2:$B$501,2,FALSE),"No")</f>
        <v>44893</v>
      </c>
      <c r="O522" t="str">
        <f t="shared" si="25"/>
        <v>November</v>
      </c>
      <c r="P522">
        <f t="shared" si="26"/>
        <v>87</v>
      </c>
      <c r="Q522" s="42">
        <f>(Main!G522*12.5%)+(H522*12.5%)+(J522*12.5%)+(K522*12.5%)+(I522*20%)+(L522*20%)+(P522*10%)</f>
        <v>66.175000000000011</v>
      </c>
      <c r="R522" t="str">
        <f>VLOOKUP(Q522,Cara!$E$44:$F$49,2,TRUE)</f>
        <v>C</v>
      </c>
      <c r="S522" s="5">
        <f>VLOOKUP(C522,Sheet1!$A$2:$B$1001,2,FALSE)</f>
        <v>38017</v>
      </c>
      <c r="T522" s="6" t="str">
        <f>VLOOKUP(C522,Sheet1!$A$2:$G$1001,7,)</f>
        <v>Depok</v>
      </c>
      <c r="U522" s="4">
        <f>VLOOKUP(C522,Sheet1!$A$2:$D$1001,4,FALSE)</f>
        <v>160</v>
      </c>
      <c r="V522" s="4">
        <f>VLOOKUP(C522,Sheet1!$A$2:$E$1001,5,FALSE)</f>
        <v>60</v>
      </c>
      <c r="W522" s="4" t="str">
        <f>VLOOKUP(C522,Sheet1!$A$2:$F$1001,6,FALSE)</f>
        <v>Gg. Moch. Ramdan No. 55</v>
      </c>
      <c r="X522" s="4" t="str">
        <f>VLOOKUP(Main!C522,Sheet1!$A$2:$C$1001,3,FALSE)</f>
        <v>AB-</v>
      </c>
    </row>
    <row r="523" spans="1:24" ht="15.75" x14ac:dyDescent="0.25">
      <c r="A523" s="43">
        <v>522</v>
      </c>
      <c r="B523" t="str">
        <f>VLOOKUP(D523,Cara!$C$21:$D$27,2,FALSE)</f>
        <v>E</v>
      </c>
      <c r="C523" t="str">
        <f t="shared" si="24"/>
        <v>E0522</v>
      </c>
      <c r="D523" t="s">
        <v>1010</v>
      </c>
      <c r="E523" s="4" t="str">
        <f>VLOOKUP(C523,Detail!$G:$H,2,FALSE)</f>
        <v>Rosman Susanti</v>
      </c>
      <c r="F523" s="4" t="str">
        <f>VLOOKUP(D523,Helper!$D$31:$G$36,4,FALSE)</f>
        <v>Pak Budi</v>
      </c>
      <c r="G523">
        <v>88</v>
      </c>
      <c r="H523">
        <v>42</v>
      </c>
      <c r="I523">
        <v>60</v>
      </c>
      <c r="J523">
        <v>62</v>
      </c>
      <c r="K523">
        <v>69</v>
      </c>
      <c r="L523">
        <v>62</v>
      </c>
      <c r="M523">
        <v>67</v>
      </c>
      <c r="N523" s="36">
        <f>IFERROR(VLOOKUP(C523,Absen!$A$2:$B$501,2,FALSE),"No")</f>
        <v>44841</v>
      </c>
      <c r="O523" t="str">
        <f t="shared" si="25"/>
        <v>October</v>
      </c>
      <c r="P523">
        <f t="shared" si="26"/>
        <v>57</v>
      </c>
      <c r="Q523" s="42">
        <f>(Main!G523*12.5%)+(H523*12.5%)+(J523*12.5%)+(K523*12.5%)+(I523*20%)+(L523*20%)+(P523*10%)</f>
        <v>62.725000000000001</v>
      </c>
      <c r="R523" t="str">
        <f>VLOOKUP(Q523,Cara!$E$44:$F$49,2,TRUE)</f>
        <v>C</v>
      </c>
      <c r="S523" s="5">
        <f>VLOOKUP(C523,Sheet1!$A$2:$B$1001,2,FALSE)</f>
        <v>37681</v>
      </c>
      <c r="T523" s="6" t="str">
        <f>VLOOKUP(C523,Sheet1!$A$2:$G$1001,7,)</f>
        <v>Depok</v>
      </c>
      <c r="U523" s="4">
        <f>VLOOKUP(C523,Sheet1!$A$2:$D$1001,4,FALSE)</f>
        <v>162</v>
      </c>
      <c r="V523" s="4">
        <f>VLOOKUP(C523,Sheet1!$A$2:$E$1001,5,FALSE)</f>
        <v>49</v>
      </c>
      <c r="W523" s="4" t="str">
        <f>VLOOKUP(C523,Sheet1!$A$2:$F$1001,6,FALSE)</f>
        <v>Jl. Otto Iskandardinata No. 46</v>
      </c>
      <c r="X523" s="4" t="str">
        <f>VLOOKUP(Main!C523,Sheet1!$A$2:$C$1001,3,FALSE)</f>
        <v>A-</v>
      </c>
    </row>
    <row r="524" spans="1:24" ht="15.75" x14ac:dyDescent="0.25">
      <c r="A524" s="43">
        <v>523</v>
      </c>
      <c r="B524" t="str">
        <f>VLOOKUP(D524,Cara!$C$21:$D$27,2,FALSE)</f>
        <v>B</v>
      </c>
      <c r="C524" t="str">
        <f t="shared" si="24"/>
        <v>B0523</v>
      </c>
      <c r="D524" t="s">
        <v>1014</v>
      </c>
      <c r="E524" s="4" t="str">
        <f>VLOOKUP(C524,Detail!$G:$H,2,FALSE)</f>
        <v>Emas Purwanti</v>
      </c>
      <c r="F524" s="4" t="str">
        <f>VLOOKUP(D524,Helper!$D$31:$G$36,4,FALSE)</f>
        <v>Pak Andi</v>
      </c>
      <c r="G524">
        <v>95</v>
      </c>
      <c r="H524">
        <v>60</v>
      </c>
      <c r="I524">
        <v>42</v>
      </c>
      <c r="J524">
        <v>61</v>
      </c>
      <c r="K524">
        <v>63</v>
      </c>
      <c r="L524">
        <v>100</v>
      </c>
      <c r="M524">
        <v>62</v>
      </c>
      <c r="N524" s="36">
        <f>IFERROR(VLOOKUP(C524,Absen!$A$2:$B$501,2,FALSE),"No")</f>
        <v>44810</v>
      </c>
      <c r="O524" t="str">
        <f t="shared" si="25"/>
        <v>September</v>
      </c>
      <c r="P524">
        <f t="shared" si="26"/>
        <v>52</v>
      </c>
      <c r="Q524" s="42">
        <f>(Main!G524*12.5%)+(H524*12.5%)+(J524*12.5%)+(K524*12.5%)+(I524*20%)+(L524*20%)+(P524*10%)</f>
        <v>68.474999999999994</v>
      </c>
      <c r="R524" t="str">
        <f>VLOOKUP(Q524,Cara!$E$44:$F$49,2,TRUE)</f>
        <v>C</v>
      </c>
      <c r="S524" s="5">
        <f>VLOOKUP(C524,Sheet1!$A$2:$B$1001,2,FALSE)</f>
        <v>38246</v>
      </c>
      <c r="T524" s="6" t="str">
        <f>VLOOKUP(C524,Sheet1!$A$2:$G$1001,7,)</f>
        <v>Kediri</v>
      </c>
      <c r="U524" s="4">
        <f>VLOOKUP(C524,Sheet1!$A$2:$D$1001,4,FALSE)</f>
        <v>179</v>
      </c>
      <c r="V524" s="4">
        <f>VLOOKUP(C524,Sheet1!$A$2:$E$1001,5,FALSE)</f>
        <v>81</v>
      </c>
      <c r="W524" s="4" t="str">
        <f>VLOOKUP(C524,Sheet1!$A$2:$F$1001,6,FALSE)</f>
        <v xml:space="preserve">Jalan Cikutra Barat No. 0
</v>
      </c>
      <c r="X524" s="4" t="str">
        <f>VLOOKUP(Main!C524,Sheet1!$A$2:$C$1001,3,FALSE)</f>
        <v>A-</v>
      </c>
    </row>
    <row r="525" spans="1:24" ht="15.75" x14ac:dyDescent="0.25">
      <c r="A525" s="43">
        <v>524</v>
      </c>
      <c r="B525" t="str">
        <f>VLOOKUP(D525,Cara!$C$21:$D$27,2,FALSE)</f>
        <v>F</v>
      </c>
      <c r="C525" t="str">
        <f t="shared" si="24"/>
        <v>F0524</v>
      </c>
      <c r="D525" t="s">
        <v>1011</v>
      </c>
      <c r="E525" s="4" t="str">
        <f>VLOOKUP(C525,Detail!$G:$H,2,FALSE)</f>
        <v>Hilda Permadi</v>
      </c>
      <c r="F525" s="4" t="str">
        <f>VLOOKUP(D525,Helper!$D$31:$G$36,4,FALSE)</f>
        <v>Bu Ratna</v>
      </c>
      <c r="G525">
        <v>68</v>
      </c>
      <c r="H525">
        <v>58</v>
      </c>
      <c r="I525">
        <v>65</v>
      </c>
      <c r="J525">
        <v>59</v>
      </c>
      <c r="K525">
        <v>74</v>
      </c>
      <c r="L525">
        <v>69</v>
      </c>
      <c r="M525">
        <v>97</v>
      </c>
      <c r="N525" s="36" t="str">
        <f>IFERROR(VLOOKUP(C525,Absen!$A$2:$B$501,2,FALSE),"No")</f>
        <v>No</v>
      </c>
      <c r="O525" t="str">
        <f t="shared" si="25"/>
        <v>No</v>
      </c>
      <c r="P525">
        <f t="shared" si="26"/>
        <v>97</v>
      </c>
      <c r="Q525" s="42">
        <f>(Main!G525*12.5%)+(H525*12.5%)+(J525*12.5%)+(K525*12.5%)+(I525*20%)+(L525*20%)+(P525*10%)</f>
        <v>68.875</v>
      </c>
      <c r="R525" t="str">
        <f>VLOOKUP(Q525,Cara!$E$44:$F$49,2,TRUE)</f>
        <v>C</v>
      </c>
      <c r="S525" s="5">
        <f>VLOOKUP(C525,Sheet1!$A$2:$B$1001,2,FALSE)</f>
        <v>37931</v>
      </c>
      <c r="T525" s="6" t="str">
        <f>VLOOKUP(C525,Sheet1!$A$2:$G$1001,7,)</f>
        <v>Padangpanjang</v>
      </c>
      <c r="U525" s="4">
        <f>VLOOKUP(C525,Sheet1!$A$2:$D$1001,4,FALSE)</f>
        <v>166</v>
      </c>
      <c r="V525" s="4">
        <f>VLOOKUP(C525,Sheet1!$A$2:$E$1001,5,FALSE)</f>
        <v>70</v>
      </c>
      <c r="W525" s="4" t="str">
        <f>VLOOKUP(C525,Sheet1!$A$2:$F$1001,6,FALSE)</f>
        <v>Gang Merdeka No. 60</v>
      </c>
      <c r="X525" s="4" t="str">
        <f>VLOOKUP(Main!C525,Sheet1!$A$2:$C$1001,3,FALSE)</f>
        <v>AB+</v>
      </c>
    </row>
    <row r="526" spans="1:24" ht="15.75" x14ac:dyDescent="0.25">
      <c r="A526" s="43">
        <v>525</v>
      </c>
      <c r="B526" t="str">
        <f>VLOOKUP(D526,Cara!$C$21:$D$27,2,FALSE)</f>
        <v>A</v>
      </c>
      <c r="C526" t="str">
        <f t="shared" si="24"/>
        <v>A0525</v>
      </c>
      <c r="D526" t="s">
        <v>1015</v>
      </c>
      <c r="E526" s="4" t="str">
        <f>VLOOKUP(C526,Detail!$G:$H,2,FALSE)</f>
        <v>Harjo Pertiwi</v>
      </c>
      <c r="F526" s="4" t="str">
        <f>VLOOKUP(D526,Helper!$D$31:$G$36,4,FALSE)</f>
        <v>Bu Made</v>
      </c>
      <c r="G526">
        <v>87</v>
      </c>
      <c r="H526">
        <v>58</v>
      </c>
      <c r="I526">
        <v>61</v>
      </c>
      <c r="J526">
        <v>54</v>
      </c>
      <c r="K526">
        <v>57</v>
      </c>
      <c r="L526">
        <v>67</v>
      </c>
      <c r="M526">
        <v>78</v>
      </c>
      <c r="N526" s="36" t="str">
        <f>IFERROR(VLOOKUP(C526,Absen!$A$2:$B$501,2,FALSE),"No")</f>
        <v>No</v>
      </c>
      <c r="O526" t="str">
        <f t="shared" si="25"/>
        <v>No</v>
      </c>
      <c r="P526">
        <f t="shared" si="26"/>
        <v>78</v>
      </c>
      <c r="Q526" s="42">
        <f>(Main!G526*12.5%)+(H526*12.5%)+(J526*12.5%)+(K526*12.5%)+(I526*20%)+(L526*20%)+(P526*10%)</f>
        <v>65.400000000000006</v>
      </c>
      <c r="R526" t="str">
        <f>VLOOKUP(Q526,Cara!$E$44:$F$49,2,TRUE)</f>
        <v>C</v>
      </c>
      <c r="S526" s="5">
        <f>VLOOKUP(C526,Sheet1!$A$2:$B$1001,2,FALSE)</f>
        <v>37728</v>
      </c>
      <c r="T526" s="6" t="str">
        <f>VLOOKUP(C526,Sheet1!$A$2:$G$1001,7,)</f>
        <v>Tanjungpinang</v>
      </c>
      <c r="U526" s="4">
        <f>VLOOKUP(C526,Sheet1!$A$2:$D$1001,4,FALSE)</f>
        <v>164</v>
      </c>
      <c r="V526" s="4">
        <f>VLOOKUP(C526,Sheet1!$A$2:$E$1001,5,FALSE)</f>
        <v>92</v>
      </c>
      <c r="W526" s="4" t="str">
        <f>VLOOKUP(C526,Sheet1!$A$2:$F$1001,6,FALSE)</f>
        <v>Gg. Cempaka No. 15</v>
      </c>
      <c r="X526" s="4" t="str">
        <f>VLOOKUP(Main!C526,Sheet1!$A$2:$C$1001,3,FALSE)</f>
        <v>B-</v>
      </c>
    </row>
    <row r="527" spans="1:24" ht="15.75" x14ac:dyDescent="0.25">
      <c r="A527" s="43">
        <v>526</v>
      </c>
      <c r="B527" t="str">
        <f>VLOOKUP(D527,Cara!$C$21:$D$27,2,FALSE)</f>
        <v>A</v>
      </c>
      <c r="C527" t="str">
        <f t="shared" si="24"/>
        <v>A0526</v>
      </c>
      <c r="D527" t="s">
        <v>1015</v>
      </c>
      <c r="E527" s="4" t="str">
        <f>VLOOKUP(C527,Detail!$G:$H,2,FALSE)</f>
        <v>Hartana Hassanah</v>
      </c>
      <c r="F527" s="4" t="str">
        <f>VLOOKUP(D527,Helper!$D$31:$G$36,4,FALSE)</f>
        <v>Bu Made</v>
      </c>
      <c r="G527">
        <v>78</v>
      </c>
      <c r="H527">
        <v>60</v>
      </c>
      <c r="I527">
        <v>39</v>
      </c>
      <c r="J527">
        <v>73</v>
      </c>
      <c r="K527">
        <v>51</v>
      </c>
      <c r="L527">
        <v>92</v>
      </c>
      <c r="M527">
        <v>75</v>
      </c>
      <c r="N527" s="36">
        <f>IFERROR(VLOOKUP(C527,Absen!$A$2:$B$501,2,FALSE),"No")</f>
        <v>44830</v>
      </c>
      <c r="O527" t="str">
        <f t="shared" si="25"/>
        <v>September</v>
      </c>
      <c r="P527">
        <f t="shared" si="26"/>
        <v>65</v>
      </c>
      <c r="Q527" s="42">
        <f>(Main!G527*12.5%)+(H527*12.5%)+(J527*12.5%)+(K527*12.5%)+(I527*20%)+(L527*20%)+(P527*10%)</f>
        <v>65.45</v>
      </c>
      <c r="R527" t="str">
        <f>VLOOKUP(Q527,Cara!$E$44:$F$49,2,TRUE)</f>
        <v>C</v>
      </c>
      <c r="S527" s="5">
        <f>VLOOKUP(C527,Sheet1!$A$2:$B$1001,2,FALSE)</f>
        <v>37413</v>
      </c>
      <c r="T527" s="6" t="str">
        <f>VLOOKUP(C527,Sheet1!$A$2:$G$1001,7,)</f>
        <v>Pontianak</v>
      </c>
      <c r="U527" s="4">
        <f>VLOOKUP(C527,Sheet1!$A$2:$D$1001,4,FALSE)</f>
        <v>156</v>
      </c>
      <c r="V527" s="4">
        <f>VLOOKUP(C527,Sheet1!$A$2:$E$1001,5,FALSE)</f>
        <v>53</v>
      </c>
      <c r="W527" s="4" t="str">
        <f>VLOOKUP(C527,Sheet1!$A$2:$F$1001,6,FALSE)</f>
        <v>Gg. Pasir Koja No. 65</v>
      </c>
      <c r="X527" s="4" t="str">
        <f>VLOOKUP(Main!C527,Sheet1!$A$2:$C$1001,3,FALSE)</f>
        <v>B-</v>
      </c>
    </row>
    <row r="528" spans="1:24" ht="15.75" x14ac:dyDescent="0.25">
      <c r="A528" s="43">
        <v>527</v>
      </c>
      <c r="B528" t="str">
        <f>VLOOKUP(D528,Cara!$C$21:$D$27,2,FALSE)</f>
        <v>B</v>
      </c>
      <c r="C528" t="str">
        <f t="shared" si="24"/>
        <v>B0527</v>
      </c>
      <c r="D528" t="s">
        <v>1014</v>
      </c>
      <c r="E528" s="4" t="str">
        <f>VLOOKUP(C528,Detail!$G:$H,2,FALSE)</f>
        <v>Ratih Setiawan</v>
      </c>
      <c r="F528" s="4" t="str">
        <f>VLOOKUP(D528,Helper!$D$31:$G$36,4,FALSE)</f>
        <v>Pak Andi</v>
      </c>
      <c r="G528">
        <v>61</v>
      </c>
      <c r="H528">
        <v>63</v>
      </c>
      <c r="I528">
        <v>79</v>
      </c>
      <c r="J528">
        <v>60</v>
      </c>
      <c r="K528">
        <v>95</v>
      </c>
      <c r="L528">
        <v>54</v>
      </c>
      <c r="M528">
        <v>72</v>
      </c>
      <c r="N528" s="36">
        <f>IFERROR(VLOOKUP(C528,Absen!$A$2:$B$501,2,FALSE),"No")</f>
        <v>44889</v>
      </c>
      <c r="O528" t="str">
        <f t="shared" si="25"/>
        <v>November</v>
      </c>
      <c r="P528">
        <f t="shared" si="26"/>
        <v>62</v>
      </c>
      <c r="Q528" s="42">
        <f>(Main!G528*12.5%)+(H528*12.5%)+(J528*12.5%)+(K528*12.5%)+(I528*20%)+(L528*20%)+(P528*10%)</f>
        <v>67.674999999999997</v>
      </c>
      <c r="R528" t="str">
        <f>VLOOKUP(Q528,Cara!$E$44:$F$49,2,TRUE)</f>
        <v>C</v>
      </c>
      <c r="S528" s="5">
        <f>VLOOKUP(C528,Sheet1!$A$2:$B$1001,2,FALSE)</f>
        <v>38238</v>
      </c>
      <c r="T528" s="6" t="str">
        <f>VLOOKUP(C528,Sheet1!$A$2:$G$1001,7,)</f>
        <v>Sawahlunto</v>
      </c>
      <c r="U528" s="4">
        <f>VLOOKUP(C528,Sheet1!$A$2:$D$1001,4,FALSE)</f>
        <v>162</v>
      </c>
      <c r="V528" s="4">
        <f>VLOOKUP(C528,Sheet1!$A$2:$E$1001,5,FALSE)</f>
        <v>83</v>
      </c>
      <c r="W528" s="4" t="str">
        <f>VLOOKUP(C528,Sheet1!$A$2:$F$1001,6,FALSE)</f>
        <v xml:space="preserve">Gang Surapati No. 7
</v>
      </c>
      <c r="X528" s="4" t="str">
        <f>VLOOKUP(Main!C528,Sheet1!$A$2:$C$1001,3,FALSE)</f>
        <v>AB-</v>
      </c>
    </row>
    <row r="529" spans="1:24" ht="15.75" x14ac:dyDescent="0.25">
      <c r="A529" s="43">
        <v>528</v>
      </c>
      <c r="B529" t="str">
        <f>VLOOKUP(D529,Cara!$C$21:$D$27,2,FALSE)</f>
        <v>C</v>
      </c>
      <c r="C529" t="str">
        <f t="shared" si="24"/>
        <v>C0528</v>
      </c>
      <c r="D529" t="s">
        <v>1012</v>
      </c>
      <c r="E529" s="4" t="str">
        <f>VLOOKUP(C529,Detail!$G:$H,2,FALSE)</f>
        <v>Zizi Simanjuntak</v>
      </c>
      <c r="F529" s="4" t="str">
        <f>VLOOKUP(D529,Helper!$D$31:$G$36,4,FALSE)</f>
        <v>Bu Dwi</v>
      </c>
      <c r="G529">
        <v>82</v>
      </c>
      <c r="H529">
        <v>61</v>
      </c>
      <c r="I529">
        <v>76</v>
      </c>
      <c r="J529">
        <v>71</v>
      </c>
      <c r="K529">
        <v>53</v>
      </c>
      <c r="L529">
        <v>45</v>
      </c>
      <c r="M529">
        <v>97</v>
      </c>
      <c r="N529" s="36" t="str">
        <f>IFERROR(VLOOKUP(C529,Absen!$A$2:$B$501,2,FALSE),"No")</f>
        <v>No</v>
      </c>
      <c r="O529" t="str">
        <f t="shared" si="25"/>
        <v>No</v>
      </c>
      <c r="P529">
        <f t="shared" si="26"/>
        <v>97</v>
      </c>
      <c r="Q529" s="42">
        <f>(Main!G529*12.5%)+(H529*12.5%)+(J529*12.5%)+(K529*12.5%)+(I529*20%)+(L529*20%)+(P529*10%)</f>
        <v>67.275000000000006</v>
      </c>
      <c r="R529" t="str">
        <f>VLOOKUP(Q529,Cara!$E$44:$F$49,2,TRUE)</f>
        <v>C</v>
      </c>
      <c r="S529" s="5">
        <f>VLOOKUP(C529,Sheet1!$A$2:$B$1001,2,FALSE)</f>
        <v>37970</v>
      </c>
      <c r="T529" s="6" t="str">
        <f>VLOOKUP(C529,Sheet1!$A$2:$G$1001,7,)</f>
        <v>Palembang</v>
      </c>
      <c r="U529" s="4">
        <f>VLOOKUP(C529,Sheet1!$A$2:$D$1001,4,FALSE)</f>
        <v>172</v>
      </c>
      <c r="V529" s="4">
        <f>VLOOKUP(C529,Sheet1!$A$2:$E$1001,5,FALSE)</f>
        <v>49</v>
      </c>
      <c r="W529" s="4" t="str">
        <f>VLOOKUP(C529,Sheet1!$A$2:$F$1001,6,FALSE)</f>
        <v xml:space="preserve">Gg. Tebet Barat Dalam No. 9
</v>
      </c>
      <c r="X529" s="4" t="str">
        <f>VLOOKUP(Main!C529,Sheet1!$A$2:$C$1001,3,FALSE)</f>
        <v>O-</v>
      </c>
    </row>
    <row r="530" spans="1:24" ht="15.75" x14ac:dyDescent="0.25">
      <c r="A530" s="43">
        <v>529</v>
      </c>
      <c r="B530" t="str">
        <f>VLOOKUP(D530,Cara!$C$21:$D$27,2,FALSE)</f>
        <v>A</v>
      </c>
      <c r="C530" t="str">
        <f t="shared" si="24"/>
        <v>A0529</v>
      </c>
      <c r="D530" t="s">
        <v>1015</v>
      </c>
      <c r="E530" s="4" t="str">
        <f>VLOOKUP(C530,Detail!$G:$H,2,FALSE)</f>
        <v>Belinda Widiastuti</v>
      </c>
      <c r="F530" s="4" t="str">
        <f>VLOOKUP(D530,Helper!$D$31:$G$36,4,FALSE)</f>
        <v>Bu Made</v>
      </c>
      <c r="G530">
        <v>86</v>
      </c>
      <c r="H530">
        <v>71</v>
      </c>
      <c r="I530">
        <v>72</v>
      </c>
      <c r="J530">
        <v>69</v>
      </c>
      <c r="K530">
        <v>88</v>
      </c>
      <c r="L530">
        <v>82</v>
      </c>
      <c r="M530">
        <v>88</v>
      </c>
      <c r="N530" s="36" t="str">
        <f>IFERROR(VLOOKUP(C530,Absen!$A$2:$B$501,2,FALSE),"No")</f>
        <v>No</v>
      </c>
      <c r="O530" t="str">
        <f t="shared" si="25"/>
        <v>No</v>
      </c>
      <c r="P530">
        <f t="shared" si="26"/>
        <v>88</v>
      </c>
      <c r="Q530" s="42">
        <f>(Main!G530*12.5%)+(H530*12.5%)+(J530*12.5%)+(K530*12.5%)+(I530*20%)+(L530*20%)+(P530*10%)</f>
        <v>78.849999999999994</v>
      </c>
      <c r="R530" t="str">
        <f>VLOOKUP(Q530,Cara!$E$44:$F$49,2,TRUE)</f>
        <v>B</v>
      </c>
      <c r="S530" s="5">
        <f>VLOOKUP(C530,Sheet1!$A$2:$B$1001,2,FALSE)</f>
        <v>37407</v>
      </c>
      <c r="T530" s="6" t="str">
        <f>VLOOKUP(C530,Sheet1!$A$2:$G$1001,7,)</f>
        <v>Tasikmalaya</v>
      </c>
      <c r="U530" s="4">
        <f>VLOOKUP(C530,Sheet1!$A$2:$D$1001,4,FALSE)</f>
        <v>175</v>
      </c>
      <c r="V530" s="4">
        <f>VLOOKUP(C530,Sheet1!$A$2:$E$1001,5,FALSE)</f>
        <v>87</v>
      </c>
      <c r="W530" s="4" t="str">
        <f>VLOOKUP(C530,Sheet1!$A$2:$F$1001,6,FALSE)</f>
        <v>Jalan Raya Setiabudhi No. 92</v>
      </c>
      <c r="X530" s="4" t="str">
        <f>VLOOKUP(Main!C530,Sheet1!$A$2:$C$1001,3,FALSE)</f>
        <v>O-</v>
      </c>
    </row>
    <row r="531" spans="1:24" ht="15.75" x14ac:dyDescent="0.25">
      <c r="A531" s="43">
        <v>530</v>
      </c>
      <c r="B531" t="str">
        <f>VLOOKUP(D531,Cara!$C$21:$D$27,2,FALSE)</f>
        <v>B</v>
      </c>
      <c r="C531" t="str">
        <f t="shared" si="24"/>
        <v>B0530</v>
      </c>
      <c r="D531" t="s">
        <v>1014</v>
      </c>
      <c r="E531" s="4" t="str">
        <f>VLOOKUP(C531,Detail!$G:$H,2,FALSE)</f>
        <v>Endah Simbolon</v>
      </c>
      <c r="F531" s="4" t="str">
        <f>VLOOKUP(D531,Helper!$D$31:$G$36,4,FALSE)</f>
        <v>Pak Andi</v>
      </c>
      <c r="G531">
        <v>58</v>
      </c>
      <c r="H531">
        <v>55</v>
      </c>
      <c r="I531">
        <v>45</v>
      </c>
      <c r="J531">
        <v>58</v>
      </c>
      <c r="K531">
        <v>56</v>
      </c>
      <c r="L531">
        <v>45</v>
      </c>
      <c r="M531">
        <v>66</v>
      </c>
      <c r="N531" s="36" t="str">
        <f>IFERROR(VLOOKUP(C531,Absen!$A$2:$B$501,2,FALSE),"No")</f>
        <v>No</v>
      </c>
      <c r="O531" t="str">
        <f t="shared" si="25"/>
        <v>No</v>
      </c>
      <c r="P531">
        <f t="shared" si="26"/>
        <v>66</v>
      </c>
      <c r="Q531" s="42">
        <f>(Main!G531*12.5%)+(H531*12.5%)+(J531*12.5%)+(K531*12.5%)+(I531*20%)+(L531*20%)+(P531*10%)</f>
        <v>52.975000000000001</v>
      </c>
      <c r="R531" t="str">
        <f>VLOOKUP(Q531,Cara!$E$44:$F$49,2,TRUE)</f>
        <v>D</v>
      </c>
      <c r="S531" s="5">
        <f>VLOOKUP(C531,Sheet1!$A$2:$B$1001,2,FALSE)</f>
        <v>38238</v>
      </c>
      <c r="T531" s="6" t="str">
        <f>VLOOKUP(C531,Sheet1!$A$2:$G$1001,7,)</f>
        <v>Tual</v>
      </c>
      <c r="U531" s="4">
        <f>VLOOKUP(C531,Sheet1!$A$2:$D$1001,4,FALSE)</f>
        <v>179</v>
      </c>
      <c r="V531" s="4">
        <f>VLOOKUP(C531,Sheet1!$A$2:$E$1001,5,FALSE)</f>
        <v>67</v>
      </c>
      <c r="W531" s="4" t="str">
        <f>VLOOKUP(C531,Sheet1!$A$2:$F$1001,6,FALSE)</f>
        <v>Jl. Pasir Koja No. 51</v>
      </c>
      <c r="X531" s="4" t="str">
        <f>VLOOKUP(Main!C531,Sheet1!$A$2:$C$1001,3,FALSE)</f>
        <v>AB-</v>
      </c>
    </row>
    <row r="532" spans="1:24" ht="15.75" x14ac:dyDescent="0.25">
      <c r="A532" s="43">
        <v>531</v>
      </c>
      <c r="B532" t="str">
        <f>VLOOKUP(D532,Cara!$C$21:$D$27,2,FALSE)</f>
        <v>D</v>
      </c>
      <c r="C532" t="str">
        <f t="shared" si="24"/>
        <v>D0531</v>
      </c>
      <c r="D532" t="s">
        <v>1013</v>
      </c>
      <c r="E532" s="4" t="str">
        <f>VLOOKUP(C532,Detail!$G:$H,2,FALSE)</f>
        <v>Garang Mulyani</v>
      </c>
      <c r="F532" s="4" t="str">
        <f>VLOOKUP(D532,Helper!$D$31:$G$36,4,FALSE)</f>
        <v>Pak Krisna</v>
      </c>
      <c r="G532">
        <v>59</v>
      </c>
      <c r="H532">
        <v>69</v>
      </c>
      <c r="I532">
        <v>75</v>
      </c>
      <c r="J532">
        <v>68</v>
      </c>
      <c r="K532">
        <v>84</v>
      </c>
      <c r="L532">
        <v>43</v>
      </c>
      <c r="M532">
        <v>79</v>
      </c>
      <c r="N532" s="36" t="str">
        <f>IFERROR(VLOOKUP(C532,Absen!$A$2:$B$501,2,FALSE),"No")</f>
        <v>No</v>
      </c>
      <c r="O532" t="str">
        <f t="shared" si="25"/>
        <v>No</v>
      </c>
      <c r="P532">
        <f t="shared" si="26"/>
        <v>79</v>
      </c>
      <c r="Q532" s="42">
        <f>(Main!G532*12.5%)+(H532*12.5%)+(J532*12.5%)+(K532*12.5%)+(I532*20%)+(L532*20%)+(P532*10%)</f>
        <v>66.5</v>
      </c>
      <c r="R532" t="str">
        <f>VLOOKUP(Q532,Cara!$E$44:$F$49,2,TRUE)</f>
        <v>C</v>
      </c>
      <c r="S532" s="5">
        <f>VLOOKUP(C532,Sheet1!$A$2:$B$1001,2,FALSE)</f>
        <v>38153</v>
      </c>
      <c r="T532" s="6" t="str">
        <f>VLOOKUP(C532,Sheet1!$A$2:$G$1001,7,)</f>
        <v>Banjar</v>
      </c>
      <c r="U532" s="4">
        <f>VLOOKUP(C532,Sheet1!$A$2:$D$1001,4,FALSE)</f>
        <v>172</v>
      </c>
      <c r="V532" s="4">
        <f>VLOOKUP(C532,Sheet1!$A$2:$E$1001,5,FALSE)</f>
        <v>66</v>
      </c>
      <c r="W532" s="4" t="str">
        <f>VLOOKUP(C532,Sheet1!$A$2:$F$1001,6,FALSE)</f>
        <v>Jl. Moch. Toha No. 79</v>
      </c>
      <c r="X532" s="4" t="str">
        <f>VLOOKUP(Main!C532,Sheet1!$A$2:$C$1001,3,FALSE)</f>
        <v>A+</v>
      </c>
    </row>
    <row r="533" spans="1:24" ht="15.75" x14ac:dyDescent="0.25">
      <c r="A533" s="43">
        <v>532</v>
      </c>
      <c r="B533" t="str">
        <f>VLOOKUP(D533,Cara!$C$21:$D$27,2,FALSE)</f>
        <v>B</v>
      </c>
      <c r="C533" t="str">
        <f t="shared" si="24"/>
        <v>B0532</v>
      </c>
      <c r="D533" t="s">
        <v>1014</v>
      </c>
      <c r="E533" s="4" t="str">
        <f>VLOOKUP(C533,Detail!$G:$H,2,FALSE)</f>
        <v>Kasiyah Mangunsong</v>
      </c>
      <c r="F533" s="4" t="str">
        <f>VLOOKUP(D533,Helper!$D$31:$G$36,4,FALSE)</f>
        <v>Pak Andi</v>
      </c>
      <c r="G533">
        <v>91</v>
      </c>
      <c r="H533">
        <v>48</v>
      </c>
      <c r="I533">
        <v>76</v>
      </c>
      <c r="J533">
        <v>72</v>
      </c>
      <c r="K533">
        <v>72</v>
      </c>
      <c r="L533">
        <v>62</v>
      </c>
      <c r="M533">
        <v>60</v>
      </c>
      <c r="N533" s="36">
        <f>IFERROR(VLOOKUP(C533,Absen!$A$2:$B$501,2,FALSE),"No")</f>
        <v>44806</v>
      </c>
      <c r="O533" t="str">
        <f t="shared" si="25"/>
        <v>September</v>
      </c>
      <c r="P533">
        <f t="shared" si="26"/>
        <v>50</v>
      </c>
      <c r="Q533" s="42">
        <f>(Main!G533*12.5%)+(H533*12.5%)+(J533*12.5%)+(K533*12.5%)+(I533*20%)+(L533*20%)+(P533*10%)</f>
        <v>67.974999999999994</v>
      </c>
      <c r="R533" t="str">
        <f>VLOOKUP(Q533,Cara!$E$44:$F$49,2,TRUE)</f>
        <v>C</v>
      </c>
      <c r="S533" s="5">
        <f>VLOOKUP(C533,Sheet1!$A$2:$B$1001,2,FALSE)</f>
        <v>38153</v>
      </c>
      <c r="T533" s="6" t="str">
        <f>VLOOKUP(C533,Sheet1!$A$2:$G$1001,7,)</f>
        <v>Kendari</v>
      </c>
      <c r="U533" s="4">
        <f>VLOOKUP(C533,Sheet1!$A$2:$D$1001,4,FALSE)</f>
        <v>180</v>
      </c>
      <c r="V533" s="4">
        <f>VLOOKUP(C533,Sheet1!$A$2:$E$1001,5,FALSE)</f>
        <v>74</v>
      </c>
      <c r="W533" s="4" t="str">
        <f>VLOOKUP(C533,Sheet1!$A$2:$F$1001,6,FALSE)</f>
        <v>Gang Asia Afrika No. 94</v>
      </c>
      <c r="X533" s="4" t="str">
        <f>VLOOKUP(Main!C533,Sheet1!$A$2:$C$1001,3,FALSE)</f>
        <v>AB+</v>
      </c>
    </row>
    <row r="534" spans="1:24" ht="15.75" x14ac:dyDescent="0.25">
      <c r="A534" s="43">
        <v>533</v>
      </c>
      <c r="B534" t="str">
        <f>VLOOKUP(D534,Cara!$C$21:$D$27,2,FALSE)</f>
        <v>C</v>
      </c>
      <c r="C534" t="str">
        <f t="shared" si="24"/>
        <v>C0533</v>
      </c>
      <c r="D534" t="s">
        <v>1012</v>
      </c>
      <c r="E534" s="4" t="str">
        <f>VLOOKUP(C534,Detail!$G:$H,2,FALSE)</f>
        <v>Rusman Nugroho</v>
      </c>
      <c r="F534" s="4" t="str">
        <f>VLOOKUP(D534,Helper!$D$31:$G$36,4,FALSE)</f>
        <v>Bu Dwi</v>
      </c>
      <c r="G534">
        <v>91</v>
      </c>
      <c r="H534">
        <v>69</v>
      </c>
      <c r="I534">
        <v>94</v>
      </c>
      <c r="J534">
        <v>72</v>
      </c>
      <c r="K534">
        <v>90</v>
      </c>
      <c r="L534">
        <v>58</v>
      </c>
      <c r="M534">
        <v>74</v>
      </c>
      <c r="N534" s="36">
        <f>IFERROR(VLOOKUP(C534,Absen!$A$2:$B$501,2,FALSE),"No")</f>
        <v>44897</v>
      </c>
      <c r="O534" t="str">
        <f t="shared" si="25"/>
        <v>December</v>
      </c>
      <c r="P534">
        <f t="shared" si="26"/>
        <v>64</v>
      </c>
      <c r="Q534" s="42">
        <f>(Main!G534*12.5%)+(H534*12.5%)+(J534*12.5%)+(K534*12.5%)+(I534*20%)+(L534*20%)+(P534*10%)</f>
        <v>77.050000000000011</v>
      </c>
      <c r="R534" t="str">
        <f>VLOOKUP(Q534,Cara!$E$44:$F$49,2,TRUE)</f>
        <v>B</v>
      </c>
      <c r="S534" s="5">
        <f>VLOOKUP(C534,Sheet1!$A$2:$B$1001,2,FALSE)</f>
        <v>37349</v>
      </c>
      <c r="T534" s="6" t="str">
        <f>VLOOKUP(C534,Sheet1!$A$2:$G$1001,7,)</f>
        <v>Banjarmasin</v>
      </c>
      <c r="U534" s="4">
        <f>VLOOKUP(C534,Sheet1!$A$2:$D$1001,4,FALSE)</f>
        <v>157</v>
      </c>
      <c r="V534" s="4">
        <f>VLOOKUP(C534,Sheet1!$A$2:$E$1001,5,FALSE)</f>
        <v>76</v>
      </c>
      <c r="W534" s="4" t="str">
        <f>VLOOKUP(C534,Sheet1!$A$2:$F$1001,6,FALSE)</f>
        <v>Jalan Ahmad Dahlan No. 74</v>
      </c>
      <c r="X534" s="4" t="str">
        <f>VLOOKUP(Main!C534,Sheet1!$A$2:$C$1001,3,FALSE)</f>
        <v>A-</v>
      </c>
    </row>
    <row r="535" spans="1:24" ht="15.75" x14ac:dyDescent="0.25">
      <c r="A535" s="43">
        <v>534</v>
      </c>
      <c r="B535" t="str">
        <f>VLOOKUP(D535,Cara!$C$21:$D$27,2,FALSE)</f>
        <v>A</v>
      </c>
      <c r="C535" t="str">
        <f t="shared" si="24"/>
        <v>A0534</v>
      </c>
      <c r="D535" t="s">
        <v>1015</v>
      </c>
      <c r="E535" s="4" t="str">
        <f>VLOOKUP(C535,Detail!$G:$H,2,FALSE)</f>
        <v>Reksa Wulandari</v>
      </c>
      <c r="F535" s="4" t="str">
        <f>VLOOKUP(D535,Helper!$D$31:$G$36,4,FALSE)</f>
        <v>Bu Made</v>
      </c>
      <c r="G535">
        <v>88</v>
      </c>
      <c r="H535">
        <v>73</v>
      </c>
      <c r="I535">
        <v>72</v>
      </c>
      <c r="J535">
        <v>59</v>
      </c>
      <c r="K535">
        <v>81</v>
      </c>
      <c r="L535">
        <v>80</v>
      </c>
      <c r="M535">
        <v>91</v>
      </c>
      <c r="N535" s="36">
        <f>IFERROR(VLOOKUP(C535,Absen!$A$2:$B$501,2,FALSE),"No")</f>
        <v>44881</v>
      </c>
      <c r="O535" t="str">
        <f t="shared" si="25"/>
        <v>November</v>
      </c>
      <c r="P535">
        <f t="shared" si="26"/>
        <v>81</v>
      </c>
      <c r="Q535" s="42">
        <f>(Main!G535*12.5%)+(H535*12.5%)+(J535*12.5%)+(K535*12.5%)+(I535*20%)+(L535*20%)+(P535*10%)</f>
        <v>76.125</v>
      </c>
      <c r="R535" t="str">
        <f>VLOOKUP(Q535,Cara!$E$44:$F$49,2,TRUE)</f>
        <v>B</v>
      </c>
      <c r="S535" s="5">
        <f>VLOOKUP(C535,Sheet1!$A$2:$B$1001,2,FALSE)</f>
        <v>37129</v>
      </c>
      <c r="T535" s="6" t="str">
        <f>VLOOKUP(C535,Sheet1!$A$2:$G$1001,7,)</f>
        <v>Ambon</v>
      </c>
      <c r="U535" s="4">
        <f>VLOOKUP(C535,Sheet1!$A$2:$D$1001,4,FALSE)</f>
        <v>173</v>
      </c>
      <c r="V535" s="4">
        <f>VLOOKUP(C535,Sheet1!$A$2:$E$1001,5,FALSE)</f>
        <v>59</v>
      </c>
      <c r="W535" s="4" t="str">
        <f>VLOOKUP(C535,Sheet1!$A$2:$F$1001,6,FALSE)</f>
        <v>Jalan Jamika No. 77</v>
      </c>
      <c r="X535" s="4" t="str">
        <f>VLOOKUP(Main!C535,Sheet1!$A$2:$C$1001,3,FALSE)</f>
        <v>A+</v>
      </c>
    </row>
    <row r="536" spans="1:24" ht="15.75" x14ac:dyDescent="0.25">
      <c r="A536" s="43">
        <v>457</v>
      </c>
      <c r="B536" t="str">
        <f>VLOOKUP(D536,Cara!$C$21:$D$27,2,FALSE)</f>
        <v>D</v>
      </c>
      <c r="C536" t="str">
        <f t="shared" si="24"/>
        <v>D0457</v>
      </c>
      <c r="D536" t="s">
        <v>1013</v>
      </c>
      <c r="E536" s="4" t="str">
        <f>VLOOKUP(C536,Detail!$G:$H,2,FALSE)</f>
        <v>Dasa Purwanti</v>
      </c>
      <c r="F536" s="4" t="str">
        <f>VLOOKUP(D536,Helper!$D$31:$G$36,4,FALSE)</f>
        <v>Pak Krisna</v>
      </c>
      <c r="G536">
        <v>75</v>
      </c>
      <c r="H536">
        <v>59</v>
      </c>
      <c r="I536">
        <v>92</v>
      </c>
      <c r="J536">
        <v>74</v>
      </c>
      <c r="K536">
        <v>91</v>
      </c>
      <c r="L536">
        <v>94</v>
      </c>
      <c r="M536">
        <v>79</v>
      </c>
      <c r="N536" s="36">
        <f>IFERROR(VLOOKUP(C536,Absen!$A$2:$B$501,2,FALSE),"No")</f>
        <v>44830</v>
      </c>
      <c r="O536" t="str">
        <f t="shared" si="25"/>
        <v>September</v>
      </c>
      <c r="P536">
        <f t="shared" si="26"/>
        <v>69</v>
      </c>
      <c r="Q536" s="42">
        <f>(Main!G536*12.5%)+(H536*12.5%)+(J536*12.5%)+(K536*12.5%)+(I536*20%)+(L536*20%)+(P536*10%)</f>
        <v>81.475000000000009</v>
      </c>
      <c r="R536" t="str">
        <f>VLOOKUP(Q536,Cara!$E$44:$F$49,2,TRUE)</f>
        <v>A</v>
      </c>
      <c r="S536" s="5">
        <f>VLOOKUP(C536,Sheet1!$A$2:$B$1001,2,FALSE)</f>
        <v>37795</v>
      </c>
      <c r="T536" s="6" t="str">
        <f>VLOOKUP(C536,Sheet1!$A$2:$G$1001,7,)</f>
        <v>Mataram</v>
      </c>
      <c r="U536" s="4">
        <f>VLOOKUP(C536,Sheet1!$A$2:$D$1001,4,FALSE)</f>
        <v>166</v>
      </c>
      <c r="V536" s="4">
        <f>VLOOKUP(C536,Sheet1!$A$2:$E$1001,5,FALSE)</f>
        <v>68</v>
      </c>
      <c r="W536" s="4" t="str">
        <f>VLOOKUP(C536,Sheet1!$A$2:$F$1001,6,FALSE)</f>
        <v>Gang Raya Ujungberung No. 29</v>
      </c>
      <c r="X536" s="4" t="str">
        <f>VLOOKUP(Main!C536,Sheet1!$A$2:$C$1001,3,FALSE)</f>
        <v>A+</v>
      </c>
    </row>
    <row r="537" spans="1:24" ht="15.75" x14ac:dyDescent="0.25">
      <c r="A537" s="43">
        <v>536</v>
      </c>
      <c r="B537" t="str">
        <f>VLOOKUP(D537,Cara!$C$21:$D$27,2,FALSE)</f>
        <v>A</v>
      </c>
      <c r="C537" t="str">
        <f t="shared" si="24"/>
        <v>A0536</v>
      </c>
      <c r="D537" t="s">
        <v>1015</v>
      </c>
      <c r="E537" s="4" t="str">
        <f>VLOOKUP(C537,Detail!$G:$H,2,FALSE)</f>
        <v>Gabriella Pratiwi</v>
      </c>
      <c r="F537" s="4" t="str">
        <f>VLOOKUP(D537,Helper!$D$31:$G$36,4,FALSE)</f>
        <v>Bu Made</v>
      </c>
      <c r="G537">
        <v>53</v>
      </c>
      <c r="H537">
        <v>42</v>
      </c>
      <c r="I537">
        <v>37</v>
      </c>
      <c r="J537">
        <v>50</v>
      </c>
      <c r="K537">
        <v>71</v>
      </c>
      <c r="L537">
        <v>45</v>
      </c>
      <c r="M537">
        <v>82</v>
      </c>
      <c r="N537" s="36">
        <f>IFERROR(VLOOKUP(C537,Absen!$A$2:$B$501,2,FALSE),"No")</f>
        <v>44807</v>
      </c>
      <c r="O537" t="str">
        <f t="shared" si="25"/>
        <v>September</v>
      </c>
      <c r="P537">
        <f t="shared" si="26"/>
        <v>72</v>
      </c>
      <c r="Q537" s="42">
        <f>(Main!G537*12.5%)+(H537*12.5%)+(J537*12.5%)+(K537*12.5%)+(I537*20%)+(L537*20%)+(P537*10%)</f>
        <v>50.6</v>
      </c>
      <c r="R537" t="str">
        <f>VLOOKUP(Q537,Cara!$E$44:$F$49,2,TRUE)</f>
        <v>D</v>
      </c>
      <c r="S537" s="5">
        <f>VLOOKUP(C537,Sheet1!$A$2:$B$1001,2,FALSE)</f>
        <v>37515</v>
      </c>
      <c r="T537" s="6" t="str">
        <f>VLOOKUP(C537,Sheet1!$A$2:$G$1001,7,)</f>
        <v>Mataram</v>
      </c>
      <c r="U537" s="4">
        <f>VLOOKUP(C537,Sheet1!$A$2:$D$1001,4,FALSE)</f>
        <v>179</v>
      </c>
      <c r="V537" s="4">
        <f>VLOOKUP(C537,Sheet1!$A$2:$E$1001,5,FALSE)</f>
        <v>95</v>
      </c>
      <c r="W537" s="4" t="str">
        <f>VLOOKUP(C537,Sheet1!$A$2:$F$1001,6,FALSE)</f>
        <v>Jl. Soekarno Hatta No. 88</v>
      </c>
      <c r="X537" s="4" t="str">
        <f>VLOOKUP(Main!C537,Sheet1!$A$2:$C$1001,3,FALSE)</f>
        <v>AB+</v>
      </c>
    </row>
    <row r="538" spans="1:24" ht="15.75" x14ac:dyDescent="0.25">
      <c r="A538" s="43">
        <v>537</v>
      </c>
      <c r="B538" t="str">
        <f>VLOOKUP(D538,Cara!$C$21:$D$27,2,FALSE)</f>
        <v>D</v>
      </c>
      <c r="C538" t="str">
        <f t="shared" si="24"/>
        <v>D0537</v>
      </c>
      <c r="D538" t="s">
        <v>1013</v>
      </c>
      <c r="E538" s="4" t="str">
        <f>VLOOKUP(C538,Detail!$G:$H,2,FALSE)</f>
        <v>Luthfi Laksmiwati</v>
      </c>
      <c r="F538" s="4" t="str">
        <f>VLOOKUP(D538,Helper!$D$31:$G$36,4,FALSE)</f>
        <v>Pak Krisna</v>
      </c>
      <c r="G538">
        <v>88</v>
      </c>
      <c r="H538">
        <v>63</v>
      </c>
      <c r="I538">
        <v>79</v>
      </c>
      <c r="J538">
        <v>68</v>
      </c>
      <c r="K538">
        <v>72</v>
      </c>
      <c r="L538">
        <v>75</v>
      </c>
      <c r="M538">
        <v>93</v>
      </c>
      <c r="N538" s="36" t="str">
        <f>IFERROR(VLOOKUP(C538,Absen!$A$2:$B$501,2,FALSE),"No")</f>
        <v>No</v>
      </c>
      <c r="O538" t="str">
        <f t="shared" si="25"/>
        <v>No</v>
      </c>
      <c r="P538">
        <f t="shared" si="26"/>
        <v>93</v>
      </c>
      <c r="Q538" s="42">
        <f>(Main!G538*12.5%)+(H538*12.5%)+(J538*12.5%)+(K538*12.5%)+(I538*20%)+(L538*20%)+(P538*10%)</f>
        <v>76.474999999999994</v>
      </c>
      <c r="R538" t="str">
        <f>VLOOKUP(Q538,Cara!$E$44:$F$49,2,TRUE)</f>
        <v>B</v>
      </c>
      <c r="S538" s="5">
        <f>VLOOKUP(C538,Sheet1!$A$2:$B$1001,2,FALSE)</f>
        <v>37263</v>
      </c>
      <c r="T538" s="6" t="str">
        <f>VLOOKUP(C538,Sheet1!$A$2:$G$1001,7,)</f>
        <v>Pariaman</v>
      </c>
      <c r="U538" s="4">
        <f>VLOOKUP(C538,Sheet1!$A$2:$D$1001,4,FALSE)</f>
        <v>173</v>
      </c>
      <c r="V538" s="4">
        <f>VLOOKUP(C538,Sheet1!$A$2:$E$1001,5,FALSE)</f>
        <v>53</v>
      </c>
      <c r="W538" s="4" t="str">
        <f>VLOOKUP(C538,Sheet1!$A$2:$F$1001,6,FALSE)</f>
        <v xml:space="preserve">Gang Siliwangi No. 5
</v>
      </c>
      <c r="X538" s="4" t="str">
        <f>VLOOKUP(Main!C538,Sheet1!$A$2:$C$1001,3,FALSE)</f>
        <v>O+</v>
      </c>
    </row>
    <row r="539" spans="1:24" ht="15.75" x14ac:dyDescent="0.25">
      <c r="A539" s="43">
        <v>538</v>
      </c>
      <c r="B539" t="str">
        <f>VLOOKUP(D539,Cara!$C$21:$D$27,2,FALSE)</f>
        <v>F</v>
      </c>
      <c r="C539" t="str">
        <f t="shared" si="24"/>
        <v>F0538</v>
      </c>
      <c r="D539" t="s">
        <v>1011</v>
      </c>
      <c r="E539" s="4" t="str">
        <f>VLOOKUP(C539,Detail!$G:$H,2,FALSE)</f>
        <v>Kasusra Sudiati</v>
      </c>
      <c r="F539" s="4" t="str">
        <f>VLOOKUP(D539,Helper!$D$31:$G$36,4,FALSE)</f>
        <v>Bu Ratna</v>
      </c>
      <c r="G539">
        <v>70</v>
      </c>
      <c r="H539">
        <v>56</v>
      </c>
      <c r="I539">
        <v>53</v>
      </c>
      <c r="J539">
        <v>68</v>
      </c>
      <c r="K539">
        <v>56</v>
      </c>
      <c r="L539">
        <v>47</v>
      </c>
      <c r="M539">
        <v>87</v>
      </c>
      <c r="N539" s="36">
        <f>IFERROR(VLOOKUP(C539,Absen!$A$2:$B$501,2,FALSE),"No")</f>
        <v>44810</v>
      </c>
      <c r="O539" t="str">
        <f t="shared" si="25"/>
        <v>September</v>
      </c>
      <c r="P539">
        <f t="shared" si="26"/>
        <v>77</v>
      </c>
      <c r="Q539" s="42">
        <f>(Main!G539*12.5%)+(H539*12.5%)+(J539*12.5%)+(K539*12.5%)+(I539*20%)+(L539*20%)+(P539*10%)</f>
        <v>58.95</v>
      </c>
      <c r="R539" t="str">
        <f>VLOOKUP(Q539,Cara!$E$44:$F$49,2,TRUE)</f>
        <v>D</v>
      </c>
      <c r="S539" s="5">
        <f>VLOOKUP(C539,Sheet1!$A$2:$B$1001,2,FALSE)</f>
        <v>37982</v>
      </c>
      <c r="T539" s="6" t="str">
        <f>VLOOKUP(C539,Sheet1!$A$2:$G$1001,7,)</f>
        <v>Bengkulu</v>
      </c>
      <c r="U539" s="4">
        <f>VLOOKUP(C539,Sheet1!$A$2:$D$1001,4,FALSE)</f>
        <v>161</v>
      </c>
      <c r="V539" s="4">
        <f>VLOOKUP(C539,Sheet1!$A$2:$E$1001,5,FALSE)</f>
        <v>77</v>
      </c>
      <c r="W539" s="4" t="str">
        <f>VLOOKUP(C539,Sheet1!$A$2:$F$1001,6,FALSE)</f>
        <v xml:space="preserve">Jalan Lembong No. 0
</v>
      </c>
      <c r="X539" s="4" t="str">
        <f>VLOOKUP(Main!C539,Sheet1!$A$2:$C$1001,3,FALSE)</f>
        <v>B-</v>
      </c>
    </row>
    <row r="540" spans="1:24" ht="15.75" x14ac:dyDescent="0.25">
      <c r="A540" s="43">
        <v>539</v>
      </c>
      <c r="B540" t="str">
        <f>VLOOKUP(D540,Cara!$C$21:$D$27,2,FALSE)</f>
        <v>F</v>
      </c>
      <c r="C540" t="str">
        <f t="shared" si="24"/>
        <v>F0539</v>
      </c>
      <c r="D540" t="s">
        <v>1011</v>
      </c>
      <c r="E540" s="4" t="str">
        <f>VLOOKUP(C540,Detail!$G:$H,2,FALSE)</f>
        <v>Putri Pertiwi</v>
      </c>
      <c r="F540" s="4" t="str">
        <f>VLOOKUP(D540,Helper!$D$31:$G$36,4,FALSE)</f>
        <v>Bu Ratna</v>
      </c>
      <c r="G540">
        <v>60</v>
      </c>
      <c r="H540">
        <v>46</v>
      </c>
      <c r="I540">
        <v>48</v>
      </c>
      <c r="J540">
        <v>50</v>
      </c>
      <c r="K540">
        <v>51</v>
      </c>
      <c r="L540">
        <v>87</v>
      </c>
      <c r="M540">
        <v>83</v>
      </c>
      <c r="N540" s="36" t="str">
        <f>IFERROR(VLOOKUP(C540,Absen!$A$2:$B$501,2,FALSE),"No")</f>
        <v>No</v>
      </c>
      <c r="O540" t="str">
        <f t="shared" si="25"/>
        <v>No</v>
      </c>
      <c r="P540">
        <f t="shared" si="26"/>
        <v>83</v>
      </c>
      <c r="Q540" s="42">
        <f>(Main!G540*12.5%)+(H540*12.5%)+(J540*12.5%)+(K540*12.5%)+(I540*20%)+(L540*20%)+(P540*10%)</f>
        <v>61.174999999999997</v>
      </c>
      <c r="R540" t="str">
        <f>VLOOKUP(Q540,Cara!$E$44:$F$49,2,TRUE)</f>
        <v>C</v>
      </c>
      <c r="S540" s="5">
        <f>VLOOKUP(C540,Sheet1!$A$2:$B$1001,2,FALSE)</f>
        <v>38086</v>
      </c>
      <c r="T540" s="6" t="str">
        <f>VLOOKUP(C540,Sheet1!$A$2:$G$1001,7,)</f>
        <v>Bima</v>
      </c>
      <c r="U540" s="4">
        <f>VLOOKUP(C540,Sheet1!$A$2:$D$1001,4,FALSE)</f>
        <v>162</v>
      </c>
      <c r="V540" s="4">
        <f>VLOOKUP(C540,Sheet1!$A$2:$E$1001,5,FALSE)</f>
        <v>79</v>
      </c>
      <c r="W540" s="4" t="str">
        <f>VLOOKUP(C540,Sheet1!$A$2:$F$1001,6,FALSE)</f>
        <v>Gang Erlangga No. 11</v>
      </c>
      <c r="X540" s="4" t="str">
        <f>VLOOKUP(Main!C540,Sheet1!$A$2:$C$1001,3,FALSE)</f>
        <v>B-</v>
      </c>
    </row>
    <row r="541" spans="1:24" ht="15.75" x14ac:dyDescent="0.25">
      <c r="A541" s="43">
        <v>540</v>
      </c>
      <c r="B541" t="str">
        <f>VLOOKUP(D541,Cara!$C$21:$D$27,2,FALSE)</f>
        <v>E</v>
      </c>
      <c r="C541" t="str">
        <f t="shared" si="24"/>
        <v>E0540</v>
      </c>
      <c r="D541" t="s">
        <v>1010</v>
      </c>
      <c r="E541" s="4" t="str">
        <f>VLOOKUP(C541,Detail!$G:$H,2,FALSE)</f>
        <v>Nugraha Natsir</v>
      </c>
      <c r="F541" s="4" t="str">
        <f>VLOOKUP(D541,Helper!$D$31:$G$36,4,FALSE)</f>
        <v>Pak Budi</v>
      </c>
      <c r="G541">
        <v>54</v>
      </c>
      <c r="H541">
        <v>48</v>
      </c>
      <c r="I541">
        <v>71</v>
      </c>
      <c r="J541">
        <v>72</v>
      </c>
      <c r="K541">
        <v>61</v>
      </c>
      <c r="L541">
        <v>68</v>
      </c>
      <c r="M541">
        <v>95</v>
      </c>
      <c r="N541" s="36">
        <f>IFERROR(VLOOKUP(C541,Absen!$A$2:$B$501,2,FALSE),"No")</f>
        <v>44878</v>
      </c>
      <c r="O541" t="str">
        <f t="shared" si="25"/>
        <v>November</v>
      </c>
      <c r="P541">
        <f t="shared" si="26"/>
        <v>85</v>
      </c>
      <c r="Q541" s="42">
        <f>(Main!G541*12.5%)+(H541*12.5%)+(J541*12.5%)+(K541*12.5%)+(I541*20%)+(L541*20%)+(P541*10%)</f>
        <v>65.675000000000011</v>
      </c>
      <c r="R541" t="str">
        <f>VLOOKUP(Q541,Cara!$E$44:$F$49,2,TRUE)</f>
        <v>C</v>
      </c>
      <c r="S541" s="5">
        <f>VLOOKUP(C541,Sheet1!$A$2:$B$1001,2,FALSE)</f>
        <v>38028</v>
      </c>
      <c r="T541" s="6" t="str">
        <f>VLOOKUP(C541,Sheet1!$A$2:$G$1001,7,)</f>
        <v>Tomohon</v>
      </c>
      <c r="U541" s="4">
        <f>VLOOKUP(C541,Sheet1!$A$2:$D$1001,4,FALSE)</f>
        <v>171</v>
      </c>
      <c r="V541" s="4">
        <f>VLOOKUP(C541,Sheet1!$A$2:$E$1001,5,FALSE)</f>
        <v>73</v>
      </c>
      <c r="W541" s="4" t="str">
        <f>VLOOKUP(C541,Sheet1!$A$2:$F$1001,6,FALSE)</f>
        <v>Gg. Joyoboyo No. 02</v>
      </c>
      <c r="X541" s="4" t="str">
        <f>VLOOKUP(Main!C541,Sheet1!$A$2:$C$1001,3,FALSE)</f>
        <v>O-</v>
      </c>
    </row>
    <row r="542" spans="1:24" ht="15.75" x14ac:dyDescent="0.25">
      <c r="A542" s="43">
        <v>541</v>
      </c>
      <c r="B542" t="str">
        <f>VLOOKUP(D542,Cara!$C$21:$D$27,2,FALSE)</f>
        <v>C</v>
      </c>
      <c r="C542" t="str">
        <f t="shared" si="24"/>
        <v>C0541</v>
      </c>
      <c r="D542" t="s">
        <v>1012</v>
      </c>
      <c r="E542" s="4" t="str">
        <f>VLOOKUP(C542,Detail!$G:$H,2,FALSE)</f>
        <v>Jasmin Prasetya</v>
      </c>
      <c r="F542" s="4" t="str">
        <f>VLOOKUP(D542,Helper!$D$31:$G$36,4,FALSE)</f>
        <v>Bu Dwi</v>
      </c>
      <c r="G542">
        <v>71</v>
      </c>
      <c r="H542">
        <v>65</v>
      </c>
      <c r="I542">
        <v>74</v>
      </c>
      <c r="J542">
        <v>66</v>
      </c>
      <c r="K542">
        <v>72</v>
      </c>
      <c r="L542">
        <v>53</v>
      </c>
      <c r="M542">
        <v>62</v>
      </c>
      <c r="N542" s="36">
        <f>IFERROR(VLOOKUP(C542,Absen!$A$2:$B$501,2,FALSE),"No")</f>
        <v>44806</v>
      </c>
      <c r="O542" t="str">
        <f t="shared" si="25"/>
        <v>September</v>
      </c>
      <c r="P542">
        <f t="shared" si="26"/>
        <v>52</v>
      </c>
      <c r="Q542" s="42">
        <f>(Main!G542*12.5%)+(H542*12.5%)+(J542*12.5%)+(K542*12.5%)+(I542*20%)+(L542*20%)+(P542*10%)</f>
        <v>64.849999999999994</v>
      </c>
      <c r="R542" t="str">
        <f>VLOOKUP(Q542,Cara!$E$44:$F$49,2,TRUE)</f>
        <v>C</v>
      </c>
      <c r="S542" s="5">
        <f>VLOOKUP(C542,Sheet1!$A$2:$B$1001,2,FALSE)</f>
        <v>37223</v>
      </c>
      <c r="T542" s="6" t="str">
        <f>VLOOKUP(C542,Sheet1!$A$2:$G$1001,7,)</f>
        <v>Cimahi</v>
      </c>
      <c r="U542" s="4">
        <f>VLOOKUP(C542,Sheet1!$A$2:$D$1001,4,FALSE)</f>
        <v>169</v>
      </c>
      <c r="V542" s="4">
        <f>VLOOKUP(C542,Sheet1!$A$2:$E$1001,5,FALSE)</f>
        <v>54</v>
      </c>
      <c r="W542" s="4" t="str">
        <f>VLOOKUP(C542,Sheet1!$A$2:$F$1001,6,FALSE)</f>
        <v xml:space="preserve">Gg. Antapani Lama No. 4
</v>
      </c>
      <c r="X542" s="4" t="str">
        <f>VLOOKUP(Main!C542,Sheet1!$A$2:$C$1001,3,FALSE)</f>
        <v>AB+</v>
      </c>
    </row>
    <row r="543" spans="1:24" ht="15.75" x14ac:dyDescent="0.25">
      <c r="A543" s="43">
        <v>542</v>
      </c>
      <c r="B543" t="str">
        <f>VLOOKUP(D543,Cara!$C$21:$D$27,2,FALSE)</f>
        <v>B</v>
      </c>
      <c r="C543" t="str">
        <f t="shared" si="24"/>
        <v>B0542</v>
      </c>
      <c r="D543" t="s">
        <v>1014</v>
      </c>
      <c r="E543" s="4" t="str">
        <f>VLOOKUP(C543,Detail!$G:$H,2,FALSE)</f>
        <v>Elvin Wijayanti</v>
      </c>
      <c r="F543" s="4" t="str">
        <f>VLOOKUP(D543,Helper!$D$31:$G$36,4,FALSE)</f>
        <v>Pak Andi</v>
      </c>
      <c r="G543">
        <v>71</v>
      </c>
      <c r="H543">
        <v>60</v>
      </c>
      <c r="I543">
        <v>42</v>
      </c>
      <c r="J543">
        <v>57</v>
      </c>
      <c r="K543">
        <v>54</v>
      </c>
      <c r="L543">
        <v>71</v>
      </c>
      <c r="M543">
        <v>63</v>
      </c>
      <c r="N543" s="36" t="str">
        <f>IFERROR(VLOOKUP(C543,Absen!$A$2:$B$501,2,FALSE),"No")</f>
        <v>No</v>
      </c>
      <c r="O543" t="str">
        <f t="shared" si="25"/>
        <v>No</v>
      </c>
      <c r="P543">
        <f t="shared" si="26"/>
        <v>63</v>
      </c>
      <c r="Q543" s="42">
        <f>(Main!G543*12.5%)+(H543*12.5%)+(J543*12.5%)+(K543*12.5%)+(I543*20%)+(L543*20%)+(P543*10%)</f>
        <v>59.150000000000006</v>
      </c>
      <c r="R543" t="str">
        <f>VLOOKUP(Q543,Cara!$E$44:$F$49,2,TRUE)</f>
        <v>D</v>
      </c>
      <c r="S543" s="5">
        <f>VLOOKUP(C543,Sheet1!$A$2:$B$1001,2,FALSE)</f>
        <v>37553</v>
      </c>
      <c r="T543" s="6" t="str">
        <f>VLOOKUP(C543,Sheet1!$A$2:$G$1001,7,)</f>
        <v>Solok</v>
      </c>
      <c r="U543" s="4">
        <f>VLOOKUP(C543,Sheet1!$A$2:$D$1001,4,FALSE)</f>
        <v>150</v>
      </c>
      <c r="V543" s="4">
        <f>VLOOKUP(C543,Sheet1!$A$2:$E$1001,5,FALSE)</f>
        <v>53</v>
      </c>
      <c r="W543" s="4" t="str">
        <f>VLOOKUP(C543,Sheet1!$A$2:$F$1001,6,FALSE)</f>
        <v xml:space="preserve">Gang Peta No. 5
</v>
      </c>
      <c r="X543" s="4" t="str">
        <f>VLOOKUP(Main!C543,Sheet1!$A$2:$C$1001,3,FALSE)</f>
        <v>AB-</v>
      </c>
    </row>
    <row r="544" spans="1:24" ht="15.75" x14ac:dyDescent="0.25">
      <c r="A544" s="43">
        <v>543</v>
      </c>
      <c r="B544" t="str">
        <f>VLOOKUP(D544,Cara!$C$21:$D$27,2,FALSE)</f>
        <v>E</v>
      </c>
      <c r="C544" t="str">
        <f t="shared" si="24"/>
        <v>E0543</v>
      </c>
      <c r="D544" t="s">
        <v>1010</v>
      </c>
      <c r="E544" s="4" t="str">
        <f>VLOOKUP(C544,Detail!$G:$H,2,FALSE)</f>
        <v>Lembah Nababan</v>
      </c>
      <c r="F544" s="4" t="str">
        <f>VLOOKUP(D544,Helper!$D$31:$G$36,4,FALSE)</f>
        <v>Pak Budi</v>
      </c>
      <c r="G544">
        <v>70</v>
      </c>
      <c r="H544">
        <v>73</v>
      </c>
      <c r="I544">
        <v>92</v>
      </c>
      <c r="J544">
        <v>50</v>
      </c>
      <c r="K544">
        <v>79</v>
      </c>
      <c r="L544">
        <v>49</v>
      </c>
      <c r="M544">
        <v>66</v>
      </c>
      <c r="N544" s="36">
        <f>IFERROR(VLOOKUP(C544,Absen!$A$2:$B$501,2,FALSE),"No")</f>
        <v>44763</v>
      </c>
      <c r="O544" t="str">
        <f t="shared" si="25"/>
        <v>July</v>
      </c>
      <c r="P544">
        <f t="shared" si="26"/>
        <v>56</v>
      </c>
      <c r="Q544" s="42">
        <f>(Main!G544*12.5%)+(H544*12.5%)+(J544*12.5%)+(K544*12.5%)+(I544*20%)+(L544*20%)+(P544*10%)</f>
        <v>67.8</v>
      </c>
      <c r="R544" t="str">
        <f>VLOOKUP(Q544,Cara!$E$44:$F$49,2,TRUE)</f>
        <v>C</v>
      </c>
      <c r="S544" s="5">
        <f>VLOOKUP(C544,Sheet1!$A$2:$B$1001,2,FALSE)</f>
        <v>37140</v>
      </c>
      <c r="T544" s="6" t="str">
        <f>VLOOKUP(C544,Sheet1!$A$2:$G$1001,7,)</f>
        <v>Pangkalpinang</v>
      </c>
      <c r="U544" s="4">
        <f>VLOOKUP(C544,Sheet1!$A$2:$D$1001,4,FALSE)</f>
        <v>178</v>
      </c>
      <c r="V544" s="4">
        <f>VLOOKUP(C544,Sheet1!$A$2:$E$1001,5,FALSE)</f>
        <v>91</v>
      </c>
      <c r="W544" s="4" t="str">
        <f>VLOOKUP(C544,Sheet1!$A$2:$F$1001,6,FALSE)</f>
        <v xml:space="preserve">Gg. M.H Thamrin No. 8
</v>
      </c>
      <c r="X544" s="4" t="str">
        <f>VLOOKUP(Main!C544,Sheet1!$A$2:$C$1001,3,FALSE)</f>
        <v>AB-</v>
      </c>
    </row>
    <row r="545" spans="1:24" ht="15.75" x14ac:dyDescent="0.25">
      <c r="A545" s="43">
        <v>544</v>
      </c>
      <c r="B545" t="str">
        <f>VLOOKUP(D545,Cara!$C$21:$D$27,2,FALSE)</f>
        <v>E</v>
      </c>
      <c r="C545" t="str">
        <f t="shared" si="24"/>
        <v>E0544</v>
      </c>
      <c r="D545" t="s">
        <v>1010</v>
      </c>
      <c r="E545" s="4" t="str">
        <f>VLOOKUP(C545,Detail!$G:$H,2,FALSE)</f>
        <v>Ifa Yolanda</v>
      </c>
      <c r="F545" s="4" t="str">
        <f>VLOOKUP(D545,Helper!$D$31:$G$36,4,FALSE)</f>
        <v>Pak Budi</v>
      </c>
      <c r="G545">
        <v>69</v>
      </c>
      <c r="H545">
        <v>75</v>
      </c>
      <c r="I545">
        <v>52</v>
      </c>
      <c r="J545">
        <v>72</v>
      </c>
      <c r="K545">
        <v>90</v>
      </c>
      <c r="L545">
        <v>42</v>
      </c>
      <c r="M545">
        <v>76</v>
      </c>
      <c r="N545" s="36" t="str">
        <f>IFERROR(VLOOKUP(C545,Absen!$A$2:$B$501,2,FALSE),"No")</f>
        <v>No</v>
      </c>
      <c r="O545" t="str">
        <f t="shared" si="25"/>
        <v>No</v>
      </c>
      <c r="P545">
        <f t="shared" si="26"/>
        <v>76</v>
      </c>
      <c r="Q545" s="42">
        <f>(Main!G545*12.5%)+(H545*12.5%)+(J545*12.5%)+(K545*12.5%)+(I545*20%)+(L545*20%)+(P545*10%)</f>
        <v>64.649999999999991</v>
      </c>
      <c r="R545" t="str">
        <f>VLOOKUP(Q545,Cara!$E$44:$F$49,2,TRUE)</f>
        <v>C</v>
      </c>
      <c r="S545" s="5">
        <f>VLOOKUP(C545,Sheet1!$A$2:$B$1001,2,FALSE)</f>
        <v>38092</v>
      </c>
      <c r="T545" s="6" t="str">
        <f>VLOOKUP(C545,Sheet1!$A$2:$G$1001,7,)</f>
        <v>Madiun</v>
      </c>
      <c r="U545" s="4">
        <f>VLOOKUP(C545,Sheet1!$A$2:$D$1001,4,FALSE)</f>
        <v>171</v>
      </c>
      <c r="V545" s="4">
        <f>VLOOKUP(C545,Sheet1!$A$2:$E$1001,5,FALSE)</f>
        <v>62</v>
      </c>
      <c r="W545" s="4" t="str">
        <f>VLOOKUP(C545,Sheet1!$A$2:$F$1001,6,FALSE)</f>
        <v xml:space="preserve">Jl. Astana Anyar No. 9
</v>
      </c>
      <c r="X545" s="4" t="str">
        <f>VLOOKUP(Main!C545,Sheet1!$A$2:$C$1001,3,FALSE)</f>
        <v>A-</v>
      </c>
    </row>
    <row r="546" spans="1:24" ht="15.75" x14ac:dyDescent="0.25">
      <c r="A546" s="43">
        <v>545</v>
      </c>
      <c r="B546" t="str">
        <f>VLOOKUP(D546,Cara!$C$21:$D$27,2,FALSE)</f>
        <v>C</v>
      </c>
      <c r="C546" t="str">
        <f t="shared" si="24"/>
        <v>C0545</v>
      </c>
      <c r="D546" t="s">
        <v>1012</v>
      </c>
      <c r="E546" s="4" t="str">
        <f>VLOOKUP(C546,Detail!$G:$H,2,FALSE)</f>
        <v>Zulaikha Kuswoyo</v>
      </c>
      <c r="F546" s="4" t="str">
        <f>VLOOKUP(D546,Helper!$D$31:$G$36,4,FALSE)</f>
        <v>Bu Dwi</v>
      </c>
      <c r="G546">
        <v>70</v>
      </c>
      <c r="H546">
        <v>52</v>
      </c>
      <c r="I546">
        <v>47</v>
      </c>
      <c r="J546">
        <v>51</v>
      </c>
      <c r="K546">
        <v>77</v>
      </c>
      <c r="L546">
        <v>54</v>
      </c>
      <c r="M546">
        <v>87</v>
      </c>
      <c r="N546" s="36">
        <f>IFERROR(VLOOKUP(C546,Absen!$A$2:$B$501,2,FALSE),"No")</f>
        <v>44904</v>
      </c>
      <c r="O546" t="str">
        <f t="shared" si="25"/>
        <v>December</v>
      </c>
      <c r="P546">
        <f t="shared" si="26"/>
        <v>77</v>
      </c>
      <c r="Q546" s="42">
        <f>(Main!G546*12.5%)+(H546*12.5%)+(J546*12.5%)+(K546*12.5%)+(I546*20%)+(L546*20%)+(P546*10%)</f>
        <v>59.150000000000006</v>
      </c>
      <c r="R546" t="str">
        <f>VLOOKUP(Q546,Cara!$E$44:$F$49,2,TRUE)</f>
        <v>D</v>
      </c>
      <c r="S546" s="5">
        <f>VLOOKUP(C546,Sheet1!$A$2:$B$1001,2,FALSE)</f>
        <v>38331</v>
      </c>
      <c r="T546" s="6" t="str">
        <f>VLOOKUP(C546,Sheet1!$A$2:$G$1001,7,)</f>
        <v>Denpasar</v>
      </c>
      <c r="U546" s="4">
        <f>VLOOKUP(C546,Sheet1!$A$2:$D$1001,4,FALSE)</f>
        <v>159</v>
      </c>
      <c r="V546" s="4">
        <f>VLOOKUP(C546,Sheet1!$A$2:$E$1001,5,FALSE)</f>
        <v>76</v>
      </c>
      <c r="W546" s="4" t="str">
        <f>VLOOKUP(C546,Sheet1!$A$2:$F$1001,6,FALSE)</f>
        <v>Jalan Joyoboyo No. 04</v>
      </c>
      <c r="X546" s="4" t="str">
        <f>VLOOKUP(Main!C546,Sheet1!$A$2:$C$1001,3,FALSE)</f>
        <v>A+</v>
      </c>
    </row>
    <row r="547" spans="1:24" ht="15.75" x14ac:dyDescent="0.25">
      <c r="A547" s="43">
        <v>546</v>
      </c>
      <c r="B547" t="str">
        <f>VLOOKUP(D547,Cara!$C$21:$D$27,2,FALSE)</f>
        <v>D</v>
      </c>
      <c r="C547" t="str">
        <f t="shared" si="24"/>
        <v>D0546</v>
      </c>
      <c r="D547" t="s">
        <v>1013</v>
      </c>
      <c r="E547" s="4" t="str">
        <f>VLOOKUP(C547,Detail!$G:$H,2,FALSE)</f>
        <v>Harimurti Permadi</v>
      </c>
      <c r="F547" s="4" t="str">
        <f>VLOOKUP(D547,Helper!$D$31:$G$36,4,FALSE)</f>
        <v>Pak Krisna</v>
      </c>
      <c r="G547">
        <v>63</v>
      </c>
      <c r="H547">
        <v>58</v>
      </c>
      <c r="I547">
        <v>38</v>
      </c>
      <c r="J547">
        <v>69</v>
      </c>
      <c r="K547">
        <v>62</v>
      </c>
      <c r="L547">
        <v>48</v>
      </c>
      <c r="M547">
        <v>73</v>
      </c>
      <c r="N547" s="36" t="str">
        <f>IFERROR(VLOOKUP(C547,Absen!$A$2:$B$501,2,FALSE),"No")</f>
        <v>No</v>
      </c>
      <c r="O547" t="str">
        <f t="shared" si="25"/>
        <v>No</v>
      </c>
      <c r="P547">
        <f t="shared" si="26"/>
        <v>73</v>
      </c>
      <c r="Q547" s="42">
        <f>(Main!G547*12.5%)+(H547*12.5%)+(J547*12.5%)+(K547*12.5%)+(I547*20%)+(L547*20%)+(P547*10%)</f>
        <v>56</v>
      </c>
      <c r="R547" t="str">
        <f>VLOOKUP(Q547,Cara!$E$44:$F$49,2,TRUE)</f>
        <v>D</v>
      </c>
      <c r="S547" s="5">
        <f>VLOOKUP(C547,Sheet1!$A$2:$B$1001,2,FALSE)</f>
        <v>37579</v>
      </c>
      <c r="T547" s="6" t="str">
        <f>VLOOKUP(C547,Sheet1!$A$2:$G$1001,7,)</f>
        <v>Lubuklinggau</v>
      </c>
      <c r="U547" s="4">
        <f>VLOOKUP(C547,Sheet1!$A$2:$D$1001,4,FALSE)</f>
        <v>165</v>
      </c>
      <c r="V547" s="4">
        <f>VLOOKUP(C547,Sheet1!$A$2:$E$1001,5,FALSE)</f>
        <v>73</v>
      </c>
      <c r="W547" s="4" t="str">
        <f>VLOOKUP(C547,Sheet1!$A$2:$F$1001,6,FALSE)</f>
        <v>Gg. Dipatiukur No. 58</v>
      </c>
      <c r="X547" s="4" t="str">
        <f>VLOOKUP(Main!C547,Sheet1!$A$2:$C$1001,3,FALSE)</f>
        <v>O-</v>
      </c>
    </row>
    <row r="548" spans="1:24" ht="15.75" x14ac:dyDescent="0.25">
      <c r="A548" s="43">
        <v>547</v>
      </c>
      <c r="B548" t="str">
        <f>VLOOKUP(D548,Cara!$C$21:$D$27,2,FALSE)</f>
        <v>D</v>
      </c>
      <c r="C548" t="str">
        <f t="shared" si="24"/>
        <v>D0547</v>
      </c>
      <c r="D548" t="s">
        <v>1013</v>
      </c>
      <c r="E548" s="4" t="str">
        <f>VLOOKUP(C548,Detail!$G:$H,2,FALSE)</f>
        <v>Lalita Sihombing</v>
      </c>
      <c r="F548" s="4" t="str">
        <f>VLOOKUP(D548,Helper!$D$31:$G$36,4,FALSE)</f>
        <v>Pak Krisna</v>
      </c>
      <c r="G548">
        <v>66</v>
      </c>
      <c r="H548">
        <v>53</v>
      </c>
      <c r="I548">
        <v>41</v>
      </c>
      <c r="J548">
        <v>64</v>
      </c>
      <c r="K548">
        <v>51</v>
      </c>
      <c r="L548">
        <v>68</v>
      </c>
      <c r="M548">
        <v>67</v>
      </c>
      <c r="N548" s="36">
        <f>IFERROR(VLOOKUP(C548,Absen!$A$2:$B$501,2,FALSE),"No")</f>
        <v>44827</v>
      </c>
      <c r="O548" t="str">
        <f t="shared" si="25"/>
        <v>September</v>
      </c>
      <c r="P548">
        <f t="shared" si="26"/>
        <v>57</v>
      </c>
      <c r="Q548" s="42">
        <f>(Main!G548*12.5%)+(H548*12.5%)+(J548*12.5%)+(K548*12.5%)+(I548*20%)+(L548*20%)+(P548*10%)</f>
        <v>56.750000000000007</v>
      </c>
      <c r="R548" t="str">
        <f>VLOOKUP(Q548,Cara!$E$44:$F$49,2,TRUE)</f>
        <v>D</v>
      </c>
      <c r="S548" s="5">
        <f>VLOOKUP(C548,Sheet1!$A$2:$B$1001,2,FALSE)</f>
        <v>38303</v>
      </c>
      <c r="T548" s="6" t="str">
        <f>VLOOKUP(C548,Sheet1!$A$2:$G$1001,7,)</f>
        <v>Kota Administrasi Jakarta Pusat</v>
      </c>
      <c r="U548" s="4">
        <f>VLOOKUP(C548,Sheet1!$A$2:$D$1001,4,FALSE)</f>
        <v>158</v>
      </c>
      <c r="V548" s="4">
        <f>VLOOKUP(C548,Sheet1!$A$2:$E$1001,5,FALSE)</f>
        <v>66</v>
      </c>
      <c r="W548" s="4" t="str">
        <f>VLOOKUP(C548,Sheet1!$A$2:$F$1001,6,FALSE)</f>
        <v>Jl. Cempaka No. 14</v>
      </c>
      <c r="X548" s="4" t="str">
        <f>VLOOKUP(Main!C548,Sheet1!$A$2:$C$1001,3,FALSE)</f>
        <v>O+</v>
      </c>
    </row>
    <row r="549" spans="1:24" ht="15.75" x14ac:dyDescent="0.25">
      <c r="A549" s="43">
        <v>548</v>
      </c>
      <c r="B549" t="str">
        <f>VLOOKUP(D549,Cara!$C$21:$D$27,2,FALSE)</f>
        <v>C</v>
      </c>
      <c r="C549" t="str">
        <f t="shared" si="24"/>
        <v>C0548</v>
      </c>
      <c r="D549" t="s">
        <v>1012</v>
      </c>
      <c r="E549" s="4" t="str">
        <f>VLOOKUP(C549,Detail!$G:$H,2,FALSE)</f>
        <v>Diana Rajasa</v>
      </c>
      <c r="F549" s="4" t="str">
        <f>VLOOKUP(D549,Helper!$D$31:$G$36,4,FALSE)</f>
        <v>Bu Dwi</v>
      </c>
      <c r="G549">
        <v>64</v>
      </c>
      <c r="H549">
        <v>66</v>
      </c>
      <c r="I549">
        <v>66</v>
      </c>
      <c r="J549">
        <v>73</v>
      </c>
      <c r="K549">
        <v>78</v>
      </c>
      <c r="L549">
        <v>43</v>
      </c>
      <c r="M549">
        <v>100</v>
      </c>
      <c r="N549" s="36" t="str">
        <f>IFERROR(VLOOKUP(C549,Absen!$A$2:$B$501,2,FALSE),"No")</f>
        <v>No</v>
      </c>
      <c r="O549" t="str">
        <f t="shared" si="25"/>
        <v>No</v>
      </c>
      <c r="P549">
        <f t="shared" si="26"/>
        <v>100</v>
      </c>
      <c r="Q549" s="42">
        <f>(Main!G549*12.5%)+(H549*12.5%)+(J549*12.5%)+(K549*12.5%)+(I549*20%)+(L549*20%)+(P549*10%)</f>
        <v>66.925000000000011</v>
      </c>
      <c r="R549" t="str">
        <f>VLOOKUP(Q549,Cara!$E$44:$F$49,2,TRUE)</f>
        <v>C</v>
      </c>
      <c r="S549" s="5">
        <f>VLOOKUP(C549,Sheet1!$A$2:$B$1001,2,FALSE)</f>
        <v>37342</v>
      </c>
      <c r="T549" s="6" t="str">
        <f>VLOOKUP(C549,Sheet1!$A$2:$G$1001,7,)</f>
        <v>Langsa</v>
      </c>
      <c r="U549" s="4">
        <f>VLOOKUP(C549,Sheet1!$A$2:$D$1001,4,FALSE)</f>
        <v>162</v>
      </c>
      <c r="V549" s="4">
        <f>VLOOKUP(C549,Sheet1!$A$2:$E$1001,5,FALSE)</f>
        <v>94</v>
      </c>
      <c r="W549" s="4" t="str">
        <f>VLOOKUP(C549,Sheet1!$A$2:$F$1001,6,FALSE)</f>
        <v xml:space="preserve">Jl. Rajawali Barat No. 3
</v>
      </c>
      <c r="X549" s="4" t="str">
        <f>VLOOKUP(Main!C549,Sheet1!$A$2:$C$1001,3,FALSE)</f>
        <v>A-</v>
      </c>
    </row>
    <row r="550" spans="1:24" ht="15.75" x14ac:dyDescent="0.25">
      <c r="A550" s="43">
        <v>549</v>
      </c>
      <c r="B550" t="str">
        <f>VLOOKUP(D550,Cara!$C$21:$D$27,2,FALSE)</f>
        <v>E</v>
      </c>
      <c r="C550" t="str">
        <f t="shared" si="24"/>
        <v>E0549</v>
      </c>
      <c r="D550" t="s">
        <v>1010</v>
      </c>
      <c r="E550" s="4" t="str">
        <f>VLOOKUP(C550,Detail!$G:$H,2,FALSE)</f>
        <v>Adiarja Zulaika</v>
      </c>
      <c r="F550" s="4" t="str">
        <f>VLOOKUP(D550,Helper!$D$31:$G$36,4,FALSE)</f>
        <v>Pak Budi</v>
      </c>
      <c r="G550">
        <v>95</v>
      </c>
      <c r="H550">
        <v>53</v>
      </c>
      <c r="I550">
        <v>93</v>
      </c>
      <c r="J550">
        <v>64</v>
      </c>
      <c r="K550">
        <v>59</v>
      </c>
      <c r="L550">
        <v>76</v>
      </c>
      <c r="M550">
        <v>95</v>
      </c>
      <c r="N550" s="36" t="str">
        <f>IFERROR(VLOOKUP(C550,Absen!$A$2:$B$501,2,FALSE),"No")</f>
        <v>No</v>
      </c>
      <c r="O550" t="str">
        <f t="shared" si="25"/>
        <v>No</v>
      </c>
      <c r="P550">
        <f t="shared" si="26"/>
        <v>95</v>
      </c>
      <c r="Q550" s="42">
        <f>(Main!G550*12.5%)+(H550*12.5%)+(J550*12.5%)+(K550*12.5%)+(I550*20%)+(L550*20%)+(P550*10%)</f>
        <v>77.174999999999997</v>
      </c>
      <c r="R550" t="str">
        <f>VLOOKUP(Q550,Cara!$E$44:$F$49,2,TRUE)</f>
        <v>B</v>
      </c>
      <c r="S550" s="5">
        <f>VLOOKUP(C550,Sheet1!$A$2:$B$1001,2,FALSE)</f>
        <v>37449</v>
      </c>
      <c r="T550" s="6" t="str">
        <f>VLOOKUP(C550,Sheet1!$A$2:$G$1001,7,)</f>
        <v>Cimahi</v>
      </c>
      <c r="U550" s="4">
        <f>VLOOKUP(C550,Sheet1!$A$2:$D$1001,4,FALSE)</f>
        <v>167</v>
      </c>
      <c r="V550" s="4">
        <f>VLOOKUP(C550,Sheet1!$A$2:$E$1001,5,FALSE)</f>
        <v>45</v>
      </c>
      <c r="W550" s="4" t="str">
        <f>VLOOKUP(C550,Sheet1!$A$2:$F$1001,6,FALSE)</f>
        <v xml:space="preserve">Gg. Pasirkoja No. 5
</v>
      </c>
      <c r="X550" s="4" t="str">
        <f>VLOOKUP(Main!C550,Sheet1!$A$2:$C$1001,3,FALSE)</f>
        <v>B+</v>
      </c>
    </row>
    <row r="551" spans="1:24" ht="15.75" x14ac:dyDescent="0.25">
      <c r="A551" s="43">
        <v>892</v>
      </c>
      <c r="B551" t="str">
        <f>VLOOKUP(D551,Cara!$C$21:$D$27,2,FALSE)</f>
        <v>C</v>
      </c>
      <c r="C551" t="str">
        <f t="shared" si="24"/>
        <v>C0892</v>
      </c>
      <c r="D551" t="s">
        <v>1012</v>
      </c>
      <c r="E551" s="4" t="str">
        <f>VLOOKUP(C551,Detail!$G:$H,2,FALSE)</f>
        <v>Mahdi Mangunsong</v>
      </c>
      <c r="F551" s="4" t="str">
        <f>VLOOKUP(D551,Helper!$D$31:$G$36,4,FALSE)</f>
        <v>Bu Dwi</v>
      </c>
      <c r="G551">
        <v>66</v>
      </c>
      <c r="H551">
        <v>74</v>
      </c>
      <c r="I551">
        <v>93</v>
      </c>
      <c r="J551">
        <v>50</v>
      </c>
      <c r="K551">
        <v>87</v>
      </c>
      <c r="L551">
        <v>91</v>
      </c>
      <c r="M551">
        <v>100</v>
      </c>
      <c r="N551" s="36" t="str">
        <f>IFERROR(VLOOKUP(C551,Absen!$A$2:$B$501,2,FALSE),"No")</f>
        <v>No</v>
      </c>
      <c r="O551" t="str">
        <f t="shared" si="25"/>
        <v>No</v>
      </c>
      <c r="P551">
        <f t="shared" si="26"/>
        <v>100</v>
      </c>
      <c r="Q551" s="42">
        <f>(Main!G551*12.5%)+(H551*12.5%)+(J551*12.5%)+(K551*12.5%)+(I551*20%)+(L551*20%)+(P551*10%)</f>
        <v>81.424999999999997</v>
      </c>
      <c r="R551" t="str">
        <f>VLOOKUP(Q551,Cara!$E$44:$F$49,2,TRUE)</f>
        <v>A</v>
      </c>
      <c r="S551" s="5">
        <f>VLOOKUP(C551,Sheet1!$A$2:$B$1001,2,FALSE)</f>
        <v>38237</v>
      </c>
      <c r="T551" s="6" t="str">
        <f>VLOOKUP(C551,Sheet1!$A$2:$G$1001,7,)</f>
        <v>Sibolga</v>
      </c>
      <c r="U551" s="4">
        <f>VLOOKUP(C551,Sheet1!$A$2:$D$1001,4,FALSE)</f>
        <v>176</v>
      </c>
      <c r="V551" s="4">
        <f>VLOOKUP(C551,Sheet1!$A$2:$E$1001,5,FALSE)</f>
        <v>93</v>
      </c>
      <c r="W551" s="4" t="str">
        <f>VLOOKUP(C551,Sheet1!$A$2:$F$1001,6,FALSE)</f>
        <v xml:space="preserve">Jalan Ahmad Yani No. 3
</v>
      </c>
      <c r="X551" s="4" t="str">
        <f>VLOOKUP(Main!C551,Sheet1!$A$2:$C$1001,3,FALSE)</f>
        <v>A+</v>
      </c>
    </row>
    <row r="552" spans="1:24" ht="15.75" x14ac:dyDescent="0.25">
      <c r="A552" s="43">
        <v>551</v>
      </c>
      <c r="B552" t="str">
        <f>VLOOKUP(D552,Cara!$C$21:$D$27,2,FALSE)</f>
        <v>C</v>
      </c>
      <c r="C552" t="str">
        <f t="shared" si="24"/>
        <v>C0551</v>
      </c>
      <c r="D552" t="s">
        <v>1012</v>
      </c>
      <c r="E552" s="4" t="str">
        <f>VLOOKUP(C552,Detail!$G:$H,2,FALSE)</f>
        <v>Cayadi Hidayanto</v>
      </c>
      <c r="F552" s="4" t="str">
        <f>VLOOKUP(D552,Helper!$D$31:$G$36,4,FALSE)</f>
        <v>Bu Dwi</v>
      </c>
      <c r="G552">
        <v>89</v>
      </c>
      <c r="H552">
        <v>67</v>
      </c>
      <c r="I552">
        <v>41</v>
      </c>
      <c r="J552">
        <v>68</v>
      </c>
      <c r="K552">
        <v>60</v>
      </c>
      <c r="L552">
        <v>59</v>
      </c>
      <c r="M552">
        <v>74</v>
      </c>
      <c r="N552" s="36">
        <f>IFERROR(VLOOKUP(C552,Absen!$A$2:$B$501,2,FALSE),"No")</f>
        <v>44889</v>
      </c>
      <c r="O552" t="str">
        <f t="shared" si="25"/>
        <v>November</v>
      </c>
      <c r="P552">
        <f t="shared" si="26"/>
        <v>64</v>
      </c>
      <c r="Q552" s="42">
        <f>(Main!G552*12.5%)+(H552*12.5%)+(J552*12.5%)+(K552*12.5%)+(I552*20%)+(L552*20%)+(P552*10%)</f>
        <v>61.9</v>
      </c>
      <c r="R552" t="str">
        <f>VLOOKUP(Q552,Cara!$E$44:$F$49,2,TRUE)</f>
        <v>C</v>
      </c>
      <c r="S552" s="5">
        <f>VLOOKUP(C552,Sheet1!$A$2:$B$1001,2,FALSE)</f>
        <v>37064</v>
      </c>
      <c r="T552" s="6" t="str">
        <f>VLOOKUP(C552,Sheet1!$A$2:$G$1001,7,)</f>
        <v>Bogor</v>
      </c>
      <c r="U552" s="4">
        <f>VLOOKUP(C552,Sheet1!$A$2:$D$1001,4,FALSE)</f>
        <v>180</v>
      </c>
      <c r="V552" s="4">
        <f>VLOOKUP(C552,Sheet1!$A$2:$E$1001,5,FALSE)</f>
        <v>49</v>
      </c>
      <c r="W552" s="4" t="str">
        <f>VLOOKUP(C552,Sheet1!$A$2:$F$1001,6,FALSE)</f>
        <v xml:space="preserve">Gg. Otto Iskandardinata No. 8
</v>
      </c>
      <c r="X552" s="4" t="str">
        <f>VLOOKUP(Main!C552,Sheet1!$A$2:$C$1001,3,FALSE)</f>
        <v>A+</v>
      </c>
    </row>
    <row r="553" spans="1:24" ht="15.75" x14ac:dyDescent="0.25">
      <c r="A553" s="43">
        <v>552</v>
      </c>
      <c r="B553" t="str">
        <f>VLOOKUP(D553,Cara!$C$21:$D$27,2,FALSE)</f>
        <v>D</v>
      </c>
      <c r="C553" t="str">
        <f t="shared" si="24"/>
        <v>D0552</v>
      </c>
      <c r="D553" t="s">
        <v>1013</v>
      </c>
      <c r="E553" s="4" t="str">
        <f>VLOOKUP(C553,Detail!$G:$H,2,FALSE)</f>
        <v>Ade Rajasa</v>
      </c>
      <c r="F553" s="4" t="str">
        <f>VLOOKUP(D553,Helper!$D$31:$G$36,4,FALSE)</f>
        <v>Pak Krisna</v>
      </c>
      <c r="G553">
        <v>66</v>
      </c>
      <c r="H553">
        <v>46</v>
      </c>
      <c r="I553">
        <v>33</v>
      </c>
      <c r="J553">
        <v>63</v>
      </c>
      <c r="K553">
        <v>77</v>
      </c>
      <c r="L553">
        <v>80</v>
      </c>
      <c r="M553">
        <v>74</v>
      </c>
      <c r="N553" s="36">
        <f>IFERROR(VLOOKUP(C553,Absen!$A$2:$B$501,2,FALSE),"No")</f>
        <v>44840</v>
      </c>
      <c r="O553" t="str">
        <f t="shared" si="25"/>
        <v>October</v>
      </c>
      <c r="P553">
        <f t="shared" si="26"/>
        <v>64</v>
      </c>
      <c r="Q553" s="42">
        <f>(Main!G553*12.5%)+(H553*12.5%)+(J553*12.5%)+(K553*12.5%)+(I553*20%)+(L553*20%)+(P553*10%)</f>
        <v>60.5</v>
      </c>
      <c r="R553" t="str">
        <f>VLOOKUP(Q553,Cara!$E$44:$F$49,2,TRUE)</f>
        <v>C</v>
      </c>
      <c r="S553" s="5">
        <f>VLOOKUP(C553,Sheet1!$A$2:$B$1001,2,FALSE)</f>
        <v>37974</v>
      </c>
      <c r="T553" s="6" t="str">
        <f>VLOOKUP(C553,Sheet1!$A$2:$G$1001,7,)</f>
        <v>Sorong</v>
      </c>
      <c r="U553" s="4">
        <f>VLOOKUP(C553,Sheet1!$A$2:$D$1001,4,FALSE)</f>
        <v>161</v>
      </c>
      <c r="V553" s="4">
        <f>VLOOKUP(C553,Sheet1!$A$2:$E$1001,5,FALSE)</f>
        <v>84</v>
      </c>
      <c r="W553" s="4" t="str">
        <f>VLOOKUP(C553,Sheet1!$A$2:$F$1001,6,FALSE)</f>
        <v>Jalan Soekarno Hatta No. 45</v>
      </c>
      <c r="X553" s="4" t="str">
        <f>VLOOKUP(Main!C553,Sheet1!$A$2:$C$1001,3,FALSE)</f>
        <v>O+</v>
      </c>
    </row>
    <row r="554" spans="1:24" ht="15.75" x14ac:dyDescent="0.25">
      <c r="A554" s="43">
        <v>553</v>
      </c>
      <c r="B554" t="str">
        <f>VLOOKUP(D554,Cara!$C$21:$D$27,2,FALSE)</f>
        <v>B</v>
      </c>
      <c r="C554" t="str">
        <f t="shared" si="24"/>
        <v>B0553</v>
      </c>
      <c r="D554" t="s">
        <v>1014</v>
      </c>
      <c r="E554" s="4" t="str">
        <f>VLOOKUP(C554,Detail!$G:$H,2,FALSE)</f>
        <v>Diana Handayani</v>
      </c>
      <c r="F554" s="4" t="str">
        <f>VLOOKUP(D554,Helper!$D$31:$G$36,4,FALSE)</f>
        <v>Pak Andi</v>
      </c>
      <c r="G554">
        <v>52</v>
      </c>
      <c r="H554">
        <v>72</v>
      </c>
      <c r="I554">
        <v>30</v>
      </c>
      <c r="J554">
        <v>62</v>
      </c>
      <c r="K554">
        <v>59</v>
      </c>
      <c r="L554">
        <v>82</v>
      </c>
      <c r="M554">
        <v>71</v>
      </c>
      <c r="N554" s="36" t="str">
        <f>IFERROR(VLOOKUP(C554,Absen!$A$2:$B$501,2,FALSE),"No")</f>
        <v>No</v>
      </c>
      <c r="O554" t="str">
        <f t="shared" si="25"/>
        <v>No</v>
      </c>
      <c r="P554">
        <f t="shared" si="26"/>
        <v>71</v>
      </c>
      <c r="Q554" s="42">
        <f>(Main!G554*12.5%)+(H554*12.5%)+(J554*12.5%)+(K554*12.5%)+(I554*20%)+(L554*20%)+(P554*10%)</f>
        <v>60.125000000000007</v>
      </c>
      <c r="R554" t="str">
        <f>VLOOKUP(Q554,Cara!$E$44:$F$49,2,TRUE)</f>
        <v>C</v>
      </c>
      <c r="S554" s="5">
        <f>VLOOKUP(C554,Sheet1!$A$2:$B$1001,2,FALSE)</f>
        <v>37537</v>
      </c>
      <c r="T554" s="6" t="str">
        <f>VLOOKUP(C554,Sheet1!$A$2:$G$1001,7,)</f>
        <v>Ternate</v>
      </c>
      <c r="U554" s="4">
        <f>VLOOKUP(C554,Sheet1!$A$2:$D$1001,4,FALSE)</f>
        <v>152</v>
      </c>
      <c r="V554" s="4">
        <f>VLOOKUP(C554,Sheet1!$A$2:$E$1001,5,FALSE)</f>
        <v>79</v>
      </c>
      <c r="W554" s="4" t="str">
        <f>VLOOKUP(C554,Sheet1!$A$2:$F$1001,6,FALSE)</f>
        <v>Jalan S. Parman No. 45</v>
      </c>
      <c r="X554" s="4" t="str">
        <f>VLOOKUP(Main!C554,Sheet1!$A$2:$C$1001,3,FALSE)</f>
        <v>B+</v>
      </c>
    </row>
    <row r="555" spans="1:24" ht="15.75" x14ac:dyDescent="0.25">
      <c r="A555" s="43">
        <v>554</v>
      </c>
      <c r="B555" t="str">
        <f>VLOOKUP(D555,Cara!$C$21:$D$27,2,FALSE)</f>
        <v>B</v>
      </c>
      <c r="C555" t="str">
        <f t="shared" si="24"/>
        <v>B0554</v>
      </c>
      <c r="D555" t="s">
        <v>1014</v>
      </c>
      <c r="E555" s="4" t="str">
        <f>VLOOKUP(C555,Detail!$G:$H,2,FALSE)</f>
        <v>Kania Tarihoran</v>
      </c>
      <c r="F555" s="4" t="str">
        <f>VLOOKUP(D555,Helper!$D$31:$G$36,4,FALSE)</f>
        <v>Pak Andi</v>
      </c>
      <c r="G555">
        <v>62</v>
      </c>
      <c r="H555">
        <v>58</v>
      </c>
      <c r="I555">
        <v>56</v>
      </c>
      <c r="J555">
        <v>70</v>
      </c>
      <c r="K555">
        <v>89</v>
      </c>
      <c r="L555">
        <v>63</v>
      </c>
      <c r="M555">
        <v>67</v>
      </c>
      <c r="N555" s="36" t="str">
        <f>IFERROR(VLOOKUP(C555,Absen!$A$2:$B$501,2,FALSE),"No")</f>
        <v>No</v>
      </c>
      <c r="O555" t="str">
        <f t="shared" si="25"/>
        <v>No</v>
      </c>
      <c r="P555">
        <f t="shared" si="26"/>
        <v>67</v>
      </c>
      <c r="Q555" s="42">
        <f>(Main!G555*12.5%)+(H555*12.5%)+(J555*12.5%)+(K555*12.5%)+(I555*20%)+(L555*20%)+(P555*10%)</f>
        <v>65.375</v>
      </c>
      <c r="R555" t="str">
        <f>VLOOKUP(Q555,Cara!$E$44:$F$49,2,TRUE)</f>
        <v>C</v>
      </c>
      <c r="S555" s="5">
        <f>VLOOKUP(C555,Sheet1!$A$2:$B$1001,2,FALSE)</f>
        <v>38187</v>
      </c>
      <c r="T555" s="6" t="str">
        <f>VLOOKUP(C555,Sheet1!$A$2:$G$1001,7,)</f>
        <v>Pekalongan</v>
      </c>
      <c r="U555" s="4">
        <f>VLOOKUP(C555,Sheet1!$A$2:$D$1001,4,FALSE)</f>
        <v>177</v>
      </c>
      <c r="V555" s="4">
        <f>VLOOKUP(C555,Sheet1!$A$2:$E$1001,5,FALSE)</f>
        <v>48</v>
      </c>
      <c r="W555" s="4" t="str">
        <f>VLOOKUP(C555,Sheet1!$A$2:$F$1001,6,FALSE)</f>
        <v>Jl. Gardujati No. 16</v>
      </c>
      <c r="X555" s="4" t="str">
        <f>VLOOKUP(Main!C555,Sheet1!$A$2:$C$1001,3,FALSE)</f>
        <v>A-</v>
      </c>
    </row>
    <row r="556" spans="1:24" ht="15.75" x14ac:dyDescent="0.25">
      <c r="A556" s="43">
        <v>555</v>
      </c>
      <c r="B556" t="str">
        <f>VLOOKUP(D556,Cara!$C$21:$D$27,2,FALSE)</f>
        <v>D</v>
      </c>
      <c r="C556" t="str">
        <f t="shared" si="24"/>
        <v>D0555</v>
      </c>
      <c r="D556" t="s">
        <v>1013</v>
      </c>
      <c r="E556" s="4" t="str">
        <f>VLOOKUP(C556,Detail!$G:$H,2,FALSE)</f>
        <v>Elvina Saefullah</v>
      </c>
      <c r="F556" s="4" t="str">
        <f>VLOOKUP(D556,Helper!$D$31:$G$36,4,FALSE)</f>
        <v>Pak Krisna</v>
      </c>
      <c r="G556">
        <v>60</v>
      </c>
      <c r="H556">
        <v>56</v>
      </c>
      <c r="I556">
        <v>39</v>
      </c>
      <c r="J556">
        <v>52</v>
      </c>
      <c r="K556">
        <v>87</v>
      </c>
      <c r="L556">
        <v>89</v>
      </c>
      <c r="M556">
        <v>89</v>
      </c>
      <c r="N556" s="36" t="str">
        <f>IFERROR(VLOOKUP(C556,Absen!$A$2:$B$501,2,FALSE),"No")</f>
        <v>No</v>
      </c>
      <c r="O556" t="str">
        <f t="shared" si="25"/>
        <v>No</v>
      </c>
      <c r="P556">
        <f t="shared" si="26"/>
        <v>89</v>
      </c>
      <c r="Q556" s="42">
        <f>(Main!G556*12.5%)+(H556*12.5%)+(J556*12.5%)+(K556*12.5%)+(I556*20%)+(L556*20%)+(P556*10%)</f>
        <v>66.375</v>
      </c>
      <c r="R556" t="str">
        <f>VLOOKUP(Q556,Cara!$E$44:$F$49,2,TRUE)</f>
        <v>C</v>
      </c>
      <c r="S556" s="5">
        <f>VLOOKUP(C556,Sheet1!$A$2:$B$1001,2,FALSE)</f>
        <v>37820</v>
      </c>
      <c r="T556" s="6" t="str">
        <f>VLOOKUP(C556,Sheet1!$A$2:$G$1001,7,)</f>
        <v>Sukabumi</v>
      </c>
      <c r="U556" s="4">
        <f>VLOOKUP(C556,Sheet1!$A$2:$D$1001,4,FALSE)</f>
        <v>153</v>
      </c>
      <c r="V556" s="4">
        <f>VLOOKUP(C556,Sheet1!$A$2:$E$1001,5,FALSE)</f>
        <v>49</v>
      </c>
      <c r="W556" s="4" t="str">
        <f>VLOOKUP(C556,Sheet1!$A$2:$F$1001,6,FALSE)</f>
        <v xml:space="preserve">Jalan Gedebage Selatan No. 5
</v>
      </c>
      <c r="X556" s="4" t="str">
        <f>VLOOKUP(Main!C556,Sheet1!$A$2:$C$1001,3,FALSE)</f>
        <v>O-</v>
      </c>
    </row>
    <row r="557" spans="1:24" ht="15.75" x14ac:dyDescent="0.25">
      <c r="A557" s="43">
        <v>556</v>
      </c>
      <c r="B557" t="str">
        <f>VLOOKUP(D557,Cara!$C$21:$D$27,2,FALSE)</f>
        <v>E</v>
      </c>
      <c r="C557" t="str">
        <f t="shared" si="24"/>
        <v>E0556</v>
      </c>
      <c r="D557" t="s">
        <v>1010</v>
      </c>
      <c r="E557" s="4" t="str">
        <f>VLOOKUP(C557,Detail!$G:$H,2,FALSE)</f>
        <v>Bancar Siregar</v>
      </c>
      <c r="F557" s="4" t="str">
        <f>VLOOKUP(D557,Helper!$D$31:$G$36,4,FALSE)</f>
        <v>Pak Budi</v>
      </c>
      <c r="G557">
        <v>82</v>
      </c>
      <c r="H557">
        <v>42</v>
      </c>
      <c r="I557">
        <v>50</v>
      </c>
      <c r="J557">
        <v>50</v>
      </c>
      <c r="K557">
        <v>71</v>
      </c>
      <c r="L557">
        <v>79</v>
      </c>
      <c r="M557">
        <v>77</v>
      </c>
      <c r="N557" s="36" t="str">
        <f>IFERROR(VLOOKUP(C557,Absen!$A$2:$B$501,2,FALSE),"No")</f>
        <v>No</v>
      </c>
      <c r="O557" t="str">
        <f t="shared" si="25"/>
        <v>No</v>
      </c>
      <c r="P557">
        <f t="shared" si="26"/>
        <v>77</v>
      </c>
      <c r="Q557" s="42">
        <f>(Main!G557*12.5%)+(H557*12.5%)+(J557*12.5%)+(K557*12.5%)+(I557*20%)+(L557*20%)+(P557*10%)</f>
        <v>64.125</v>
      </c>
      <c r="R557" t="str">
        <f>VLOOKUP(Q557,Cara!$E$44:$F$49,2,TRUE)</f>
        <v>C</v>
      </c>
      <c r="S557" s="5">
        <f>VLOOKUP(C557,Sheet1!$A$2:$B$1001,2,FALSE)</f>
        <v>38024</v>
      </c>
      <c r="T557" s="6" t="str">
        <f>VLOOKUP(C557,Sheet1!$A$2:$G$1001,7,)</f>
        <v>Subulussalam</v>
      </c>
      <c r="U557" s="4">
        <f>VLOOKUP(C557,Sheet1!$A$2:$D$1001,4,FALSE)</f>
        <v>170</v>
      </c>
      <c r="V557" s="4">
        <f>VLOOKUP(C557,Sheet1!$A$2:$E$1001,5,FALSE)</f>
        <v>63</v>
      </c>
      <c r="W557" s="4" t="str">
        <f>VLOOKUP(C557,Sheet1!$A$2:$F$1001,6,FALSE)</f>
        <v>Jalan Pasteur No. 62</v>
      </c>
      <c r="X557" s="4" t="str">
        <f>VLOOKUP(Main!C557,Sheet1!$A$2:$C$1001,3,FALSE)</f>
        <v>O-</v>
      </c>
    </row>
    <row r="558" spans="1:24" ht="15.75" x14ac:dyDescent="0.25">
      <c r="A558" s="43">
        <v>557</v>
      </c>
      <c r="B558" t="str">
        <f>VLOOKUP(D558,Cara!$C$21:$D$27,2,FALSE)</f>
        <v>C</v>
      </c>
      <c r="C558" t="str">
        <f t="shared" si="24"/>
        <v>C0557</v>
      </c>
      <c r="D558" t="s">
        <v>1012</v>
      </c>
      <c r="E558" s="4" t="str">
        <f>VLOOKUP(C558,Detail!$G:$H,2,FALSE)</f>
        <v>Nyoman Mahendra</v>
      </c>
      <c r="F558" s="4" t="str">
        <f>VLOOKUP(D558,Helper!$D$31:$G$36,4,FALSE)</f>
        <v>Bu Dwi</v>
      </c>
      <c r="G558">
        <v>72</v>
      </c>
      <c r="H558">
        <v>55</v>
      </c>
      <c r="I558">
        <v>91</v>
      </c>
      <c r="J558">
        <v>54</v>
      </c>
      <c r="K558">
        <v>74</v>
      </c>
      <c r="L558">
        <v>49</v>
      </c>
      <c r="M558">
        <v>67</v>
      </c>
      <c r="N558" s="36" t="str">
        <f>IFERROR(VLOOKUP(C558,Absen!$A$2:$B$501,2,FALSE),"No")</f>
        <v>No</v>
      </c>
      <c r="O558" t="str">
        <f t="shared" si="25"/>
        <v>No</v>
      </c>
      <c r="P558">
        <f t="shared" si="26"/>
        <v>67</v>
      </c>
      <c r="Q558" s="42">
        <f>(Main!G558*12.5%)+(H558*12.5%)+(J558*12.5%)+(K558*12.5%)+(I558*20%)+(L558*20%)+(P558*10%)</f>
        <v>66.575000000000003</v>
      </c>
      <c r="R558" t="str">
        <f>VLOOKUP(Q558,Cara!$E$44:$F$49,2,TRUE)</f>
        <v>C</v>
      </c>
      <c r="S558" s="5">
        <f>VLOOKUP(C558,Sheet1!$A$2:$B$1001,2,FALSE)</f>
        <v>37045</v>
      </c>
      <c r="T558" s="6" t="str">
        <f>VLOOKUP(C558,Sheet1!$A$2:$G$1001,7,)</f>
        <v>Palu</v>
      </c>
      <c r="U558" s="4">
        <f>VLOOKUP(C558,Sheet1!$A$2:$D$1001,4,FALSE)</f>
        <v>152</v>
      </c>
      <c r="V558" s="4">
        <f>VLOOKUP(C558,Sheet1!$A$2:$E$1001,5,FALSE)</f>
        <v>63</v>
      </c>
      <c r="W558" s="4" t="str">
        <f>VLOOKUP(C558,Sheet1!$A$2:$F$1001,6,FALSE)</f>
        <v xml:space="preserve">Jl. M.T Haryono No. 0
</v>
      </c>
      <c r="X558" s="4" t="str">
        <f>VLOOKUP(Main!C558,Sheet1!$A$2:$C$1001,3,FALSE)</f>
        <v>A+</v>
      </c>
    </row>
    <row r="559" spans="1:24" ht="15.75" x14ac:dyDescent="0.25">
      <c r="A559" s="43">
        <v>558</v>
      </c>
      <c r="B559" t="str">
        <f>VLOOKUP(D559,Cara!$C$21:$D$27,2,FALSE)</f>
        <v>D</v>
      </c>
      <c r="C559" t="str">
        <f t="shared" si="24"/>
        <v>D0558</v>
      </c>
      <c r="D559" t="s">
        <v>1013</v>
      </c>
      <c r="E559" s="4" t="str">
        <f>VLOOKUP(C559,Detail!$G:$H,2,FALSE)</f>
        <v>Elvina Kuswandari</v>
      </c>
      <c r="F559" s="4" t="str">
        <f>VLOOKUP(D559,Helper!$D$31:$G$36,4,FALSE)</f>
        <v>Pak Krisna</v>
      </c>
      <c r="G559">
        <v>70</v>
      </c>
      <c r="H559">
        <v>53</v>
      </c>
      <c r="I559">
        <v>93</v>
      </c>
      <c r="J559">
        <v>58</v>
      </c>
      <c r="K559">
        <v>60</v>
      </c>
      <c r="L559">
        <v>47</v>
      </c>
      <c r="M559">
        <v>75</v>
      </c>
      <c r="N559" s="36" t="str">
        <f>IFERROR(VLOOKUP(C559,Absen!$A$2:$B$501,2,FALSE),"No")</f>
        <v>No</v>
      </c>
      <c r="O559" t="str">
        <f t="shared" si="25"/>
        <v>No</v>
      </c>
      <c r="P559">
        <f t="shared" si="26"/>
        <v>75</v>
      </c>
      <c r="Q559" s="42">
        <f>(Main!G559*12.5%)+(H559*12.5%)+(J559*12.5%)+(K559*12.5%)+(I559*20%)+(L559*20%)+(P559*10%)</f>
        <v>65.625</v>
      </c>
      <c r="R559" t="str">
        <f>VLOOKUP(Q559,Cara!$E$44:$F$49,2,TRUE)</f>
        <v>C</v>
      </c>
      <c r="S559" s="5">
        <f>VLOOKUP(C559,Sheet1!$A$2:$B$1001,2,FALSE)</f>
        <v>37011</v>
      </c>
      <c r="T559" s="6" t="str">
        <f>VLOOKUP(C559,Sheet1!$A$2:$G$1001,7,)</f>
        <v>Malang</v>
      </c>
      <c r="U559" s="4">
        <f>VLOOKUP(C559,Sheet1!$A$2:$D$1001,4,FALSE)</f>
        <v>168</v>
      </c>
      <c r="V559" s="4">
        <f>VLOOKUP(C559,Sheet1!$A$2:$E$1001,5,FALSE)</f>
        <v>54</v>
      </c>
      <c r="W559" s="4" t="str">
        <f>VLOOKUP(C559,Sheet1!$A$2:$F$1001,6,FALSE)</f>
        <v xml:space="preserve">Gg. Tebet Barat Dalam No. 8
</v>
      </c>
      <c r="X559" s="4" t="str">
        <f>VLOOKUP(Main!C559,Sheet1!$A$2:$C$1001,3,FALSE)</f>
        <v>AB-</v>
      </c>
    </row>
    <row r="560" spans="1:24" ht="15.75" x14ac:dyDescent="0.25">
      <c r="A560" s="43">
        <v>559</v>
      </c>
      <c r="B560" t="str">
        <f>VLOOKUP(D560,Cara!$C$21:$D$27,2,FALSE)</f>
        <v>D</v>
      </c>
      <c r="C560" t="str">
        <f t="shared" si="24"/>
        <v>D0559</v>
      </c>
      <c r="D560" t="s">
        <v>1013</v>
      </c>
      <c r="E560" s="4" t="str">
        <f>VLOOKUP(C560,Detail!$G:$H,2,FALSE)</f>
        <v>Daliono Wasita</v>
      </c>
      <c r="F560" s="4" t="str">
        <f>VLOOKUP(D560,Helper!$D$31:$G$36,4,FALSE)</f>
        <v>Pak Krisna</v>
      </c>
      <c r="G560">
        <v>77</v>
      </c>
      <c r="H560">
        <v>70</v>
      </c>
      <c r="I560">
        <v>34</v>
      </c>
      <c r="J560">
        <v>67</v>
      </c>
      <c r="K560">
        <v>51</v>
      </c>
      <c r="L560">
        <v>77</v>
      </c>
      <c r="M560">
        <v>90</v>
      </c>
      <c r="N560" s="36" t="str">
        <f>IFERROR(VLOOKUP(C560,Absen!$A$2:$B$501,2,FALSE),"No")</f>
        <v>No</v>
      </c>
      <c r="O560" t="str">
        <f t="shared" si="25"/>
        <v>No</v>
      </c>
      <c r="P560">
        <f t="shared" si="26"/>
        <v>90</v>
      </c>
      <c r="Q560" s="42">
        <f>(Main!G560*12.5%)+(H560*12.5%)+(J560*12.5%)+(K560*12.5%)+(I560*20%)+(L560*20%)+(P560*10%)</f>
        <v>64.324999999999989</v>
      </c>
      <c r="R560" t="str">
        <f>VLOOKUP(Q560,Cara!$E$44:$F$49,2,TRUE)</f>
        <v>C</v>
      </c>
      <c r="S560" s="5">
        <f>VLOOKUP(C560,Sheet1!$A$2:$B$1001,2,FALSE)</f>
        <v>37768</v>
      </c>
      <c r="T560" s="6" t="str">
        <f>VLOOKUP(C560,Sheet1!$A$2:$G$1001,7,)</f>
        <v>Mataram</v>
      </c>
      <c r="U560" s="4">
        <f>VLOOKUP(C560,Sheet1!$A$2:$D$1001,4,FALSE)</f>
        <v>173</v>
      </c>
      <c r="V560" s="4">
        <f>VLOOKUP(C560,Sheet1!$A$2:$E$1001,5,FALSE)</f>
        <v>76</v>
      </c>
      <c r="W560" s="4" t="str">
        <f>VLOOKUP(C560,Sheet1!$A$2:$F$1001,6,FALSE)</f>
        <v xml:space="preserve">Gang Cihampelas No. 1
</v>
      </c>
      <c r="X560" s="4" t="str">
        <f>VLOOKUP(Main!C560,Sheet1!$A$2:$C$1001,3,FALSE)</f>
        <v>O-</v>
      </c>
    </row>
    <row r="561" spans="1:24" ht="15.75" x14ac:dyDescent="0.25">
      <c r="A561" s="43">
        <v>560</v>
      </c>
      <c r="B561" t="str">
        <f>VLOOKUP(D561,Cara!$C$21:$D$27,2,FALSE)</f>
        <v>E</v>
      </c>
      <c r="C561" t="str">
        <f t="shared" si="24"/>
        <v>E0560</v>
      </c>
      <c r="D561" t="s">
        <v>1010</v>
      </c>
      <c r="E561" s="4" t="str">
        <f>VLOOKUP(C561,Detail!$G:$H,2,FALSE)</f>
        <v>Elma Hartati</v>
      </c>
      <c r="F561" s="4" t="str">
        <f>VLOOKUP(D561,Helper!$D$31:$G$36,4,FALSE)</f>
        <v>Pak Budi</v>
      </c>
      <c r="G561">
        <v>62</v>
      </c>
      <c r="H561">
        <v>66</v>
      </c>
      <c r="I561">
        <v>81</v>
      </c>
      <c r="J561">
        <v>66</v>
      </c>
      <c r="K561">
        <v>94</v>
      </c>
      <c r="L561">
        <v>91</v>
      </c>
      <c r="M561">
        <v>88</v>
      </c>
      <c r="N561" s="36" t="str">
        <f>IFERROR(VLOOKUP(C561,Absen!$A$2:$B$501,2,FALSE),"No")</f>
        <v>No</v>
      </c>
      <c r="O561" t="str">
        <f t="shared" si="25"/>
        <v>No</v>
      </c>
      <c r="P561">
        <f t="shared" si="26"/>
        <v>88</v>
      </c>
      <c r="Q561" s="42">
        <f>(Main!G561*12.5%)+(H561*12.5%)+(J561*12.5%)+(K561*12.5%)+(I561*20%)+(L561*20%)+(P561*10%)</f>
        <v>79.2</v>
      </c>
      <c r="R561" t="str">
        <f>VLOOKUP(Q561,Cara!$E$44:$F$49,2,TRUE)</f>
        <v>B</v>
      </c>
      <c r="S561" s="5">
        <f>VLOOKUP(C561,Sheet1!$A$2:$B$1001,2,FALSE)</f>
        <v>38175</v>
      </c>
      <c r="T561" s="6" t="str">
        <f>VLOOKUP(C561,Sheet1!$A$2:$G$1001,7,)</f>
        <v>Tarakan</v>
      </c>
      <c r="U561" s="4">
        <f>VLOOKUP(C561,Sheet1!$A$2:$D$1001,4,FALSE)</f>
        <v>155</v>
      </c>
      <c r="V561" s="4">
        <f>VLOOKUP(C561,Sheet1!$A$2:$E$1001,5,FALSE)</f>
        <v>76</v>
      </c>
      <c r="W561" s="4" t="str">
        <f>VLOOKUP(C561,Sheet1!$A$2:$F$1001,6,FALSE)</f>
        <v xml:space="preserve">Jl. Monginsidi No. 4
</v>
      </c>
      <c r="X561" s="4" t="str">
        <f>VLOOKUP(Main!C561,Sheet1!$A$2:$C$1001,3,FALSE)</f>
        <v>AB-</v>
      </c>
    </row>
    <row r="562" spans="1:24" ht="15.75" x14ac:dyDescent="0.25">
      <c r="A562" s="43">
        <v>561</v>
      </c>
      <c r="B562" t="str">
        <f>VLOOKUP(D562,Cara!$C$21:$D$27,2,FALSE)</f>
        <v>A</v>
      </c>
      <c r="C562" t="str">
        <f t="shared" si="24"/>
        <v>A0561</v>
      </c>
      <c r="D562" t="s">
        <v>1015</v>
      </c>
      <c r="E562" s="4" t="str">
        <f>VLOOKUP(C562,Detail!$G:$H,2,FALSE)</f>
        <v>Hafshah Utama</v>
      </c>
      <c r="F562" s="4" t="str">
        <f>VLOOKUP(D562,Helper!$D$31:$G$36,4,FALSE)</f>
        <v>Bu Made</v>
      </c>
      <c r="G562">
        <v>84</v>
      </c>
      <c r="H562">
        <v>60</v>
      </c>
      <c r="I562">
        <v>55</v>
      </c>
      <c r="J562">
        <v>63</v>
      </c>
      <c r="K562">
        <v>94</v>
      </c>
      <c r="L562">
        <v>79</v>
      </c>
      <c r="M562">
        <v>85</v>
      </c>
      <c r="N562" s="36">
        <f>IFERROR(VLOOKUP(C562,Absen!$A$2:$B$501,2,FALSE),"No")</f>
        <v>44832</v>
      </c>
      <c r="O562" t="str">
        <f t="shared" si="25"/>
        <v>September</v>
      </c>
      <c r="P562">
        <f t="shared" si="26"/>
        <v>75</v>
      </c>
      <c r="Q562" s="42">
        <f>(Main!G562*12.5%)+(H562*12.5%)+(J562*12.5%)+(K562*12.5%)+(I562*20%)+(L562*20%)+(P562*10%)</f>
        <v>71.924999999999997</v>
      </c>
      <c r="R562" t="str">
        <f>VLOOKUP(Q562,Cara!$E$44:$F$49,2,TRUE)</f>
        <v>B</v>
      </c>
      <c r="S562" s="5">
        <f>VLOOKUP(C562,Sheet1!$A$2:$B$1001,2,FALSE)</f>
        <v>37333</v>
      </c>
      <c r="T562" s="6" t="str">
        <f>VLOOKUP(C562,Sheet1!$A$2:$G$1001,7,)</f>
        <v>Palembang</v>
      </c>
      <c r="U562" s="4">
        <f>VLOOKUP(C562,Sheet1!$A$2:$D$1001,4,FALSE)</f>
        <v>180</v>
      </c>
      <c r="V562" s="4">
        <f>VLOOKUP(C562,Sheet1!$A$2:$E$1001,5,FALSE)</f>
        <v>55</v>
      </c>
      <c r="W562" s="4" t="str">
        <f>VLOOKUP(C562,Sheet1!$A$2:$F$1001,6,FALSE)</f>
        <v>Jl. Rajawali Timur No. 25</v>
      </c>
      <c r="X562" s="4" t="str">
        <f>VLOOKUP(Main!C562,Sheet1!$A$2:$C$1001,3,FALSE)</f>
        <v>AB-</v>
      </c>
    </row>
    <row r="563" spans="1:24" ht="15.75" x14ac:dyDescent="0.25">
      <c r="A563" s="43">
        <v>562</v>
      </c>
      <c r="B563" t="str">
        <f>VLOOKUP(D563,Cara!$C$21:$D$27,2,FALSE)</f>
        <v>C</v>
      </c>
      <c r="C563" t="str">
        <f t="shared" si="24"/>
        <v>C0562</v>
      </c>
      <c r="D563" t="s">
        <v>1012</v>
      </c>
      <c r="E563" s="4" t="str">
        <f>VLOOKUP(C563,Detail!$G:$H,2,FALSE)</f>
        <v>Martaka Pangestu</v>
      </c>
      <c r="F563" s="4" t="str">
        <f>VLOOKUP(D563,Helper!$D$31:$G$36,4,FALSE)</f>
        <v>Bu Dwi</v>
      </c>
      <c r="G563">
        <v>70</v>
      </c>
      <c r="H563">
        <v>49</v>
      </c>
      <c r="I563">
        <v>65</v>
      </c>
      <c r="J563">
        <v>73</v>
      </c>
      <c r="K563">
        <v>51</v>
      </c>
      <c r="L563">
        <v>52</v>
      </c>
      <c r="M563">
        <v>91</v>
      </c>
      <c r="N563" s="36" t="str">
        <f>IFERROR(VLOOKUP(C563,Absen!$A$2:$B$501,2,FALSE),"No")</f>
        <v>No</v>
      </c>
      <c r="O563" t="str">
        <f t="shared" si="25"/>
        <v>No</v>
      </c>
      <c r="P563">
        <f t="shared" si="26"/>
        <v>91</v>
      </c>
      <c r="Q563" s="42">
        <f>(Main!G563*12.5%)+(H563*12.5%)+(J563*12.5%)+(K563*12.5%)+(I563*20%)+(L563*20%)+(P563*10%)</f>
        <v>62.875</v>
      </c>
      <c r="R563" t="str">
        <f>VLOOKUP(Q563,Cara!$E$44:$F$49,2,TRUE)</f>
        <v>C</v>
      </c>
      <c r="S563" s="5">
        <f>VLOOKUP(C563,Sheet1!$A$2:$B$1001,2,FALSE)</f>
        <v>38121</v>
      </c>
      <c r="T563" s="6" t="str">
        <f>VLOOKUP(C563,Sheet1!$A$2:$G$1001,7,)</f>
        <v>Tarakan</v>
      </c>
      <c r="U563" s="4">
        <f>VLOOKUP(C563,Sheet1!$A$2:$D$1001,4,FALSE)</f>
        <v>157</v>
      </c>
      <c r="V563" s="4">
        <f>VLOOKUP(C563,Sheet1!$A$2:$E$1001,5,FALSE)</f>
        <v>47</v>
      </c>
      <c r="W563" s="4" t="str">
        <f>VLOOKUP(C563,Sheet1!$A$2:$F$1001,6,FALSE)</f>
        <v>Gg. Indragiri No. 16</v>
      </c>
      <c r="X563" s="4" t="str">
        <f>VLOOKUP(Main!C563,Sheet1!$A$2:$C$1001,3,FALSE)</f>
        <v>A+</v>
      </c>
    </row>
    <row r="564" spans="1:24" ht="15.75" x14ac:dyDescent="0.25">
      <c r="A564" s="43">
        <v>563</v>
      </c>
      <c r="B564" t="str">
        <f>VLOOKUP(D564,Cara!$C$21:$D$27,2,FALSE)</f>
        <v>A</v>
      </c>
      <c r="C564" t="str">
        <f t="shared" si="24"/>
        <v>A0563</v>
      </c>
      <c r="D564" t="s">
        <v>1015</v>
      </c>
      <c r="E564" s="4" t="str">
        <f>VLOOKUP(C564,Detail!$G:$H,2,FALSE)</f>
        <v>Tirta Saputra</v>
      </c>
      <c r="F564" s="4" t="str">
        <f>VLOOKUP(D564,Helper!$D$31:$G$36,4,FALSE)</f>
        <v>Bu Made</v>
      </c>
      <c r="G564">
        <v>54</v>
      </c>
      <c r="H564">
        <v>42</v>
      </c>
      <c r="I564">
        <v>38</v>
      </c>
      <c r="J564">
        <v>54</v>
      </c>
      <c r="K564">
        <v>82</v>
      </c>
      <c r="L564">
        <v>86</v>
      </c>
      <c r="M564">
        <v>77</v>
      </c>
      <c r="N564" s="36" t="str">
        <f>IFERROR(VLOOKUP(C564,Absen!$A$2:$B$501,2,FALSE),"No")</f>
        <v>No</v>
      </c>
      <c r="O564" t="str">
        <f t="shared" si="25"/>
        <v>No</v>
      </c>
      <c r="P564">
        <f t="shared" si="26"/>
        <v>77</v>
      </c>
      <c r="Q564" s="42">
        <f>(Main!G564*12.5%)+(H564*12.5%)+(J564*12.5%)+(K564*12.5%)+(I564*20%)+(L564*20%)+(P564*10%)</f>
        <v>61.5</v>
      </c>
      <c r="R564" t="str">
        <f>VLOOKUP(Q564,Cara!$E$44:$F$49,2,TRUE)</f>
        <v>C</v>
      </c>
      <c r="S564" s="5">
        <f>VLOOKUP(C564,Sheet1!$A$2:$B$1001,2,FALSE)</f>
        <v>37463</v>
      </c>
      <c r="T564" s="6" t="str">
        <f>VLOOKUP(C564,Sheet1!$A$2:$G$1001,7,)</f>
        <v>Langsa</v>
      </c>
      <c r="U564" s="4">
        <f>VLOOKUP(C564,Sheet1!$A$2:$D$1001,4,FALSE)</f>
        <v>167</v>
      </c>
      <c r="V564" s="4">
        <f>VLOOKUP(C564,Sheet1!$A$2:$E$1001,5,FALSE)</f>
        <v>78</v>
      </c>
      <c r="W564" s="4" t="str">
        <f>VLOOKUP(C564,Sheet1!$A$2:$F$1001,6,FALSE)</f>
        <v>Jl. Rumah Sakit No. 75</v>
      </c>
      <c r="X564" s="4" t="str">
        <f>VLOOKUP(Main!C564,Sheet1!$A$2:$C$1001,3,FALSE)</f>
        <v>B+</v>
      </c>
    </row>
    <row r="565" spans="1:24" ht="15.75" x14ac:dyDescent="0.25">
      <c r="A565" s="43">
        <v>564</v>
      </c>
      <c r="B565" t="str">
        <f>VLOOKUP(D565,Cara!$C$21:$D$27,2,FALSE)</f>
        <v>D</v>
      </c>
      <c r="C565" t="str">
        <f t="shared" si="24"/>
        <v>D0564</v>
      </c>
      <c r="D565" t="s">
        <v>1013</v>
      </c>
      <c r="E565" s="4" t="str">
        <f>VLOOKUP(C565,Detail!$G:$H,2,FALSE)</f>
        <v>Nyoman Nuraini</v>
      </c>
      <c r="F565" s="4" t="str">
        <f>VLOOKUP(D565,Helper!$D$31:$G$36,4,FALSE)</f>
        <v>Pak Krisna</v>
      </c>
      <c r="G565">
        <v>75</v>
      </c>
      <c r="H565">
        <v>69</v>
      </c>
      <c r="I565">
        <v>71</v>
      </c>
      <c r="J565">
        <v>60</v>
      </c>
      <c r="K565">
        <v>76</v>
      </c>
      <c r="L565">
        <v>41</v>
      </c>
      <c r="M565">
        <v>74</v>
      </c>
      <c r="N565" s="36">
        <f>IFERROR(VLOOKUP(C565,Absen!$A$2:$B$501,2,FALSE),"No")</f>
        <v>44916</v>
      </c>
      <c r="O565" t="str">
        <f t="shared" si="25"/>
        <v>December</v>
      </c>
      <c r="P565">
        <f t="shared" si="26"/>
        <v>64</v>
      </c>
      <c r="Q565" s="42">
        <f>(Main!G565*12.5%)+(H565*12.5%)+(J565*12.5%)+(K565*12.5%)+(I565*20%)+(L565*20%)+(P565*10%)</f>
        <v>63.800000000000004</v>
      </c>
      <c r="R565" t="str">
        <f>VLOOKUP(Q565,Cara!$E$44:$F$49,2,TRUE)</f>
        <v>C</v>
      </c>
      <c r="S565" s="5">
        <f>VLOOKUP(C565,Sheet1!$A$2:$B$1001,2,FALSE)</f>
        <v>38210</v>
      </c>
      <c r="T565" s="6" t="str">
        <f>VLOOKUP(C565,Sheet1!$A$2:$G$1001,7,)</f>
        <v>Probolinggo</v>
      </c>
      <c r="U565" s="4">
        <f>VLOOKUP(C565,Sheet1!$A$2:$D$1001,4,FALSE)</f>
        <v>177</v>
      </c>
      <c r="V565" s="4">
        <f>VLOOKUP(C565,Sheet1!$A$2:$E$1001,5,FALSE)</f>
        <v>74</v>
      </c>
      <c r="W565" s="4" t="str">
        <f>VLOOKUP(C565,Sheet1!$A$2:$F$1001,6,FALSE)</f>
        <v>Gang Peta No. 67</v>
      </c>
      <c r="X565" s="4" t="str">
        <f>VLOOKUP(Main!C565,Sheet1!$A$2:$C$1001,3,FALSE)</f>
        <v>AB-</v>
      </c>
    </row>
    <row r="566" spans="1:24" ht="15.75" x14ac:dyDescent="0.25">
      <c r="A566" s="43">
        <v>565</v>
      </c>
      <c r="B566" t="str">
        <f>VLOOKUP(D566,Cara!$C$21:$D$27,2,FALSE)</f>
        <v>C</v>
      </c>
      <c r="C566" t="str">
        <f t="shared" si="24"/>
        <v>C0565</v>
      </c>
      <c r="D566" t="s">
        <v>1012</v>
      </c>
      <c r="E566" s="4" t="str">
        <f>VLOOKUP(C566,Detail!$G:$H,2,FALSE)</f>
        <v>Karna Winarsih</v>
      </c>
      <c r="F566" s="4" t="str">
        <f>VLOOKUP(D566,Helper!$D$31:$G$36,4,FALSE)</f>
        <v>Bu Dwi</v>
      </c>
      <c r="G566">
        <v>66</v>
      </c>
      <c r="H566">
        <v>72</v>
      </c>
      <c r="I566">
        <v>55</v>
      </c>
      <c r="J566">
        <v>53</v>
      </c>
      <c r="K566">
        <v>81</v>
      </c>
      <c r="L566">
        <v>46</v>
      </c>
      <c r="M566">
        <v>100</v>
      </c>
      <c r="N566" s="36" t="str">
        <f>IFERROR(VLOOKUP(C566,Absen!$A$2:$B$501,2,FALSE),"No")</f>
        <v>No</v>
      </c>
      <c r="O566" t="str">
        <f t="shared" si="25"/>
        <v>No</v>
      </c>
      <c r="P566">
        <f t="shared" si="26"/>
        <v>100</v>
      </c>
      <c r="Q566" s="42">
        <f>(Main!G566*12.5%)+(H566*12.5%)+(J566*12.5%)+(K566*12.5%)+(I566*20%)+(L566*20%)+(P566*10%)</f>
        <v>64.2</v>
      </c>
      <c r="R566" t="str">
        <f>VLOOKUP(Q566,Cara!$E$44:$F$49,2,TRUE)</f>
        <v>C</v>
      </c>
      <c r="S566" s="5">
        <f>VLOOKUP(C566,Sheet1!$A$2:$B$1001,2,FALSE)</f>
        <v>37637</v>
      </c>
      <c r="T566" s="6" t="str">
        <f>VLOOKUP(C566,Sheet1!$A$2:$G$1001,7,)</f>
        <v>Tanjungbalai</v>
      </c>
      <c r="U566" s="4">
        <f>VLOOKUP(C566,Sheet1!$A$2:$D$1001,4,FALSE)</f>
        <v>175</v>
      </c>
      <c r="V566" s="4">
        <f>VLOOKUP(C566,Sheet1!$A$2:$E$1001,5,FALSE)</f>
        <v>76</v>
      </c>
      <c r="W566" s="4" t="str">
        <f>VLOOKUP(C566,Sheet1!$A$2:$F$1001,6,FALSE)</f>
        <v>Jalan Ciwastra No. 18</v>
      </c>
      <c r="X566" s="4" t="str">
        <f>VLOOKUP(Main!C566,Sheet1!$A$2:$C$1001,3,FALSE)</f>
        <v>O-</v>
      </c>
    </row>
    <row r="567" spans="1:24" ht="15.75" x14ac:dyDescent="0.25">
      <c r="A567" s="43">
        <v>566</v>
      </c>
      <c r="B567" t="str">
        <f>VLOOKUP(D567,Cara!$C$21:$D$27,2,FALSE)</f>
        <v>A</v>
      </c>
      <c r="C567" t="str">
        <f t="shared" si="24"/>
        <v>A0566</v>
      </c>
      <c r="D567" t="s">
        <v>1015</v>
      </c>
      <c r="E567" s="4" t="str">
        <f>VLOOKUP(C567,Detail!$G:$H,2,FALSE)</f>
        <v>Perkasa Handayani</v>
      </c>
      <c r="F567" s="4" t="str">
        <f>VLOOKUP(D567,Helper!$D$31:$G$36,4,FALSE)</f>
        <v>Bu Made</v>
      </c>
      <c r="G567">
        <v>75</v>
      </c>
      <c r="H567">
        <v>52</v>
      </c>
      <c r="I567">
        <v>32</v>
      </c>
      <c r="J567">
        <v>72</v>
      </c>
      <c r="K567">
        <v>52</v>
      </c>
      <c r="L567">
        <v>61</v>
      </c>
      <c r="M567">
        <v>100</v>
      </c>
      <c r="N567" s="36">
        <f>IFERROR(VLOOKUP(C567,Absen!$A$2:$B$501,2,FALSE),"No")</f>
        <v>44777</v>
      </c>
      <c r="O567" t="str">
        <f t="shared" si="25"/>
        <v>August</v>
      </c>
      <c r="P567">
        <f t="shared" si="26"/>
        <v>90</v>
      </c>
      <c r="Q567" s="42">
        <f>(Main!G567*12.5%)+(H567*12.5%)+(J567*12.5%)+(K567*12.5%)+(I567*20%)+(L567*20%)+(P567*10%)</f>
        <v>58.975000000000001</v>
      </c>
      <c r="R567" t="str">
        <f>VLOOKUP(Q567,Cara!$E$44:$F$49,2,TRUE)</f>
        <v>D</v>
      </c>
      <c r="S567" s="5">
        <f>VLOOKUP(C567,Sheet1!$A$2:$B$1001,2,FALSE)</f>
        <v>37924</v>
      </c>
      <c r="T567" s="6" t="str">
        <f>VLOOKUP(C567,Sheet1!$A$2:$G$1001,7,)</f>
        <v>Prabumulih</v>
      </c>
      <c r="U567" s="4">
        <f>VLOOKUP(C567,Sheet1!$A$2:$D$1001,4,FALSE)</f>
        <v>173</v>
      </c>
      <c r="V567" s="4">
        <f>VLOOKUP(C567,Sheet1!$A$2:$E$1001,5,FALSE)</f>
        <v>81</v>
      </c>
      <c r="W567" s="4" t="str">
        <f>VLOOKUP(C567,Sheet1!$A$2:$F$1001,6,FALSE)</f>
        <v xml:space="preserve">Jalan M.H Thamrin No. 4
</v>
      </c>
      <c r="X567" s="4" t="str">
        <f>VLOOKUP(Main!C567,Sheet1!$A$2:$C$1001,3,FALSE)</f>
        <v>A+</v>
      </c>
    </row>
    <row r="568" spans="1:24" ht="15.75" x14ac:dyDescent="0.25">
      <c r="A568" s="43">
        <v>567</v>
      </c>
      <c r="B568" t="str">
        <f>VLOOKUP(D568,Cara!$C$21:$D$27,2,FALSE)</f>
        <v>E</v>
      </c>
      <c r="C568" t="str">
        <f t="shared" si="24"/>
        <v>E0567</v>
      </c>
      <c r="D568" t="s">
        <v>1010</v>
      </c>
      <c r="E568" s="4" t="str">
        <f>VLOOKUP(C568,Detail!$G:$H,2,FALSE)</f>
        <v>Viktor Novitasari</v>
      </c>
      <c r="F568" s="4" t="str">
        <f>VLOOKUP(D568,Helper!$D$31:$G$36,4,FALSE)</f>
        <v>Pak Budi</v>
      </c>
      <c r="G568">
        <v>75</v>
      </c>
      <c r="H568">
        <v>51</v>
      </c>
      <c r="I568">
        <v>77</v>
      </c>
      <c r="J568">
        <v>51</v>
      </c>
      <c r="K568">
        <v>61</v>
      </c>
      <c r="L568">
        <v>78</v>
      </c>
      <c r="M568">
        <v>62</v>
      </c>
      <c r="N568" s="36">
        <f>IFERROR(VLOOKUP(C568,Absen!$A$2:$B$501,2,FALSE),"No")</f>
        <v>44760</v>
      </c>
      <c r="O568" t="str">
        <f t="shared" si="25"/>
        <v>July</v>
      </c>
      <c r="P568">
        <f t="shared" si="26"/>
        <v>52</v>
      </c>
      <c r="Q568" s="42">
        <f>(Main!G568*12.5%)+(H568*12.5%)+(J568*12.5%)+(K568*12.5%)+(I568*20%)+(L568*20%)+(P568*10%)</f>
        <v>65.95</v>
      </c>
      <c r="R568" t="str">
        <f>VLOOKUP(Q568,Cara!$E$44:$F$49,2,TRUE)</f>
        <v>C</v>
      </c>
      <c r="S568" s="5">
        <f>VLOOKUP(C568,Sheet1!$A$2:$B$1001,2,FALSE)</f>
        <v>37530</v>
      </c>
      <c r="T568" s="6" t="str">
        <f>VLOOKUP(C568,Sheet1!$A$2:$G$1001,7,)</f>
        <v>Tarakan</v>
      </c>
      <c r="U568" s="4">
        <f>VLOOKUP(C568,Sheet1!$A$2:$D$1001,4,FALSE)</f>
        <v>155</v>
      </c>
      <c r="V568" s="4">
        <f>VLOOKUP(C568,Sheet1!$A$2:$E$1001,5,FALSE)</f>
        <v>72</v>
      </c>
      <c r="W568" s="4" t="str">
        <f>VLOOKUP(C568,Sheet1!$A$2:$F$1001,6,FALSE)</f>
        <v>Jalan S. Parman No. 75</v>
      </c>
      <c r="X568" s="4" t="str">
        <f>VLOOKUP(Main!C568,Sheet1!$A$2:$C$1001,3,FALSE)</f>
        <v>B+</v>
      </c>
    </row>
    <row r="569" spans="1:24" ht="15.75" x14ac:dyDescent="0.25">
      <c r="A569" s="43">
        <v>568</v>
      </c>
      <c r="B569" t="str">
        <f>VLOOKUP(D569,Cara!$C$21:$D$27,2,FALSE)</f>
        <v>B</v>
      </c>
      <c r="C569" t="str">
        <f t="shared" si="24"/>
        <v>B0568</v>
      </c>
      <c r="D569" t="s">
        <v>1014</v>
      </c>
      <c r="E569" s="4" t="str">
        <f>VLOOKUP(C569,Detail!$G:$H,2,FALSE)</f>
        <v>Gabriella Damanik</v>
      </c>
      <c r="F569" s="4" t="str">
        <f>VLOOKUP(D569,Helper!$D$31:$G$36,4,FALSE)</f>
        <v>Pak Andi</v>
      </c>
      <c r="G569">
        <v>67</v>
      </c>
      <c r="H569">
        <v>50</v>
      </c>
      <c r="I569">
        <v>72</v>
      </c>
      <c r="J569">
        <v>61</v>
      </c>
      <c r="K569">
        <v>59</v>
      </c>
      <c r="L569">
        <v>78</v>
      </c>
      <c r="M569">
        <v>95</v>
      </c>
      <c r="N569" s="36" t="str">
        <f>IFERROR(VLOOKUP(C569,Absen!$A$2:$B$501,2,FALSE),"No")</f>
        <v>No</v>
      </c>
      <c r="O569" t="str">
        <f t="shared" si="25"/>
        <v>No</v>
      </c>
      <c r="P569">
        <f t="shared" si="26"/>
        <v>95</v>
      </c>
      <c r="Q569" s="42">
        <f>(Main!G569*12.5%)+(H569*12.5%)+(J569*12.5%)+(K569*12.5%)+(I569*20%)+(L569*20%)+(P569*10%)</f>
        <v>69.125</v>
      </c>
      <c r="R569" t="str">
        <f>VLOOKUP(Q569,Cara!$E$44:$F$49,2,TRUE)</f>
        <v>C</v>
      </c>
      <c r="S569" s="5">
        <f>VLOOKUP(C569,Sheet1!$A$2:$B$1001,2,FALSE)</f>
        <v>38176</v>
      </c>
      <c r="T569" s="6" t="str">
        <f>VLOOKUP(C569,Sheet1!$A$2:$G$1001,7,)</f>
        <v>Manado</v>
      </c>
      <c r="U569" s="4">
        <f>VLOOKUP(C569,Sheet1!$A$2:$D$1001,4,FALSE)</f>
        <v>154</v>
      </c>
      <c r="V569" s="4">
        <f>VLOOKUP(C569,Sheet1!$A$2:$E$1001,5,FALSE)</f>
        <v>68</v>
      </c>
      <c r="W569" s="4" t="str">
        <f>VLOOKUP(C569,Sheet1!$A$2:$F$1001,6,FALSE)</f>
        <v>Jl. Otto Iskandardinata No. 70</v>
      </c>
      <c r="X569" s="4" t="str">
        <f>VLOOKUP(Main!C569,Sheet1!$A$2:$C$1001,3,FALSE)</f>
        <v>B+</v>
      </c>
    </row>
    <row r="570" spans="1:24" ht="15.75" x14ac:dyDescent="0.25">
      <c r="A570" s="43">
        <v>569</v>
      </c>
      <c r="B570" t="str">
        <f>VLOOKUP(D570,Cara!$C$21:$D$27,2,FALSE)</f>
        <v>E</v>
      </c>
      <c r="C570" t="str">
        <f t="shared" si="24"/>
        <v>E0569</v>
      </c>
      <c r="D570" t="s">
        <v>1010</v>
      </c>
      <c r="E570" s="4" t="str">
        <f>VLOOKUP(C570,Detail!$G:$H,2,FALSE)</f>
        <v>Endah Yuniar</v>
      </c>
      <c r="F570" s="4" t="str">
        <f>VLOOKUP(D570,Helper!$D$31:$G$36,4,FALSE)</f>
        <v>Pak Budi</v>
      </c>
      <c r="G570">
        <v>58</v>
      </c>
      <c r="H570">
        <v>48</v>
      </c>
      <c r="I570">
        <v>31</v>
      </c>
      <c r="J570">
        <v>55</v>
      </c>
      <c r="K570">
        <v>86</v>
      </c>
      <c r="L570">
        <v>66</v>
      </c>
      <c r="M570">
        <v>60</v>
      </c>
      <c r="N570" s="36" t="str">
        <f>IFERROR(VLOOKUP(C570,Absen!$A$2:$B$501,2,FALSE),"No")</f>
        <v>No</v>
      </c>
      <c r="O570" t="str">
        <f t="shared" si="25"/>
        <v>No</v>
      </c>
      <c r="P570">
        <f t="shared" si="26"/>
        <v>60</v>
      </c>
      <c r="Q570" s="42">
        <f>(Main!G570*12.5%)+(H570*12.5%)+(J570*12.5%)+(K570*12.5%)+(I570*20%)+(L570*20%)+(P570*10%)</f>
        <v>56.275000000000006</v>
      </c>
      <c r="R570" t="str">
        <f>VLOOKUP(Q570,Cara!$E$44:$F$49,2,TRUE)</f>
        <v>D</v>
      </c>
      <c r="S570" s="5">
        <f>VLOOKUP(C570,Sheet1!$A$2:$B$1001,2,FALSE)</f>
        <v>38260</v>
      </c>
      <c r="T570" s="6" t="str">
        <f>VLOOKUP(C570,Sheet1!$A$2:$G$1001,7,)</f>
        <v>Pekalongan</v>
      </c>
      <c r="U570" s="4">
        <f>VLOOKUP(C570,Sheet1!$A$2:$D$1001,4,FALSE)</f>
        <v>153</v>
      </c>
      <c r="V570" s="4">
        <f>VLOOKUP(C570,Sheet1!$A$2:$E$1001,5,FALSE)</f>
        <v>69</v>
      </c>
      <c r="W570" s="4" t="str">
        <f>VLOOKUP(C570,Sheet1!$A$2:$F$1001,6,FALSE)</f>
        <v>Gang Astana Anyar No. 20</v>
      </c>
      <c r="X570" s="4" t="str">
        <f>VLOOKUP(Main!C570,Sheet1!$A$2:$C$1001,3,FALSE)</f>
        <v>B+</v>
      </c>
    </row>
    <row r="571" spans="1:24" ht="15.75" x14ac:dyDescent="0.25">
      <c r="A571" s="43">
        <v>570</v>
      </c>
      <c r="B571" t="str">
        <f>VLOOKUP(D571,Cara!$C$21:$D$27,2,FALSE)</f>
        <v>D</v>
      </c>
      <c r="C571" t="str">
        <f t="shared" si="24"/>
        <v>D0570</v>
      </c>
      <c r="D571" t="s">
        <v>1013</v>
      </c>
      <c r="E571" s="4" t="str">
        <f>VLOOKUP(C571,Detail!$G:$H,2,FALSE)</f>
        <v>Margana Nasyiah</v>
      </c>
      <c r="F571" s="4" t="str">
        <f>VLOOKUP(D571,Helper!$D$31:$G$36,4,FALSE)</f>
        <v>Pak Krisna</v>
      </c>
      <c r="G571">
        <v>68</v>
      </c>
      <c r="H571">
        <v>75</v>
      </c>
      <c r="I571">
        <v>59</v>
      </c>
      <c r="J571">
        <v>51</v>
      </c>
      <c r="K571">
        <v>61</v>
      </c>
      <c r="L571">
        <v>45</v>
      </c>
      <c r="M571">
        <v>79</v>
      </c>
      <c r="N571" s="36" t="str">
        <f>IFERROR(VLOOKUP(C571,Absen!$A$2:$B$501,2,FALSE),"No")</f>
        <v>No</v>
      </c>
      <c r="O571" t="str">
        <f t="shared" si="25"/>
        <v>No</v>
      </c>
      <c r="P571">
        <f t="shared" si="26"/>
        <v>79</v>
      </c>
      <c r="Q571" s="42">
        <f>(Main!G571*12.5%)+(H571*12.5%)+(J571*12.5%)+(K571*12.5%)+(I571*20%)+(L571*20%)+(P571*10%)</f>
        <v>60.574999999999996</v>
      </c>
      <c r="R571" t="str">
        <f>VLOOKUP(Q571,Cara!$E$44:$F$49,2,TRUE)</f>
        <v>C</v>
      </c>
      <c r="S571" s="5">
        <f>VLOOKUP(C571,Sheet1!$A$2:$B$1001,2,FALSE)</f>
        <v>37415</v>
      </c>
      <c r="T571" s="6" t="str">
        <f>VLOOKUP(C571,Sheet1!$A$2:$G$1001,7,)</f>
        <v>Cilegon</v>
      </c>
      <c r="U571" s="4">
        <f>VLOOKUP(C571,Sheet1!$A$2:$D$1001,4,FALSE)</f>
        <v>171</v>
      </c>
      <c r="V571" s="4">
        <f>VLOOKUP(C571,Sheet1!$A$2:$E$1001,5,FALSE)</f>
        <v>63</v>
      </c>
      <c r="W571" s="4" t="str">
        <f>VLOOKUP(C571,Sheet1!$A$2:$F$1001,6,FALSE)</f>
        <v>Gg. M.T Haryono No. 15</v>
      </c>
      <c r="X571" s="4" t="str">
        <f>VLOOKUP(Main!C571,Sheet1!$A$2:$C$1001,3,FALSE)</f>
        <v>B+</v>
      </c>
    </row>
    <row r="572" spans="1:24" ht="15.75" x14ac:dyDescent="0.25">
      <c r="A572" s="43">
        <v>571</v>
      </c>
      <c r="B572" t="str">
        <f>VLOOKUP(D572,Cara!$C$21:$D$27,2,FALSE)</f>
        <v>D</v>
      </c>
      <c r="C572" t="str">
        <f t="shared" si="24"/>
        <v>D0571</v>
      </c>
      <c r="D572" t="s">
        <v>1013</v>
      </c>
      <c r="E572" s="4" t="str">
        <f>VLOOKUP(C572,Detail!$G:$H,2,FALSE)</f>
        <v>Galak Halimah</v>
      </c>
      <c r="F572" s="4" t="str">
        <f>VLOOKUP(D572,Helper!$D$31:$G$36,4,FALSE)</f>
        <v>Pak Krisna</v>
      </c>
      <c r="G572">
        <v>74</v>
      </c>
      <c r="H572">
        <v>71</v>
      </c>
      <c r="I572">
        <v>65</v>
      </c>
      <c r="J572">
        <v>68</v>
      </c>
      <c r="K572">
        <v>53</v>
      </c>
      <c r="L572">
        <v>90</v>
      </c>
      <c r="M572">
        <v>65</v>
      </c>
      <c r="N572" s="36" t="str">
        <f>IFERROR(VLOOKUP(C572,Absen!$A$2:$B$501,2,FALSE),"No")</f>
        <v>No</v>
      </c>
      <c r="O572" t="str">
        <f t="shared" si="25"/>
        <v>No</v>
      </c>
      <c r="P572">
        <f t="shared" si="26"/>
        <v>65</v>
      </c>
      <c r="Q572" s="42">
        <f>(Main!G572*12.5%)+(H572*12.5%)+(J572*12.5%)+(K572*12.5%)+(I572*20%)+(L572*20%)+(P572*10%)</f>
        <v>70.75</v>
      </c>
      <c r="R572" t="str">
        <f>VLOOKUP(Q572,Cara!$E$44:$F$49,2,TRUE)</f>
        <v>B</v>
      </c>
      <c r="S572" s="5">
        <f>VLOOKUP(C572,Sheet1!$A$2:$B$1001,2,FALSE)</f>
        <v>37438</v>
      </c>
      <c r="T572" s="6" t="str">
        <f>VLOOKUP(C572,Sheet1!$A$2:$G$1001,7,)</f>
        <v>Pematangsiantar</v>
      </c>
      <c r="U572" s="4">
        <f>VLOOKUP(C572,Sheet1!$A$2:$D$1001,4,FALSE)</f>
        <v>159</v>
      </c>
      <c r="V572" s="4">
        <f>VLOOKUP(C572,Sheet1!$A$2:$E$1001,5,FALSE)</f>
        <v>89</v>
      </c>
      <c r="W572" s="4" t="str">
        <f>VLOOKUP(C572,Sheet1!$A$2:$F$1001,6,FALSE)</f>
        <v>Gg. Rumah Sakit No. 60</v>
      </c>
      <c r="X572" s="4" t="str">
        <f>VLOOKUP(Main!C572,Sheet1!$A$2:$C$1001,3,FALSE)</f>
        <v>AB-</v>
      </c>
    </row>
    <row r="573" spans="1:24" ht="15.75" x14ac:dyDescent="0.25">
      <c r="A573" s="43">
        <v>572</v>
      </c>
      <c r="B573" t="str">
        <f>VLOOKUP(D573,Cara!$C$21:$D$27,2,FALSE)</f>
        <v>E</v>
      </c>
      <c r="C573" t="str">
        <f t="shared" si="24"/>
        <v>E0572</v>
      </c>
      <c r="D573" t="s">
        <v>1010</v>
      </c>
      <c r="E573" s="4" t="str">
        <f>VLOOKUP(C573,Detail!$G:$H,2,FALSE)</f>
        <v>Nardi Maryadi</v>
      </c>
      <c r="F573" s="4" t="str">
        <f>VLOOKUP(D573,Helper!$D$31:$G$36,4,FALSE)</f>
        <v>Pak Budi</v>
      </c>
      <c r="G573">
        <v>81</v>
      </c>
      <c r="H573">
        <v>73</v>
      </c>
      <c r="I573">
        <v>40</v>
      </c>
      <c r="J573">
        <v>71</v>
      </c>
      <c r="K573">
        <v>62</v>
      </c>
      <c r="L573">
        <v>72</v>
      </c>
      <c r="M573">
        <v>75</v>
      </c>
      <c r="N573" s="36">
        <f>IFERROR(VLOOKUP(C573,Absen!$A$2:$B$501,2,FALSE),"No")</f>
        <v>44861</v>
      </c>
      <c r="O573" t="str">
        <f t="shared" si="25"/>
        <v>October</v>
      </c>
      <c r="P573">
        <f t="shared" si="26"/>
        <v>65</v>
      </c>
      <c r="Q573" s="42">
        <f>(Main!G573*12.5%)+(H573*12.5%)+(J573*12.5%)+(K573*12.5%)+(I573*20%)+(L573*20%)+(P573*10%)</f>
        <v>64.775000000000006</v>
      </c>
      <c r="R573" t="str">
        <f>VLOOKUP(Q573,Cara!$E$44:$F$49,2,TRUE)</f>
        <v>C</v>
      </c>
      <c r="S573" s="5">
        <f>VLOOKUP(C573,Sheet1!$A$2:$B$1001,2,FALSE)</f>
        <v>38140</v>
      </c>
      <c r="T573" s="6" t="str">
        <f>VLOOKUP(C573,Sheet1!$A$2:$G$1001,7,)</f>
        <v>Tanjungpinang</v>
      </c>
      <c r="U573" s="4">
        <f>VLOOKUP(C573,Sheet1!$A$2:$D$1001,4,FALSE)</f>
        <v>164</v>
      </c>
      <c r="V573" s="4">
        <f>VLOOKUP(C573,Sheet1!$A$2:$E$1001,5,FALSE)</f>
        <v>47</v>
      </c>
      <c r="W573" s="4" t="str">
        <f>VLOOKUP(C573,Sheet1!$A$2:$F$1001,6,FALSE)</f>
        <v xml:space="preserve">Jalan Dipatiukur No. 0
</v>
      </c>
      <c r="X573" s="4" t="str">
        <f>VLOOKUP(Main!C573,Sheet1!$A$2:$C$1001,3,FALSE)</f>
        <v>AB-</v>
      </c>
    </row>
    <row r="574" spans="1:24" ht="15.75" x14ac:dyDescent="0.25">
      <c r="A574" s="43">
        <v>573</v>
      </c>
      <c r="B574" t="str">
        <f>VLOOKUP(D574,Cara!$C$21:$D$27,2,FALSE)</f>
        <v>C</v>
      </c>
      <c r="C574" t="str">
        <f t="shared" si="24"/>
        <v>C0573</v>
      </c>
      <c r="D574" t="s">
        <v>1012</v>
      </c>
      <c r="E574" s="4" t="str">
        <f>VLOOKUP(C574,Detail!$G:$H,2,FALSE)</f>
        <v>Adinata Gunawan</v>
      </c>
      <c r="F574" s="4" t="str">
        <f>VLOOKUP(D574,Helper!$D$31:$G$36,4,FALSE)</f>
        <v>Bu Dwi</v>
      </c>
      <c r="G574">
        <v>90</v>
      </c>
      <c r="H574">
        <v>75</v>
      </c>
      <c r="I574">
        <v>62</v>
      </c>
      <c r="J574">
        <v>52</v>
      </c>
      <c r="K574">
        <v>91</v>
      </c>
      <c r="L574">
        <v>93</v>
      </c>
      <c r="M574">
        <v>96</v>
      </c>
      <c r="N574" s="36">
        <f>IFERROR(VLOOKUP(C574,Absen!$A$2:$B$501,2,FALSE),"No")</f>
        <v>44882</v>
      </c>
      <c r="O574" t="str">
        <f t="shared" si="25"/>
        <v>November</v>
      </c>
      <c r="P574">
        <f t="shared" si="26"/>
        <v>86</v>
      </c>
      <c r="Q574" s="42">
        <f>(Main!G574*12.5%)+(H574*12.5%)+(J574*12.5%)+(K574*12.5%)+(I574*20%)+(L574*20%)+(P574*10%)</f>
        <v>78.099999999999994</v>
      </c>
      <c r="R574" t="str">
        <f>VLOOKUP(Q574,Cara!$E$44:$F$49,2,TRUE)</f>
        <v>B</v>
      </c>
      <c r="S574" s="5">
        <f>VLOOKUP(C574,Sheet1!$A$2:$B$1001,2,FALSE)</f>
        <v>37549</v>
      </c>
      <c r="T574" s="6" t="str">
        <f>VLOOKUP(C574,Sheet1!$A$2:$G$1001,7,)</f>
        <v>Pangkalpinang</v>
      </c>
      <c r="U574" s="4">
        <f>VLOOKUP(C574,Sheet1!$A$2:$D$1001,4,FALSE)</f>
        <v>177</v>
      </c>
      <c r="V574" s="4">
        <f>VLOOKUP(C574,Sheet1!$A$2:$E$1001,5,FALSE)</f>
        <v>57</v>
      </c>
      <c r="W574" s="4" t="str">
        <f>VLOOKUP(C574,Sheet1!$A$2:$F$1001,6,FALSE)</f>
        <v xml:space="preserve">Jl. Sentot Alibasa No. 0
</v>
      </c>
      <c r="X574" s="4" t="str">
        <f>VLOOKUP(Main!C574,Sheet1!$A$2:$C$1001,3,FALSE)</f>
        <v>B-</v>
      </c>
    </row>
    <row r="575" spans="1:24" ht="15.75" x14ac:dyDescent="0.25">
      <c r="A575" s="43">
        <v>574</v>
      </c>
      <c r="B575" t="str">
        <f>VLOOKUP(D575,Cara!$C$21:$D$27,2,FALSE)</f>
        <v>E</v>
      </c>
      <c r="C575" t="str">
        <f t="shared" si="24"/>
        <v>E0574</v>
      </c>
      <c r="D575" t="s">
        <v>1010</v>
      </c>
      <c r="E575" s="4" t="str">
        <f>VLOOKUP(C575,Detail!$G:$H,2,FALSE)</f>
        <v>Farah Pertiwi</v>
      </c>
      <c r="F575" s="4" t="str">
        <f>VLOOKUP(D575,Helper!$D$31:$G$36,4,FALSE)</f>
        <v>Pak Budi</v>
      </c>
      <c r="G575">
        <v>90</v>
      </c>
      <c r="H575">
        <v>48</v>
      </c>
      <c r="I575">
        <v>52</v>
      </c>
      <c r="J575">
        <v>71</v>
      </c>
      <c r="K575">
        <v>76</v>
      </c>
      <c r="L575">
        <v>53</v>
      </c>
      <c r="M575">
        <v>95</v>
      </c>
      <c r="N575" s="36" t="str">
        <f>IFERROR(VLOOKUP(C575,Absen!$A$2:$B$501,2,FALSE),"No")</f>
        <v>No</v>
      </c>
      <c r="O575" t="str">
        <f t="shared" si="25"/>
        <v>No</v>
      </c>
      <c r="P575">
        <f t="shared" si="26"/>
        <v>95</v>
      </c>
      <c r="Q575" s="42">
        <f>(Main!G575*12.5%)+(H575*12.5%)+(J575*12.5%)+(K575*12.5%)+(I575*20%)+(L575*20%)+(P575*10%)</f>
        <v>66.125</v>
      </c>
      <c r="R575" t="str">
        <f>VLOOKUP(Q575,Cara!$E$44:$F$49,2,TRUE)</f>
        <v>C</v>
      </c>
      <c r="S575" s="5">
        <f>VLOOKUP(C575,Sheet1!$A$2:$B$1001,2,FALSE)</f>
        <v>37670</v>
      </c>
      <c r="T575" s="6" t="str">
        <f>VLOOKUP(C575,Sheet1!$A$2:$G$1001,7,)</f>
        <v>Tangerang Selatan</v>
      </c>
      <c r="U575" s="4">
        <f>VLOOKUP(C575,Sheet1!$A$2:$D$1001,4,FALSE)</f>
        <v>150</v>
      </c>
      <c r="V575" s="4">
        <f>VLOOKUP(C575,Sheet1!$A$2:$E$1001,5,FALSE)</f>
        <v>50</v>
      </c>
      <c r="W575" s="4" t="str">
        <f>VLOOKUP(C575,Sheet1!$A$2:$F$1001,6,FALSE)</f>
        <v>Gg. BKR No. 13</v>
      </c>
      <c r="X575" s="4" t="str">
        <f>VLOOKUP(Main!C575,Sheet1!$A$2:$C$1001,3,FALSE)</f>
        <v>AB-</v>
      </c>
    </row>
    <row r="576" spans="1:24" ht="15.75" x14ac:dyDescent="0.25">
      <c r="A576" s="43">
        <v>575</v>
      </c>
      <c r="B576" t="str">
        <f>VLOOKUP(D576,Cara!$C$21:$D$27,2,FALSE)</f>
        <v>C</v>
      </c>
      <c r="C576" t="str">
        <f t="shared" si="24"/>
        <v>C0575</v>
      </c>
      <c r="D576" t="s">
        <v>1012</v>
      </c>
      <c r="E576" s="4" t="str">
        <f>VLOOKUP(C576,Detail!$G:$H,2,FALSE)</f>
        <v>Lantar Susanti</v>
      </c>
      <c r="F576" s="4" t="str">
        <f>VLOOKUP(D576,Helper!$D$31:$G$36,4,FALSE)</f>
        <v>Bu Dwi</v>
      </c>
      <c r="G576">
        <v>90</v>
      </c>
      <c r="H576">
        <v>65</v>
      </c>
      <c r="I576">
        <v>36</v>
      </c>
      <c r="J576">
        <v>73</v>
      </c>
      <c r="K576">
        <v>60</v>
      </c>
      <c r="L576">
        <v>84</v>
      </c>
      <c r="M576">
        <v>93</v>
      </c>
      <c r="N576" s="36" t="str">
        <f>IFERROR(VLOOKUP(C576,Absen!$A$2:$B$501,2,FALSE),"No")</f>
        <v>No</v>
      </c>
      <c r="O576" t="str">
        <f t="shared" si="25"/>
        <v>No</v>
      </c>
      <c r="P576">
        <f t="shared" si="26"/>
        <v>93</v>
      </c>
      <c r="Q576" s="42">
        <f>(Main!G576*12.5%)+(H576*12.5%)+(J576*12.5%)+(K576*12.5%)+(I576*20%)+(L576*20%)+(P576*10%)</f>
        <v>69.3</v>
      </c>
      <c r="R576" t="str">
        <f>VLOOKUP(Q576,Cara!$E$44:$F$49,2,TRUE)</f>
        <v>C</v>
      </c>
      <c r="S576" s="5">
        <f>VLOOKUP(C576,Sheet1!$A$2:$B$1001,2,FALSE)</f>
        <v>37251</v>
      </c>
      <c r="T576" s="6" t="str">
        <f>VLOOKUP(C576,Sheet1!$A$2:$G$1001,7,)</f>
        <v>Palangkaraya</v>
      </c>
      <c r="U576" s="4">
        <f>VLOOKUP(C576,Sheet1!$A$2:$D$1001,4,FALSE)</f>
        <v>164</v>
      </c>
      <c r="V576" s="4">
        <f>VLOOKUP(C576,Sheet1!$A$2:$E$1001,5,FALSE)</f>
        <v>92</v>
      </c>
      <c r="W576" s="4" t="str">
        <f>VLOOKUP(C576,Sheet1!$A$2:$F$1001,6,FALSE)</f>
        <v>Gang Suryakencana No. 71</v>
      </c>
      <c r="X576" s="4" t="str">
        <f>VLOOKUP(Main!C576,Sheet1!$A$2:$C$1001,3,FALSE)</f>
        <v>B+</v>
      </c>
    </row>
    <row r="577" spans="1:24" ht="15.75" x14ac:dyDescent="0.25">
      <c r="A577" s="43">
        <v>576</v>
      </c>
      <c r="B577" t="str">
        <f>VLOOKUP(D577,Cara!$C$21:$D$27,2,FALSE)</f>
        <v>D</v>
      </c>
      <c r="C577" t="str">
        <f t="shared" si="24"/>
        <v>D0576</v>
      </c>
      <c r="D577" t="s">
        <v>1013</v>
      </c>
      <c r="E577" s="4" t="str">
        <f>VLOOKUP(C577,Detail!$G:$H,2,FALSE)</f>
        <v>Marsudi Uyainah</v>
      </c>
      <c r="F577" s="4" t="str">
        <f>VLOOKUP(D577,Helper!$D$31:$G$36,4,FALSE)</f>
        <v>Pak Krisna</v>
      </c>
      <c r="G577">
        <v>58</v>
      </c>
      <c r="H577">
        <v>64</v>
      </c>
      <c r="I577">
        <v>55</v>
      </c>
      <c r="J577">
        <v>58</v>
      </c>
      <c r="K577">
        <v>64</v>
      </c>
      <c r="L577">
        <v>51</v>
      </c>
      <c r="M577">
        <v>84</v>
      </c>
      <c r="N577" s="36">
        <f>IFERROR(VLOOKUP(C577,Absen!$A$2:$B$501,2,FALSE),"No")</f>
        <v>44748</v>
      </c>
      <c r="O577" t="str">
        <f t="shared" si="25"/>
        <v>July</v>
      </c>
      <c r="P577">
        <f t="shared" si="26"/>
        <v>74</v>
      </c>
      <c r="Q577" s="42">
        <f>(Main!G577*12.5%)+(H577*12.5%)+(J577*12.5%)+(K577*12.5%)+(I577*20%)+(L577*20%)+(P577*10%)</f>
        <v>59.1</v>
      </c>
      <c r="R577" t="str">
        <f>VLOOKUP(Q577,Cara!$E$44:$F$49,2,TRUE)</f>
        <v>D</v>
      </c>
      <c r="S577" s="5">
        <f>VLOOKUP(C577,Sheet1!$A$2:$B$1001,2,FALSE)</f>
        <v>38418</v>
      </c>
      <c r="T577" s="6" t="str">
        <f>VLOOKUP(C577,Sheet1!$A$2:$G$1001,7,)</f>
        <v>Surakarta</v>
      </c>
      <c r="U577" s="4">
        <f>VLOOKUP(C577,Sheet1!$A$2:$D$1001,4,FALSE)</f>
        <v>166</v>
      </c>
      <c r="V577" s="4">
        <f>VLOOKUP(C577,Sheet1!$A$2:$E$1001,5,FALSE)</f>
        <v>61</v>
      </c>
      <c r="W577" s="4" t="str">
        <f>VLOOKUP(C577,Sheet1!$A$2:$F$1001,6,FALSE)</f>
        <v>Gang Jend. A. Yani No. 86</v>
      </c>
      <c r="X577" s="4" t="str">
        <f>VLOOKUP(Main!C577,Sheet1!$A$2:$C$1001,3,FALSE)</f>
        <v>AB+</v>
      </c>
    </row>
    <row r="578" spans="1:24" ht="15.75" x14ac:dyDescent="0.25">
      <c r="A578" s="43">
        <v>577</v>
      </c>
      <c r="B578" t="str">
        <f>VLOOKUP(D578,Cara!$C$21:$D$27,2,FALSE)</f>
        <v>C</v>
      </c>
      <c r="C578" t="str">
        <f t="shared" si="24"/>
        <v>C0577</v>
      </c>
      <c r="D578" t="s">
        <v>1012</v>
      </c>
      <c r="E578" s="4" t="str">
        <f>VLOOKUP(C578,Detail!$G:$H,2,FALSE)</f>
        <v>Warji Tampubolon</v>
      </c>
      <c r="F578" s="4" t="str">
        <f>VLOOKUP(D578,Helper!$D$31:$G$36,4,FALSE)</f>
        <v>Bu Dwi</v>
      </c>
      <c r="G578">
        <v>67</v>
      </c>
      <c r="H578">
        <v>46</v>
      </c>
      <c r="I578">
        <v>62</v>
      </c>
      <c r="J578">
        <v>62</v>
      </c>
      <c r="K578">
        <v>66</v>
      </c>
      <c r="L578">
        <v>46</v>
      </c>
      <c r="M578">
        <v>86</v>
      </c>
      <c r="N578" s="36">
        <f>IFERROR(VLOOKUP(C578,Absen!$A$2:$B$501,2,FALSE),"No")</f>
        <v>44898</v>
      </c>
      <c r="O578" t="str">
        <f t="shared" si="25"/>
        <v>December</v>
      </c>
      <c r="P578">
        <f t="shared" si="26"/>
        <v>76</v>
      </c>
      <c r="Q578" s="42">
        <f>(Main!G578*12.5%)+(H578*12.5%)+(J578*12.5%)+(K578*12.5%)+(I578*20%)+(L578*20%)+(P578*10%)</f>
        <v>59.325000000000003</v>
      </c>
      <c r="R578" t="str">
        <f>VLOOKUP(Q578,Cara!$E$44:$F$49,2,TRUE)</f>
        <v>D</v>
      </c>
      <c r="S578" s="5">
        <f>VLOOKUP(C578,Sheet1!$A$2:$B$1001,2,FALSE)</f>
        <v>37423</v>
      </c>
      <c r="T578" s="6" t="str">
        <f>VLOOKUP(C578,Sheet1!$A$2:$G$1001,7,)</f>
        <v>Tanjungpinang</v>
      </c>
      <c r="U578" s="4">
        <f>VLOOKUP(C578,Sheet1!$A$2:$D$1001,4,FALSE)</f>
        <v>170</v>
      </c>
      <c r="V578" s="4">
        <f>VLOOKUP(C578,Sheet1!$A$2:$E$1001,5,FALSE)</f>
        <v>64</v>
      </c>
      <c r="W578" s="4" t="str">
        <f>VLOOKUP(C578,Sheet1!$A$2:$F$1001,6,FALSE)</f>
        <v xml:space="preserve">Jalan Dr. Djunjunan No. 8
</v>
      </c>
      <c r="X578" s="4" t="str">
        <f>VLOOKUP(Main!C578,Sheet1!$A$2:$C$1001,3,FALSE)</f>
        <v>O+</v>
      </c>
    </row>
    <row r="579" spans="1:24" ht="15.75" x14ac:dyDescent="0.25">
      <c r="A579" s="43">
        <v>578</v>
      </c>
      <c r="B579" t="str">
        <f>VLOOKUP(D579,Cara!$C$21:$D$27,2,FALSE)</f>
        <v>E</v>
      </c>
      <c r="C579" t="str">
        <f t="shared" ref="C579:C642" si="27">_xlfn.CONCAT(B579,TEXT(A579,"0000"))</f>
        <v>E0578</v>
      </c>
      <c r="D579" t="s">
        <v>1010</v>
      </c>
      <c r="E579" s="4" t="str">
        <f>VLOOKUP(C579,Detail!$G:$H,2,FALSE)</f>
        <v>Rafi Lazuardi</v>
      </c>
      <c r="F579" s="4" t="str">
        <f>VLOOKUP(D579,Helper!$D$31:$G$36,4,FALSE)</f>
        <v>Pak Budi</v>
      </c>
      <c r="G579">
        <v>76</v>
      </c>
      <c r="H579">
        <v>47</v>
      </c>
      <c r="I579">
        <v>64</v>
      </c>
      <c r="J579">
        <v>66</v>
      </c>
      <c r="K579">
        <v>86</v>
      </c>
      <c r="L579">
        <v>67</v>
      </c>
      <c r="M579">
        <v>92</v>
      </c>
      <c r="N579" s="36">
        <f>IFERROR(VLOOKUP(C579,Absen!$A$2:$B$501,2,FALSE),"No")</f>
        <v>44767</v>
      </c>
      <c r="O579" t="str">
        <f t="shared" ref="O579:O642" si="28">TEXT(N579,"mmmm")</f>
        <v>July</v>
      </c>
      <c r="P579">
        <f t="shared" ref="P579:P642" si="29">IF(N579="No",M579,M579-10)</f>
        <v>82</v>
      </c>
      <c r="Q579" s="42">
        <f>(Main!G579*12.5%)+(H579*12.5%)+(J579*12.5%)+(K579*12.5%)+(I579*20%)+(L579*20%)+(P579*10%)</f>
        <v>68.774999999999991</v>
      </c>
      <c r="R579" t="str">
        <f>VLOOKUP(Q579,Cara!$E$44:$F$49,2,TRUE)</f>
        <v>C</v>
      </c>
      <c r="S579" s="5">
        <f>VLOOKUP(C579,Sheet1!$A$2:$B$1001,2,FALSE)</f>
        <v>37918</v>
      </c>
      <c r="T579" s="6" t="str">
        <f>VLOOKUP(C579,Sheet1!$A$2:$G$1001,7,)</f>
        <v>Purwokerto</v>
      </c>
      <c r="U579" s="4">
        <f>VLOOKUP(C579,Sheet1!$A$2:$D$1001,4,FALSE)</f>
        <v>159</v>
      </c>
      <c r="V579" s="4">
        <f>VLOOKUP(C579,Sheet1!$A$2:$E$1001,5,FALSE)</f>
        <v>52</v>
      </c>
      <c r="W579" s="4" t="str">
        <f>VLOOKUP(C579,Sheet1!$A$2:$F$1001,6,FALSE)</f>
        <v xml:space="preserve">Gang Suryakencana No. 2
</v>
      </c>
      <c r="X579" s="4" t="str">
        <f>VLOOKUP(Main!C579,Sheet1!$A$2:$C$1001,3,FALSE)</f>
        <v>AB-</v>
      </c>
    </row>
    <row r="580" spans="1:24" ht="15.75" x14ac:dyDescent="0.25">
      <c r="A580" s="43">
        <v>579</v>
      </c>
      <c r="B580" t="str">
        <f>VLOOKUP(D580,Cara!$C$21:$D$27,2,FALSE)</f>
        <v>F</v>
      </c>
      <c r="C580" t="str">
        <f t="shared" si="27"/>
        <v>F0579</v>
      </c>
      <c r="D580" t="s">
        <v>1011</v>
      </c>
      <c r="E580" s="4" t="str">
        <f>VLOOKUP(C580,Detail!$G:$H,2,FALSE)</f>
        <v>Jamalia Waluyo</v>
      </c>
      <c r="F580" s="4" t="str">
        <f>VLOOKUP(D580,Helper!$D$31:$G$36,4,FALSE)</f>
        <v>Bu Ratna</v>
      </c>
      <c r="G580">
        <v>89</v>
      </c>
      <c r="H580">
        <v>68</v>
      </c>
      <c r="I580">
        <v>62</v>
      </c>
      <c r="J580">
        <v>69</v>
      </c>
      <c r="K580">
        <v>54</v>
      </c>
      <c r="L580">
        <v>41</v>
      </c>
      <c r="M580">
        <v>92</v>
      </c>
      <c r="N580" s="36">
        <f>IFERROR(VLOOKUP(C580,Absen!$A$2:$B$501,2,FALSE),"No")</f>
        <v>44773</v>
      </c>
      <c r="O580" t="str">
        <f t="shared" si="28"/>
        <v>July</v>
      </c>
      <c r="P580">
        <f t="shared" si="29"/>
        <v>82</v>
      </c>
      <c r="Q580" s="42">
        <f>(Main!G580*12.5%)+(H580*12.5%)+(J580*12.5%)+(K580*12.5%)+(I580*20%)+(L580*20%)+(P580*10%)</f>
        <v>63.800000000000004</v>
      </c>
      <c r="R580" t="str">
        <f>VLOOKUP(Q580,Cara!$E$44:$F$49,2,TRUE)</f>
        <v>C</v>
      </c>
      <c r="S580" s="5">
        <f>VLOOKUP(C580,Sheet1!$A$2:$B$1001,2,FALSE)</f>
        <v>37611</v>
      </c>
      <c r="T580" s="6" t="str">
        <f>VLOOKUP(C580,Sheet1!$A$2:$G$1001,7,)</f>
        <v>Tual</v>
      </c>
      <c r="U580" s="4">
        <f>VLOOKUP(C580,Sheet1!$A$2:$D$1001,4,FALSE)</f>
        <v>166</v>
      </c>
      <c r="V580" s="4">
        <f>VLOOKUP(C580,Sheet1!$A$2:$E$1001,5,FALSE)</f>
        <v>57</v>
      </c>
      <c r="W580" s="4" t="str">
        <f>VLOOKUP(C580,Sheet1!$A$2:$F$1001,6,FALSE)</f>
        <v>Jalan Erlangga No. 58</v>
      </c>
      <c r="X580" s="4" t="str">
        <f>VLOOKUP(Main!C580,Sheet1!$A$2:$C$1001,3,FALSE)</f>
        <v>A-</v>
      </c>
    </row>
    <row r="581" spans="1:24" ht="15.75" x14ac:dyDescent="0.25">
      <c r="A581" s="43">
        <v>580</v>
      </c>
      <c r="B581" t="str">
        <f>VLOOKUP(D581,Cara!$C$21:$D$27,2,FALSE)</f>
        <v>C</v>
      </c>
      <c r="C581" t="str">
        <f t="shared" si="27"/>
        <v>C0580</v>
      </c>
      <c r="D581" t="s">
        <v>1012</v>
      </c>
      <c r="E581" s="4" t="str">
        <f>VLOOKUP(C581,Detail!$G:$H,2,FALSE)</f>
        <v>Kawaya Pradana</v>
      </c>
      <c r="F581" s="4" t="str">
        <f>VLOOKUP(D581,Helper!$D$31:$G$36,4,FALSE)</f>
        <v>Bu Dwi</v>
      </c>
      <c r="G581">
        <v>74</v>
      </c>
      <c r="H581">
        <v>63</v>
      </c>
      <c r="I581">
        <v>72</v>
      </c>
      <c r="J581">
        <v>58</v>
      </c>
      <c r="K581">
        <v>82</v>
      </c>
      <c r="L581">
        <v>51</v>
      </c>
      <c r="M581">
        <v>76</v>
      </c>
      <c r="N581" s="36" t="str">
        <f>IFERROR(VLOOKUP(C581,Absen!$A$2:$B$501,2,FALSE),"No")</f>
        <v>No</v>
      </c>
      <c r="O581" t="str">
        <f t="shared" si="28"/>
        <v>No</v>
      </c>
      <c r="P581">
        <f t="shared" si="29"/>
        <v>76</v>
      </c>
      <c r="Q581" s="42">
        <f>(Main!G581*12.5%)+(H581*12.5%)+(J581*12.5%)+(K581*12.5%)+(I581*20%)+(L581*20%)+(P581*10%)</f>
        <v>66.825000000000003</v>
      </c>
      <c r="R581" t="str">
        <f>VLOOKUP(Q581,Cara!$E$44:$F$49,2,TRUE)</f>
        <v>C</v>
      </c>
      <c r="S581" s="5">
        <f>VLOOKUP(C581,Sheet1!$A$2:$B$1001,2,FALSE)</f>
        <v>37514</v>
      </c>
      <c r="T581" s="6" t="str">
        <f>VLOOKUP(C581,Sheet1!$A$2:$G$1001,7,)</f>
        <v>Langsa</v>
      </c>
      <c r="U581" s="4">
        <f>VLOOKUP(C581,Sheet1!$A$2:$D$1001,4,FALSE)</f>
        <v>157</v>
      </c>
      <c r="V581" s="4">
        <f>VLOOKUP(C581,Sheet1!$A$2:$E$1001,5,FALSE)</f>
        <v>62</v>
      </c>
      <c r="W581" s="4" t="str">
        <f>VLOOKUP(C581,Sheet1!$A$2:$F$1001,6,FALSE)</f>
        <v xml:space="preserve">Gang Kutai No. 8
</v>
      </c>
      <c r="X581" s="4" t="str">
        <f>VLOOKUP(Main!C581,Sheet1!$A$2:$C$1001,3,FALSE)</f>
        <v>A-</v>
      </c>
    </row>
    <row r="582" spans="1:24" ht="15.75" x14ac:dyDescent="0.25">
      <c r="A582" s="43">
        <v>581</v>
      </c>
      <c r="B582" t="str">
        <f>VLOOKUP(D582,Cara!$C$21:$D$27,2,FALSE)</f>
        <v>E</v>
      </c>
      <c r="C582" t="str">
        <f t="shared" si="27"/>
        <v>E0581</v>
      </c>
      <c r="D582" t="s">
        <v>1010</v>
      </c>
      <c r="E582" s="4" t="str">
        <f>VLOOKUP(C582,Detail!$G:$H,2,FALSE)</f>
        <v>Jaga Maulana</v>
      </c>
      <c r="F582" s="4" t="str">
        <f>VLOOKUP(D582,Helper!$D$31:$G$36,4,FALSE)</f>
        <v>Pak Budi</v>
      </c>
      <c r="G582">
        <v>54</v>
      </c>
      <c r="H582">
        <v>52</v>
      </c>
      <c r="I582">
        <v>36</v>
      </c>
      <c r="J582">
        <v>67</v>
      </c>
      <c r="K582">
        <v>78</v>
      </c>
      <c r="L582">
        <v>53</v>
      </c>
      <c r="M582">
        <v>69</v>
      </c>
      <c r="N582" s="36">
        <f>IFERROR(VLOOKUP(C582,Absen!$A$2:$B$501,2,FALSE),"No")</f>
        <v>44748</v>
      </c>
      <c r="O582" t="str">
        <f t="shared" si="28"/>
        <v>July</v>
      </c>
      <c r="P582">
        <f t="shared" si="29"/>
        <v>59</v>
      </c>
      <c r="Q582" s="42">
        <f>(Main!G582*12.5%)+(H582*12.5%)+(J582*12.5%)+(K582*12.5%)+(I582*20%)+(L582*20%)+(P582*10%)</f>
        <v>55.075000000000003</v>
      </c>
      <c r="R582" t="str">
        <f>VLOOKUP(Q582,Cara!$E$44:$F$49,2,TRUE)</f>
        <v>D</v>
      </c>
      <c r="S582" s="5">
        <f>VLOOKUP(C582,Sheet1!$A$2:$B$1001,2,FALSE)</f>
        <v>37333</v>
      </c>
      <c r="T582" s="6" t="str">
        <f>VLOOKUP(C582,Sheet1!$A$2:$G$1001,7,)</f>
        <v>Depok</v>
      </c>
      <c r="U582" s="4">
        <f>VLOOKUP(C582,Sheet1!$A$2:$D$1001,4,FALSE)</f>
        <v>171</v>
      </c>
      <c r="V582" s="4">
        <f>VLOOKUP(C582,Sheet1!$A$2:$E$1001,5,FALSE)</f>
        <v>65</v>
      </c>
      <c r="W582" s="4" t="str">
        <f>VLOOKUP(C582,Sheet1!$A$2:$F$1001,6,FALSE)</f>
        <v xml:space="preserve">Jl. Rajawali Barat No. 7
</v>
      </c>
      <c r="X582" s="4" t="str">
        <f>VLOOKUP(Main!C582,Sheet1!$A$2:$C$1001,3,FALSE)</f>
        <v>O+</v>
      </c>
    </row>
    <row r="583" spans="1:24" ht="15.75" x14ac:dyDescent="0.25">
      <c r="A583" s="43">
        <v>582</v>
      </c>
      <c r="B583" t="str">
        <f>VLOOKUP(D583,Cara!$C$21:$D$27,2,FALSE)</f>
        <v>A</v>
      </c>
      <c r="C583" t="str">
        <f t="shared" si="27"/>
        <v>A0582</v>
      </c>
      <c r="D583" t="s">
        <v>1015</v>
      </c>
      <c r="E583" s="4" t="str">
        <f>VLOOKUP(C583,Detail!$G:$H,2,FALSE)</f>
        <v>Lega Nababan</v>
      </c>
      <c r="F583" s="4" t="str">
        <f>VLOOKUP(D583,Helper!$D$31:$G$36,4,FALSE)</f>
        <v>Bu Made</v>
      </c>
      <c r="G583">
        <v>94</v>
      </c>
      <c r="H583">
        <v>45</v>
      </c>
      <c r="I583">
        <v>54</v>
      </c>
      <c r="J583">
        <v>51</v>
      </c>
      <c r="K583">
        <v>57</v>
      </c>
      <c r="L583">
        <v>41</v>
      </c>
      <c r="M583">
        <v>75</v>
      </c>
      <c r="N583" s="36" t="str">
        <f>IFERROR(VLOOKUP(C583,Absen!$A$2:$B$501,2,FALSE),"No")</f>
        <v>No</v>
      </c>
      <c r="O583" t="str">
        <f t="shared" si="28"/>
        <v>No</v>
      </c>
      <c r="P583">
        <f t="shared" si="29"/>
        <v>75</v>
      </c>
      <c r="Q583" s="42">
        <f>(Main!G583*12.5%)+(H583*12.5%)+(J583*12.5%)+(K583*12.5%)+(I583*20%)+(L583*20%)+(P583*10%)</f>
        <v>57.375</v>
      </c>
      <c r="R583" t="str">
        <f>VLOOKUP(Q583,Cara!$E$44:$F$49,2,TRUE)</f>
        <v>D</v>
      </c>
      <c r="S583" s="5">
        <f>VLOOKUP(C583,Sheet1!$A$2:$B$1001,2,FALSE)</f>
        <v>38051</v>
      </c>
      <c r="T583" s="6" t="str">
        <f>VLOOKUP(C583,Sheet1!$A$2:$G$1001,7,)</f>
        <v>Depok</v>
      </c>
      <c r="U583" s="4">
        <f>VLOOKUP(C583,Sheet1!$A$2:$D$1001,4,FALSE)</f>
        <v>155</v>
      </c>
      <c r="V583" s="4">
        <f>VLOOKUP(C583,Sheet1!$A$2:$E$1001,5,FALSE)</f>
        <v>59</v>
      </c>
      <c r="W583" s="4" t="str">
        <f>VLOOKUP(C583,Sheet1!$A$2:$F$1001,6,FALSE)</f>
        <v>Jl. Jend. A. Yani No. 23</v>
      </c>
      <c r="X583" s="4" t="str">
        <f>VLOOKUP(Main!C583,Sheet1!$A$2:$C$1001,3,FALSE)</f>
        <v>O+</v>
      </c>
    </row>
    <row r="584" spans="1:24" ht="15.75" x14ac:dyDescent="0.25">
      <c r="A584" s="43">
        <v>583</v>
      </c>
      <c r="B584" t="str">
        <f>VLOOKUP(D584,Cara!$C$21:$D$27,2,FALSE)</f>
        <v>C</v>
      </c>
      <c r="C584" t="str">
        <f t="shared" si="27"/>
        <v>C0583</v>
      </c>
      <c r="D584" t="s">
        <v>1012</v>
      </c>
      <c r="E584" s="4" t="str">
        <f>VLOOKUP(C584,Detail!$G:$H,2,FALSE)</f>
        <v>Ajiman Ardianto</v>
      </c>
      <c r="F584" s="4" t="str">
        <f>VLOOKUP(D584,Helper!$D$31:$G$36,4,FALSE)</f>
        <v>Bu Dwi</v>
      </c>
      <c r="G584">
        <v>95</v>
      </c>
      <c r="H584">
        <v>75</v>
      </c>
      <c r="I584">
        <v>55</v>
      </c>
      <c r="J584">
        <v>67</v>
      </c>
      <c r="K584">
        <v>83</v>
      </c>
      <c r="L584">
        <v>96</v>
      </c>
      <c r="M584">
        <v>86</v>
      </c>
      <c r="N584" s="36" t="str">
        <f>IFERROR(VLOOKUP(C584,Absen!$A$2:$B$501,2,FALSE),"No")</f>
        <v>No</v>
      </c>
      <c r="O584" t="str">
        <f t="shared" si="28"/>
        <v>No</v>
      </c>
      <c r="P584">
        <f t="shared" si="29"/>
        <v>86</v>
      </c>
      <c r="Q584" s="42">
        <f>(Main!G584*12.5%)+(H584*12.5%)+(J584*12.5%)+(K584*12.5%)+(I584*20%)+(L584*20%)+(P584*10%)</f>
        <v>78.8</v>
      </c>
      <c r="R584" t="str">
        <f>VLOOKUP(Q584,Cara!$E$44:$F$49,2,TRUE)</f>
        <v>B</v>
      </c>
      <c r="S584" s="5">
        <f>VLOOKUP(C584,Sheet1!$A$2:$B$1001,2,FALSE)</f>
        <v>37408</v>
      </c>
      <c r="T584" s="6" t="str">
        <f>VLOOKUP(C584,Sheet1!$A$2:$G$1001,7,)</f>
        <v>Balikpapan</v>
      </c>
      <c r="U584" s="4">
        <f>VLOOKUP(C584,Sheet1!$A$2:$D$1001,4,FALSE)</f>
        <v>176</v>
      </c>
      <c r="V584" s="4">
        <f>VLOOKUP(C584,Sheet1!$A$2:$E$1001,5,FALSE)</f>
        <v>80</v>
      </c>
      <c r="W584" s="4" t="str">
        <f>VLOOKUP(C584,Sheet1!$A$2:$F$1001,6,FALSE)</f>
        <v xml:space="preserve">Gg. M.T Haryono No. 2
</v>
      </c>
      <c r="X584" s="4" t="str">
        <f>VLOOKUP(Main!C584,Sheet1!$A$2:$C$1001,3,FALSE)</f>
        <v>O-</v>
      </c>
    </row>
    <row r="585" spans="1:24" ht="15.75" x14ac:dyDescent="0.25">
      <c r="A585" s="43">
        <v>584</v>
      </c>
      <c r="B585" t="str">
        <f>VLOOKUP(D585,Cara!$C$21:$D$27,2,FALSE)</f>
        <v>A</v>
      </c>
      <c r="C585" t="str">
        <f t="shared" si="27"/>
        <v>A0584</v>
      </c>
      <c r="D585" t="s">
        <v>1015</v>
      </c>
      <c r="E585" s="4" t="str">
        <f>VLOOKUP(C585,Detail!$G:$H,2,FALSE)</f>
        <v>Muni Aryani</v>
      </c>
      <c r="F585" s="4" t="str">
        <f>VLOOKUP(D585,Helper!$D$31:$G$36,4,FALSE)</f>
        <v>Bu Made</v>
      </c>
      <c r="G585">
        <v>89</v>
      </c>
      <c r="H585">
        <v>65</v>
      </c>
      <c r="I585">
        <v>76</v>
      </c>
      <c r="J585">
        <v>74</v>
      </c>
      <c r="K585">
        <v>58</v>
      </c>
      <c r="L585">
        <v>62</v>
      </c>
      <c r="M585">
        <v>89</v>
      </c>
      <c r="N585" s="36">
        <f>IFERROR(VLOOKUP(C585,Absen!$A$2:$B$501,2,FALSE),"No")</f>
        <v>44848</v>
      </c>
      <c r="O585" t="str">
        <f t="shared" si="28"/>
        <v>October</v>
      </c>
      <c r="P585">
        <f t="shared" si="29"/>
        <v>79</v>
      </c>
      <c r="Q585" s="42">
        <f>(Main!G585*12.5%)+(H585*12.5%)+(J585*12.5%)+(K585*12.5%)+(I585*20%)+(L585*20%)+(P585*10%)</f>
        <v>71.25</v>
      </c>
      <c r="R585" t="str">
        <f>VLOOKUP(Q585,Cara!$E$44:$F$49,2,TRUE)</f>
        <v>B</v>
      </c>
      <c r="S585" s="5">
        <f>VLOOKUP(C585,Sheet1!$A$2:$B$1001,2,FALSE)</f>
        <v>37710</v>
      </c>
      <c r="T585" s="6" t="str">
        <f>VLOOKUP(C585,Sheet1!$A$2:$G$1001,7,)</f>
        <v>Mojokerto</v>
      </c>
      <c r="U585" s="4">
        <f>VLOOKUP(C585,Sheet1!$A$2:$D$1001,4,FALSE)</f>
        <v>180</v>
      </c>
      <c r="V585" s="4">
        <f>VLOOKUP(C585,Sheet1!$A$2:$E$1001,5,FALSE)</f>
        <v>67</v>
      </c>
      <c r="W585" s="4" t="str">
        <f>VLOOKUP(C585,Sheet1!$A$2:$F$1001,6,FALSE)</f>
        <v xml:space="preserve">Jalan Erlangga No. 8
</v>
      </c>
      <c r="X585" s="4" t="str">
        <f>VLOOKUP(Main!C585,Sheet1!$A$2:$C$1001,3,FALSE)</f>
        <v>A-</v>
      </c>
    </row>
    <row r="586" spans="1:24" ht="15.75" x14ac:dyDescent="0.25">
      <c r="A586" s="43">
        <v>585</v>
      </c>
      <c r="B586" t="str">
        <f>VLOOKUP(D586,Cara!$C$21:$D$27,2,FALSE)</f>
        <v>F</v>
      </c>
      <c r="C586" t="str">
        <f t="shared" si="27"/>
        <v>F0585</v>
      </c>
      <c r="D586" t="s">
        <v>1011</v>
      </c>
      <c r="E586" s="4" t="str">
        <f>VLOOKUP(C586,Detail!$G:$H,2,FALSE)</f>
        <v>Pandu Sihotang</v>
      </c>
      <c r="F586" s="4" t="str">
        <f>VLOOKUP(D586,Helper!$D$31:$G$36,4,FALSE)</f>
        <v>Bu Ratna</v>
      </c>
      <c r="G586">
        <v>86</v>
      </c>
      <c r="H586">
        <v>49</v>
      </c>
      <c r="I586">
        <v>30</v>
      </c>
      <c r="J586">
        <v>57</v>
      </c>
      <c r="K586">
        <v>58</v>
      </c>
      <c r="L586">
        <v>54</v>
      </c>
      <c r="M586">
        <v>63</v>
      </c>
      <c r="N586" s="36" t="str">
        <f>IFERROR(VLOOKUP(C586,Absen!$A$2:$B$501,2,FALSE),"No")</f>
        <v>No</v>
      </c>
      <c r="O586" t="str">
        <f t="shared" si="28"/>
        <v>No</v>
      </c>
      <c r="P586">
        <f t="shared" si="29"/>
        <v>63</v>
      </c>
      <c r="Q586" s="42">
        <f>(Main!G586*12.5%)+(H586*12.5%)+(J586*12.5%)+(K586*12.5%)+(I586*20%)+(L586*20%)+(P586*10%)</f>
        <v>54.349999999999994</v>
      </c>
      <c r="R586" t="str">
        <f>VLOOKUP(Q586,Cara!$E$44:$F$49,2,TRUE)</f>
        <v>D</v>
      </c>
      <c r="S586" s="5">
        <f>VLOOKUP(C586,Sheet1!$A$2:$B$1001,2,FALSE)</f>
        <v>37637</v>
      </c>
      <c r="T586" s="6" t="str">
        <f>VLOOKUP(C586,Sheet1!$A$2:$G$1001,7,)</f>
        <v>Blitar</v>
      </c>
      <c r="U586" s="4">
        <f>VLOOKUP(C586,Sheet1!$A$2:$D$1001,4,FALSE)</f>
        <v>173</v>
      </c>
      <c r="V586" s="4">
        <f>VLOOKUP(C586,Sheet1!$A$2:$E$1001,5,FALSE)</f>
        <v>64</v>
      </c>
      <c r="W586" s="4" t="str">
        <f>VLOOKUP(C586,Sheet1!$A$2:$F$1001,6,FALSE)</f>
        <v>Jl. Ciumbuleuit No. 10</v>
      </c>
      <c r="X586" s="4" t="str">
        <f>VLOOKUP(Main!C586,Sheet1!$A$2:$C$1001,3,FALSE)</f>
        <v>B+</v>
      </c>
    </row>
    <row r="587" spans="1:24" ht="15.75" x14ac:dyDescent="0.25">
      <c r="A587" s="43">
        <v>586</v>
      </c>
      <c r="B587" t="str">
        <f>VLOOKUP(D587,Cara!$C$21:$D$27,2,FALSE)</f>
        <v>E</v>
      </c>
      <c r="C587" t="str">
        <f t="shared" si="27"/>
        <v>E0586</v>
      </c>
      <c r="D587" t="s">
        <v>1010</v>
      </c>
      <c r="E587" s="4" t="str">
        <f>VLOOKUP(C587,Detail!$G:$H,2,FALSE)</f>
        <v>Mila Mahendra</v>
      </c>
      <c r="F587" s="4" t="str">
        <f>VLOOKUP(D587,Helper!$D$31:$G$36,4,FALSE)</f>
        <v>Pak Budi</v>
      </c>
      <c r="G587">
        <v>94</v>
      </c>
      <c r="H587">
        <v>73</v>
      </c>
      <c r="I587">
        <v>62</v>
      </c>
      <c r="J587">
        <v>54</v>
      </c>
      <c r="K587">
        <v>62</v>
      </c>
      <c r="L587">
        <v>48</v>
      </c>
      <c r="M587">
        <v>66</v>
      </c>
      <c r="N587" s="36" t="str">
        <f>IFERROR(VLOOKUP(C587,Absen!$A$2:$B$501,2,FALSE),"No")</f>
        <v>No</v>
      </c>
      <c r="O587" t="str">
        <f t="shared" si="28"/>
        <v>No</v>
      </c>
      <c r="P587">
        <f t="shared" si="29"/>
        <v>66</v>
      </c>
      <c r="Q587" s="42">
        <f>(Main!G587*12.5%)+(H587*12.5%)+(J587*12.5%)+(K587*12.5%)+(I587*20%)+(L587*20%)+(P587*10%)</f>
        <v>63.975000000000001</v>
      </c>
      <c r="R587" t="str">
        <f>VLOOKUP(Q587,Cara!$E$44:$F$49,2,TRUE)</f>
        <v>C</v>
      </c>
      <c r="S587" s="5">
        <f>VLOOKUP(C587,Sheet1!$A$2:$B$1001,2,FALSE)</f>
        <v>37057</v>
      </c>
      <c r="T587" s="6" t="str">
        <f>VLOOKUP(C587,Sheet1!$A$2:$G$1001,7,)</f>
        <v>Samarinda</v>
      </c>
      <c r="U587" s="4">
        <f>VLOOKUP(C587,Sheet1!$A$2:$D$1001,4,FALSE)</f>
        <v>169</v>
      </c>
      <c r="V587" s="4">
        <f>VLOOKUP(C587,Sheet1!$A$2:$E$1001,5,FALSE)</f>
        <v>87</v>
      </c>
      <c r="W587" s="4" t="str">
        <f>VLOOKUP(C587,Sheet1!$A$2:$F$1001,6,FALSE)</f>
        <v>Gg. Peta No. 79</v>
      </c>
      <c r="X587" s="4" t="str">
        <f>VLOOKUP(Main!C587,Sheet1!$A$2:$C$1001,3,FALSE)</f>
        <v>O+</v>
      </c>
    </row>
    <row r="588" spans="1:24" ht="15.75" x14ac:dyDescent="0.25">
      <c r="A588" s="43">
        <v>587</v>
      </c>
      <c r="B588" t="str">
        <f>VLOOKUP(D588,Cara!$C$21:$D$27,2,FALSE)</f>
        <v>C</v>
      </c>
      <c r="C588" t="str">
        <f t="shared" si="27"/>
        <v>C0587</v>
      </c>
      <c r="D588" t="s">
        <v>1012</v>
      </c>
      <c r="E588" s="4" t="str">
        <f>VLOOKUP(C588,Detail!$G:$H,2,FALSE)</f>
        <v>Timbul Riyanti</v>
      </c>
      <c r="F588" s="4" t="str">
        <f>VLOOKUP(D588,Helper!$D$31:$G$36,4,FALSE)</f>
        <v>Bu Dwi</v>
      </c>
      <c r="G588">
        <v>57</v>
      </c>
      <c r="H588">
        <v>63</v>
      </c>
      <c r="I588">
        <v>36</v>
      </c>
      <c r="J588">
        <v>70</v>
      </c>
      <c r="K588">
        <v>57</v>
      </c>
      <c r="L588">
        <v>92</v>
      </c>
      <c r="M588">
        <v>68</v>
      </c>
      <c r="N588" s="36">
        <f>IFERROR(VLOOKUP(C588,Absen!$A$2:$B$501,2,FALSE),"No")</f>
        <v>44747</v>
      </c>
      <c r="O588" t="str">
        <f t="shared" si="28"/>
        <v>July</v>
      </c>
      <c r="P588">
        <f t="shared" si="29"/>
        <v>58</v>
      </c>
      <c r="Q588" s="42">
        <f>(Main!G588*12.5%)+(H588*12.5%)+(J588*12.5%)+(K588*12.5%)+(I588*20%)+(L588*20%)+(P588*10%)</f>
        <v>62.275000000000006</v>
      </c>
      <c r="R588" t="str">
        <f>VLOOKUP(Q588,Cara!$E$44:$F$49,2,TRUE)</f>
        <v>C</v>
      </c>
      <c r="S588" s="5">
        <f>VLOOKUP(C588,Sheet1!$A$2:$B$1001,2,FALSE)</f>
        <v>38450</v>
      </c>
      <c r="T588" s="6" t="str">
        <f>VLOOKUP(C588,Sheet1!$A$2:$G$1001,7,)</f>
        <v>Bogor</v>
      </c>
      <c r="U588" s="4">
        <f>VLOOKUP(C588,Sheet1!$A$2:$D$1001,4,FALSE)</f>
        <v>163</v>
      </c>
      <c r="V588" s="4">
        <f>VLOOKUP(C588,Sheet1!$A$2:$E$1001,5,FALSE)</f>
        <v>72</v>
      </c>
      <c r="W588" s="4" t="str">
        <f>VLOOKUP(C588,Sheet1!$A$2:$F$1001,6,FALSE)</f>
        <v>Jalan Stasiun Wonokromo No. 38</v>
      </c>
      <c r="X588" s="4" t="str">
        <f>VLOOKUP(Main!C588,Sheet1!$A$2:$C$1001,3,FALSE)</f>
        <v>A+</v>
      </c>
    </row>
    <row r="589" spans="1:24" ht="15.75" x14ac:dyDescent="0.25">
      <c r="A589" s="43">
        <v>588</v>
      </c>
      <c r="B589" t="str">
        <f>VLOOKUP(D589,Cara!$C$21:$D$27,2,FALSE)</f>
        <v>A</v>
      </c>
      <c r="C589" t="str">
        <f t="shared" si="27"/>
        <v>A0588</v>
      </c>
      <c r="D589" t="s">
        <v>1015</v>
      </c>
      <c r="E589" s="4" t="str">
        <f>VLOOKUP(C589,Detail!$G:$H,2,FALSE)</f>
        <v>Yani Santoso</v>
      </c>
      <c r="F589" s="4" t="str">
        <f>VLOOKUP(D589,Helper!$D$31:$G$36,4,FALSE)</f>
        <v>Bu Made</v>
      </c>
      <c r="G589">
        <v>53</v>
      </c>
      <c r="H589">
        <v>59</v>
      </c>
      <c r="I589">
        <v>90</v>
      </c>
      <c r="J589">
        <v>67</v>
      </c>
      <c r="K589">
        <v>88</v>
      </c>
      <c r="L589">
        <v>72</v>
      </c>
      <c r="M589">
        <v>79</v>
      </c>
      <c r="N589" s="36" t="str">
        <f>IFERROR(VLOOKUP(C589,Absen!$A$2:$B$501,2,FALSE),"No")</f>
        <v>No</v>
      </c>
      <c r="O589" t="str">
        <f t="shared" si="28"/>
        <v>No</v>
      </c>
      <c r="P589">
        <f t="shared" si="29"/>
        <v>79</v>
      </c>
      <c r="Q589" s="42">
        <f>(Main!G589*12.5%)+(H589*12.5%)+(J589*12.5%)+(K589*12.5%)+(I589*20%)+(L589*20%)+(P589*10%)</f>
        <v>73.675000000000011</v>
      </c>
      <c r="R589" t="str">
        <f>VLOOKUP(Q589,Cara!$E$44:$F$49,2,TRUE)</f>
        <v>B</v>
      </c>
      <c r="S589" s="5">
        <f>VLOOKUP(C589,Sheet1!$A$2:$B$1001,2,FALSE)</f>
        <v>37474</v>
      </c>
      <c r="T589" s="6" t="str">
        <f>VLOOKUP(C589,Sheet1!$A$2:$G$1001,7,)</f>
        <v>Padang</v>
      </c>
      <c r="U589" s="4">
        <f>VLOOKUP(C589,Sheet1!$A$2:$D$1001,4,FALSE)</f>
        <v>172</v>
      </c>
      <c r="V589" s="4">
        <f>VLOOKUP(C589,Sheet1!$A$2:$E$1001,5,FALSE)</f>
        <v>66</v>
      </c>
      <c r="W589" s="4" t="str">
        <f>VLOOKUP(C589,Sheet1!$A$2:$F$1001,6,FALSE)</f>
        <v xml:space="preserve">Gang Kendalsari No. 7
</v>
      </c>
      <c r="X589" s="4" t="str">
        <f>VLOOKUP(Main!C589,Sheet1!$A$2:$C$1001,3,FALSE)</f>
        <v>A-</v>
      </c>
    </row>
    <row r="590" spans="1:24" ht="15.75" x14ac:dyDescent="0.25">
      <c r="A590" s="43">
        <v>589</v>
      </c>
      <c r="B590" t="str">
        <f>VLOOKUP(D590,Cara!$C$21:$D$27,2,FALSE)</f>
        <v>B</v>
      </c>
      <c r="C590" t="str">
        <f t="shared" si="27"/>
        <v>B0589</v>
      </c>
      <c r="D590" t="s">
        <v>1014</v>
      </c>
      <c r="E590" s="4" t="str">
        <f>VLOOKUP(C590,Detail!$G:$H,2,FALSE)</f>
        <v>Azalea Mardhiyah</v>
      </c>
      <c r="F590" s="4" t="str">
        <f>VLOOKUP(D590,Helper!$D$31:$G$36,4,FALSE)</f>
        <v>Pak Andi</v>
      </c>
      <c r="G590">
        <v>63</v>
      </c>
      <c r="H590">
        <v>66</v>
      </c>
      <c r="I590">
        <v>33</v>
      </c>
      <c r="J590">
        <v>65</v>
      </c>
      <c r="K590">
        <v>73</v>
      </c>
      <c r="L590">
        <v>90</v>
      </c>
      <c r="M590">
        <v>92</v>
      </c>
      <c r="N590" s="36">
        <f>IFERROR(VLOOKUP(C590,Absen!$A$2:$B$501,2,FALSE),"No")</f>
        <v>44886</v>
      </c>
      <c r="O590" t="str">
        <f t="shared" si="28"/>
        <v>November</v>
      </c>
      <c r="P590">
        <f t="shared" si="29"/>
        <v>82</v>
      </c>
      <c r="Q590" s="42">
        <f>(Main!G590*12.5%)+(H590*12.5%)+(J590*12.5%)+(K590*12.5%)+(I590*20%)+(L590*20%)+(P590*10%)</f>
        <v>66.174999999999997</v>
      </c>
      <c r="R590" t="str">
        <f>VLOOKUP(Q590,Cara!$E$44:$F$49,2,TRUE)</f>
        <v>C</v>
      </c>
      <c r="S590" s="5">
        <f>VLOOKUP(C590,Sheet1!$A$2:$B$1001,2,FALSE)</f>
        <v>37502</v>
      </c>
      <c r="T590" s="6" t="str">
        <f>VLOOKUP(C590,Sheet1!$A$2:$G$1001,7,)</f>
        <v>Singkawang</v>
      </c>
      <c r="U590" s="4">
        <f>VLOOKUP(C590,Sheet1!$A$2:$D$1001,4,FALSE)</f>
        <v>172</v>
      </c>
      <c r="V590" s="4">
        <f>VLOOKUP(C590,Sheet1!$A$2:$E$1001,5,FALSE)</f>
        <v>81</v>
      </c>
      <c r="W590" s="4" t="str">
        <f>VLOOKUP(C590,Sheet1!$A$2:$F$1001,6,FALSE)</f>
        <v>Gg. Sukajadi No. 86</v>
      </c>
      <c r="X590" s="4" t="str">
        <f>VLOOKUP(Main!C590,Sheet1!$A$2:$C$1001,3,FALSE)</f>
        <v>AB-</v>
      </c>
    </row>
    <row r="591" spans="1:24" ht="15.75" x14ac:dyDescent="0.25">
      <c r="A591" s="43">
        <v>590</v>
      </c>
      <c r="B591" t="str">
        <f>VLOOKUP(D591,Cara!$C$21:$D$27,2,FALSE)</f>
        <v>C</v>
      </c>
      <c r="C591" t="str">
        <f t="shared" si="27"/>
        <v>C0590</v>
      </c>
      <c r="D591" t="s">
        <v>1012</v>
      </c>
      <c r="E591" s="4" t="str">
        <f>VLOOKUP(C591,Detail!$G:$H,2,FALSE)</f>
        <v>Jinawi Hardiansyah</v>
      </c>
      <c r="F591" s="4" t="str">
        <f>VLOOKUP(D591,Helper!$D$31:$G$36,4,FALSE)</f>
        <v>Bu Dwi</v>
      </c>
      <c r="G591">
        <v>54</v>
      </c>
      <c r="H591">
        <v>61</v>
      </c>
      <c r="I591">
        <v>60</v>
      </c>
      <c r="J591">
        <v>73</v>
      </c>
      <c r="K591">
        <v>73</v>
      </c>
      <c r="L591">
        <v>84</v>
      </c>
      <c r="M591">
        <v>97</v>
      </c>
      <c r="N591" s="36">
        <f>IFERROR(VLOOKUP(C591,Absen!$A$2:$B$501,2,FALSE),"No")</f>
        <v>44913</v>
      </c>
      <c r="O591" t="str">
        <f t="shared" si="28"/>
        <v>December</v>
      </c>
      <c r="P591">
        <f t="shared" si="29"/>
        <v>87</v>
      </c>
      <c r="Q591" s="42">
        <f>(Main!G591*12.5%)+(H591*12.5%)+(J591*12.5%)+(K591*12.5%)+(I591*20%)+(L591*20%)+(P591*10%)</f>
        <v>70.125</v>
      </c>
      <c r="R591" t="str">
        <f>VLOOKUP(Q591,Cara!$E$44:$F$49,2,TRUE)</f>
        <v>B</v>
      </c>
      <c r="S591" s="5">
        <f>VLOOKUP(C591,Sheet1!$A$2:$B$1001,2,FALSE)</f>
        <v>37656</v>
      </c>
      <c r="T591" s="6" t="str">
        <f>VLOOKUP(C591,Sheet1!$A$2:$G$1001,7,)</f>
        <v>Tual</v>
      </c>
      <c r="U591" s="4">
        <f>VLOOKUP(C591,Sheet1!$A$2:$D$1001,4,FALSE)</f>
        <v>151</v>
      </c>
      <c r="V591" s="4">
        <f>VLOOKUP(C591,Sheet1!$A$2:$E$1001,5,FALSE)</f>
        <v>88</v>
      </c>
      <c r="W591" s="4" t="str">
        <f>VLOOKUP(C591,Sheet1!$A$2:$F$1001,6,FALSE)</f>
        <v>Gg. Pasirkoja No. 95</v>
      </c>
      <c r="X591" s="4" t="str">
        <f>VLOOKUP(Main!C591,Sheet1!$A$2:$C$1001,3,FALSE)</f>
        <v>B+</v>
      </c>
    </row>
    <row r="592" spans="1:24" ht="15.75" x14ac:dyDescent="0.25">
      <c r="A592" s="43">
        <v>591</v>
      </c>
      <c r="B592" t="str">
        <f>VLOOKUP(D592,Cara!$C$21:$D$27,2,FALSE)</f>
        <v>E</v>
      </c>
      <c r="C592" t="str">
        <f t="shared" si="27"/>
        <v>E0591</v>
      </c>
      <c r="D592" t="s">
        <v>1010</v>
      </c>
      <c r="E592" s="4" t="str">
        <f>VLOOKUP(C592,Detail!$G:$H,2,FALSE)</f>
        <v>Almira Hassanah</v>
      </c>
      <c r="F592" s="4" t="str">
        <f>VLOOKUP(D592,Helper!$D$31:$G$36,4,FALSE)</f>
        <v>Pak Budi</v>
      </c>
      <c r="G592">
        <v>71</v>
      </c>
      <c r="H592">
        <v>46</v>
      </c>
      <c r="I592">
        <v>76</v>
      </c>
      <c r="J592">
        <v>60</v>
      </c>
      <c r="K592">
        <v>56</v>
      </c>
      <c r="L592">
        <v>96</v>
      </c>
      <c r="M592">
        <v>85</v>
      </c>
      <c r="N592" s="36">
        <f>IFERROR(VLOOKUP(C592,Absen!$A$2:$B$501,2,FALSE),"No")</f>
        <v>44758</v>
      </c>
      <c r="O592" t="str">
        <f t="shared" si="28"/>
        <v>July</v>
      </c>
      <c r="P592">
        <f t="shared" si="29"/>
        <v>75</v>
      </c>
      <c r="Q592" s="42">
        <f>(Main!G592*12.5%)+(H592*12.5%)+(J592*12.5%)+(K592*12.5%)+(I592*20%)+(L592*20%)+(P592*10%)</f>
        <v>71.025000000000006</v>
      </c>
      <c r="R592" t="str">
        <f>VLOOKUP(Q592,Cara!$E$44:$F$49,2,TRUE)</f>
        <v>B</v>
      </c>
      <c r="S592" s="5">
        <f>VLOOKUP(C592,Sheet1!$A$2:$B$1001,2,FALSE)</f>
        <v>37977</v>
      </c>
      <c r="T592" s="6" t="str">
        <f>VLOOKUP(C592,Sheet1!$A$2:$G$1001,7,)</f>
        <v>Tangerang</v>
      </c>
      <c r="U592" s="4">
        <f>VLOOKUP(C592,Sheet1!$A$2:$D$1001,4,FALSE)</f>
        <v>173</v>
      </c>
      <c r="V592" s="4">
        <f>VLOOKUP(C592,Sheet1!$A$2:$E$1001,5,FALSE)</f>
        <v>75</v>
      </c>
      <c r="W592" s="4" t="str">
        <f>VLOOKUP(C592,Sheet1!$A$2:$F$1001,6,FALSE)</f>
        <v xml:space="preserve">Gg. Peta No. 3
</v>
      </c>
      <c r="X592" s="4" t="str">
        <f>VLOOKUP(Main!C592,Sheet1!$A$2:$C$1001,3,FALSE)</f>
        <v>O+</v>
      </c>
    </row>
    <row r="593" spans="1:24" ht="15.75" x14ac:dyDescent="0.25">
      <c r="A593" s="43">
        <v>592</v>
      </c>
      <c r="B593" t="str">
        <f>VLOOKUP(D593,Cara!$C$21:$D$27,2,FALSE)</f>
        <v>F</v>
      </c>
      <c r="C593" t="str">
        <f t="shared" si="27"/>
        <v>F0592</v>
      </c>
      <c r="D593" t="s">
        <v>1011</v>
      </c>
      <c r="E593" s="4" t="str">
        <f>VLOOKUP(C593,Detail!$G:$H,2,FALSE)</f>
        <v>Vivi Suwarno</v>
      </c>
      <c r="F593" s="4" t="str">
        <f>VLOOKUP(D593,Helper!$D$31:$G$36,4,FALSE)</f>
        <v>Bu Ratna</v>
      </c>
      <c r="G593">
        <v>79</v>
      </c>
      <c r="H593">
        <v>58</v>
      </c>
      <c r="I593">
        <v>79</v>
      </c>
      <c r="J593">
        <v>65</v>
      </c>
      <c r="K593">
        <v>67</v>
      </c>
      <c r="L593">
        <v>45</v>
      </c>
      <c r="M593">
        <v>89</v>
      </c>
      <c r="N593" s="36">
        <f>IFERROR(VLOOKUP(C593,Absen!$A$2:$B$501,2,FALSE),"No")</f>
        <v>44770</v>
      </c>
      <c r="O593" t="str">
        <f t="shared" si="28"/>
        <v>July</v>
      </c>
      <c r="P593">
        <f t="shared" si="29"/>
        <v>79</v>
      </c>
      <c r="Q593" s="42">
        <f>(Main!G593*12.5%)+(H593*12.5%)+(J593*12.5%)+(K593*12.5%)+(I593*20%)+(L593*20%)+(P593*10%)</f>
        <v>66.325000000000003</v>
      </c>
      <c r="R593" t="str">
        <f>VLOOKUP(Q593,Cara!$E$44:$F$49,2,TRUE)</f>
        <v>C</v>
      </c>
      <c r="S593" s="5">
        <f>VLOOKUP(C593,Sheet1!$A$2:$B$1001,2,FALSE)</f>
        <v>37323</v>
      </c>
      <c r="T593" s="6" t="str">
        <f>VLOOKUP(C593,Sheet1!$A$2:$G$1001,7,)</f>
        <v>Bekasi</v>
      </c>
      <c r="U593" s="4">
        <f>VLOOKUP(C593,Sheet1!$A$2:$D$1001,4,FALSE)</f>
        <v>156</v>
      </c>
      <c r="V593" s="4">
        <f>VLOOKUP(C593,Sheet1!$A$2:$E$1001,5,FALSE)</f>
        <v>95</v>
      </c>
      <c r="W593" s="4" t="str">
        <f>VLOOKUP(C593,Sheet1!$A$2:$F$1001,6,FALSE)</f>
        <v>Jl. Moch. Toha No. 26</v>
      </c>
      <c r="X593" s="4" t="str">
        <f>VLOOKUP(Main!C593,Sheet1!$A$2:$C$1001,3,FALSE)</f>
        <v>A+</v>
      </c>
    </row>
    <row r="594" spans="1:24" ht="15.75" x14ac:dyDescent="0.25">
      <c r="A594" s="43">
        <v>593</v>
      </c>
      <c r="B594" t="str">
        <f>VLOOKUP(D594,Cara!$C$21:$D$27,2,FALSE)</f>
        <v>F</v>
      </c>
      <c r="C594" t="str">
        <f t="shared" si="27"/>
        <v>F0593</v>
      </c>
      <c r="D594" t="s">
        <v>1011</v>
      </c>
      <c r="E594" s="4" t="str">
        <f>VLOOKUP(C594,Detail!$G:$H,2,FALSE)</f>
        <v>Kamidin Wacana</v>
      </c>
      <c r="F594" s="4" t="str">
        <f>VLOOKUP(D594,Helper!$D$31:$G$36,4,FALSE)</f>
        <v>Bu Ratna</v>
      </c>
      <c r="G594">
        <v>60</v>
      </c>
      <c r="H594">
        <v>70</v>
      </c>
      <c r="I594">
        <v>33</v>
      </c>
      <c r="J594">
        <v>57</v>
      </c>
      <c r="K594">
        <v>81</v>
      </c>
      <c r="L594">
        <v>43</v>
      </c>
      <c r="M594">
        <v>66</v>
      </c>
      <c r="N594" s="36" t="str">
        <f>IFERROR(VLOOKUP(C594,Absen!$A$2:$B$501,2,FALSE),"No")</f>
        <v>No</v>
      </c>
      <c r="O594" t="str">
        <f t="shared" si="28"/>
        <v>No</v>
      </c>
      <c r="P594">
        <f t="shared" si="29"/>
        <v>66</v>
      </c>
      <c r="Q594" s="42">
        <f>(Main!G594*12.5%)+(H594*12.5%)+(J594*12.5%)+(K594*12.5%)+(I594*20%)+(L594*20%)+(P594*10%)</f>
        <v>55.300000000000004</v>
      </c>
      <c r="R594" t="str">
        <f>VLOOKUP(Q594,Cara!$E$44:$F$49,2,TRUE)</f>
        <v>D</v>
      </c>
      <c r="S594" s="5">
        <f>VLOOKUP(C594,Sheet1!$A$2:$B$1001,2,FALSE)</f>
        <v>37741</v>
      </c>
      <c r="T594" s="6" t="str">
        <f>VLOOKUP(C594,Sheet1!$A$2:$G$1001,7,)</f>
        <v>Medan</v>
      </c>
      <c r="U594" s="4">
        <f>VLOOKUP(C594,Sheet1!$A$2:$D$1001,4,FALSE)</f>
        <v>177</v>
      </c>
      <c r="V594" s="4">
        <f>VLOOKUP(C594,Sheet1!$A$2:$E$1001,5,FALSE)</f>
        <v>57</v>
      </c>
      <c r="W594" s="4" t="str">
        <f>VLOOKUP(C594,Sheet1!$A$2:$F$1001,6,FALSE)</f>
        <v xml:space="preserve">Jalan Gedebage Selatan No. 8
</v>
      </c>
      <c r="X594" s="4" t="str">
        <f>VLOOKUP(Main!C594,Sheet1!$A$2:$C$1001,3,FALSE)</f>
        <v>AB-</v>
      </c>
    </row>
    <row r="595" spans="1:24" ht="15.75" x14ac:dyDescent="0.25">
      <c r="A595" s="43">
        <v>594</v>
      </c>
      <c r="B595" t="str">
        <f>VLOOKUP(D595,Cara!$C$21:$D$27,2,FALSE)</f>
        <v>B</v>
      </c>
      <c r="C595" t="str">
        <f t="shared" si="27"/>
        <v>B0594</v>
      </c>
      <c r="D595" t="s">
        <v>1014</v>
      </c>
      <c r="E595" s="4" t="str">
        <f>VLOOKUP(C595,Detail!$G:$H,2,FALSE)</f>
        <v>Joko Prayoga</v>
      </c>
      <c r="F595" s="4" t="str">
        <f>VLOOKUP(D595,Helper!$D$31:$G$36,4,FALSE)</f>
        <v>Pak Andi</v>
      </c>
      <c r="G595">
        <v>89</v>
      </c>
      <c r="H595">
        <v>47</v>
      </c>
      <c r="I595">
        <v>47</v>
      </c>
      <c r="J595">
        <v>62</v>
      </c>
      <c r="K595">
        <v>79</v>
      </c>
      <c r="L595">
        <v>84</v>
      </c>
      <c r="M595">
        <v>97</v>
      </c>
      <c r="N595" s="36" t="str">
        <f>IFERROR(VLOOKUP(C595,Absen!$A$2:$B$501,2,FALSE),"No")</f>
        <v>No</v>
      </c>
      <c r="O595" t="str">
        <f t="shared" si="28"/>
        <v>No</v>
      </c>
      <c r="P595">
        <f t="shared" si="29"/>
        <v>97</v>
      </c>
      <c r="Q595" s="42">
        <f>(Main!G595*12.5%)+(H595*12.5%)+(J595*12.5%)+(K595*12.5%)+(I595*20%)+(L595*20%)+(P595*10%)</f>
        <v>70.525000000000006</v>
      </c>
      <c r="R595" t="str">
        <f>VLOOKUP(Q595,Cara!$E$44:$F$49,2,TRUE)</f>
        <v>B</v>
      </c>
      <c r="S595" s="5">
        <f>VLOOKUP(C595,Sheet1!$A$2:$B$1001,2,FALSE)</f>
        <v>37157</v>
      </c>
      <c r="T595" s="6" t="str">
        <f>VLOOKUP(C595,Sheet1!$A$2:$G$1001,7,)</f>
        <v>Kota Administrasi Jakarta Barat</v>
      </c>
      <c r="U595" s="4">
        <f>VLOOKUP(C595,Sheet1!$A$2:$D$1001,4,FALSE)</f>
        <v>172</v>
      </c>
      <c r="V595" s="4">
        <f>VLOOKUP(C595,Sheet1!$A$2:$E$1001,5,FALSE)</f>
        <v>95</v>
      </c>
      <c r="W595" s="4" t="str">
        <f>VLOOKUP(C595,Sheet1!$A$2:$F$1001,6,FALSE)</f>
        <v>Gg. Surapati No. 92</v>
      </c>
      <c r="X595" s="4" t="str">
        <f>VLOOKUP(Main!C595,Sheet1!$A$2:$C$1001,3,FALSE)</f>
        <v>AB+</v>
      </c>
    </row>
    <row r="596" spans="1:24" ht="15.75" x14ac:dyDescent="0.25">
      <c r="A596" s="43">
        <v>595</v>
      </c>
      <c r="B596" t="str">
        <f>VLOOKUP(D596,Cara!$C$21:$D$27,2,FALSE)</f>
        <v>E</v>
      </c>
      <c r="C596" t="str">
        <f t="shared" si="27"/>
        <v>E0595</v>
      </c>
      <c r="D596" t="s">
        <v>1010</v>
      </c>
      <c r="E596" s="4" t="str">
        <f>VLOOKUP(C596,Detail!$G:$H,2,FALSE)</f>
        <v>Satya Budiman</v>
      </c>
      <c r="F596" s="4" t="str">
        <f>VLOOKUP(D596,Helper!$D$31:$G$36,4,FALSE)</f>
        <v>Pak Budi</v>
      </c>
      <c r="G596">
        <v>58</v>
      </c>
      <c r="H596">
        <v>48</v>
      </c>
      <c r="I596">
        <v>79</v>
      </c>
      <c r="J596">
        <v>75</v>
      </c>
      <c r="K596">
        <v>84</v>
      </c>
      <c r="L596">
        <v>41</v>
      </c>
      <c r="M596">
        <v>78</v>
      </c>
      <c r="N596" s="36">
        <f>IFERROR(VLOOKUP(C596,Absen!$A$2:$B$501,2,FALSE),"No")</f>
        <v>44856</v>
      </c>
      <c r="O596" t="str">
        <f t="shared" si="28"/>
        <v>October</v>
      </c>
      <c r="P596">
        <f t="shared" si="29"/>
        <v>68</v>
      </c>
      <c r="Q596" s="42">
        <f>(Main!G596*12.5%)+(H596*12.5%)+(J596*12.5%)+(K596*12.5%)+(I596*20%)+(L596*20%)+(P596*10%)</f>
        <v>63.924999999999997</v>
      </c>
      <c r="R596" t="str">
        <f>VLOOKUP(Q596,Cara!$E$44:$F$49,2,TRUE)</f>
        <v>C</v>
      </c>
      <c r="S596" s="5">
        <f>VLOOKUP(C596,Sheet1!$A$2:$B$1001,2,FALSE)</f>
        <v>37544</v>
      </c>
      <c r="T596" s="6" t="str">
        <f>VLOOKUP(C596,Sheet1!$A$2:$G$1001,7,)</f>
        <v>Padang Sidempuan</v>
      </c>
      <c r="U596" s="4">
        <f>VLOOKUP(C596,Sheet1!$A$2:$D$1001,4,FALSE)</f>
        <v>160</v>
      </c>
      <c r="V596" s="4">
        <f>VLOOKUP(C596,Sheet1!$A$2:$E$1001,5,FALSE)</f>
        <v>56</v>
      </c>
      <c r="W596" s="4" t="str">
        <f>VLOOKUP(C596,Sheet1!$A$2:$F$1001,6,FALSE)</f>
        <v>Gg. Sukabumi No. 75</v>
      </c>
      <c r="X596" s="4" t="str">
        <f>VLOOKUP(Main!C596,Sheet1!$A$2:$C$1001,3,FALSE)</f>
        <v>B+</v>
      </c>
    </row>
    <row r="597" spans="1:24" ht="15.75" x14ac:dyDescent="0.25">
      <c r="A597" s="43">
        <v>596</v>
      </c>
      <c r="B597" t="str">
        <f>VLOOKUP(D597,Cara!$C$21:$D$27,2,FALSE)</f>
        <v>A</v>
      </c>
      <c r="C597" t="str">
        <f t="shared" si="27"/>
        <v>A0596</v>
      </c>
      <c r="D597" t="s">
        <v>1015</v>
      </c>
      <c r="E597" s="4" t="str">
        <f>VLOOKUP(C597,Detail!$G:$H,2,FALSE)</f>
        <v>Gada Mardhiyah</v>
      </c>
      <c r="F597" s="4" t="str">
        <f>VLOOKUP(D597,Helper!$D$31:$G$36,4,FALSE)</f>
        <v>Bu Made</v>
      </c>
      <c r="G597">
        <v>76</v>
      </c>
      <c r="H597">
        <v>40</v>
      </c>
      <c r="I597">
        <v>48</v>
      </c>
      <c r="J597">
        <v>53</v>
      </c>
      <c r="K597">
        <v>53</v>
      </c>
      <c r="L597">
        <v>69</v>
      </c>
      <c r="M597">
        <v>70</v>
      </c>
      <c r="N597" s="36">
        <f>IFERROR(VLOOKUP(C597,Absen!$A$2:$B$501,2,FALSE),"No")</f>
        <v>44753</v>
      </c>
      <c r="O597" t="str">
        <f t="shared" si="28"/>
        <v>July</v>
      </c>
      <c r="P597">
        <f t="shared" si="29"/>
        <v>60</v>
      </c>
      <c r="Q597" s="42">
        <f>(Main!G597*12.5%)+(H597*12.5%)+(J597*12.5%)+(K597*12.5%)+(I597*20%)+(L597*20%)+(P597*10%)</f>
        <v>57.150000000000006</v>
      </c>
      <c r="R597" t="str">
        <f>VLOOKUP(Q597,Cara!$E$44:$F$49,2,TRUE)</f>
        <v>D</v>
      </c>
      <c r="S597" s="5">
        <f>VLOOKUP(C597,Sheet1!$A$2:$B$1001,2,FALSE)</f>
        <v>37953</v>
      </c>
      <c r="T597" s="6" t="str">
        <f>VLOOKUP(C597,Sheet1!$A$2:$G$1001,7,)</f>
        <v>Samarinda</v>
      </c>
      <c r="U597" s="4">
        <f>VLOOKUP(C597,Sheet1!$A$2:$D$1001,4,FALSE)</f>
        <v>155</v>
      </c>
      <c r="V597" s="4">
        <f>VLOOKUP(C597,Sheet1!$A$2:$E$1001,5,FALSE)</f>
        <v>77</v>
      </c>
      <c r="W597" s="4" t="str">
        <f>VLOOKUP(C597,Sheet1!$A$2:$F$1001,6,FALSE)</f>
        <v>Jalan Gardujati No. 82</v>
      </c>
      <c r="X597" s="4" t="str">
        <f>VLOOKUP(Main!C597,Sheet1!$A$2:$C$1001,3,FALSE)</f>
        <v>A+</v>
      </c>
    </row>
    <row r="598" spans="1:24" ht="15.75" x14ac:dyDescent="0.25">
      <c r="A598" s="43">
        <v>597</v>
      </c>
      <c r="B598" t="str">
        <f>VLOOKUP(D598,Cara!$C$21:$D$27,2,FALSE)</f>
        <v>F</v>
      </c>
      <c r="C598" t="str">
        <f t="shared" si="27"/>
        <v>F0597</v>
      </c>
      <c r="D598" t="s">
        <v>1011</v>
      </c>
      <c r="E598" s="4" t="str">
        <f>VLOOKUP(C598,Detail!$G:$H,2,FALSE)</f>
        <v>Vicky Pratama</v>
      </c>
      <c r="F598" s="4" t="str">
        <f>VLOOKUP(D598,Helper!$D$31:$G$36,4,FALSE)</f>
        <v>Bu Ratna</v>
      </c>
      <c r="G598">
        <v>95</v>
      </c>
      <c r="H598">
        <v>64</v>
      </c>
      <c r="I598">
        <v>67</v>
      </c>
      <c r="J598">
        <v>70</v>
      </c>
      <c r="K598">
        <v>62</v>
      </c>
      <c r="L598">
        <v>97</v>
      </c>
      <c r="M598">
        <v>88</v>
      </c>
      <c r="N598" s="36">
        <f>IFERROR(VLOOKUP(C598,Absen!$A$2:$B$501,2,FALSE),"No")</f>
        <v>44874</v>
      </c>
      <c r="O598" t="str">
        <f t="shared" si="28"/>
        <v>November</v>
      </c>
      <c r="P598">
        <f t="shared" si="29"/>
        <v>78</v>
      </c>
      <c r="Q598" s="42">
        <f>(Main!G598*12.5%)+(H598*12.5%)+(J598*12.5%)+(K598*12.5%)+(I598*20%)+(L598*20%)+(P598*10%)</f>
        <v>76.974999999999994</v>
      </c>
      <c r="R598" t="str">
        <f>VLOOKUP(Q598,Cara!$E$44:$F$49,2,TRUE)</f>
        <v>B</v>
      </c>
      <c r="S598" s="5">
        <f>VLOOKUP(C598,Sheet1!$A$2:$B$1001,2,FALSE)</f>
        <v>37050</v>
      </c>
      <c r="T598" s="6" t="str">
        <f>VLOOKUP(C598,Sheet1!$A$2:$G$1001,7,)</f>
        <v>Sorong</v>
      </c>
      <c r="U598" s="4">
        <f>VLOOKUP(C598,Sheet1!$A$2:$D$1001,4,FALSE)</f>
        <v>168</v>
      </c>
      <c r="V598" s="4">
        <f>VLOOKUP(C598,Sheet1!$A$2:$E$1001,5,FALSE)</f>
        <v>73</v>
      </c>
      <c r="W598" s="4" t="str">
        <f>VLOOKUP(C598,Sheet1!$A$2:$F$1001,6,FALSE)</f>
        <v xml:space="preserve">Jl. S. Parman No. 2
</v>
      </c>
      <c r="X598" s="4" t="str">
        <f>VLOOKUP(Main!C598,Sheet1!$A$2:$C$1001,3,FALSE)</f>
        <v>AB+</v>
      </c>
    </row>
    <row r="599" spans="1:24" ht="15.75" x14ac:dyDescent="0.25">
      <c r="A599" s="43">
        <v>598</v>
      </c>
      <c r="B599" t="str">
        <f>VLOOKUP(D599,Cara!$C$21:$D$27,2,FALSE)</f>
        <v>F</v>
      </c>
      <c r="C599" t="str">
        <f t="shared" si="27"/>
        <v>F0598</v>
      </c>
      <c r="D599" t="s">
        <v>1011</v>
      </c>
      <c r="E599" s="4" t="str">
        <f>VLOOKUP(C599,Detail!$G:$H,2,FALSE)</f>
        <v>Dipa Setiawan</v>
      </c>
      <c r="F599" s="4" t="str">
        <f>VLOOKUP(D599,Helper!$D$31:$G$36,4,FALSE)</f>
        <v>Bu Ratna</v>
      </c>
      <c r="G599">
        <v>74</v>
      </c>
      <c r="H599">
        <v>61</v>
      </c>
      <c r="I599">
        <v>65</v>
      </c>
      <c r="J599">
        <v>51</v>
      </c>
      <c r="K599">
        <v>79</v>
      </c>
      <c r="L599">
        <v>74</v>
      </c>
      <c r="M599">
        <v>70</v>
      </c>
      <c r="N599" s="36" t="str">
        <f>IFERROR(VLOOKUP(C599,Absen!$A$2:$B$501,2,FALSE),"No")</f>
        <v>No</v>
      </c>
      <c r="O599" t="str">
        <f t="shared" si="28"/>
        <v>No</v>
      </c>
      <c r="P599">
        <f t="shared" si="29"/>
        <v>70</v>
      </c>
      <c r="Q599" s="42">
        <f>(Main!G599*12.5%)+(H599*12.5%)+(J599*12.5%)+(K599*12.5%)+(I599*20%)+(L599*20%)+(P599*10%)</f>
        <v>67.924999999999997</v>
      </c>
      <c r="R599" t="str">
        <f>VLOOKUP(Q599,Cara!$E$44:$F$49,2,TRUE)</f>
        <v>C</v>
      </c>
      <c r="S599" s="5">
        <f>VLOOKUP(C599,Sheet1!$A$2:$B$1001,2,FALSE)</f>
        <v>38226</v>
      </c>
      <c r="T599" s="6" t="str">
        <f>VLOOKUP(C599,Sheet1!$A$2:$G$1001,7,)</f>
        <v>Sorong</v>
      </c>
      <c r="U599" s="4">
        <f>VLOOKUP(C599,Sheet1!$A$2:$D$1001,4,FALSE)</f>
        <v>158</v>
      </c>
      <c r="V599" s="4">
        <f>VLOOKUP(C599,Sheet1!$A$2:$E$1001,5,FALSE)</f>
        <v>84</v>
      </c>
      <c r="W599" s="4" t="str">
        <f>VLOOKUP(C599,Sheet1!$A$2:$F$1001,6,FALSE)</f>
        <v>Jl. Sukabumi No. 07</v>
      </c>
      <c r="X599" s="4" t="str">
        <f>VLOOKUP(Main!C599,Sheet1!$A$2:$C$1001,3,FALSE)</f>
        <v>A-</v>
      </c>
    </row>
    <row r="600" spans="1:24" ht="15.75" x14ac:dyDescent="0.25">
      <c r="A600" s="43">
        <v>599</v>
      </c>
      <c r="B600" t="str">
        <f>VLOOKUP(D600,Cara!$C$21:$D$27,2,FALSE)</f>
        <v>F</v>
      </c>
      <c r="C600" t="str">
        <f t="shared" si="27"/>
        <v>F0599</v>
      </c>
      <c r="D600" t="s">
        <v>1011</v>
      </c>
      <c r="E600" s="4" t="str">
        <f>VLOOKUP(C600,Detail!$G:$H,2,FALSE)</f>
        <v>Lili Widiastuti</v>
      </c>
      <c r="F600" s="4" t="str">
        <f>VLOOKUP(D600,Helper!$D$31:$G$36,4,FALSE)</f>
        <v>Bu Ratna</v>
      </c>
      <c r="G600">
        <v>56</v>
      </c>
      <c r="H600">
        <v>44</v>
      </c>
      <c r="I600">
        <v>37</v>
      </c>
      <c r="J600">
        <v>75</v>
      </c>
      <c r="K600">
        <v>50</v>
      </c>
      <c r="L600">
        <v>66</v>
      </c>
      <c r="M600">
        <v>83</v>
      </c>
      <c r="N600" s="36" t="str">
        <f>IFERROR(VLOOKUP(C600,Absen!$A$2:$B$501,2,FALSE),"No")</f>
        <v>No</v>
      </c>
      <c r="O600" t="str">
        <f t="shared" si="28"/>
        <v>No</v>
      </c>
      <c r="P600">
        <f t="shared" si="29"/>
        <v>83</v>
      </c>
      <c r="Q600" s="42">
        <f>(Main!G600*12.5%)+(H600*12.5%)+(J600*12.5%)+(K600*12.5%)+(I600*20%)+(L600*20%)+(P600*10%)</f>
        <v>57.025000000000006</v>
      </c>
      <c r="R600" t="str">
        <f>VLOOKUP(Q600,Cara!$E$44:$F$49,2,TRUE)</f>
        <v>D</v>
      </c>
      <c r="S600" s="5">
        <f>VLOOKUP(C600,Sheet1!$A$2:$B$1001,2,FALSE)</f>
        <v>37827</v>
      </c>
      <c r="T600" s="6" t="str">
        <f>VLOOKUP(C600,Sheet1!$A$2:$G$1001,7,)</f>
        <v>Pekalongan</v>
      </c>
      <c r="U600" s="4">
        <f>VLOOKUP(C600,Sheet1!$A$2:$D$1001,4,FALSE)</f>
        <v>180</v>
      </c>
      <c r="V600" s="4">
        <f>VLOOKUP(C600,Sheet1!$A$2:$E$1001,5,FALSE)</f>
        <v>68</v>
      </c>
      <c r="W600" s="4" t="str">
        <f>VLOOKUP(C600,Sheet1!$A$2:$F$1001,6,FALSE)</f>
        <v xml:space="preserve">Gang Ir. H. Djuanda No. 0
</v>
      </c>
      <c r="X600" s="4" t="str">
        <f>VLOOKUP(Main!C600,Sheet1!$A$2:$C$1001,3,FALSE)</f>
        <v>B-</v>
      </c>
    </row>
    <row r="601" spans="1:24" ht="15.75" x14ac:dyDescent="0.25">
      <c r="A601" s="43">
        <v>600</v>
      </c>
      <c r="B601" t="str">
        <f>VLOOKUP(D601,Cara!$C$21:$D$27,2,FALSE)</f>
        <v>B</v>
      </c>
      <c r="C601" t="str">
        <f t="shared" si="27"/>
        <v>B0600</v>
      </c>
      <c r="D601" t="s">
        <v>1014</v>
      </c>
      <c r="E601" s="4" t="str">
        <f>VLOOKUP(C601,Detail!$G:$H,2,FALSE)</f>
        <v>Ratna Mulyani</v>
      </c>
      <c r="F601" s="4" t="str">
        <f>VLOOKUP(D601,Helper!$D$31:$G$36,4,FALSE)</f>
        <v>Pak Andi</v>
      </c>
      <c r="G601">
        <v>58</v>
      </c>
      <c r="H601">
        <v>44</v>
      </c>
      <c r="I601">
        <v>61</v>
      </c>
      <c r="J601">
        <v>56</v>
      </c>
      <c r="K601">
        <v>59</v>
      </c>
      <c r="L601">
        <v>100</v>
      </c>
      <c r="M601">
        <v>83</v>
      </c>
      <c r="N601" s="36" t="str">
        <f>IFERROR(VLOOKUP(C601,Absen!$A$2:$B$501,2,FALSE),"No")</f>
        <v>No</v>
      </c>
      <c r="O601" t="str">
        <f t="shared" si="28"/>
        <v>No</v>
      </c>
      <c r="P601">
        <f t="shared" si="29"/>
        <v>83</v>
      </c>
      <c r="Q601" s="42">
        <f>(Main!G601*12.5%)+(H601*12.5%)+(J601*12.5%)+(K601*12.5%)+(I601*20%)+(L601*20%)+(P601*10%)</f>
        <v>67.625</v>
      </c>
      <c r="R601" t="str">
        <f>VLOOKUP(Q601,Cara!$E$44:$F$49,2,TRUE)</f>
        <v>C</v>
      </c>
      <c r="S601" s="5">
        <f>VLOOKUP(C601,Sheet1!$A$2:$B$1001,2,FALSE)</f>
        <v>38037</v>
      </c>
      <c r="T601" s="6" t="str">
        <f>VLOOKUP(C601,Sheet1!$A$2:$G$1001,7,)</f>
        <v>Kota Administrasi Jakarta Utara</v>
      </c>
      <c r="U601" s="4">
        <f>VLOOKUP(C601,Sheet1!$A$2:$D$1001,4,FALSE)</f>
        <v>153</v>
      </c>
      <c r="V601" s="4">
        <f>VLOOKUP(C601,Sheet1!$A$2:$E$1001,5,FALSE)</f>
        <v>65</v>
      </c>
      <c r="W601" s="4" t="str">
        <f>VLOOKUP(C601,Sheet1!$A$2:$F$1001,6,FALSE)</f>
        <v xml:space="preserve">Gang Rawamangun No. 7
</v>
      </c>
      <c r="X601" s="4" t="str">
        <f>VLOOKUP(Main!C601,Sheet1!$A$2:$C$1001,3,FALSE)</f>
        <v>O+</v>
      </c>
    </row>
    <row r="602" spans="1:24" ht="15.75" x14ac:dyDescent="0.25">
      <c r="A602" s="43">
        <v>601</v>
      </c>
      <c r="B602" t="str">
        <f>VLOOKUP(D602,Cara!$C$21:$D$27,2,FALSE)</f>
        <v>A</v>
      </c>
      <c r="C602" t="str">
        <f t="shared" si="27"/>
        <v>A0601</v>
      </c>
      <c r="D602" t="s">
        <v>1015</v>
      </c>
      <c r="E602" s="4" t="str">
        <f>VLOOKUP(C602,Detail!$G:$H,2,FALSE)</f>
        <v>Chelsea Adriansyah</v>
      </c>
      <c r="F602" s="4" t="str">
        <f>VLOOKUP(D602,Helper!$D$31:$G$36,4,FALSE)</f>
        <v>Bu Made</v>
      </c>
      <c r="G602">
        <v>94</v>
      </c>
      <c r="H602">
        <v>60</v>
      </c>
      <c r="I602">
        <v>55</v>
      </c>
      <c r="J602">
        <v>60</v>
      </c>
      <c r="K602">
        <v>54</v>
      </c>
      <c r="L602">
        <v>61</v>
      </c>
      <c r="M602">
        <v>100</v>
      </c>
      <c r="N602" s="36">
        <f>IFERROR(VLOOKUP(C602,Absen!$A$2:$B$501,2,FALSE),"No")</f>
        <v>44820</v>
      </c>
      <c r="O602" t="str">
        <f t="shared" si="28"/>
        <v>September</v>
      </c>
      <c r="P602">
        <f t="shared" si="29"/>
        <v>90</v>
      </c>
      <c r="Q602" s="42">
        <f>(Main!G602*12.5%)+(H602*12.5%)+(J602*12.5%)+(K602*12.5%)+(I602*20%)+(L602*20%)+(P602*10%)</f>
        <v>65.7</v>
      </c>
      <c r="R602" t="str">
        <f>VLOOKUP(Q602,Cara!$E$44:$F$49,2,TRUE)</f>
        <v>C</v>
      </c>
      <c r="S602" s="5">
        <f>VLOOKUP(C602,Sheet1!$A$2:$B$1001,2,FALSE)</f>
        <v>38437</v>
      </c>
      <c r="T602" s="6" t="str">
        <f>VLOOKUP(C602,Sheet1!$A$2:$G$1001,7,)</f>
        <v>Blitar</v>
      </c>
      <c r="U602" s="4">
        <f>VLOOKUP(C602,Sheet1!$A$2:$D$1001,4,FALSE)</f>
        <v>156</v>
      </c>
      <c r="V602" s="4">
        <f>VLOOKUP(C602,Sheet1!$A$2:$E$1001,5,FALSE)</f>
        <v>48</v>
      </c>
      <c r="W602" s="4" t="str">
        <f>VLOOKUP(C602,Sheet1!$A$2:$F$1001,6,FALSE)</f>
        <v xml:space="preserve">Gg. Kutisari Selatan No. 0
</v>
      </c>
      <c r="X602" s="4" t="str">
        <f>VLOOKUP(Main!C602,Sheet1!$A$2:$C$1001,3,FALSE)</f>
        <v>A-</v>
      </c>
    </row>
    <row r="603" spans="1:24" ht="15.75" x14ac:dyDescent="0.25">
      <c r="A603" s="43">
        <v>602</v>
      </c>
      <c r="B603" t="str">
        <f>VLOOKUP(D603,Cara!$C$21:$D$27,2,FALSE)</f>
        <v>C</v>
      </c>
      <c r="C603" t="str">
        <f t="shared" si="27"/>
        <v>C0602</v>
      </c>
      <c r="D603" t="s">
        <v>1012</v>
      </c>
      <c r="E603" s="4" t="str">
        <f>VLOOKUP(C603,Detail!$G:$H,2,FALSE)</f>
        <v>Elma Prastuti</v>
      </c>
      <c r="F603" s="4" t="str">
        <f>VLOOKUP(D603,Helper!$D$31:$G$36,4,FALSE)</f>
        <v>Bu Dwi</v>
      </c>
      <c r="G603">
        <v>92</v>
      </c>
      <c r="H603">
        <v>56</v>
      </c>
      <c r="I603">
        <v>35</v>
      </c>
      <c r="J603">
        <v>53</v>
      </c>
      <c r="K603">
        <v>75</v>
      </c>
      <c r="L603">
        <v>40</v>
      </c>
      <c r="M603">
        <v>82</v>
      </c>
      <c r="N603" s="36">
        <f>IFERROR(VLOOKUP(C603,Absen!$A$2:$B$501,2,FALSE),"No")</f>
        <v>44766</v>
      </c>
      <c r="O603" t="str">
        <f t="shared" si="28"/>
        <v>July</v>
      </c>
      <c r="P603">
        <f t="shared" si="29"/>
        <v>72</v>
      </c>
      <c r="Q603" s="42">
        <f>(Main!G603*12.5%)+(H603*12.5%)+(J603*12.5%)+(K603*12.5%)+(I603*20%)+(L603*20%)+(P603*10%)</f>
        <v>56.7</v>
      </c>
      <c r="R603" t="str">
        <f>VLOOKUP(Q603,Cara!$E$44:$F$49,2,TRUE)</f>
        <v>D</v>
      </c>
      <c r="S603" s="5">
        <f>VLOOKUP(C603,Sheet1!$A$2:$B$1001,2,FALSE)</f>
        <v>37162</v>
      </c>
      <c r="T603" s="6" t="str">
        <f>VLOOKUP(C603,Sheet1!$A$2:$G$1001,7,)</f>
        <v>Palembang</v>
      </c>
      <c r="U603" s="4">
        <f>VLOOKUP(C603,Sheet1!$A$2:$D$1001,4,FALSE)</f>
        <v>150</v>
      </c>
      <c r="V603" s="4">
        <f>VLOOKUP(C603,Sheet1!$A$2:$E$1001,5,FALSE)</f>
        <v>50</v>
      </c>
      <c r="W603" s="4" t="str">
        <f>VLOOKUP(C603,Sheet1!$A$2:$F$1001,6,FALSE)</f>
        <v xml:space="preserve">Jl. Rumah Sakit No. 8
</v>
      </c>
      <c r="X603" s="4" t="str">
        <f>VLOOKUP(Main!C603,Sheet1!$A$2:$C$1001,3,FALSE)</f>
        <v>AB+</v>
      </c>
    </row>
    <row r="604" spans="1:24" ht="15.75" x14ac:dyDescent="0.25">
      <c r="A604" s="43">
        <v>603</v>
      </c>
      <c r="B604" t="str">
        <f>VLOOKUP(D604,Cara!$C$21:$D$27,2,FALSE)</f>
        <v>C</v>
      </c>
      <c r="C604" t="str">
        <f t="shared" si="27"/>
        <v>C0603</v>
      </c>
      <c r="D604" t="s">
        <v>1012</v>
      </c>
      <c r="E604" s="4" t="str">
        <f>VLOOKUP(C604,Detail!$G:$H,2,FALSE)</f>
        <v>Karta Wahyudin</v>
      </c>
      <c r="F604" s="4" t="str">
        <f>VLOOKUP(D604,Helper!$D$31:$G$36,4,FALSE)</f>
        <v>Bu Dwi</v>
      </c>
      <c r="G604">
        <v>53</v>
      </c>
      <c r="H604">
        <v>69</v>
      </c>
      <c r="I604">
        <v>56</v>
      </c>
      <c r="J604">
        <v>57</v>
      </c>
      <c r="K604">
        <v>71</v>
      </c>
      <c r="L604">
        <v>48</v>
      </c>
      <c r="M604">
        <v>62</v>
      </c>
      <c r="N604" s="36" t="str">
        <f>IFERROR(VLOOKUP(C604,Absen!$A$2:$B$501,2,FALSE),"No")</f>
        <v>No</v>
      </c>
      <c r="O604" t="str">
        <f t="shared" si="28"/>
        <v>No</v>
      </c>
      <c r="P604">
        <f t="shared" si="29"/>
        <v>62</v>
      </c>
      <c r="Q604" s="42">
        <f>(Main!G604*12.5%)+(H604*12.5%)+(J604*12.5%)+(K604*12.5%)+(I604*20%)+(L604*20%)+(P604*10%)</f>
        <v>58.250000000000007</v>
      </c>
      <c r="R604" t="str">
        <f>VLOOKUP(Q604,Cara!$E$44:$F$49,2,TRUE)</f>
        <v>D</v>
      </c>
      <c r="S604" s="5">
        <f>VLOOKUP(C604,Sheet1!$A$2:$B$1001,2,FALSE)</f>
        <v>37396</v>
      </c>
      <c r="T604" s="6" t="str">
        <f>VLOOKUP(C604,Sheet1!$A$2:$G$1001,7,)</f>
        <v>Gorontalo</v>
      </c>
      <c r="U604" s="4">
        <f>VLOOKUP(C604,Sheet1!$A$2:$D$1001,4,FALSE)</f>
        <v>163</v>
      </c>
      <c r="V604" s="4">
        <f>VLOOKUP(C604,Sheet1!$A$2:$E$1001,5,FALSE)</f>
        <v>49</v>
      </c>
      <c r="W604" s="4" t="str">
        <f>VLOOKUP(C604,Sheet1!$A$2:$F$1001,6,FALSE)</f>
        <v xml:space="preserve">Gang Raya Ujungberung No. 6
</v>
      </c>
      <c r="X604" s="4" t="str">
        <f>VLOOKUP(Main!C604,Sheet1!$A$2:$C$1001,3,FALSE)</f>
        <v>AB-</v>
      </c>
    </row>
    <row r="605" spans="1:24" ht="15.75" x14ac:dyDescent="0.25">
      <c r="A605" s="43">
        <v>604</v>
      </c>
      <c r="B605" t="str">
        <f>VLOOKUP(D605,Cara!$C$21:$D$27,2,FALSE)</f>
        <v>A</v>
      </c>
      <c r="C605" t="str">
        <f t="shared" si="27"/>
        <v>A0604</v>
      </c>
      <c r="D605" t="s">
        <v>1015</v>
      </c>
      <c r="E605" s="4" t="str">
        <f>VLOOKUP(C605,Detail!$G:$H,2,FALSE)</f>
        <v>Diana Zulaika</v>
      </c>
      <c r="F605" s="4" t="str">
        <f>VLOOKUP(D605,Helper!$D$31:$G$36,4,FALSE)</f>
        <v>Bu Made</v>
      </c>
      <c r="G605">
        <v>93</v>
      </c>
      <c r="H605">
        <v>57</v>
      </c>
      <c r="I605">
        <v>61</v>
      </c>
      <c r="J605">
        <v>68</v>
      </c>
      <c r="K605">
        <v>75</v>
      </c>
      <c r="L605">
        <v>42</v>
      </c>
      <c r="M605">
        <v>100</v>
      </c>
      <c r="N605" s="36">
        <f>IFERROR(VLOOKUP(C605,Absen!$A$2:$B$501,2,FALSE),"No")</f>
        <v>44799</v>
      </c>
      <c r="O605" t="str">
        <f t="shared" si="28"/>
        <v>August</v>
      </c>
      <c r="P605">
        <f t="shared" si="29"/>
        <v>90</v>
      </c>
      <c r="Q605" s="42">
        <f>(Main!G605*12.5%)+(H605*12.5%)+(J605*12.5%)+(K605*12.5%)+(I605*20%)+(L605*20%)+(P605*10%)</f>
        <v>66.224999999999994</v>
      </c>
      <c r="R605" t="str">
        <f>VLOOKUP(Q605,Cara!$E$44:$F$49,2,TRUE)</f>
        <v>C</v>
      </c>
      <c r="S605" s="5">
        <f>VLOOKUP(C605,Sheet1!$A$2:$B$1001,2,FALSE)</f>
        <v>37780</v>
      </c>
      <c r="T605" s="6" t="str">
        <f>VLOOKUP(C605,Sheet1!$A$2:$G$1001,7,)</f>
        <v>Lubuklinggau</v>
      </c>
      <c r="U605" s="4">
        <f>VLOOKUP(C605,Sheet1!$A$2:$D$1001,4,FALSE)</f>
        <v>178</v>
      </c>
      <c r="V605" s="4">
        <f>VLOOKUP(C605,Sheet1!$A$2:$E$1001,5,FALSE)</f>
        <v>77</v>
      </c>
      <c r="W605" s="4" t="str">
        <f>VLOOKUP(C605,Sheet1!$A$2:$F$1001,6,FALSE)</f>
        <v>Gang Otto Iskandardinata No. 69</v>
      </c>
      <c r="X605" s="4" t="str">
        <f>VLOOKUP(Main!C605,Sheet1!$A$2:$C$1001,3,FALSE)</f>
        <v>O-</v>
      </c>
    </row>
    <row r="606" spans="1:24" ht="15.75" x14ac:dyDescent="0.25">
      <c r="A606" s="43">
        <v>605</v>
      </c>
      <c r="B606" t="str">
        <f>VLOOKUP(D606,Cara!$C$21:$D$27,2,FALSE)</f>
        <v>E</v>
      </c>
      <c r="C606" t="str">
        <f t="shared" si="27"/>
        <v>E0605</v>
      </c>
      <c r="D606" t="s">
        <v>1010</v>
      </c>
      <c r="E606" s="4" t="str">
        <f>VLOOKUP(C606,Detail!$G:$H,2,FALSE)</f>
        <v>Fitria Gunawan</v>
      </c>
      <c r="F606" s="4" t="str">
        <f>VLOOKUP(D606,Helper!$D$31:$G$36,4,FALSE)</f>
        <v>Pak Budi</v>
      </c>
      <c r="G606">
        <v>82</v>
      </c>
      <c r="H606">
        <v>64</v>
      </c>
      <c r="I606">
        <v>55</v>
      </c>
      <c r="J606">
        <v>58</v>
      </c>
      <c r="K606">
        <v>63</v>
      </c>
      <c r="L606">
        <v>97</v>
      </c>
      <c r="M606">
        <v>80</v>
      </c>
      <c r="N606" s="36">
        <f>IFERROR(VLOOKUP(C606,Absen!$A$2:$B$501,2,FALSE),"No")</f>
        <v>44857</v>
      </c>
      <c r="O606" t="str">
        <f t="shared" si="28"/>
        <v>October</v>
      </c>
      <c r="P606">
        <f t="shared" si="29"/>
        <v>70</v>
      </c>
      <c r="Q606" s="42">
        <f>(Main!G606*12.5%)+(H606*12.5%)+(J606*12.5%)+(K606*12.5%)+(I606*20%)+(L606*20%)+(P606*10%)</f>
        <v>70.775000000000006</v>
      </c>
      <c r="R606" t="str">
        <f>VLOOKUP(Q606,Cara!$E$44:$F$49,2,TRUE)</f>
        <v>B</v>
      </c>
      <c r="S606" s="5">
        <f>VLOOKUP(C606,Sheet1!$A$2:$B$1001,2,FALSE)</f>
        <v>37855</v>
      </c>
      <c r="T606" s="6" t="str">
        <f>VLOOKUP(C606,Sheet1!$A$2:$G$1001,7,)</f>
        <v>Kota Administrasi Jakarta Pusat</v>
      </c>
      <c r="U606" s="4">
        <f>VLOOKUP(C606,Sheet1!$A$2:$D$1001,4,FALSE)</f>
        <v>162</v>
      </c>
      <c r="V606" s="4">
        <f>VLOOKUP(C606,Sheet1!$A$2:$E$1001,5,FALSE)</f>
        <v>46</v>
      </c>
      <c r="W606" s="4" t="str">
        <f>VLOOKUP(C606,Sheet1!$A$2:$F$1001,6,FALSE)</f>
        <v xml:space="preserve">Jl. Kebonjati No. 5
</v>
      </c>
      <c r="X606" s="4" t="str">
        <f>VLOOKUP(Main!C606,Sheet1!$A$2:$C$1001,3,FALSE)</f>
        <v>A+</v>
      </c>
    </row>
    <row r="607" spans="1:24" ht="15.75" x14ac:dyDescent="0.25">
      <c r="A607" s="43">
        <v>606</v>
      </c>
      <c r="B607" t="str">
        <f>VLOOKUP(D607,Cara!$C$21:$D$27,2,FALSE)</f>
        <v>B</v>
      </c>
      <c r="C607" t="str">
        <f t="shared" si="27"/>
        <v>B0606</v>
      </c>
      <c r="D607" t="s">
        <v>1014</v>
      </c>
      <c r="E607" s="4" t="str">
        <f>VLOOKUP(C607,Detail!$G:$H,2,FALSE)</f>
        <v>Zelda Fujiati</v>
      </c>
      <c r="F607" s="4" t="str">
        <f>VLOOKUP(D607,Helper!$D$31:$G$36,4,FALSE)</f>
        <v>Pak Andi</v>
      </c>
      <c r="G607">
        <v>87</v>
      </c>
      <c r="H607">
        <v>70</v>
      </c>
      <c r="I607">
        <v>32</v>
      </c>
      <c r="J607">
        <v>74</v>
      </c>
      <c r="K607">
        <v>85</v>
      </c>
      <c r="L607">
        <v>94</v>
      </c>
      <c r="M607">
        <v>85</v>
      </c>
      <c r="N607" s="36" t="str">
        <f>IFERROR(VLOOKUP(C607,Absen!$A$2:$B$501,2,FALSE),"No")</f>
        <v>No</v>
      </c>
      <c r="O607" t="str">
        <f t="shared" si="28"/>
        <v>No</v>
      </c>
      <c r="P607">
        <f t="shared" si="29"/>
        <v>85</v>
      </c>
      <c r="Q607" s="42">
        <f>(Main!G607*12.5%)+(H607*12.5%)+(J607*12.5%)+(K607*12.5%)+(I607*20%)+(L607*20%)+(P607*10%)</f>
        <v>73.2</v>
      </c>
      <c r="R607" t="str">
        <f>VLOOKUP(Q607,Cara!$E$44:$F$49,2,TRUE)</f>
        <v>B</v>
      </c>
      <c r="S607" s="5">
        <f>VLOOKUP(C607,Sheet1!$A$2:$B$1001,2,FALSE)</f>
        <v>38061</v>
      </c>
      <c r="T607" s="6" t="str">
        <f>VLOOKUP(C607,Sheet1!$A$2:$G$1001,7,)</f>
        <v>Bima</v>
      </c>
      <c r="U607" s="4">
        <f>VLOOKUP(C607,Sheet1!$A$2:$D$1001,4,FALSE)</f>
        <v>152</v>
      </c>
      <c r="V607" s="4">
        <f>VLOOKUP(C607,Sheet1!$A$2:$E$1001,5,FALSE)</f>
        <v>91</v>
      </c>
      <c r="W607" s="4" t="str">
        <f>VLOOKUP(C607,Sheet1!$A$2:$F$1001,6,FALSE)</f>
        <v>Gang Pasirkoja No. 56</v>
      </c>
      <c r="X607" s="4" t="str">
        <f>VLOOKUP(Main!C607,Sheet1!$A$2:$C$1001,3,FALSE)</f>
        <v>B+</v>
      </c>
    </row>
    <row r="608" spans="1:24" ht="15.75" x14ac:dyDescent="0.25">
      <c r="A608" s="43">
        <v>607</v>
      </c>
      <c r="B608" t="str">
        <f>VLOOKUP(D608,Cara!$C$21:$D$27,2,FALSE)</f>
        <v>A</v>
      </c>
      <c r="C608" t="str">
        <f t="shared" si="27"/>
        <v>A0607</v>
      </c>
      <c r="D608" t="s">
        <v>1015</v>
      </c>
      <c r="E608" s="4" t="str">
        <f>VLOOKUP(C608,Detail!$G:$H,2,FALSE)</f>
        <v>Leo Tarihoran</v>
      </c>
      <c r="F608" s="4" t="str">
        <f>VLOOKUP(D608,Helper!$D$31:$G$36,4,FALSE)</f>
        <v>Bu Made</v>
      </c>
      <c r="G608">
        <v>78</v>
      </c>
      <c r="H608">
        <v>42</v>
      </c>
      <c r="I608">
        <v>39</v>
      </c>
      <c r="J608">
        <v>61</v>
      </c>
      <c r="K608">
        <v>51</v>
      </c>
      <c r="L608">
        <v>42</v>
      </c>
      <c r="M608">
        <v>96</v>
      </c>
      <c r="N608" s="36" t="str">
        <f>IFERROR(VLOOKUP(C608,Absen!$A$2:$B$501,2,FALSE),"No")</f>
        <v>No</v>
      </c>
      <c r="O608" t="str">
        <f t="shared" si="28"/>
        <v>No</v>
      </c>
      <c r="P608">
        <f t="shared" si="29"/>
        <v>96</v>
      </c>
      <c r="Q608" s="42">
        <f>(Main!G608*12.5%)+(H608*12.5%)+(J608*12.5%)+(K608*12.5%)+(I608*20%)+(L608*20%)+(P608*10%)</f>
        <v>54.8</v>
      </c>
      <c r="R608" t="str">
        <f>VLOOKUP(Q608,Cara!$E$44:$F$49,2,TRUE)</f>
        <v>D</v>
      </c>
      <c r="S608" s="5">
        <f>VLOOKUP(C608,Sheet1!$A$2:$B$1001,2,FALSE)</f>
        <v>37112</v>
      </c>
      <c r="T608" s="6" t="str">
        <f>VLOOKUP(C608,Sheet1!$A$2:$G$1001,7,)</f>
        <v>Kupang</v>
      </c>
      <c r="U608" s="4">
        <f>VLOOKUP(C608,Sheet1!$A$2:$D$1001,4,FALSE)</f>
        <v>158</v>
      </c>
      <c r="V608" s="4">
        <f>VLOOKUP(C608,Sheet1!$A$2:$E$1001,5,FALSE)</f>
        <v>50</v>
      </c>
      <c r="W608" s="4" t="str">
        <f>VLOOKUP(C608,Sheet1!$A$2:$F$1001,6,FALSE)</f>
        <v>Jalan M.H Thamrin No. 28</v>
      </c>
      <c r="X608" s="4" t="str">
        <f>VLOOKUP(Main!C608,Sheet1!$A$2:$C$1001,3,FALSE)</f>
        <v>O+</v>
      </c>
    </row>
    <row r="609" spans="1:24" ht="15.75" x14ac:dyDescent="0.25">
      <c r="A609" s="43">
        <v>608</v>
      </c>
      <c r="B609" t="str">
        <f>VLOOKUP(D609,Cara!$C$21:$D$27,2,FALSE)</f>
        <v>E</v>
      </c>
      <c r="C609" t="str">
        <f t="shared" si="27"/>
        <v>E0608</v>
      </c>
      <c r="D609" t="s">
        <v>1010</v>
      </c>
      <c r="E609" s="4" t="str">
        <f>VLOOKUP(C609,Detail!$G:$H,2,FALSE)</f>
        <v>Mutia Suartini</v>
      </c>
      <c r="F609" s="4" t="str">
        <f>VLOOKUP(D609,Helper!$D$31:$G$36,4,FALSE)</f>
        <v>Pak Budi</v>
      </c>
      <c r="G609">
        <v>68</v>
      </c>
      <c r="H609">
        <v>43</v>
      </c>
      <c r="I609">
        <v>77</v>
      </c>
      <c r="J609">
        <v>72</v>
      </c>
      <c r="K609">
        <v>77</v>
      </c>
      <c r="L609">
        <v>73</v>
      </c>
      <c r="M609">
        <v>100</v>
      </c>
      <c r="N609" s="36" t="str">
        <f>IFERROR(VLOOKUP(C609,Absen!$A$2:$B$501,2,FALSE),"No")</f>
        <v>No</v>
      </c>
      <c r="O609" t="str">
        <f t="shared" si="28"/>
        <v>No</v>
      </c>
      <c r="P609">
        <f t="shared" si="29"/>
        <v>100</v>
      </c>
      <c r="Q609" s="42">
        <f>(Main!G609*12.5%)+(H609*12.5%)+(J609*12.5%)+(K609*12.5%)+(I609*20%)+(L609*20%)+(P609*10%)</f>
        <v>72.5</v>
      </c>
      <c r="R609" t="str">
        <f>VLOOKUP(Q609,Cara!$E$44:$F$49,2,TRUE)</f>
        <v>B</v>
      </c>
      <c r="S609" s="5">
        <f>VLOOKUP(C609,Sheet1!$A$2:$B$1001,2,FALSE)</f>
        <v>37668</v>
      </c>
      <c r="T609" s="6" t="str">
        <f>VLOOKUP(C609,Sheet1!$A$2:$G$1001,7,)</f>
        <v>Singkawang</v>
      </c>
      <c r="U609" s="4">
        <f>VLOOKUP(C609,Sheet1!$A$2:$D$1001,4,FALSE)</f>
        <v>174</v>
      </c>
      <c r="V609" s="4">
        <f>VLOOKUP(C609,Sheet1!$A$2:$E$1001,5,FALSE)</f>
        <v>49</v>
      </c>
      <c r="W609" s="4" t="str">
        <f>VLOOKUP(C609,Sheet1!$A$2:$F$1001,6,FALSE)</f>
        <v>Gang Rawamangun No. 98</v>
      </c>
      <c r="X609" s="4" t="str">
        <f>VLOOKUP(Main!C609,Sheet1!$A$2:$C$1001,3,FALSE)</f>
        <v>O-</v>
      </c>
    </row>
    <row r="610" spans="1:24" ht="15.75" x14ac:dyDescent="0.25">
      <c r="A610" s="43">
        <v>609</v>
      </c>
      <c r="B610" t="str">
        <f>VLOOKUP(D610,Cara!$C$21:$D$27,2,FALSE)</f>
        <v>A</v>
      </c>
      <c r="C610" t="str">
        <f t="shared" si="27"/>
        <v>A0609</v>
      </c>
      <c r="D610" t="s">
        <v>1015</v>
      </c>
      <c r="E610" s="4" t="str">
        <f>VLOOKUP(C610,Detail!$G:$H,2,FALSE)</f>
        <v>Ganda Setiawan</v>
      </c>
      <c r="F610" s="4" t="str">
        <f>VLOOKUP(D610,Helper!$D$31:$G$36,4,FALSE)</f>
        <v>Bu Made</v>
      </c>
      <c r="G610">
        <v>92</v>
      </c>
      <c r="H610">
        <v>65</v>
      </c>
      <c r="I610">
        <v>54</v>
      </c>
      <c r="J610">
        <v>70</v>
      </c>
      <c r="K610">
        <v>93</v>
      </c>
      <c r="L610">
        <v>77</v>
      </c>
      <c r="M610">
        <v>66</v>
      </c>
      <c r="N610" s="36">
        <f>IFERROR(VLOOKUP(C610,Absen!$A$2:$B$501,2,FALSE),"No")</f>
        <v>44897</v>
      </c>
      <c r="O610" t="str">
        <f t="shared" si="28"/>
        <v>December</v>
      </c>
      <c r="P610">
        <f t="shared" si="29"/>
        <v>56</v>
      </c>
      <c r="Q610" s="42">
        <f>(Main!G610*12.5%)+(H610*12.5%)+(J610*12.5%)+(K610*12.5%)+(I610*20%)+(L610*20%)+(P610*10%)</f>
        <v>71.8</v>
      </c>
      <c r="R610" t="str">
        <f>VLOOKUP(Q610,Cara!$E$44:$F$49,2,TRUE)</f>
        <v>B</v>
      </c>
      <c r="S610" s="5">
        <f>VLOOKUP(C610,Sheet1!$A$2:$B$1001,2,FALSE)</f>
        <v>37283</v>
      </c>
      <c r="T610" s="6" t="str">
        <f>VLOOKUP(C610,Sheet1!$A$2:$G$1001,7,)</f>
        <v>Solok</v>
      </c>
      <c r="U610" s="4">
        <f>VLOOKUP(C610,Sheet1!$A$2:$D$1001,4,FALSE)</f>
        <v>180</v>
      </c>
      <c r="V610" s="4">
        <f>VLOOKUP(C610,Sheet1!$A$2:$E$1001,5,FALSE)</f>
        <v>46</v>
      </c>
      <c r="W610" s="4" t="str">
        <f>VLOOKUP(C610,Sheet1!$A$2:$F$1001,6,FALSE)</f>
        <v>Jalan Bangka Raya No. 36</v>
      </c>
      <c r="X610" s="4" t="str">
        <f>VLOOKUP(Main!C610,Sheet1!$A$2:$C$1001,3,FALSE)</f>
        <v>A+</v>
      </c>
    </row>
    <row r="611" spans="1:24" ht="15.75" x14ac:dyDescent="0.25">
      <c r="A611" s="43">
        <v>610</v>
      </c>
      <c r="B611" t="str">
        <f>VLOOKUP(D611,Cara!$C$21:$D$27,2,FALSE)</f>
        <v>B</v>
      </c>
      <c r="C611" t="str">
        <f t="shared" si="27"/>
        <v>B0610</v>
      </c>
      <c r="D611" t="s">
        <v>1014</v>
      </c>
      <c r="E611" s="4" t="str">
        <f>VLOOKUP(C611,Detail!$G:$H,2,FALSE)</f>
        <v>Darsirah Wahyuni</v>
      </c>
      <c r="F611" s="4" t="str">
        <f>VLOOKUP(D611,Helper!$D$31:$G$36,4,FALSE)</f>
        <v>Pak Andi</v>
      </c>
      <c r="G611">
        <v>93</v>
      </c>
      <c r="H611">
        <v>50</v>
      </c>
      <c r="I611">
        <v>39</v>
      </c>
      <c r="J611">
        <v>61</v>
      </c>
      <c r="K611">
        <v>76</v>
      </c>
      <c r="L611">
        <v>42</v>
      </c>
      <c r="M611">
        <v>87</v>
      </c>
      <c r="N611" s="36" t="str">
        <f>IFERROR(VLOOKUP(C611,Absen!$A$2:$B$501,2,FALSE),"No")</f>
        <v>No</v>
      </c>
      <c r="O611" t="str">
        <f t="shared" si="28"/>
        <v>No</v>
      </c>
      <c r="P611">
        <f t="shared" si="29"/>
        <v>87</v>
      </c>
      <c r="Q611" s="42">
        <f>(Main!G611*12.5%)+(H611*12.5%)+(J611*12.5%)+(K611*12.5%)+(I611*20%)+(L611*20%)+(P611*10%)</f>
        <v>59.9</v>
      </c>
      <c r="R611" t="str">
        <f>VLOOKUP(Q611,Cara!$E$44:$F$49,2,TRUE)</f>
        <v>D</v>
      </c>
      <c r="S611" s="5">
        <f>VLOOKUP(C611,Sheet1!$A$2:$B$1001,2,FALSE)</f>
        <v>37898</v>
      </c>
      <c r="T611" s="6" t="str">
        <f>VLOOKUP(C611,Sheet1!$A$2:$G$1001,7,)</f>
        <v>Banjarbaru</v>
      </c>
      <c r="U611" s="4">
        <f>VLOOKUP(C611,Sheet1!$A$2:$D$1001,4,FALSE)</f>
        <v>150</v>
      </c>
      <c r="V611" s="4">
        <f>VLOOKUP(C611,Sheet1!$A$2:$E$1001,5,FALSE)</f>
        <v>71</v>
      </c>
      <c r="W611" s="4" t="str">
        <f>VLOOKUP(C611,Sheet1!$A$2:$F$1001,6,FALSE)</f>
        <v>Jl. Ciwastra No. 69</v>
      </c>
      <c r="X611" s="4" t="str">
        <f>VLOOKUP(Main!C611,Sheet1!$A$2:$C$1001,3,FALSE)</f>
        <v>AB-</v>
      </c>
    </row>
    <row r="612" spans="1:24" ht="15.75" x14ac:dyDescent="0.25">
      <c r="A612" s="43">
        <v>611</v>
      </c>
      <c r="B612" t="str">
        <f>VLOOKUP(D612,Cara!$C$21:$D$27,2,FALSE)</f>
        <v>F</v>
      </c>
      <c r="C612" t="str">
        <f t="shared" si="27"/>
        <v>F0611</v>
      </c>
      <c r="D612" t="s">
        <v>1011</v>
      </c>
      <c r="E612" s="4" t="str">
        <f>VLOOKUP(C612,Detail!$G:$H,2,FALSE)</f>
        <v>Ellis Rajata</v>
      </c>
      <c r="F612" s="4" t="str">
        <f>VLOOKUP(D612,Helper!$D$31:$G$36,4,FALSE)</f>
        <v>Bu Ratna</v>
      </c>
      <c r="G612">
        <v>91</v>
      </c>
      <c r="H612">
        <v>62</v>
      </c>
      <c r="I612">
        <v>40</v>
      </c>
      <c r="J612">
        <v>72</v>
      </c>
      <c r="K612">
        <v>63</v>
      </c>
      <c r="L612">
        <v>64</v>
      </c>
      <c r="M612">
        <v>93</v>
      </c>
      <c r="N612" s="36" t="str">
        <f>IFERROR(VLOOKUP(C612,Absen!$A$2:$B$501,2,FALSE),"No")</f>
        <v>No</v>
      </c>
      <c r="O612" t="str">
        <f t="shared" si="28"/>
        <v>No</v>
      </c>
      <c r="P612">
        <f t="shared" si="29"/>
        <v>93</v>
      </c>
      <c r="Q612" s="42">
        <f>(Main!G612*12.5%)+(H612*12.5%)+(J612*12.5%)+(K612*12.5%)+(I612*20%)+(L612*20%)+(P612*10%)</f>
        <v>66.099999999999994</v>
      </c>
      <c r="R612" t="str">
        <f>VLOOKUP(Q612,Cara!$E$44:$F$49,2,TRUE)</f>
        <v>C</v>
      </c>
      <c r="S612" s="5">
        <f>VLOOKUP(C612,Sheet1!$A$2:$B$1001,2,FALSE)</f>
        <v>38002</v>
      </c>
      <c r="T612" s="6" t="str">
        <f>VLOOKUP(C612,Sheet1!$A$2:$G$1001,7,)</f>
        <v>Malang</v>
      </c>
      <c r="U612" s="4">
        <f>VLOOKUP(C612,Sheet1!$A$2:$D$1001,4,FALSE)</f>
        <v>165</v>
      </c>
      <c r="V612" s="4">
        <f>VLOOKUP(C612,Sheet1!$A$2:$E$1001,5,FALSE)</f>
        <v>93</v>
      </c>
      <c r="W612" s="4" t="str">
        <f>VLOOKUP(C612,Sheet1!$A$2:$F$1001,6,FALSE)</f>
        <v>Gg. Astana Anyar No. 05</v>
      </c>
      <c r="X612" s="4" t="str">
        <f>VLOOKUP(Main!C612,Sheet1!$A$2:$C$1001,3,FALSE)</f>
        <v>O-</v>
      </c>
    </row>
    <row r="613" spans="1:24" ht="15.75" x14ac:dyDescent="0.25">
      <c r="A613" s="43">
        <v>612</v>
      </c>
      <c r="B613" t="str">
        <f>VLOOKUP(D613,Cara!$C$21:$D$27,2,FALSE)</f>
        <v>B</v>
      </c>
      <c r="C613" t="str">
        <f t="shared" si="27"/>
        <v>B0612</v>
      </c>
      <c r="D613" t="s">
        <v>1014</v>
      </c>
      <c r="E613" s="4" t="str">
        <f>VLOOKUP(C613,Detail!$G:$H,2,FALSE)</f>
        <v>Alambana Uyainah</v>
      </c>
      <c r="F613" s="4" t="str">
        <f>VLOOKUP(D613,Helper!$D$31:$G$36,4,FALSE)</f>
        <v>Pak Andi</v>
      </c>
      <c r="G613">
        <v>84</v>
      </c>
      <c r="H613">
        <v>42</v>
      </c>
      <c r="I613">
        <v>78</v>
      </c>
      <c r="J613">
        <v>59</v>
      </c>
      <c r="K613">
        <v>71</v>
      </c>
      <c r="L613">
        <v>96</v>
      </c>
      <c r="M613">
        <v>69</v>
      </c>
      <c r="N613" s="36" t="str">
        <f>IFERROR(VLOOKUP(C613,Absen!$A$2:$B$501,2,FALSE),"No")</f>
        <v>No</v>
      </c>
      <c r="O613" t="str">
        <f t="shared" si="28"/>
        <v>No</v>
      </c>
      <c r="P613">
        <f t="shared" si="29"/>
        <v>69</v>
      </c>
      <c r="Q613" s="42">
        <f>(Main!G613*12.5%)+(H613*12.5%)+(J613*12.5%)+(K613*12.5%)+(I613*20%)+(L613*20%)+(P613*10%)</f>
        <v>73.700000000000017</v>
      </c>
      <c r="R613" t="str">
        <f>VLOOKUP(Q613,Cara!$E$44:$F$49,2,TRUE)</f>
        <v>B</v>
      </c>
      <c r="S613" s="5">
        <f>VLOOKUP(C613,Sheet1!$A$2:$B$1001,2,FALSE)</f>
        <v>38262</v>
      </c>
      <c r="T613" s="6" t="str">
        <f>VLOOKUP(C613,Sheet1!$A$2:$G$1001,7,)</f>
        <v>Tidore Kepulauan</v>
      </c>
      <c r="U613" s="4">
        <f>VLOOKUP(C613,Sheet1!$A$2:$D$1001,4,FALSE)</f>
        <v>165</v>
      </c>
      <c r="V613" s="4">
        <f>VLOOKUP(C613,Sheet1!$A$2:$E$1001,5,FALSE)</f>
        <v>89</v>
      </c>
      <c r="W613" s="4" t="str">
        <f>VLOOKUP(C613,Sheet1!$A$2:$F$1001,6,FALSE)</f>
        <v>Gang Gardujati No. 90</v>
      </c>
      <c r="X613" s="4" t="str">
        <f>VLOOKUP(Main!C613,Sheet1!$A$2:$C$1001,3,FALSE)</f>
        <v>O-</v>
      </c>
    </row>
    <row r="614" spans="1:24" ht="15.75" x14ac:dyDescent="0.25">
      <c r="A614" s="43">
        <v>613</v>
      </c>
      <c r="B614" t="str">
        <f>VLOOKUP(D614,Cara!$C$21:$D$27,2,FALSE)</f>
        <v>D</v>
      </c>
      <c r="C614" t="str">
        <f t="shared" si="27"/>
        <v>D0613</v>
      </c>
      <c r="D614" t="s">
        <v>1013</v>
      </c>
      <c r="E614" s="4" t="str">
        <f>VLOOKUP(C614,Detail!$G:$H,2,FALSE)</f>
        <v>Laksana Ardianto</v>
      </c>
      <c r="F614" s="4" t="str">
        <f>VLOOKUP(D614,Helper!$D$31:$G$36,4,FALSE)</f>
        <v>Pak Krisna</v>
      </c>
      <c r="G614">
        <v>66</v>
      </c>
      <c r="H614">
        <v>49</v>
      </c>
      <c r="I614">
        <v>71</v>
      </c>
      <c r="J614">
        <v>65</v>
      </c>
      <c r="K614">
        <v>95</v>
      </c>
      <c r="L614">
        <v>65</v>
      </c>
      <c r="M614">
        <v>87</v>
      </c>
      <c r="N614" s="36">
        <f>IFERROR(VLOOKUP(C614,Absen!$A$2:$B$501,2,FALSE),"No")</f>
        <v>44780</v>
      </c>
      <c r="O614" t="str">
        <f t="shared" si="28"/>
        <v>August</v>
      </c>
      <c r="P614">
        <f t="shared" si="29"/>
        <v>77</v>
      </c>
      <c r="Q614" s="42">
        <f>(Main!G614*12.5%)+(H614*12.5%)+(J614*12.5%)+(K614*12.5%)+(I614*20%)+(L614*20%)+(P614*10%)</f>
        <v>69.275000000000006</v>
      </c>
      <c r="R614" t="str">
        <f>VLOOKUP(Q614,Cara!$E$44:$F$49,2,TRUE)</f>
        <v>C</v>
      </c>
      <c r="S614" s="5">
        <f>VLOOKUP(C614,Sheet1!$A$2:$B$1001,2,FALSE)</f>
        <v>38232</v>
      </c>
      <c r="T614" s="6" t="str">
        <f>VLOOKUP(C614,Sheet1!$A$2:$G$1001,7,)</f>
        <v>Tarakan</v>
      </c>
      <c r="U614" s="4">
        <f>VLOOKUP(C614,Sheet1!$A$2:$D$1001,4,FALSE)</f>
        <v>159</v>
      </c>
      <c r="V614" s="4">
        <f>VLOOKUP(C614,Sheet1!$A$2:$E$1001,5,FALSE)</f>
        <v>46</v>
      </c>
      <c r="W614" s="4" t="str">
        <f>VLOOKUP(C614,Sheet1!$A$2:$F$1001,6,FALSE)</f>
        <v>Gg. Rumah Sakit No. 35</v>
      </c>
      <c r="X614" s="4" t="str">
        <f>VLOOKUP(Main!C614,Sheet1!$A$2:$C$1001,3,FALSE)</f>
        <v>O-</v>
      </c>
    </row>
    <row r="615" spans="1:24" ht="15.75" x14ac:dyDescent="0.25">
      <c r="A615" s="43">
        <v>614</v>
      </c>
      <c r="B615" t="str">
        <f>VLOOKUP(D615,Cara!$C$21:$D$27,2,FALSE)</f>
        <v>C</v>
      </c>
      <c r="C615" t="str">
        <f t="shared" si="27"/>
        <v>C0614</v>
      </c>
      <c r="D615" t="s">
        <v>1012</v>
      </c>
      <c r="E615" s="4" t="str">
        <f>VLOOKUP(C615,Detail!$G:$H,2,FALSE)</f>
        <v>Tania Andriani</v>
      </c>
      <c r="F615" s="4" t="str">
        <f>VLOOKUP(D615,Helper!$D$31:$G$36,4,FALSE)</f>
        <v>Bu Dwi</v>
      </c>
      <c r="G615">
        <v>54</v>
      </c>
      <c r="H615">
        <v>46</v>
      </c>
      <c r="I615">
        <v>94</v>
      </c>
      <c r="J615">
        <v>58</v>
      </c>
      <c r="K615">
        <v>62</v>
      </c>
      <c r="L615">
        <v>46</v>
      </c>
      <c r="M615">
        <v>69</v>
      </c>
      <c r="N615" s="36">
        <f>IFERROR(VLOOKUP(C615,Absen!$A$2:$B$501,2,FALSE),"No")</f>
        <v>44843</v>
      </c>
      <c r="O615" t="str">
        <f t="shared" si="28"/>
        <v>October</v>
      </c>
      <c r="P615">
        <f t="shared" si="29"/>
        <v>59</v>
      </c>
      <c r="Q615" s="42">
        <f>(Main!G615*12.5%)+(H615*12.5%)+(J615*12.5%)+(K615*12.5%)+(I615*20%)+(L615*20%)+(P615*10%)</f>
        <v>61.4</v>
      </c>
      <c r="R615" t="str">
        <f>VLOOKUP(Q615,Cara!$E$44:$F$49,2,TRUE)</f>
        <v>C</v>
      </c>
      <c r="S615" s="5">
        <f>VLOOKUP(C615,Sheet1!$A$2:$B$1001,2,FALSE)</f>
        <v>38119</v>
      </c>
      <c r="T615" s="6" t="str">
        <f>VLOOKUP(C615,Sheet1!$A$2:$G$1001,7,)</f>
        <v>Banjarmasin</v>
      </c>
      <c r="U615" s="4">
        <f>VLOOKUP(C615,Sheet1!$A$2:$D$1001,4,FALSE)</f>
        <v>180</v>
      </c>
      <c r="V615" s="4">
        <f>VLOOKUP(C615,Sheet1!$A$2:$E$1001,5,FALSE)</f>
        <v>90</v>
      </c>
      <c r="W615" s="4" t="str">
        <f>VLOOKUP(C615,Sheet1!$A$2:$F$1001,6,FALSE)</f>
        <v xml:space="preserve">Gang Abdul Muis No. 2
</v>
      </c>
      <c r="X615" s="4" t="str">
        <f>VLOOKUP(Main!C615,Sheet1!$A$2:$C$1001,3,FALSE)</f>
        <v>A+</v>
      </c>
    </row>
    <row r="616" spans="1:24" ht="15.75" x14ac:dyDescent="0.25">
      <c r="A616" s="43">
        <v>615</v>
      </c>
      <c r="B616" t="str">
        <f>VLOOKUP(D616,Cara!$C$21:$D$27,2,FALSE)</f>
        <v>F</v>
      </c>
      <c r="C616" t="str">
        <f t="shared" si="27"/>
        <v>F0615</v>
      </c>
      <c r="D616" t="s">
        <v>1011</v>
      </c>
      <c r="E616" s="4" t="str">
        <f>VLOOKUP(C616,Detail!$G:$H,2,FALSE)</f>
        <v>Prabu Halim</v>
      </c>
      <c r="F616" s="4" t="str">
        <f>VLOOKUP(D616,Helper!$D$31:$G$36,4,FALSE)</f>
        <v>Bu Ratna</v>
      </c>
      <c r="G616">
        <v>91</v>
      </c>
      <c r="H616">
        <v>63</v>
      </c>
      <c r="I616">
        <v>46</v>
      </c>
      <c r="J616">
        <v>51</v>
      </c>
      <c r="K616">
        <v>87</v>
      </c>
      <c r="L616">
        <v>49</v>
      </c>
      <c r="M616">
        <v>76</v>
      </c>
      <c r="N616" s="36">
        <f>IFERROR(VLOOKUP(C616,Absen!$A$2:$B$501,2,FALSE),"No")</f>
        <v>44807</v>
      </c>
      <c r="O616" t="str">
        <f t="shared" si="28"/>
        <v>September</v>
      </c>
      <c r="P616">
        <f t="shared" si="29"/>
        <v>66</v>
      </c>
      <c r="Q616" s="42">
        <f>(Main!G616*12.5%)+(H616*12.5%)+(J616*12.5%)+(K616*12.5%)+(I616*20%)+(L616*20%)+(P616*10%)</f>
        <v>62.1</v>
      </c>
      <c r="R616" t="str">
        <f>VLOOKUP(Q616,Cara!$E$44:$F$49,2,TRUE)</f>
        <v>C</v>
      </c>
      <c r="S616" s="5">
        <f>VLOOKUP(C616,Sheet1!$A$2:$B$1001,2,FALSE)</f>
        <v>37325</v>
      </c>
      <c r="T616" s="6" t="str">
        <f>VLOOKUP(C616,Sheet1!$A$2:$G$1001,7,)</f>
        <v>Makassar</v>
      </c>
      <c r="U616" s="4">
        <f>VLOOKUP(C616,Sheet1!$A$2:$D$1001,4,FALSE)</f>
        <v>171</v>
      </c>
      <c r="V616" s="4">
        <f>VLOOKUP(C616,Sheet1!$A$2:$E$1001,5,FALSE)</f>
        <v>58</v>
      </c>
      <c r="W616" s="4" t="str">
        <f>VLOOKUP(C616,Sheet1!$A$2:$F$1001,6,FALSE)</f>
        <v xml:space="preserve">Gang Jayawijaya No. 7
</v>
      </c>
      <c r="X616" s="4" t="str">
        <f>VLOOKUP(Main!C616,Sheet1!$A$2:$C$1001,3,FALSE)</f>
        <v>B-</v>
      </c>
    </row>
    <row r="617" spans="1:24" ht="15.75" x14ac:dyDescent="0.25">
      <c r="A617" s="43">
        <v>616</v>
      </c>
      <c r="B617" t="str">
        <f>VLOOKUP(D617,Cara!$C$21:$D$27,2,FALSE)</f>
        <v>C</v>
      </c>
      <c r="C617" t="str">
        <f t="shared" si="27"/>
        <v>C0616</v>
      </c>
      <c r="D617" t="s">
        <v>1012</v>
      </c>
      <c r="E617" s="4" t="str">
        <f>VLOOKUP(C617,Detail!$G:$H,2,FALSE)</f>
        <v>Balangga Kusuma</v>
      </c>
      <c r="F617" s="4" t="str">
        <f>VLOOKUP(D617,Helper!$D$31:$G$36,4,FALSE)</f>
        <v>Bu Dwi</v>
      </c>
      <c r="G617">
        <v>58</v>
      </c>
      <c r="H617">
        <v>61</v>
      </c>
      <c r="I617">
        <v>64</v>
      </c>
      <c r="J617">
        <v>58</v>
      </c>
      <c r="K617">
        <v>59</v>
      </c>
      <c r="L617">
        <v>88</v>
      </c>
      <c r="M617">
        <v>93</v>
      </c>
      <c r="N617" s="36">
        <f>IFERROR(VLOOKUP(C617,Absen!$A$2:$B$501,2,FALSE),"No")</f>
        <v>44914</v>
      </c>
      <c r="O617" t="str">
        <f t="shared" si="28"/>
        <v>December</v>
      </c>
      <c r="P617">
        <f t="shared" si="29"/>
        <v>83</v>
      </c>
      <c r="Q617" s="42">
        <f>(Main!G617*12.5%)+(H617*12.5%)+(J617*12.5%)+(K617*12.5%)+(I617*20%)+(L617*20%)+(P617*10%)</f>
        <v>68.2</v>
      </c>
      <c r="R617" t="str">
        <f>VLOOKUP(Q617,Cara!$E$44:$F$49,2,TRUE)</f>
        <v>C</v>
      </c>
      <c r="S617" s="5">
        <f>VLOOKUP(C617,Sheet1!$A$2:$B$1001,2,FALSE)</f>
        <v>37927</v>
      </c>
      <c r="T617" s="6" t="str">
        <f>VLOOKUP(C617,Sheet1!$A$2:$G$1001,7,)</f>
        <v>Pangkalpinang</v>
      </c>
      <c r="U617" s="4">
        <f>VLOOKUP(C617,Sheet1!$A$2:$D$1001,4,FALSE)</f>
        <v>178</v>
      </c>
      <c r="V617" s="4">
        <f>VLOOKUP(C617,Sheet1!$A$2:$E$1001,5,FALSE)</f>
        <v>86</v>
      </c>
      <c r="W617" s="4" t="str">
        <f>VLOOKUP(C617,Sheet1!$A$2:$F$1001,6,FALSE)</f>
        <v>Jl. Waringin No. 03</v>
      </c>
      <c r="X617" s="4" t="str">
        <f>VLOOKUP(Main!C617,Sheet1!$A$2:$C$1001,3,FALSE)</f>
        <v>O-</v>
      </c>
    </row>
    <row r="618" spans="1:24" ht="15.75" x14ac:dyDescent="0.25">
      <c r="A618" s="43">
        <v>617</v>
      </c>
      <c r="B618" t="str">
        <f>VLOOKUP(D618,Cara!$C$21:$D$27,2,FALSE)</f>
        <v>D</v>
      </c>
      <c r="C618" t="str">
        <f t="shared" si="27"/>
        <v>D0617</v>
      </c>
      <c r="D618" t="s">
        <v>1013</v>
      </c>
      <c r="E618" s="4" t="str">
        <f>VLOOKUP(C618,Detail!$G:$H,2,FALSE)</f>
        <v>Teguh Hardiansyah</v>
      </c>
      <c r="F618" s="4" t="str">
        <f>VLOOKUP(D618,Helper!$D$31:$G$36,4,FALSE)</f>
        <v>Pak Krisna</v>
      </c>
      <c r="G618">
        <v>55</v>
      </c>
      <c r="H618">
        <v>60</v>
      </c>
      <c r="I618">
        <v>89</v>
      </c>
      <c r="J618">
        <v>59</v>
      </c>
      <c r="K618">
        <v>53</v>
      </c>
      <c r="L618">
        <v>92</v>
      </c>
      <c r="M618">
        <v>90</v>
      </c>
      <c r="N618" s="36" t="str">
        <f>IFERROR(VLOOKUP(C618,Absen!$A$2:$B$501,2,FALSE),"No")</f>
        <v>No</v>
      </c>
      <c r="O618" t="str">
        <f t="shared" si="28"/>
        <v>No</v>
      </c>
      <c r="P618">
        <f t="shared" si="29"/>
        <v>90</v>
      </c>
      <c r="Q618" s="42">
        <f>(Main!G618*12.5%)+(H618*12.5%)+(J618*12.5%)+(K618*12.5%)+(I618*20%)+(L618*20%)+(P618*10%)</f>
        <v>73.575000000000003</v>
      </c>
      <c r="R618" t="str">
        <f>VLOOKUP(Q618,Cara!$E$44:$F$49,2,TRUE)</f>
        <v>B</v>
      </c>
      <c r="S618" s="5">
        <f>VLOOKUP(C618,Sheet1!$A$2:$B$1001,2,FALSE)</f>
        <v>37631</v>
      </c>
      <c r="T618" s="6" t="str">
        <f>VLOOKUP(C618,Sheet1!$A$2:$G$1001,7,)</f>
        <v>Padang Sidempuan</v>
      </c>
      <c r="U618" s="4">
        <f>VLOOKUP(C618,Sheet1!$A$2:$D$1001,4,FALSE)</f>
        <v>154</v>
      </c>
      <c r="V618" s="4">
        <f>VLOOKUP(C618,Sheet1!$A$2:$E$1001,5,FALSE)</f>
        <v>94</v>
      </c>
      <c r="W618" s="4" t="str">
        <f>VLOOKUP(C618,Sheet1!$A$2:$F$1001,6,FALSE)</f>
        <v xml:space="preserve">Jalan Rumah Sakit No. 6
</v>
      </c>
      <c r="X618" s="4" t="str">
        <f>VLOOKUP(Main!C618,Sheet1!$A$2:$C$1001,3,FALSE)</f>
        <v>A+</v>
      </c>
    </row>
    <row r="619" spans="1:24" ht="15.75" x14ac:dyDescent="0.25">
      <c r="A619" s="43">
        <v>618</v>
      </c>
      <c r="B619" t="str">
        <f>VLOOKUP(D619,Cara!$C$21:$D$27,2,FALSE)</f>
        <v>B</v>
      </c>
      <c r="C619" t="str">
        <f t="shared" si="27"/>
        <v>B0618</v>
      </c>
      <c r="D619" t="s">
        <v>1014</v>
      </c>
      <c r="E619" s="4" t="str">
        <f>VLOOKUP(C619,Detail!$G:$H,2,FALSE)</f>
        <v>Kenzie Widodo</v>
      </c>
      <c r="F619" s="4" t="str">
        <f>VLOOKUP(D619,Helper!$D$31:$G$36,4,FALSE)</f>
        <v>Pak Andi</v>
      </c>
      <c r="G619">
        <v>57</v>
      </c>
      <c r="H619">
        <v>58</v>
      </c>
      <c r="I619">
        <v>65</v>
      </c>
      <c r="J619">
        <v>68</v>
      </c>
      <c r="K619">
        <v>60</v>
      </c>
      <c r="L619">
        <v>43</v>
      </c>
      <c r="M619">
        <v>73</v>
      </c>
      <c r="N619" s="36" t="str">
        <f>IFERROR(VLOOKUP(C619,Absen!$A$2:$B$501,2,FALSE),"No")</f>
        <v>No</v>
      </c>
      <c r="O619" t="str">
        <f t="shared" si="28"/>
        <v>No</v>
      </c>
      <c r="P619">
        <f t="shared" si="29"/>
        <v>73</v>
      </c>
      <c r="Q619" s="42">
        <f>(Main!G619*12.5%)+(H619*12.5%)+(J619*12.5%)+(K619*12.5%)+(I619*20%)+(L619*20%)+(P619*10%)</f>
        <v>59.275000000000006</v>
      </c>
      <c r="R619" t="str">
        <f>VLOOKUP(Q619,Cara!$E$44:$F$49,2,TRUE)</f>
        <v>D</v>
      </c>
      <c r="S619" s="5">
        <f>VLOOKUP(C619,Sheet1!$A$2:$B$1001,2,FALSE)</f>
        <v>38229</v>
      </c>
      <c r="T619" s="6" t="str">
        <f>VLOOKUP(C619,Sheet1!$A$2:$G$1001,7,)</f>
        <v>Pematangsiantar</v>
      </c>
      <c r="U619" s="4">
        <f>VLOOKUP(C619,Sheet1!$A$2:$D$1001,4,FALSE)</f>
        <v>165</v>
      </c>
      <c r="V619" s="4">
        <f>VLOOKUP(C619,Sheet1!$A$2:$E$1001,5,FALSE)</f>
        <v>63</v>
      </c>
      <c r="W619" s="4" t="str">
        <f>VLOOKUP(C619,Sheet1!$A$2:$F$1001,6,FALSE)</f>
        <v>Jalan Kendalsari No. 04</v>
      </c>
      <c r="X619" s="4" t="str">
        <f>VLOOKUP(Main!C619,Sheet1!$A$2:$C$1001,3,FALSE)</f>
        <v>AB-</v>
      </c>
    </row>
    <row r="620" spans="1:24" ht="15.75" x14ac:dyDescent="0.25">
      <c r="A620" s="43">
        <v>619</v>
      </c>
      <c r="B620" t="str">
        <f>VLOOKUP(D620,Cara!$C$21:$D$27,2,FALSE)</f>
        <v>B</v>
      </c>
      <c r="C620" t="str">
        <f t="shared" si="27"/>
        <v>B0619</v>
      </c>
      <c r="D620" t="s">
        <v>1014</v>
      </c>
      <c r="E620" s="4" t="str">
        <f>VLOOKUP(C620,Detail!$G:$H,2,FALSE)</f>
        <v>Galak Oktaviani</v>
      </c>
      <c r="F620" s="4" t="str">
        <f>VLOOKUP(D620,Helper!$D$31:$G$36,4,FALSE)</f>
        <v>Pak Andi</v>
      </c>
      <c r="G620">
        <v>60</v>
      </c>
      <c r="H620">
        <v>63</v>
      </c>
      <c r="I620">
        <v>44</v>
      </c>
      <c r="J620">
        <v>68</v>
      </c>
      <c r="K620">
        <v>64</v>
      </c>
      <c r="L620">
        <v>57</v>
      </c>
      <c r="M620">
        <v>70</v>
      </c>
      <c r="N620" s="36" t="str">
        <f>IFERROR(VLOOKUP(C620,Absen!$A$2:$B$501,2,FALSE),"No")</f>
        <v>No</v>
      </c>
      <c r="O620" t="str">
        <f t="shared" si="28"/>
        <v>No</v>
      </c>
      <c r="P620">
        <f t="shared" si="29"/>
        <v>70</v>
      </c>
      <c r="Q620" s="42">
        <f>(Main!G620*12.5%)+(H620*12.5%)+(J620*12.5%)+(K620*12.5%)+(I620*20%)+(L620*20%)+(P620*10%)</f>
        <v>59.074999999999996</v>
      </c>
      <c r="R620" t="str">
        <f>VLOOKUP(Q620,Cara!$E$44:$F$49,2,TRUE)</f>
        <v>D</v>
      </c>
      <c r="S620" s="5">
        <f>VLOOKUP(C620,Sheet1!$A$2:$B$1001,2,FALSE)</f>
        <v>37502</v>
      </c>
      <c r="T620" s="6" t="str">
        <f>VLOOKUP(C620,Sheet1!$A$2:$G$1001,7,)</f>
        <v>Surakarta</v>
      </c>
      <c r="U620" s="4">
        <f>VLOOKUP(C620,Sheet1!$A$2:$D$1001,4,FALSE)</f>
        <v>173</v>
      </c>
      <c r="V620" s="4">
        <f>VLOOKUP(C620,Sheet1!$A$2:$E$1001,5,FALSE)</f>
        <v>62</v>
      </c>
      <c r="W620" s="4" t="str">
        <f>VLOOKUP(C620,Sheet1!$A$2:$F$1001,6,FALSE)</f>
        <v>Jl. Abdul Muis No. 96</v>
      </c>
      <c r="X620" s="4" t="str">
        <f>VLOOKUP(Main!C620,Sheet1!$A$2:$C$1001,3,FALSE)</f>
        <v>O+</v>
      </c>
    </row>
    <row r="621" spans="1:24" ht="15.75" x14ac:dyDescent="0.25">
      <c r="A621" s="43">
        <v>620</v>
      </c>
      <c r="B621" t="str">
        <f>VLOOKUP(D621,Cara!$C$21:$D$27,2,FALSE)</f>
        <v>C</v>
      </c>
      <c r="C621" t="str">
        <f t="shared" si="27"/>
        <v>C0620</v>
      </c>
      <c r="D621" t="s">
        <v>1012</v>
      </c>
      <c r="E621" s="4" t="str">
        <f>VLOOKUP(C621,Detail!$G:$H,2,FALSE)</f>
        <v>Dimas Megantara</v>
      </c>
      <c r="F621" s="4" t="str">
        <f>VLOOKUP(D621,Helper!$D$31:$G$36,4,FALSE)</f>
        <v>Bu Dwi</v>
      </c>
      <c r="G621">
        <v>76</v>
      </c>
      <c r="H621">
        <v>47</v>
      </c>
      <c r="I621">
        <v>66</v>
      </c>
      <c r="J621">
        <v>50</v>
      </c>
      <c r="K621">
        <v>64</v>
      </c>
      <c r="L621">
        <v>58</v>
      </c>
      <c r="M621">
        <v>99</v>
      </c>
      <c r="N621" s="36">
        <f>IFERROR(VLOOKUP(C621,Absen!$A$2:$B$501,2,FALSE),"No")</f>
        <v>44785</v>
      </c>
      <c r="O621" t="str">
        <f t="shared" si="28"/>
        <v>August</v>
      </c>
      <c r="P621">
        <f t="shared" si="29"/>
        <v>89</v>
      </c>
      <c r="Q621" s="42">
        <f>(Main!G621*12.5%)+(H621*12.5%)+(J621*12.5%)+(K621*12.5%)+(I621*20%)+(L621*20%)+(P621*10%)</f>
        <v>63.325000000000003</v>
      </c>
      <c r="R621" t="str">
        <f>VLOOKUP(Q621,Cara!$E$44:$F$49,2,TRUE)</f>
        <v>C</v>
      </c>
      <c r="S621" s="5">
        <f>VLOOKUP(C621,Sheet1!$A$2:$B$1001,2,FALSE)</f>
        <v>37547</v>
      </c>
      <c r="T621" s="6" t="str">
        <f>VLOOKUP(C621,Sheet1!$A$2:$G$1001,7,)</f>
        <v>Tarakan</v>
      </c>
      <c r="U621" s="4">
        <f>VLOOKUP(C621,Sheet1!$A$2:$D$1001,4,FALSE)</f>
        <v>163</v>
      </c>
      <c r="V621" s="4">
        <f>VLOOKUP(C621,Sheet1!$A$2:$E$1001,5,FALSE)</f>
        <v>91</v>
      </c>
      <c r="W621" s="4" t="str">
        <f>VLOOKUP(C621,Sheet1!$A$2:$F$1001,6,FALSE)</f>
        <v>Jalan Kendalsari No. 20</v>
      </c>
      <c r="X621" s="4" t="str">
        <f>VLOOKUP(Main!C621,Sheet1!$A$2:$C$1001,3,FALSE)</f>
        <v>A+</v>
      </c>
    </row>
    <row r="622" spans="1:24" ht="15.75" x14ac:dyDescent="0.25">
      <c r="A622" s="43">
        <v>621</v>
      </c>
      <c r="B622" t="str">
        <f>VLOOKUP(D622,Cara!$C$21:$D$27,2,FALSE)</f>
        <v>B</v>
      </c>
      <c r="C622" t="str">
        <f t="shared" si="27"/>
        <v>B0621</v>
      </c>
      <c r="D622" t="s">
        <v>1014</v>
      </c>
      <c r="E622" s="4" t="str">
        <f>VLOOKUP(C622,Detail!$G:$H,2,FALSE)</f>
        <v>Empluk Waskita</v>
      </c>
      <c r="F622" s="4" t="str">
        <f>VLOOKUP(D622,Helper!$D$31:$G$36,4,FALSE)</f>
        <v>Pak Andi</v>
      </c>
      <c r="G622">
        <v>85</v>
      </c>
      <c r="H622">
        <v>60</v>
      </c>
      <c r="I622">
        <v>57</v>
      </c>
      <c r="J622">
        <v>73</v>
      </c>
      <c r="K622">
        <v>71</v>
      </c>
      <c r="L622">
        <v>72</v>
      </c>
      <c r="M622">
        <v>83</v>
      </c>
      <c r="N622" s="36" t="str">
        <f>IFERROR(VLOOKUP(C622,Absen!$A$2:$B$501,2,FALSE),"No")</f>
        <v>No</v>
      </c>
      <c r="O622" t="str">
        <f t="shared" si="28"/>
        <v>No</v>
      </c>
      <c r="P622">
        <f t="shared" si="29"/>
        <v>83</v>
      </c>
      <c r="Q622" s="42">
        <f>(Main!G622*12.5%)+(H622*12.5%)+(J622*12.5%)+(K622*12.5%)+(I622*20%)+(L622*20%)+(P622*10%)</f>
        <v>70.224999999999994</v>
      </c>
      <c r="R622" t="str">
        <f>VLOOKUP(Q622,Cara!$E$44:$F$49,2,TRUE)</f>
        <v>B</v>
      </c>
      <c r="S622" s="5">
        <f>VLOOKUP(C622,Sheet1!$A$2:$B$1001,2,FALSE)</f>
        <v>37590</v>
      </c>
      <c r="T622" s="6" t="str">
        <f>VLOOKUP(C622,Sheet1!$A$2:$G$1001,7,)</f>
        <v>Banjarbaru</v>
      </c>
      <c r="U622" s="4">
        <f>VLOOKUP(C622,Sheet1!$A$2:$D$1001,4,FALSE)</f>
        <v>150</v>
      </c>
      <c r="V622" s="4">
        <f>VLOOKUP(C622,Sheet1!$A$2:$E$1001,5,FALSE)</f>
        <v>86</v>
      </c>
      <c r="W622" s="4" t="str">
        <f>VLOOKUP(C622,Sheet1!$A$2:$F$1001,6,FALSE)</f>
        <v>Jalan KH Amin Jasuta No. 27</v>
      </c>
      <c r="X622" s="4" t="str">
        <f>VLOOKUP(Main!C622,Sheet1!$A$2:$C$1001,3,FALSE)</f>
        <v>O+</v>
      </c>
    </row>
    <row r="623" spans="1:24" ht="15.75" x14ac:dyDescent="0.25">
      <c r="A623" s="43">
        <v>622</v>
      </c>
      <c r="B623" t="str">
        <f>VLOOKUP(D623,Cara!$C$21:$D$27,2,FALSE)</f>
        <v>E</v>
      </c>
      <c r="C623" t="str">
        <f t="shared" si="27"/>
        <v>E0622</v>
      </c>
      <c r="D623" t="s">
        <v>1010</v>
      </c>
      <c r="E623" s="4" t="str">
        <f>VLOOKUP(C623,Detail!$G:$H,2,FALSE)</f>
        <v>Jagaraga Wahyuni</v>
      </c>
      <c r="F623" s="4" t="str">
        <f>VLOOKUP(D623,Helper!$D$31:$G$36,4,FALSE)</f>
        <v>Pak Budi</v>
      </c>
      <c r="G623">
        <v>59</v>
      </c>
      <c r="H623">
        <v>63</v>
      </c>
      <c r="I623">
        <v>44</v>
      </c>
      <c r="J623">
        <v>57</v>
      </c>
      <c r="K623">
        <v>95</v>
      </c>
      <c r="L623">
        <v>72</v>
      </c>
      <c r="M623">
        <v>60</v>
      </c>
      <c r="N623" s="36">
        <f>IFERROR(VLOOKUP(C623,Absen!$A$2:$B$501,2,FALSE),"No")</f>
        <v>44838</v>
      </c>
      <c r="O623" t="str">
        <f t="shared" si="28"/>
        <v>October</v>
      </c>
      <c r="P623">
        <f t="shared" si="29"/>
        <v>50</v>
      </c>
      <c r="Q623" s="42">
        <f>(Main!G623*12.5%)+(H623*12.5%)+(J623*12.5%)+(K623*12.5%)+(I623*20%)+(L623*20%)+(P623*10%)</f>
        <v>62.449999999999996</v>
      </c>
      <c r="R623" t="str">
        <f>VLOOKUP(Q623,Cara!$E$44:$F$49,2,TRUE)</f>
        <v>C</v>
      </c>
      <c r="S623" s="5">
        <f>VLOOKUP(C623,Sheet1!$A$2:$B$1001,2,FALSE)</f>
        <v>37172</v>
      </c>
      <c r="T623" s="6" t="str">
        <f>VLOOKUP(C623,Sheet1!$A$2:$G$1001,7,)</f>
        <v>Madiun</v>
      </c>
      <c r="U623" s="4">
        <f>VLOOKUP(C623,Sheet1!$A$2:$D$1001,4,FALSE)</f>
        <v>177</v>
      </c>
      <c r="V623" s="4">
        <f>VLOOKUP(C623,Sheet1!$A$2:$E$1001,5,FALSE)</f>
        <v>69</v>
      </c>
      <c r="W623" s="4" t="str">
        <f>VLOOKUP(C623,Sheet1!$A$2:$F$1001,6,FALSE)</f>
        <v>Gang Moch. Ramdan No. 09</v>
      </c>
      <c r="X623" s="4" t="str">
        <f>VLOOKUP(Main!C623,Sheet1!$A$2:$C$1001,3,FALSE)</f>
        <v>O+</v>
      </c>
    </row>
    <row r="624" spans="1:24" ht="15.75" x14ac:dyDescent="0.25">
      <c r="A624" s="43">
        <v>623</v>
      </c>
      <c r="B624" t="str">
        <f>VLOOKUP(D624,Cara!$C$21:$D$27,2,FALSE)</f>
        <v>C</v>
      </c>
      <c r="C624" t="str">
        <f t="shared" si="27"/>
        <v>C0623</v>
      </c>
      <c r="D624" t="s">
        <v>1012</v>
      </c>
      <c r="E624" s="4" t="str">
        <f>VLOOKUP(C624,Detail!$G:$H,2,FALSE)</f>
        <v>Dwi Wibowo</v>
      </c>
      <c r="F624" s="4" t="str">
        <f>VLOOKUP(D624,Helper!$D$31:$G$36,4,FALSE)</f>
        <v>Bu Dwi</v>
      </c>
      <c r="G624">
        <v>52</v>
      </c>
      <c r="H624">
        <v>65</v>
      </c>
      <c r="I624">
        <v>72</v>
      </c>
      <c r="J624">
        <v>64</v>
      </c>
      <c r="K624">
        <v>86</v>
      </c>
      <c r="L624">
        <v>62</v>
      </c>
      <c r="M624">
        <v>99</v>
      </c>
      <c r="N624" s="36">
        <f>IFERROR(VLOOKUP(C624,Absen!$A$2:$B$501,2,FALSE),"No")</f>
        <v>44897</v>
      </c>
      <c r="O624" t="str">
        <f t="shared" si="28"/>
        <v>December</v>
      </c>
      <c r="P624">
        <f t="shared" si="29"/>
        <v>89</v>
      </c>
      <c r="Q624" s="42">
        <f>(Main!G624*12.5%)+(H624*12.5%)+(J624*12.5%)+(K624*12.5%)+(I624*20%)+(L624*20%)+(P624*10%)</f>
        <v>69.075000000000003</v>
      </c>
      <c r="R624" t="str">
        <f>VLOOKUP(Q624,Cara!$E$44:$F$49,2,TRUE)</f>
        <v>C</v>
      </c>
      <c r="S624" s="5">
        <f>VLOOKUP(C624,Sheet1!$A$2:$B$1001,2,FALSE)</f>
        <v>38439</v>
      </c>
      <c r="T624" s="6" t="str">
        <f>VLOOKUP(C624,Sheet1!$A$2:$G$1001,7,)</f>
        <v>Kediri</v>
      </c>
      <c r="U624" s="4">
        <f>VLOOKUP(C624,Sheet1!$A$2:$D$1001,4,FALSE)</f>
        <v>171</v>
      </c>
      <c r="V624" s="4">
        <f>VLOOKUP(C624,Sheet1!$A$2:$E$1001,5,FALSE)</f>
        <v>85</v>
      </c>
      <c r="W624" s="4" t="str">
        <f>VLOOKUP(C624,Sheet1!$A$2:$F$1001,6,FALSE)</f>
        <v xml:space="preserve">Gg. Kutai No. 0
</v>
      </c>
      <c r="X624" s="4" t="str">
        <f>VLOOKUP(Main!C624,Sheet1!$A$2:$C$1001,3,FALSE)</f>
        <v>A-</v>
      </c>
    </row>
    <row r="625" spans="1:24" ht="15.75" x14ac:dyDescent="0.25">
      <c r="A625" s="43">
        <v>624</v>
      </c>
      <c r="B625" t="str">
        <f>VLOOKUP(D625,Cara!$C$21:$D$27,2,FALSE)</f>
        <v>D</v>
      </c>
      <c r="C625" t="str">
        <f t="shared" si="27"/>
        <v>D0624</v>
      </c>
      <c r="D625" t="s">
        <v>1013</v>
      </c>
      <c r="E625" s="4" t="str">
        <f>VLOOKUP(C625,Detail!$G:$H,2,FALSE)</f>
        <v>Pardi Yulianti</v>
      </c>
      <c r="F625" s="4" t="str">
        <f>VLOOKUP(D625,Helper!$D$31:$G$36,4,FALSE)</f>
        <v>Pak Krisna</v>
      </c>
      <c r="G625">
        <v>76</v>
      </c>
      <c r="H625">
        <v>58</v>
      </c>
      <c r="I625">
        <v>43</v>
      </c>
      <c r="J625">
        <v>51</v>
      </c>
      <c r="K625">
        <v>76</v>
      </c>
      <c r="L625">
        <v>64</v>
      </c>
      <c r="M625">
        <v>100</v>
      </c>
      <c r="N625" s="36" t="str">
        <f>IFERROR(VLOOKUP(C625,Absen!$A$2:$B$501,2,FALSE),"No")</f>
        <v>No</v>
      </c>
      <c r="O625" t="str">
        <f t="shared" si="28"/>
        <v>No</v>
      </c>
      <c r="P625">
        <f t="shared" si="29"/>
        <v>100</v>
      </c>
      <c r="Q625" s="42">
        <f>(Main!G625*12.5%)+(H625*12.5%)+(J625*12.5%)+(K625*12.5%)+(I625*20%)+(L625*20%)+(P625*10%)</f>
        <v>64.025000000000006</v>
      </c>
      <c r="R625" t="str">
        <f>VLOOKUP(Q625,Cara!$E$44:$F$49,2,TRUE)</f>
        <v>C</v>
      </c>
      <c r="S625" s="5">
        <f>VLOOKUP(C625,Sheet1!$A$2:$B$1001,2,FALSE)</f>
        <v>38092</v>
      </c>
      <c r="T625" s="6" t="str">
        <f>VLOOKUP(C625,Sheet1!$A$2:$G$1001,7,)</f>
        <v>Madiun</v>
      </c>
      <c r="U625" s="4">
        <f>VLOOKUP(C625,Sheet1!$A$2:$D$1001,4,FALSE)</f>
        <v>157</v>
      </c>
      <c r="V625" s="4">
        <f>VLOOKUP(C625,Sheet1!$A$2:$E$1001,5,FALSE)</f>
        <v>57</v>
      </c>
      <c r="W625" s="4" t="str">
        <f>VLOOKUP(C625,Sheet1!$A$2:$F$1001,6,FALSE)</f>
        <v>Jalan M.T Haryono No. 69</v>
      </c>
      <c r="X625" s="4" t="str">
        <f>VLOOKUP(Main!C625,Sheet1!$A$2:$C$1001,3,FALSE)</f>
        <v>AB-</v>
      </c>
    </row>
    <row r="626" spans="1:24" ht="15.75" x14ac:dyDescent="0.25">
      <c r="A626" s="43">
        <v>625</v>
      </c>
      <c r="B626" t="str">
        <f>VLOOKUP(D626,Cara!$C$21:$D$27,2,FALSE)</f>
        <v>B</v>
      </c>
      <c r="C626" t="str">
        <f t="shared" si="27"/>
        <v>B0625</v>
      </c>
      <c r="D626" t="s">
        <v>1014</v>
      </c>
      <c r="E626" s="4" t="str">
        <f>VLOOKUP(C626,Detail!$G:$H,2,FALSE)</f>
        <v>Faizah Suwarno</v>
      </c>
      <c r="F626" s="4" t="str">
        <f>VLOOKUP(D626,Helper!$D$31:$G$36,4,FALSE)</f>
        <v>Pak Andi</v>
      </c>
      <c r="G626">
        <v>78</v>
      </c>
      <c r="H626">
        <v>52</v>
      </c>
      <c r="I626">
        <v>84</v>
      </c>
      <c r="J626">
        <v>62</v>
      </c>
      <c r="K626">
        <v>60</v>
      </c>
      <c r="L626">
        <v>66</v>
      </c>
      <c r="M626">
        <v>73</v>
      </c>
      <c r="N626" s="36" t="str">
        <f>IFERROR(VLOOKUP(C626,Absen!$A$2:$B$501,2,FALSE),"No")</f>
        <v>No</v>
      </c>
      <c r="O626" t="str">
        <f t="shared" si="28"/>
        <v>No</v>
      </c>
      <c r="P626">
        <f t="shared" si="29"/>
        <v>73</v>
      </c>
      <c r="Q626" s="42">
        <f>(Main!G626*12.5%)+(H626*12.5%)+(J626*12.5%)+(K626*12.5%)+(I626*20%)+(L626*20%)+(P626*10%)</f>
        <v>68.8</v>
      </c>
      <c r="R626" t="str">
        <f>VLOOKUP(Q626,Cara!$E$44:$F$49,2,TRUE)</f>
        <v>C</v>
      </c>
      <c r="S626" s="5">
        <f>VLOOKUP(C626,Sheet1!$A$2:$B$1001,2,FALSE)</f>
        <v>38176</v>
      </c>
      <c r="T626" s="6" t="str">
        <f>VLOOKUP(C626,Sheet1!$A$2:$G$1001,7,)</f>
        <v>Palopo</v>
      </c>
      <c r="U626" s="4">
        <f>VLOOKUP(C626,Sheet1!$A$2:$D$1001,4,FALSE)</f>
        <v>161</v>
      </c>
      <c r="V626" s="4">
        <f>VLOOKUP(C626,Sheet1!$A$2:$E$1001,5,FALSE)</f>
        <v>49</v>
      </c>
      <c r="W626" s="4" t="str">
        <f>VLOOKUP(C626,Sheet1!$A$2:$F$1001,6,FALSE)</f>
        <v xml:space="preserve">Gg. Stasiun Wonokromo No. 5
</v>
      </c>
      <c r="X626" s="4" t="str">
        <f>VLOOKUP(Main!C626,Sheet1!$A$2:$C$1001,3,FALSE)</f>
        <v>B+</v>
      </c>
    </row>
    <row r="627" spans="1:24" ht="15.75" x14ac:dyDescent="0.25">
      <c r="A627" s="43">
        <v>626</v>
      </c>
      <c r="B627" t="str">
        <f>VLOOKUP(D627,Cara!$C$21:$D$27,2,FALSE)</f>
        <v>C</v>
      </c>
      <c r="C627" t="str">
        <f t="shared" si="27"/>
        <v>C0626</v>
      </c>
      <c r="D627" t="s">
        <v>1012</v>
      </c>
      <c r="E627" s="4" t="str">
        <f>VLOOKUP(C627,Detail!$G:$H,2,FALSE)</f>
        <v>Embuh Prayoga</v>
      </c>
      <c r="F627" s="4" t="str">
        <f>VLOOKUP(D627,Helper!$D$31:$G$36,4,FALSE)</f>
        <v>Bu Dwi</v>
      </c>
      <c r="G627">
        <v>74</v>
      </c>
      <c r="H627">
        <v>43</v>
      </c>
      <c r="I627">
        <v>83</v>
      </c>
      <c r="J627">
        <v>53</v>
      </c>
      <c r="K627">
        <v>74</v>
      </c>
      <c r="L627">
        <v>89</v>
      </c>
      <c r="M627">
        <v>100</v>
      </c>
      <c r="N627" s="36" t="str">
        <f>IFERROR(VLOOKUP(C627,Absen!$A$2:$B$501,2,FALSE),"No")</f>
        <v>No</v>
      </c>
      <c r="O627" t="str">
        <f t="shared" si="28"/>
        <v>No</v>
      </c>
      <c r="P627">
        <f t="shared" si="29"/>
        <v>100</v>
      </c>
      <c r="Q627" s="42">
        <f>(Main!G627*12.5%)+(H627*12.5%)+(J627*12.5%)+(K627*12.5%)+(I627*20%)+(L627*20%)+(P627*10%)</f>
        <v>74.900000000000006</v>
      </c>
      <c r="R627" t="str">
        <f>VLOOKUP(Q627,Cara!$E$44:$F$49,2,TRUE)</f>
        <v>B</v>
      </c>
      <c r="S627" s="5">
        <f>VLOOKUP(C627,Sheet1!$A$2:$B$1001,2,FALSE)</f>
        <v>38176</v>
      </c>
      <c r="T627" s="6" t="str">
        <f>VLOOKUP(C627,Sheet1!$A$2:$G$1001,7,)</f>
        <v>Pontianak</v>
      </c>
      <c r="U627" s="4">
        <f>VLOOKUP(C627,Sheet1!$A$2:$D$1001,4,FALSE)</f>
        <v>171</v>
      </c>
      <c r="V627" s="4">
        <f>VLOOKUP(C627,Sheet1!$A$2:$E$1001,5,FALSE)</f>
        <v>88</v>
      </c>
      <c r="W627" s="4" t="str">
        <f>VLOOKUP(C627,Sheet1!$A$2:$F$1001,6,FALSE)</f>
        <v>Gang Antapani Lama No. 00</v>
      </c>
      <c r="X627" s="4" t="str">
        <f>VLOOKUP(Main!C627,Sheet1!$A$2:$C$1001,3,FALSE)</f>
        <v>AB-</v>
      </c>
    </row>
    <row r="628" spans="1:24" ht="15.75" x14ac:dyDescent="0.25">
      <c r="A628" s="43">
        <v>627</v>
      </c>
      <c r="B628" t="str">
        <f>VLOOKUP(D628,Cara!$C$21:$D$27,2,FALSE)</f>
        <v>F</v>
      </c>
      <c r="C628" t="str">
        <f t="shared" si="27"/>
        <v>F0627</v>
      </c>
      <c r="D628" t="s">
        <v>1011</v>
      </c>
      <c r="E628" s="4" t="str">
        <f>VLOOKUP(C628,Detail!$G:$H,2,FALSE)</f>
        <v>Jaswadi Jailani</v>
      </c>
      <c r="F628" s="4" t="str">
        <f>VLOOKUP(D628,Helper!$D$31:$G$36,4,FALSE)</f>
        <v>Bu Ratna</v>
      </c>
      <c r="G628">
        <v>81</v>
      </c>
      <c r="H628">
        <v>53</v>
      </c>
      <c r="I628">
        <v>58</v>
      </c>
      <c r="J628">
        <v>50</v>
      </c>
      <c r="K628">
        <v>81</v>
      </c>
      <c r="L628">
        <v>60</v>
      </c>
      <c r="M628">
        <v>81</v>
      </c>
      <c r="N628" s="36" t="str">
        <f>IFERROR(VLOOKUP(C628,Absen!$A$2:$B$501,2,FALSE),"No")</f>
        <v>No</v>
      </c>
      <c r="O628" t="str">
        <f t="shared" si="28"/>
        <v>No</v>
      </c>
      <c r="P628">
        <f t="shared" si="29"/>
        <v>81</v>
      </c>
      <c r="Q628" s="42">
        <f>(Main!G628*12.5%)+(H628*12.5%)+(J628*12.5%)+(K628*12.5%)+(I628*20%)+(L628*20%)+(P628*10%)</f>
        <v>64.825000000000003</v>
      </c>
      <c r="R628" t="str">
        <f>VLOOKUP(Q628,Cara!$E$44:$F$49,2,TRUE)</f>
        <v>C</v>
      </c>
      <c r="S628" s="5">
        <f>VLOOKUP(C628,Sheet1!$A$2:$B$1001,2,FALSE)</f>
        <v>37290</v>
      </c>
      <c r="T628" s="6" t="str">
        <f>VLOOKUP(C628,Sheet1!$A$2:$G$1001,7,)</f>
        <v>Solok</v>
      </c>
      <c r="U628" s="4">
        <f>VLOOKUP(C628,Sheet1!$A$2:$D$1001,4,FALSE)</f>
        <v>156</v>
      </c>
      <c r="V628" s="4">
        <f>VLOOKUP(C628,Sheet1!$A$2:$E$1001,5,FALSE)</f>
        <v>76</v>
      </c>
      <c r="W628" s="4" t="str">
        <f>VLOOKUP(C628,Sheet1!$A$2:$F$1001,6,FALSE)</f>
        <v xml:space="preserve">Jl. Pasir Koja No. 6
</v>
      </c>
      <c r="X628" s="4" t="str">
        <f>VLOOKUP(Main!C628,Sheet1!$A$2:$C$1001,3,FALSE)</f>
        <v>AB-</v>
      </c>
    </row>
    <row r="629" spans="1:24" ht="15.75" x14ac:dyDescent="0.25">
      <c r="A629" s="43">
        <v>628</v>
      </c>
      <c r="B629" t="str">
        <f>VLOOKUP(D629,Cara!$C$21:$D$27,2,FALSE)</f>
        <v>B</v>
      </c>
      <c r="C629" t="str">
        <f t="shared" si="27"/>
        <v>B0628</v>
      </c>
      <c r="D629" t="s">
        <v>1014</v>
      </c>
      <c r="E629" s="4" t="str">
        <f>VLOOKUP(C629,Detail!$G:$H,2,FALSE)</f>
        <v>Ibrani Thamrin</v>
      </c>
      <c r="F629" s="4" t="str">
        <f>VLOOKUP(D629,Helper!$D$31:$G$36,4,FALSE)</f>
        <v>Pak Andi</v>
      </c>
      <c r="G629">
        <v>64</v>
      </c>
      <c r="H629">
        <v>65</v>
      </c>
      <c r="I629">
        <v>30</v>
      </c>
      <c r="J629">
        <v>67</v>
      </c>
      <c r="K629">
        <v>73</v>
      </c>
      <c r="L629">
        <v>61</v>
      </c>
      <c r="M629">
        <v>79</v>
      </c>
      <c r="N629" s="36">
        <f>IFERROR(VLOOKUP(C629,Absen!$A$2:$B$501,2,FALSE),"No")</f>
        <v>44803</v>
      </c>
      <c r="O629" t="str">
        <f t="shared" si="28"/>
        <v>August</v>
      </c>
      <c r="P629">
        <f t="shared" si="29"/>
        <v>69</v>
      </c>
      <c r="Q629" s="42">
        <f>(Main!G629*12.5%)+(H629*12.5%)+(J629*12.5%)+(K629*12.5%)+(I629*20%)+(L629*20%)+(P629*10%)</f>
        <v>58.725000000000001</v>
      </c>
      <c r="R629" t="str">
        <f>VLOOKUP(Q629,Cara!$E$44:$F$49,2,TRUE)</f>
        <v>D</v>
      </c>
      <c r="S629" s="5">
        <f>VLOOKUP(C629,Sheet1!$A$2:$B$1001,2,FALSE)</f>
        <v>37677</v>
      </c>
      <c r="T629" s="6" t="str">
        <f>VLOOKUP(C629,Sheet1!$A$2:$G$1001,7,)</f>
        <v>Makassar</v>
      </c>
      <c r="U629" s="4">
        <f>VLOOKUP(C629,Sheet1!$A$2:$D$1001,4,FALSE)</f>
        <v>155</v>
      </c>
      <c r="V629" s="4">
        <f>VLOOKUP(C629,Sheet1!$A$2:$E$1001,5,FALSE)</f>
        <v>71</v>
      </c>
      <c r="W629" s="4" t="str">
        <f>VLOOKUP(C629,Sheet1!$A$2:$F$1001,6,FALSE)</f>
        <v>Jl. Ahmad Dahlan No. 75</v>
      </c>
      <c r="X629" s="4" t="str">
        <f>VLOOKUP(Main!C629,Sheet1!$A$2:$C$1001,3,FALSE)</f>
        <v>A-</v>
      </c>
    </row>
    <row r="630" spans="1:24" ht="15.75" x14ac:dyDescent="0.25">
      <c r="A630" s="43">
        <v>629</v>
      </c>
      <c r="B630" t="str">
        <f>VLOOKUP(D630,Cara!$C$21:$D$27,2,FALSE)</f>
        <v>B</v>
      </c>
      <c r="C630" t="str">
        <f t="shared" si="27"/>
        <v>B0629</v>
      </c>
      <c r="D630" t="s">
        <v>1014</v>
      </c>
      <c r="E630" s="4" t="str">
        <f>VLOOKUP(C630,Detail!$G:$H,2,FALSE)</f>
        <v>Gantar Iswahyudi</v>
      </c>
      <c r="F630" s="4" t="str">
        <f>VLOOKUP(D630,Helper!$D$31:$G$36,4,FALSE)</f>
        <v>Pak Andi</v>
      </c>
      <c r="G630">
        <v>73</v>
      </c>
      <c r="H630">
        <v>41</v>
      </c>
      <c r="I630">
        <v>66</v>
      </c>
      <c r="J630">
        <v>55</v>
      </c>
      <c r="K630">
        <v>94</v>
      </c>
      <c r="L630">
        <v>62</v>
      </c>
      <c r="M630">
        <v>83</v>
      </c>
      <c r="N630" s="36">
        <f>IFERROR(VLOOKUP(C630,Absen!$A$2:$B$501,2,FALSE),"No")</f>
        <v>44858</v>
      </c>
      <c r="O630" t="str">
        <f t="shared" si="28"/>
        <v>October</v>
      </c>
      <c r="P630">
        <f t="shared" si="29"/>
        <v>73</v>
      </c>
      <c r="Q630" s="42">
        <f>(Main!G630*12.5%)+(H630*12.5%)+(J630*12.5%)+(K630*12.5%)+(I630*20%)+(L630*20%)+(P630*10%)</f>
        <v>65.775000000000006</v>
      </c>
      <c r="R630" t="str">
        <f>VLOOKUP(Q630,Cara!$E$44:$F$49,2,TRUE)</f>
        <v>C</v>
      </c>
      <c r="S630" s="5">
        <f>VLOOKUP(C630,Sheet1!$A$2:$B$1001,2,FALSE)</f>
        <v>38000</v>
      </c>
      <c r="T630" s="6" t="str">
        <f>VLOOKUP(C630,Sheet1!$A$2:$G$1001,7,)</f>
        <v>Padang</v>
      </c>
      <c r="U630" s="4">
        <f>VLOOKUP(C630,Sheet1!$A$2:$D$1001,4,FALSE)</f>
        <v>160</v>
      </c>
      <c r="V630" s="4">
        <f>VLOOKUP(C630,Sheet1!$A$2:$E$1001,5,FALSE)</f>
        <v>74</v>
      </c>
      <c r="W630" s="4" t="str">
        <f>VLOOKUP(C630,Sheet1!$A$2:$F$1001,6,FALSE)</f>
        <v xml:space="preserve">Gang Jend. Sudirman No. 8
</v>
      </c>
      <c r="X630" s="4" t="str">
        <f>VLOOKUP(Main!C630,Sheet1!$A$2:$C$1001,3,FALSE)</f>
        <v>B-</v>
      </c>
    </row>
    <row r="631" spans="1:24" ht="15.75" x14ac:dyDescent="0.25">
      <c r="A631" s="43">
        <v>630</v>
      </c>
      <c r="B631" t="str">
        <f>VLOOKUP(D631,Cara!$C$21:$D$27,2,FALSE)</f>
        <v>E</v>
      </c>
      <c r="C631" t="str">
        <f t="shared" si="27"/>
        <v>E0630</v>
      </c>
      <c r="D631" t="s">
        <v>1010</v>
      </c>
      <c r="E631" s="4" t="str">
        <f>VLOOKUP(C631,Detail!$G:$H,2,FALSE)</f>
        <v>Ratih Santoso</v>
      </c>
      <c r="F631" s="4" t="str">
        <f>VLOOKUP(D631,Helper!$D$31:$G$36,4,FALSE)</f>
        <v>Pak Budi</v>
      </c>
      <c r="G631">
        <v>63</v>
      </c>
      <c r="H631">
        <v>67</v>
      </c>
      <c r="I631">
        <v>32</v>
      </c>
      <c r="J631">
        <v>55</v>
      </c>
      <c r="K631">
        <v>56</v>
      </c>
      <c r="L631">
        <v>100</v>
      </c>
      <c r="M631">
        <v>65</v>
      </c>
      <c r="N631" s="36" t="str">
        <f>IFERROR(VLOOKUP(C631,Absen!$A$2:$B$501,2,FALSE),"No")</f>
        <v>No</v>
      </c>
      <c r="O631" t="str">
        <f t="shared" si="28"/>
        <v>No</v>
      </c>
      <c r="P631">
        <f t="shared" si="29"/>
        <v>65</v>
      </c>
      <c r="Q631" s="42">
        <f>(Main!G631*12.5%)+(H631*12.5%)+(J631*12.5%)+(K631*12.5%)+(I631*20%)+(L631*20%)+(P631*10%)</f>
        <v>63.024999999999999</v>
      </c>
      <c r="R631" t="str">
        <f>VLOOKUP(Q631,Cara!$E$44:$F$49,2,TRUE)</f>
        <v>C</v>
      </c>
      <c r="S631" s="5">
        <f>VLOOKUP(C631,Sheet1!$A$2:$B$1001,2,FALSE)</f>
        <v>37998</v>
      </c>
      <c r="T631" s="6" t="str">
        <f>VLOOKUP(C631,Sheet1!$A$2:$G$1001,7,)</f>
        <v>Tarakan</v>
      </c>
      <c r="U631" s="4">
        <f>VLOOKUP(C631,Sheet1!$A$2:$D$1001,4,FALSE)</f>
        <v>168</v>
      </c>
      <c r="V631" s="4">
        <f>VLOOKUP(C631,Sheet1!$A$2:$E$1001,5,FALSE)</f>
        <v>56</v>
      </c>
      <c r="W631" s="4" t="str">
        <f>VLOOKUP(C631,Sheet1!$A$2:$F$1001,6,FALSE)</f>
        <v>Jalan Tubagus Ismail No. 99</v>
      </c>
      <c r="X631" s="4" t="str">
        <f>VLOOKUP(Main!C631,Sheet1!$A$2:$C$1001,3,FALSE)</f>
        <v>O+</v>
      </c>
    </row>
    <row r="632" spans="1:24" ht="15.75" x14ac:dyDescent="0.25">
      <c r="A632" s="43">
        <v>631</v>
      </c>
      <c r="B632" t="str">
        <f>VLOOKUP(D632,Cara!$C$21:$D$27,2,FALSE)</f>
        <v>C</v>
      </c>
      <c r="C632" t="str">
        <f t="shared" si="27"/>
        <v>C0631</v>
      </c>
      <c r="D632" t="s">
        <v>1012</v>
      </c>
      <c r="E632" s="4" t="str">
        <f>VLOOKUP(C632,Detail!$G:$H,2,FALSE)</f>
        <v>Devi Maryadi</v>
      </c>
      <c r="F632" s="4" t="str">
        <f>VLOOKUP(D632,Helper!$D$31:$G$36,4,FALSE)</f>
        <v>Bu Dwi</v>
      </c>
      <c r="G632">
        <v>93</v>
      </c>
      <c r="H632">
        <v>61</v>
      </c>
      <c r="I632">
        <v>48</v>
      </c>
      <c r="J632">
        <v>54</v>
      </c>
      <c r="K632">
        <v>77</v>
      </c>
      <c r="L632">
        <v>84</v>
      </c>
      <c r="M632">
        <v>63</v>
      </c>
      <c r="N632" s="36" t="str">
        <f>IFERROR(VLOOKUP(C632,Absen!$A$2:$B$501,2,FALSE),"No")</f>
        <v>No</v>
      </c>
      <c r="O632" t="str">
        <f t="shared" si="28"/>
        <v>No</v>
      </c>
      <c r="P632">
        <f t="shared" si="29"/>
        <v>63</v>
      </c>
      <c r="Q632" s="42">
        <f>(Main!G632*12.5%)+(H632*12.5%)+(J632*12.5%)+(K632*12.5%)+(I632*20%)+(L632*20%)+(P632*10%)</f>
        <v>68.325000000000003</v>
      </c>
      <c r="R632" t="str">
        <f>VLOOKUP(Q632,Cara!$E$44:$F$49,2,TRUE)</f>
        <v>C</v>
      </c>
      <c r="S632" s="5">
        <f>VLOOKUP(C632,Sheet1!$A$2:$B$1001,2,FALSE)</f>
        <v>37618</v>
      </c>
      <c r="T632" s="6" t="str">
        <f>VLOOKUP(C632,Sheet1!$A$2:$G$1001,7,)</f>
        <v>Binjai</v>
      </c>
      <c r="U632" s="4">
        <f>VLOOKUP(C632,Sheet1!$A$2:$D$1001,4,FALSE)</f>
        <v>159</v>
      </c>
      <c r="V632" s="4">
        <f>VLOOKUP(C632,Sheet1!$A$2:$E$1001,5,FALSE)</f>
        <v>84</v>
      </c>
      <c r="W632" s="4" t="str">
        <f>VLOOKUP(C632,Sheet1!$A$2:$F$1001,6,FALSE)</f>
        <v>Gg. Dipenogoro No. 50</v>
      </c>
      <c r="X632" s="4" t="str">
        <f>VLOOKUP(Main!C632,Sheet1!$A$2:$C$1001,3,FALSE)</f>
        <v>B-</v>
      </c>
    </row>
    <row r="633" spans="1:24" ht="15.75" x14ac:dyDescent="0.25">
      <c r="A633" s="43">
        <v>632</v>
      </c>
      <c r="B633" t="str">
        <f>VLOOKUP(D633,Cara!$C$21:$D$27,2,FALSE)</f>
        <v>C</v>
      </c>
      <c r="C633" t="str">
        <f t="shared" si="27"/>
        <v>C0632</v>
      </c>
      <c r="D633" t="s">
        <v>1012</v>
      </c>
      <c r="E633" s="4" t="str">
        <f>VLOOKUP(C633,Detail!$G:$H,2,FALSE)</f>
        <v>Yahya Kusumo</v>
      </c>
      <c r="F633" s="4" t="str">
        <f>VLOOKUP(D633,Helper!$D$31:$G$36,4,FALSE)</f>
        <v>Bu Dwi</v>
      </c>
      <c r="G633">
        <v>55</v>
      </c>
      <c r="H633">
        <v>40</v>
      </c>
      <c r="I633">
        <v>63</v>
      </c>
      <c r="J633">
        <v>74</v>
      </c>
      <c r="K633">
        <v>60</v>
      </c>
      <c r="L633">
        <v>75</v>
      </c>
      <c r="M633">
        <v>80</v>
      </c>
      <c r="N633" s="36" t="str">
        <f>IFERROR(VLOOKUP(C633,Absen!$A$2:$B$501,2,FALSE),"No")</f>
        <v>No</v>
      </c>
      <c r="O633" t="str">
        <f t="shared" si="28"/>
        <v>No</v>
      </c>
      <c r="P633">
        <f t="shared" si="29"/>
        <v>80</v>
      </c>
      <c r="Q633" s="42">
        <f>(Main!G633*12.5%)+(H633*12.5%)+(J633*12.5%)+(K633*12.5%)+(I633*20%)+(L633*20%)+(P633*10%)</f>
        <v>64.224999999999994</v>
      </c>
      <c r="R633" t="str">
        <f>VLOOKUP(Q633,Cara!$E$44:$F$49,2,TRUE)</f>
        <v>C</v>
      </c>
      <c r="S633" s="5">
        <f>VLOOKUP(C633,Sheet1!$A$2:$B$1001,2,FALSE)</f>
        <v>37859</v>
      </c>
      <c r="T633" s="6" t="str">
        <f>VLOOKUP(C633,Sheet1!$A$2:$G$1001,7,)</f>
        <v>Bandung</v>
      </c>
      <c r="U633" s="4">
        <f>VLOOKUP(C633,Sheet1!$A$2:$D$1001,4,FALSE)</f>
        <v>173</v>
      </c>
      <c r="V633" s="4">
        <f>VLOOKUP(C633,Sheet1!$A$2:$E$1001,5,FALSE)</f>
        <v>68</v>
      </c>
      <c r="W633" s="4" t="str">
        <f>VLOOKUP(C633,Sheet1!$A$2:$F$1001,6,FALSE)</f>
        <v xml:space="preserve">Jl. Kebonjati No. 5
</v>
      </c>
      <c r="X633" s="4" t="str">
        <f>VLOOKUP(Main!C633,Sheet1!$A$2:$C$1001,3,FALSE)</f>
        <v>A-</v>
      </c>
    </row>
    <row r="634" spans="1:24" ht="15.75" x14ac:dyDescent="0.25">
      <c r="A634" s="43">
        <v>633</v>
      </c>
      <c r="B634" t="str">
        <f>VLOOKUP(D634,Cara!$C$21:$D$27,2,FALSE)</f>
        <v>A</v>
      </c>
      <c r="C634" t="str">
        <f t="shared" si="27"/>
        <v>A0633</v>
      </c>
      <c r="D634" t="s">
        <v>1015</v>
      </c>
      <c r="E634" s="4" t="str">
        <f>VLOOKUP(C634,Detail!$G:$H,2,FALSE)</f>
        <v>Mursita Palastri</v>
      </c>
      <c r="F634" s="4" t="str">
        <f>VLOOKUP(D634,Helper!$D$31:$G$36,4,FALSE)</f>
        <v>Bu Made</v>
      </c>
      <c r="G634">
        <v>79</v>
      </c>
      <c r="H634">
        <v>46</v>
      </c>
      <c r="I634">
        <v>54</v>
      </c>
      <c r="J634">
        <v>53</v>
      </c>
      <c r="K634">
        <v>60</v>
      </c>
      <c r="L634">
        <v>99</v>
      </c>
      <c r="M634">
        <v>71</v>
      </c>
      <c r="N634" s="36" t="str">
        <f>IFERROR(VLOOKUP(C634,Absen!$A$2:$B$501,2,FALSE),"No")</f>
        <v>No</v>
      </c>
      <c r="O634" t="str">
        <f t="shared" si="28"/>
        <v>No</v>
      </c>
      <c r="P634">
        <f t="shared" si="29"/>
        <v>71</v>
      </c>
      <c r="Q634" s="42">
        <f>(Main!G634*12.5%)+(H634*12.5%)+(J634*12.5%)+(K634*12.5%)+(I634*20%)+(L634*20%)+(P634*10%)</f>
        <v>67.449999999999989</v>
      </c>
      <c r="R634" t="str">
        <f>VLOOKUP(Q634,Cara!$E$44:$F$49,2,TRUE)</f>
        <v>C</v>
      </c>
      <c r="S634" s="5">
        <f>VLOOKUP(C634,Sheet1!$A$2:$B$1001,2,FALSE)</f>
        <v>37605</v>
      </c>
      <c r="T634" s="6" t="str">
        <f>VLOOKUP(C634,Sheet1!$A$2:$G$1001,7,)</f>
        <v>Probolinggo</v>
      </c>
      <c r="U634" s="4">
        <f>VLOOKUP(C634,Sheet1!$A$2:$D$1001,4,FALSE)</f>
        <v>159</v>
      </c>
      <c r="V634" s="4">
        <f>VLOOKUP(C634,Sheet1!$A$2:$E$1001,5,FALSE)</f>
        <v>88</v>
      </c>
      <c r="W634" s="4" t="str">
        <f>VLOOKUP(C634,Sheet1!$A$2:$F$1001,6,FALSE)</f>
        <v>Jalan H.J Maemunah No. 82</v>
      </c>
      <c r="X634" s="4" t="str">
        <f>VLOOKUP(Main!C634,Sheet1!$A$2:$C$1001,3,FALSE)</f>
        <v>O+</v>
      </c>
    </row>
    <row r="635" spans="1:24" ht="15.75" x14ac:dyDescent="0.25">
      <c r="A635" s="43">
        <v>634</v>
      </c>
      <c r="B635" t="str">
        <f>VLOOKUP(D635,Cara!$C$21:$D$27,2,FALSE)</f>
        <v>D</v>
      </c>
      <c r="C635" t="str">
        <f t="shared" si="27"/>
        <v>D0634</v>
      </c>
      <c r="D635" t="s">
        <v>1013</v>
      </c>
      <c r="E635" s="4" t="str">
        <f>VLOOKUP(C635,Detail!$G:$H,2,FALSE)</f>
        <v>Jumari Hakim</v>
      </c>
      <c r="F635" s="4" t="str">
        <f>VLOOKUP(D635,Helper!$D$31:$G$36,4,FALSE)</f>
        <v>Pak Krisna</v>
      </c>
      <c r="G635">
        <v>71</v>
      </c>
      <c r="H635">
        <v>45</v>
      </c>
      <c r="I635">
        <v>43</v>
      </c>
      <c r="J635">
        <v>66</v>
      </c>
      <c r="K635">
        <v>80</v>
      </c>
      <c r="L635">
        <v>81</v>
      </c>
      <c r="M635">
        <v>74</v>
      </c>
      <c r="N635" s="36">
        <f>IFERROR(VLOOKUP(C635,Absen!$A$2:$B$501,2,FALSE),"No")</f>
        <v>44818</v>
      </c>
      <c r="O635" t="str">
        <f t="shared" si="28"/>
        <v>September</v>
      </c>
      <c r="P635">
        <f t="shared" si="29"/>
        <v>64</v>
      </c>
      <c r="Q635" s="42">
        <f>(Main!G635*12.5%)+(H635*12.5%)+(J635*12.5%)+(K635*12.5%)+(I635*20%)+(L635*20%)+(P635*10%)</f>
        <v>63.949999999999996</v>
      </c>
      <c r="R635" t="str">
        <f>VLOOKUP(Q635,Cara!$E$44:$F$49,2,TRUE)</f>
        <v>C</v>
      </c>
      <c r="S635" s="5">
        <f>VLOOKUP(C635,Sheet1!$A$2:$B$1001,2,FALSE)</f>
        <v>37361</v>
      </c>
      <c r="T635" s="6" t="str">
        <f>VLOOKUP(C635,Sheet1!$A$2:$G$1001,7,)</f>
        <v>Gorontalo</v>
      </c>
      <c r="U635" s="4">
        <f>VLOOKUP(C635,Sheet1!$A$2:$D$1001,4,FALSE)</f>
        <v>162</v>
      </c>
      <c r="V635" s="4">
        <f>VLOOKUP(C635,Sheet1!$A$2:$E$1001,5,FALSE)</f>
        <v>87</v>
      </c>
      <c r="W635" s="4" t="str">
        <f>VLOOKUP(C635,Sheet1!$A$2:$F$1001,6,FALSE)</f>
        <v>Gang Cikutra Barat No. 63</v>
      </c>
      <c r="X635" s="4" t="str">
        <f>VLOOKUP(Main!C635,Sheet1!$A$2:$C$1001,3,FALSE)</f>
        <v>A-</v>
      </c>
    </row>
    <row r="636" spans="1:24" ht="15.75" x14ac:dyDescent="0.25">
      <c r="A636" s="43">
        <v>635</v>
      </c>
      <c r="B636" t="str">
        <f>VLOOKUP(D636,Cara!$C$21:$D$27,2,FALSE)</f>
        <v>B</v>
      </c>
      <c r="C636" t="str">
        <f t="shared" si="27"/>
        <v>B0635</v>
      </c>
      <c r="D636" t="s">
        <v>1014</v>
      </c>
      <c r="E636" s="4" t="str">
        <f>VLOOKUP(C636,Detail!$G:$H,2,FALSE)</f>
        <v>Umay Sitompul</v>
      </c>
      <c r="F636" s="4" t="str">
        <f>VLOOKUP(D636,Helper!$D$31:$G$36,4,FALSE)</f>
        <v>Pak Andi</v>
      </c>
      <c r="G636">
        <v>80</v>
      </c>
      <c r="H636">
        <v>61</v>
      </c>
      <c r="I636">
        <v>88</v>
      </c>
      <c r="J636">
        <v>69</v>
      </c>
      <c r="K636">
        <v>90</v>
      </c>
      <c r="L636">
        <v>45</v>
      </c>
      <c r="M636">
        <v>83</v>
      </c>
      <c r="N636" s="36" t="str">
        <f>IFERROR(VLOOKUP(C636,Absen!$A$2:$B$501,2,FALSE),"No")</f>
        <v>No</v>
      </c>
      <c r="O636" t="str">
        <f t="shared" si="28"/>
        <v>No</v>
      </c>
      <c r="P636">
        <f t="shared" si="29"/>
        <v>83</v>
      </c>
      <c r="Q636" s="42">
        <f>(Main!G636*12.5%)+(H636*12.5%)+(J636*12.5%)+(K636*12.5%)+(I636*20%)+(L636*20%)+(P636*10%)</f>
        <v>72.399999999999991</v>
      </c>
      <c r="R636" t="str">
        <f>VLOOKUP(Q636,Cara!$E$44:$F$49,2,TRUE)</f>
        <v>B</v>
      </c>
      <c r="S636" s="5">
        <f>VLOOKUP(C636,Sheet1!$A$2:$B$1001,2,FALSE)</f>
        <v>37270</v>
      </c>
      <c r="T636" s="6" t="str">
        <f>VLOOKUP(C636,Sheet1!$A$2:$G$1001,7,)</f>
        <v>Tegal</v>
      </c>
      <c r="U636" s="4">
        <f>VLOOKUP(C636,Sheet1!$A$2:$D$1001,4,FALSE)</f>
        <v>154</v>
      </c>
      <c r="V636" s="4">
        <f>VLOOKUP(C636,Sheet1!$A$2:$E$1001,5,FALSE)</f>
        <v>50</v>
      </c>
      <c r="W636" s="4" t="str">
        <f>VLOOKUP(C636,Sheet1!$A$2:$F$1001,6,FALSE)</f>
        <v>Jl. Suryakencana No. 91</v>
      </c>
      <c r="X636" s="4" t="str">
        <f>VLOOKUP(Main!C636,Sheet1!$A$2:$C$1001,3,FALSE)</f>
        <v>B-</v>
      </c>
    </row>
    <row r="637" spans="1:24" ht="15.75" x14ac:dyDescent="0.25">
      <c r="A637" s="43">
        <v>636</v>
      </c>
      <c r="B637" t="str">
        <f>VLOOKUP(D637,Cara!$C$21:$D$27,2,FALSE)</f>
        <v>E</v>
      </c>
      <c r="C637" t="str">
        <f t="shared" si="27"/>
        <v>E0636</v>
      </c>
      <c r="D637" t="s">
        <v>1010</v>
      </c>
      <c r="E637" s="4" t="str">
        <f>VLOOKUP(C637,Detail!$G:$H,2,FALSE)</f>
        <v>Rina Samosir</v>
      </c>
      <c r="F637" s="4" t="str">
        <f>VLOOKUP(D637,Helper!$D$31:$G$36,4,FALSE)</f>
        <v>Pak Budi</v>
      </c>
      <c r="G637">
        <v>57</v>
      </c>
      <c r="H637">
        <v>56</v>
      </c>
      <c r="I637">
        <v>59</v>
      </c>
      <c r="J637">
        <v>52</v>
      </c>
      <c r="K637">
        <v>58</v>
      </c>
      <c r="L637">
        <v>83</v>
      </c>
      <c r="M637">
        <v>93</v>
      </c>
      <c r="N637" s="36">
        <f>IFERROR(VLOOKUP(C637,Absen!$A$2:$B$501,2,FALSE),"No")</f>
        <v>44808</v>
      </c>
      <c r="O637" t="str">
        <f t="shared" si="28"/>
        <v>September</v>
      </c>
      <c r="P637">
        <f t="shared" si="29"/>
        <v>83</v>
      </c>
      <c r="Q637" s="42">
        <f>(Main!G637*12.5%)+(H637*12.5%)+(J637*12.5%)+(K637*12.5%)+(I637*20%)+(L637*20%)+(P637*10%)</f>
        <v>64.575000000000003</v>
      </c>
      <c r="R637" t="str">
        <f>VLOOKUP(Q637,Cara!$E$44:$F$49,2,TRUE)</f>
        <v>C</v>
      </c>
      <c r="S637" s="5">
        <f>VLOOKUP(C637,Sheet1!$A$2:$B$1001,2,FALSE)</f>
        <v>37615</v>
      </c>
      <c r="T637" s="6" t="str">
        <f>VLOOKUP(C637,Sheet1!$A$2:$G$1001,7,)</f>
        <v>Sungai Penuh</v>
      </c>
      <c r="U637" s="4">
        <f>VLOOKUP(C637,Sheet1!$A$2:$D$1001,4,FALSE)</f>
        <v>151</v>
      </c>
      <c r="V637" s="4">
        <f>VLOOKUP(C637,Sheet1!$A$2:$E$1001,5,FALSE)</f>
        <v>58</v>
      </c>
      <c r="W637" s="4" t="str">
        <f>VLOOKUP(C637,Sheet1!$A$2:$F$1001,6,FALSE)</f>
        <v xml:space="preserve">Gg. Gedebage Selatan No. 6
</v>
      </c>
      <c r="X637" s="4" t="str">
        <f>VLOOKUP(Main!C637,Sheet1!$A$2:$C$1001,3,FALSE)</f>
        <v>AB+</v>
      </c>
    </row>
    <row r="638" spans="1:24" ht="15.75" x14ac:dyDescent="0.25">
      <c r="A638" s="43">
        <v>637</v>
      </c>
      <c r="B638" t="str">
        <f>VLOOKUP(D638,Cara!$C$21:$D$27,2,FALSE)</f>
        <v>B</v>
      </c>
      <c r="C638" t="str">
        <f t="shared" si="27"/>
        <v>B0637</v>
      </c>
      <c r="D638" t="s">
        <v>1014</v>
      </c>
      <c r="E638" s="4" t="str">
        <f>VLOOKUP(C638,Detail!$G:$H,2,FALSE)</f>
        <v>Faizah Uwais</v>
      </c>
      <c r="F638" s="4" t="str">
        <f>VLOOKUP(D638,Helper!$D$31:$G$36,4,FALSE)</f>
        <v>Pak Andi</v>
      </c>
      <c r="G638">
        <v>93</v>
      </c>
      <c r="H638">
        <v>45</v>
      </c>
      <c r="I638">
        <v>66</v>
      </c>
      <c r="J638">
        <v>75</v>
      </c>
      <c r="K638">
        <v>56</v>
      </c>
      <c r="L638">
        <v>62</v>
      </c>
      <c r="M638">
        <v>62</v>
      </c>
      <c r="N638" s="36">
        <f>IFERROR(VLOOKUP(C638,Absen!$A$2:$B$501,2,FALSE),"No")</f>
        <v>44887</v>
      </c>
      <c r="O638" t="str">
        <f t="shared" si="28"/>
        <v>November</v>
      </c>
      <c r="P638">
        <f t="shared" si="29"/>
        <v>52</v>
      </c>
      <c r="Q638" s="42">
        <f>(Main!G638*12.5%)+(H638*12.5%)+(J638*12.5%)+(K638*12.5%)+(I638*20%)+(L638*20%)+(P638*10%)</f>
        <v>64.424999999999997</v>
      </c>
      <c r="R638" t="str">
        <f>VLOOKUP(Q638,Cara!$E$44:$F$49,2,TRUE)</f>
        <v>C</v>
      </c>
      <c r="S638" s="5">
        <f>VLOOKUP(C638,Sheet1!$A$2:$B$1001,2,FALSE)</f>
        <v>37123</v>
      </c>
      <c r="T638" s="6" t="str">
        <f>VLOOKUP(C638,Sheet1!$A$2:$G$1001,7,)</f>
        <v>Kota Administrasi Jakarta Selatan</v>
      </c>
      <c r="U638" s="4">
        <f>VLOOKUP(C638,Sheet1!$A$2:$D$1001,4,FALSE)</f>
        <v>155</v>
      </c>
      <c r="V638" s="4">
        <f>VLOOKUP(C638,Sheet1!$A$2:$E$1001,5,FALSE)</f>
        <v>80</v>
      </c>
      <c r="W638" s="4" t="str">
        <f>VLOOKUP(C638,Sheet1!$A$2:$F$1001,6,FALSE)</f>
        <v>Jl. Ahmad Yani No. 43</v>
      </c>
      <c r="X638" s="4" t="str">
        <f>VLOOKUP(Main!C638,Sheet1!$A$2:$C$1001,3,FALSE)</f>
        <v>AB+</v>
      </c>
    </row>
    <row r="639" spans="1:24" ht="15.75" x14ac:dyDescent="0.25">
      <c r="A639" s="43">
        <v>638</v>
      </c>
      <c r="B639" t="str">
        <f>VLOOKUP(D639,Cara!$C$21:$D$27,2,FALSE)</f>
        <v>A</v>
      </c>
      <c r="C639" t="str">
        <f t="shared" si="27"/>
        <v>A0638</v>
      </c>
      <c r="D639" t="s">
        <v>1015</v>
      </c>
      <c r="E639" s="4" t="str">
        <f>VLOOKUP(C639,Detail!$G:$H,2,FALSE)</f>
        <v>Puspa Laksita</v>
      </c>
      <c r="F639" s="4" t="str">
        <f>VLOOKUP(D639,Helper!$D$31:$G$36,4,FALSE)</f>
        <v>Bu Made</v>
      </c>
      <c r="G639">
        <v>71</v>
      </c>
      <c r="H639">
        <v>68</v>
      </c>
      <c r="I639">
        <v>82</v>
      </c>
      <c r="J639">
        <v>67</v>
      </c>
      <c r="K639">
        <v>51</v>
      </c>
      <c r="L639">
        <v>71</v>
      </c>
      <c r="M639">
        <v>100</v>
      </c>
      <c r="N639" s="36" t="str">
        <f>IFERROR(VLOOKUP(C639,Absen!$A$2:$B$501,2,FALSE),"No")</f>
        <v>No</v>
      </c>
      <c r="O639" t="str">
        <f t="shared" si="28"/>
        <v>No</v>
      </c>
      <c r="P639">
        <f t="shared" si="29"/>
        <v>100</v>
      </c>
      <c r="Q639" s="42">
        <f>(Main!G639*12.5%)+(H639*12.5%)+(J639*12.5%)+(K639*12.5%)+(I639*20%)+(L639*20%)+(P639*10%)</f>
        <v>72.725000000000009</v>
      </c>
      <c r="R639" t="str">
        <f>VLOOKUP(Q639,Cara!$E$44:$F$49,2,TRUE)</f>
        <v>B</v>
      </c>
      <c r="S639" s="5">
        <f>VLOOKUP(C639,Sheet1!$A$2:$B$1001,2,FALSE)</f>
        <v>38163</v>
      </c>
      <c r="T639" s="6" t="str">
        <f>VLOOKUP(C639,Sheet1!$A$2:$G$1001,7,)</f>
        <v>Cirebon</v>
      </c>
      <c r="U639" s="4">
        <f>VLOOKUP(C639,Sheet1!$A$2:$D$1001,4,FALSE)</f>
        <v>172</v>
      </c>
      <c r="V639" s="4">
        <f>VLOOKUP(C639,Sheet1!$A$2:$E$1001,5,FALSE)</f>
        <v>54</v>
      </c>
      <c r="W639" s="4" t="str">
        <f>VLOOKUP(C639,Sheet1!$A$2:$F$1001,6,FALSE)</f>
        <v xml:space="preserve">Jl. Wonoayu No. 1
</v>
      </c>
      <c r="X639" s="4" t="str">
        <f>VLOOKUP(Main!C639,Sheet1!$A$2:$C$1001,3,FALSE)</f>
        <v>B+</v>
      </c>
    </row>
    <row r="640" spans="1:24" ht="15.75" x14ac:dyDescent="0.25">
      <c r="A640" s="43">
        <v>639</v>
      </c>
      <c r="B640" t="str">
        <f>VLOOKUP(D640,Cara!$C$21:$D$27,2,FALSE)</f>
        <v>E</v>
      </c>
      <c r="C640" t="str">
        <f t="shared" si="27"/>
        <v>E0639</v>
      </c>
      <c r="D640" t="s">
        <v>1010</v>
      </c>
      <c r="E640" s="4" t="str">
        <f>VLOOKUP(C640,Detail!$G:$H,2,FALSE)</f>
        <v>Balamantri Kuswandari</v>
      </c>
      <c r="F640" s="4" t="str">
        <f>VLOOKUP(D640,Helper!$D$31:$G$36,4,FALSE)</f>
        <v>Pak Budi</v>
      </c>
      <c r="G640">
        <v>79</v>
      </c>
      <c r="H640">
        <v>48</v>
      </c>
      <c r="I640">
        <v>31</v>
      </c>
      <c r="J640">
        <v>50</v>
      </c>
      <c r="K640">
        <v>87</v>
      </c>
      <c r="L640">
        <v>58</v>
      </c>
      <c r="M640">
        <v>77</v>
      </c>
      <c r="N640" s="36">
        <f>IFERROR(VLOOKUP(C640,Absen!$A$2:$B$501,2,FALSE),"No")</f>
        <v>44815</v>
      </c>
      <c r="O640" t="str">
        <f t="shared" si="28"/>
        <v>September</v>
      </c>
      <c r="P640">
        <f t="shared" si="29"/>
        <v>67</v>
      </c>
      <c r="Q640" s="42">
        <f>(Main!G640*12.5%)+(H640*12.5%)+(J640*12.5%)+(K640*12.5%)+(I640*20%)+(L640*20%)+(P640*10%)</f>
        <v>57.500000000000007</v>
      </c>
      <c r="R640" t="str">
        <f>VLOOKUP(Q640,Cara!$E$44:$F$49,2,TRUE)</f>
        <v>D</v>
      </c>
      <c r="S640" s="5">
        <f>VLOOKUP(C640,Sheet1!$A$2:$B$1001,2,FALSE)</f>
        <v>37084</v>
      </c>
      <c r="T640" s="6" t="str">
        <f>VLOOKUP(C640,Sheet1!$A$2:$G$1001,7,)</f>
        <v>Mojokerto</v>
      </c>
      <c r="U640" s="4">
        <f>VLOOKUP(C640,Sheet1!$A$2:$D$1001,4,FALSE)</f>
        <v>151</v>
      </c>
      <c r="V640" s="4">
        <f>VLOOKUP(C640,Sheet1!$A$2:$E$1001,5,FALSE)</f>
        <v>94</v>
      </c>
      <c r="W640" s="4" t="str">
        <f>VLOOKUP(C640,Sheet1!$A$2:$F$1001,6,FALSE)</f>
        <v>Jalan Rajiman No. 79</v>
      </c>
      <c r="X640" s="4" t="str">
        <f>VLOOKUP(Main!C640,Sheet1!$A$2:$C$1001,3,FALSE)</f>
        <v>A+</v>
      </c>
    </row>
    <row r="641" spans="1:24" ht="15.75" x14ac:dyDescent="0.25">
      <c r="A641" s="43">
        <v>640</v>
      </c>
      <c r="B641" t="str">
        <f>VLOOKUP(D641,Cara!$C$21:$D$27,2,FALSE)</f>
        <v>F</v>
      </c>
      <c r="C641" t="str">
        <f t="shared" si="27"/>
        <v>F0640</v>
      </c>
      <c r="D641" t="s">
        <v>1011</v>
      </c>
      <c r="E641" s="4" t="str">
        <f>VLOOKUP(C641,Detail!$G:$H,2,FALSE)</f>
        <v>Bagas Laksmiwati</v>
      </c>
      <c r="F641" s="4" t="str">
        <f>VLOOKUP(D641,Helper!$D$31:$G$36,4,FALSE)</f>
        <v>Bu Ratna</v>
      </c>
      <c r="G641">
        <v>68</v>
      </c>
      <c r="H641">
        <v>64</v>
      </c>
      <c r="I641">
        <v>51</v>
      </c>
      <c r="J641">
        <v>62</v>
      </c>
      <c r="K641">
        <v>78</v>
      </c>
      <c r="L641">
        <v>58</v>
      </c>
      <c r="M641">
        <v>81</v>
      </c>
      <c r="N641" s="36">
        <f>IFERROR(VLOOKUP(C641,Absen!$A$2:$B$501,2,FALSE),"No")</f>
        <v>44915</v>
      </c>
      <c r="O641" t="str">
        <f t="shared" si="28"/>
        <v>December</v>
      </c>
      <c r="P641">
        <f t="shared" si="29"/>
        <v>71</v>
      </c>
      <c r="Q641" s="42">
        <f>(Main!G641*12.5%)+(H641*12.5%)+(J641*12.5%)+(K641*12.5%)+(I641*20%)+(L641*20%)+(P641*10%)</f>
        <v>62.900000000000006</v>
      </c>
      <c r="R641" t="str">
        <f>VLOOKUP(Q641,Cara!$E$44:$F$49,2,TRUE)</f>
        <v>C</v>
      </c>
      <c r="S641" s="5">
        <f>VLOOKUP(C641,Sheet1!$A$2:$B$1001,2,FALSE)</f>
        <v>37459</v>
      </c>
      <c r="T641" s="6" t="str">
        <f>VLOOKUP(C641,Sheet1!$A$2:$G$1001,7,)</f>
        <v>Yogyakarta</v>
      </c>
      <c r="U641" s="4">
        <f>VLOOKUP(C641,Sheet1!$A$2:$D$1001,4,FALSE)</f>
        <v>155</v>
      </c>
      <c r="V641" s="4">
        <f>VLOOKUP(C641,Sheet1!$A$2:$E$1001,5,FALSE)</f>
        <v>67</v>
      </c>
      <c r="W641" s="4" t="str">
        <f>VLOOKUP(C641,Sheet1!$A$2:$F$1001,6,FALSE)</f>
        <v xml:space="preserve">Gang Otto Iskandardinata No. 9
</v>
      </c>
      <c r="X641" s="4" t="str">
        <f>VLOOKUP(Main!C641,Sheet1!$A$2:$C$1001,3,FALSE)</f>
        <v>B-</v>
      </c>
    </row>
    <row r="642" spans="1:24" ht="15.75" x14ac:dyDescent="0.25">
      <c r="A642" s="43">
        <v>641</v>
      </c>
      <c r="B642" t="str">
        <f>VLOOKUP(D642,Cara!$C$21:$D$27,2,FALSE)</f>
        <v>B</v>
      </c>
      <c r="C642" t="str">
        <f t="shared" si="27"/>
        <v>B0641</v>
      </c>
      <c r="D642" t="s">
        <v>1014</v>
      </c>
      <c r="E642" s="4" t="str">
        <f>VLOOKUP(C642,Detail!$G:$H,2,FALSE)</f>
        <v>Lala Yolanda</v>
      </c>
      <c r="F642" s="4" t="str">
        <f>VLOOKUP(D642,Helper!$D$31:$G$36,4,FALSE)</f>
        <v>Pak Andi</v>
      </c>
      <c r="G642">
        <v>58</v>
      </c>
      <c r="H642">
        <v>48</v>
      </c>
      <c r="I642">
        <v>32</v>
      </c>
      <c r="J642">
        <v>70</v>
      </c>
      <c r="K642">
        <v>87</v>
      </c>
      <c r="L642">
        <v>65</v>
      </c>
      <c r="M642">
        <v>81</v>
      </c>
      <c r="N642" s="36">
        <f>IFERROR(VLOOKUP(C642,Absen!$A$2:$B$501,2,FALSE),"No")</f>
        <v>44853</v>
      </c>
      <c r="O642" t="str">
        <f t="shared" si="28"/>
        <v>October</v>
      </c>
      <c r="P642">
        <f t="shared" si="29"/>
        <v>71</v>
      </c>
      <c r="Q642" s="42">
        <f>(Main!G642*12.5%)+(H642*12.5%)+(J642*12.5%)+(K642*12.5%)+(I642*20%)+(L642*20%)+(P642*10%)</f>
        <v>59.375</v>
      </c>
      <c r="R642" t="str">
        <f>VLOOKUP(Q642,Cara!$E$44:$F$49,2,TRUE)</f>
        <v>D</v>
      </c>
      <c r="S642" s="5">
        <f>VLOOKUP(C642,Sheet1!$A$2:$B$1001,2,FALSE)</f>
        <v>37907</v>
      </c>
      <c r="T642" s="6" t="str">
        <f>VLOOKUP(C642,Sheet1!$A$2:$G$1001,7,)</f>
        <v>Kota Administrasi Jakarta Timur</v>
      </c>
      <c r="U642" s="4">
        <f>VLOOKUP(C642,Sheet1!$A$2:$D$1001,4,FALSE)</f>
        <v>177</v>
      </c>
      <c r="V642" s="4">
        <f>VLOOKUP(C642,Sheet1!$A$2:$E$1001,5,FALSE)</f>
        <v>66</v>
      </c>
      <c r="W642" s="4" t="str">
        <f>VLOOKUP(C642,Sheet1!$A$2:$F$1001,6,FALSE)</f>
        <v xml:space="preserve">Jl. Rungkut Industri No. 0
</v>
      </c>
      <c r="X642" s="4" t="str">
        <f>VLOOKUP(Main!C642,Sheet1!$A$2:$C$1001,3,FALSE)</f>
        <v>A+</v>
      </c>
    </row>
    <row r="643" spans="1:24" ht="15.75" x14ac:dyDescent="0.25">
      <c r="A643" s="43">
        <v>642</v>
      </c>
      <c r="B643" t="str">
        <f>VLOOKUP(D643,Cara!$C$21:$D$27,2,FALSE)</f>
        <v>F</v>
      </c>
      <c r="C643" t="str">
        <f t="shared" ref="C643:C706" si="30">_xlfn.CONCAT(B643,TEXT(A643,"0000"))</f>
        <v>F0642</v>
      </c>
      <c r="D643" t="s">
        <v>1011</v>
      </c>
      <c r="E643" s="4" t="str">
        <f>VLOOKUP(C643,Detail!$G:$H,2,FALSE)</f>
        <v>Jaeman Safitri</v>
      </c>
      <c r="F643" s="4" t="str">
        <f>VLOOKUP(D643,Helper!$D$31:$G$36,4,FALSE)</f>
        <v>Bu Ratna</v>
      </c>
      <c r="G643">
        <v>65</v>
      </c>
      <c r="H643">
        <v>73</v>
      </c>
      <c r="I643">
        <v>85</v>
      </c>
      <c r="J643">
        <v>57</v>
      </c>
      <c r="K643">
        <v>59</v>
      </c>
      <c r="L643">
        <v>53</v>
      </c>
      <c r="M643">
        <v>94</v>
      </c>
      <c r="N643" s="36" t="str">
        <f>IFERROR(VLOOKUP(C643,Absen!$A$2:$B$501,2,FALSE),"No")</f>
        <v>No</v>
      </c>
      <c r="O643" t="str">
        <f t="shared" ref="O643:O706" si="31">TEXT(N643,"mmmm")</f>
        <v>No</v>
      </c>
      <c r="P643">
        <f t="shared" ref="P643:P706" si="32">IF(N643="No",M643,M643-10)</f>
        <v>94</v>
      </c>
      <c r="Q643" s="42">
        <f>(Main!G643*12.5%)+(H643*12.5%)+(J643*12.5%)+(K643*12.5%)+(I643*20%)+(L643*20%)+(P643*10%)</f>
        <v>68.75</v>
      </c>
      <c r="R643" t="str">
        <f>VLOOKUP(Q643,Cara!$E$44:$F$49,2,TRUE)</f>
        <v>C</v>
      </c>
      <c r="S643" s="5">
        <f>VLOOKUP(C643,Sheet1!$A$2:$B$1001,2,FALSE)</f>
        <v>37312</v>
      </c>
      <c r="T643" s="6" t="str">
        <f>VLOOKUP(C643,Sheet1!$A$2:$G$1001,7,)</f>
        <v>Palu</v>
      </c>
      <c r="U643" s="4">
        <f>VLOOKUP(C643,Sheet1!$A$2:$D$1001,4,FALSE)</f>
        <v>171</v>
      </c>
      <c r="V643" s="4">
        <f>VLOOKUP(C643,Sheet1!$A$2:$E$1001,5,FALSE)</f>
        <v>66</v>
      </c>
      <c r="W643" s="4" t="str">
        <f>VLOOKUP(C643,Sheet1!$A$2:$F$1001,6,FALSE)</f>
        <v>Gang Medokan Ayu No. 60</v>
      </c>
      <c r="X643" s="4" t="str">
        <f>VLOOKUP(Main!C643,Sheet1!$A$2:$C$1001,3,FALSE)</f>
        <v>AB+</v>
      </c>
    </row>
    <row r="644" spans="1:24" ht="15.75" x14ac:dyDescent="0.25">
      <c r="A644" s="43">
        <v>643</v>
      </c>
      <c r="B644" t="str">
        <f>VLOOKUP(D644,Cara!$C$21:$D$27,2,FALSE)</f>
        <v>E</v>
      </c>
      <c r="C644" t="str">
        <f t="shared" si="30"/>
        <v>E0643</v>
      </c>
      <c r="D644" t="s">
        <v>1010</v>
      </c>
      <c r="E644" s="4" t="str">
        <f>VLOOKUP(C644,Detail!$G:$H,2,FALSE)</f>
        <v>Tasdik Riyanti</v>
      </c>
      <c r="F644" s="4" t="str">
        <f>VLOOKUP(D644,Helper!$D$31:$G$36,4,FALSE)</f>
        <v>Pak Budi</v>
      </c>
      <c r="G644">
        <v>51</v>
      </c>
      <c r="H644">
        <v>53</v>
      </c>
      <c r="I644">
        <v>52</v>
      </c>
      <c r="J644">
        <v>59</v>
      </c>
      <c r="K644">
        <v>85</v>
      </c>
      <c r="L644">
        <v>66</v>
      </c>
      <c r="M644">
        <v>74</v>
      </c>
      <c r="N644" s="36" t="str">
        <f>IFERROR(VLOOKUP(C644,Absen!$A$2:$B$501,2,FALSE),"No")</f>
        <v>No</v>
      </c>
      <c r="O644" t="str">
        <f t="shared" si="31"/>
        <v>No</v>
      </c>
      <c r="P644">
        <f t="shared" si="32"/>
        <v>74</v>
      </c>
      <c r="Q644" s="42">
        <f>(Main!G644*12.5%)+(H644*12.5%)+(J644*12.5%)+(K644*12.5%)+(I644*20%)+(L644*20%)+(P644*10%)</f>
        <v>62</v>
      </c>
      <c r="R644" t="str">
        <f>VLOOKUP(Q644,Cara!$E$44:$F$49,2,TRUE)</f>
        <v>C</v>
      </c>
      <c r="S644" s="5">
        <f>VLOOKUP(C644,Sheet1!$A$2:$B$1001,2,FALSE)</f>
        <v>38441</v>
      </c>
      <c r="T644" s="6" t="str">
        <f>VLOOKUP(C644,Sheet1!$A$2:$G$1001,7,)</f>
        <v>Subulussalam</v>
      </c>
      <c r="U644" s="4">
        <f>VLOOKUP(C644,Sheet1!$A$2:$D$1001,4,FALSE)</f>
        <v>164</v>
      </c>
      <c r="V644" s="4">
        <f>VLOOKUP(C644,Sheet1!$A$2:$E$1001,5,FALSE)</f>
        <v>83</v>
      </c>
      <c r="W644" s="4" t="str">
        <f>VLOOKUP(C644,Sheet1!$A$2:$F$1001,6,FALSE)</f>
        <v>Gg. KH Amin Jasuta No. 08</v>
      </c>
      <c r="X644" s="4" t="str">
        <f>VLOOKUP(Main!C644,Sheet1!$A$2:$C$1001,3,FALSE)</f>
        <v>O-</v>
      </c>
    </row>
    <row r="645" spans="1:24" ht="15.75" x14ac:dyDescent="0.25">
      <c r="A645" s="43">
        <v>644</v>
      </c>
      <c r="B645" t="str">
        <f>VLOOKUP(D645,Cara!$C$21:$D$27,2,FALSE)</f>
        <v>D</v>
      </c>
      <c r="C645" t="str">
        <f t="shared" si="30"/>
        <v>D0644</v>
      </c>
      <c r="D645" t="s">
        <v>1013</v>
      </c>
      <c r="E645" s="4" t="str">
        <f>VLOOKUP(C645,Detail!$G:$H,2,FALSE)</f>
        <v>Narji Nugroho</v>
      </c>
      <c r="F645" s="4" t="str">
        <f>VLOOKUP(D645,Helper!$D$31:$G$36,4,FALSE)</f>
        <v>Pak Krisna</v>
      </c>
      <c r="G645">
        <v>85</v>
      </c>
      <c r="H645">
        <v>41</v>
      </c>
      <c r="I645">
        <v>87</v>
      </c>
      <c r="J645">
        <v>70</v>
      </c>
      <c r="K645">
        <v>63</v>
      </c>
      <c r="L645">
        <v>57</v>
      </c>
      <c r="M645">
        <v>64</v>
      </c>
      <c r="N645" s="36">
        <f>IFERROR(VLOOKUP(C645,Absen!$A$2:$B$501,2,FALSE),"No")</f>
        <v>44767</v>
      </c>
      <c r="O645" t="str">
        <f t="shared" si="31"/>
        <v>July</v>
      </c>
      <c r="P645">
        <f t="shared" si="32"/>
        <v>54</v>
      </c>
      <c r="Q645" s="42">
        <f>(Main!G645*12.5%)+(H645*12.5%)+(J645*12.5%)+(K645*12.5%)+(I645*20%)+(L645*20%)+(P645*10%)</f>
        <v>66.575000000000003</v>
      </c>
      <c r="R645" t="str">
        <f>VLOOKUP(Q645,Cara!$E$44:$F$49,2,TRUE)</f>
        <v>C</v>
      </c>
      <c r="S645" s="5">
        <f>VLOOKUP(C645,Sheet1!$A$2:$B$1001,2,FALSE)</f>
        <v>37528</v>
      </c>
      <c r="T645" s="6" t="str">
        <f>VLOOKUP(C645,Sheet1!$A$2:$G$1001,7,)</f>
        <v>Balikpapan</v>
      </c>
      <c r="U645" s="4">
        <f>VLOOKUP(C645,Sheet1!$A$2:$D$1001,4,FALSE)</f>
        <v>160</v>
      </c>
      <c r="V645" s="4">
        <f>VLOOKUP(C645,Sheet1!$A$2:$E$1001,5,FALSE)</f>
        <v>63</v>
      </c>
      <c r="W645" s="4" t="str">
        <f>VLOOKUP(C645,Sheet1!$A$2:$F$1001,6,FALSE)</f>
        <v>Jl. H.J Maemunah No. 28</v>
      </c>
      <c r="X645" s="4" t="str">
        <f>VLOOKUP(Main!C645,Sheet1!$A$2:$C$1001,3,FALSE)</f>
        <v>B+</v>
      </c>
    </row>
    <row r="646" spans="1:24" ht="15.75" x14ac:dyDescent="0.25">
      <c r="A646" s="43">
        <v>645</v>
      </c>
      <c r="B646" t="str">
        <f>VLOOKUP(D646,Cara!$C$21:$D$27,2,FALSE)</f>
        <v>D</v>
      </c>
      <c r="C646" t="str">
        <f t="shared" si="30"/>
        <v>D0645</v>
      </c>
      <c r="D646" t="s">
        <v>1013</v>
      </c>
      <c r="E646" s="4" t="str">
        <f>VLOOKUP(C646,Detail!$G:$H,2,FALSE)</f>
        <v>Devi Wibowo</v>
      </c>
      <c r="F646" s="4" t="str">
        <f>VLOOKUP(D646,Helper!$D$31:$G$36,4,FALSE)</f>
        <v>Pak Krisna</v>
      </c>
      <c r="G646">
        <v>52</v>
      </c>
      <c r="H646">
        <v>73</v>
      </c>
      <c r="I646">
        <v>81</v>
      </c>
      <c r="J646">
        <v>56</v>
      </c>
      <c r="K646">
        <v>55</v>
      </c>
      <c r="L646">
        <v>89</v>
      </c>
      <c r="M646">
        <v>79</v>
      </c>
      <c r="N646" s="36" t="str">
        <f>IFERROR(VLOOKUP(C646,Absen!$A$2:$B$501,2,FALSE),"No")</f>
        <v>No</v>
      </c>
      <c r="O646" t="str">
        <f t="shared" si="31"/>
        <v>No</v>
      </c>
      <c r="P646">
        <f t="shared" si="32"/>
        <v>79</v>
      </c>
      <c r="Q646" s="42">
        <f>(Main!G646*12.5%)+(H646*12.5%)+(J646*12.5%)+(K646*12.5%)+(I646*20%)+(L646*20%)+(P646*10%)</f>
        <v>71.400000000000006</v>
      </c>
      <c r="R646" t="str">
        <f>VLOOKUP(Q646,Cara!$E$44:$F$49,2,TRUE)</f>
        <v>B</v>
      </c>
      <c r="S646" s="5">
        <f>VLOOKUP(C646,Sheet1!$A$2:$B$1001,2,FALSE)</f>
        <v>37054</v>
      </c>
      <c r="T646" s="6" t="str">
        <f>VLOOKUP(C646,Sheet1!$A$2:$G$1001,7,)</f>
        <v>Kotamobagu</v>
      </c>
      <c r="U646" s="4">
        <f>VLOOKUP(C646,Sheet1!$A$2:$D$1001,4,FALSE)</f>
        <v>165</v>
      </c>
      <c r="V646" s="4">
        <f>VLOOKUP(C646,Sheet1!$A$2:$E$1001,5,FALSE)</f>
        <v>89</v>
      </c>
      <c r="W646" s="4" t="str">
        <f>VLOOKUP(C646,Sheet1!$A$2:$F$1001,6,FALSE)</f>
        <v xml:space="preserve">Gang Astana Anyar No. 3
</v>
      </c>
      <c r="X646" s="4" t="str">
        <f>VLOOKUP(Main!C646,Sheet1!$A$2:$C$1001,3,FALSE)</f>
        <v>B+</v>
      </c>
    </row>
    <row r="647" spans="1:24" ht="15.75" x14ac:dyDescent="0.25">
      <c r="A647" s="43">
        <v>646</v>
      </c>
      <c r="B647" t="str">
        <f>VLOOKUP(D647,Cara!$C$21:$D$27,2,FALSE)</f>
        <v>C</v>
      </c>
      <c r="C647" t="str">
        <f t="shared" si="30"/>
        <v>C0646</v>
      </c>
      <c r="D647" t="s">
        <v>1012</v>
      </c>
      <c r="E647" s="4" t="str">
        <f>VLOOKUP(C647,Detail!$G:$H,2,FALSE)</f>
        <v>Eva Waluyo</v>
      </c>
      <c r="F647" s="4" t="str">
        <f>VLOOKUP(D647,Helper!$D$31:$G$36,4,FALSE)</f>
        <v>Bu Dwi</v>
      </c>
      <c r="G647">
        <v>79</v>
      </c>
      <c r="H647">
        <v>58</v>
      </c>
      <c r="I647">
        <v>34</v>
      </c>
      <c r="J647">
        <v>58</v>
      </c>
      <c r="K647">
        <v>63</v>
      </c>
      <c r="L647">
        <v>76</v>
      </c>
      <c r="M647">
        <v>84</v>
      </c>
      <c r="N647" s="36">
        <f>IFERROR(VLOOKUP(C647,Absen!$A$2:$B$501,2,FALSE),"No")</f>
        <v>44912</v>
      </c>
      <c r="O647" t="str">
        <f t="shared" si="31"/>
        <v>December</v>
      </c>
      <c r="P647">
        <f t="shared" si="32"/>
        <v>74</v>
      </c>
      <c r="Q647" s="42">
        <f>(Main!G647*12.5%)+(H647*12.5%)+(J647*12.5%)+(K647*12.5%)+(I647*20%)+(L647*20%)+(P647*10%)</f>
        <v>61.65</v>
      </c>
      <c r="R647" t="str">
        <f>VLOOKUP(Q647,Cara!$E$44:$F$49,2,TRUE)</f>
        <v>C</v>
      </c>
      <c r="S647" s="5">
        <f>VLOOKUP(C647,Sheet1!$A$2:$B$1001,2,FALSE)</f>
        <v>38291</v>
      </c>
      <c r="T647" s="6" t="str">
        <f>VLOOKUP(C647,Sheet1!$A$2:$G$1001,7,)</f>
        <v>Padangpanjang</v>
      </c>
      <c r="U647" s="4">
        <f>VLOOKUP(C647,Sheet1!$A$2:$D$1001,4,FALSE)</f>
        <v>167</v>
      </c>
      <c r="V647" s="4">
        <f>VLOOKUP(C647,Sheet1!$A$2:$E$1001,5,FALSE)</f>
        <v>60</v>
      </c>
      <c r="W647" s="4" t="str">
        <f>VLOOKUP(C647,Sheet1!$A$2:$F$1001,6,FALSE)</f>
        <v xml:space="preserve">Jl. Jakarta No. 2
</v>
      </c>
      <c r="X647" s="4" t="str">
        <f>VLOOKUP(Main!C647,Sheet1!$A$2:$C$1001,3,FALSE)</f>
        <v>AB-</v>
      </c>
    </row>
    <row r="648" spans="1:24" ht="15.75" x14ac:dyDescent="0.25">
      <c r="A648" s="43">
        <v>647</v>
      </c>
      <c r="B648" t="str">
        <f>VLOOKUP(D648,Cara!$C$21:$D$27,2,FALSE)</f>
        <v>C</v>
      </c>
      <c r="C648" t="str">
        <f t="shared" si="30"/>
        <v>C0647</v>
      </c>
      <c r="D648" t="s">
        <v>1012</v>
      </c>
      <c r="E648" s="4" t="str">
        <f>VLOOKUP(C648,Detail!$G:$H,2,FALSE)</f>
        <v>Gandi Nugroho</v>
      </c>
      <c r="F648" s="4" t="str">
        <f>VLOOKUP(D648,Helper!$D$31:$G$36,4,FALSE)</f>
        <v>Bu Dwi</v>
      </c>
      <c r="G648">
        <v>73</v>
      </c>
      <c r="H648">
        <v>71</v>
      </c>
      <c r="I648">
        <v>55</v>
      </c>
      <c r="J648">
        <v>57</v>
      </c>
      <c r="K648">
        <v>91</v>
      </c>
      <c r="L648">
        <v>98</v>
      </c>
      <c r="M648">
        <v>60</v>
      </c>
      <c r="N648" s="36" t="str">
        <f>IFERROR(VLOOKUP(C648,Absen!$A$2:$B$501,2,FALSE),"No")</f>
        <v>No</v>
      </c>
      <c r="O648" t="str">
        <f t="shared" si="31"/>
        <v>No</v>
      </c>
      <c r="P648">
        <f t="shared" si="32"/>
        <v>60</v>
      </c>
      <c r="Q648" s="42">
        <f>(Main!G648*12.5%)+(H648*12.5%)+(J648*12.5%)+(K648*12.5%)+(I648*20%)+(L648*20%)+(P648*10%)</f>
        <v>73.099999999999994</v>
      </c>
      <c r="R648" t="str">
        <f>VLOOKUP(Q648,Cara!$E$44:$F$49,2,TRUE)</f>
        <v>B</v>
      </c>
      <c r="S648" s="5">
        <f>VLOOKUP(C648,Sheet1!$A$2:$B$1001,2,FALSE)</f>
        <v>38010</v>
      </c>
      <c r="T648" s="6" t="str">
        <f>VLOOKUP(C648,Sheet1!$A$2:$G$1001,7,)</f>
        <v>Bima</v>
      </c>
      <c r="U648" s="4">
        <f>VLOOKUP(C648,Sheet1!$A$2:$D$1001,4,FALSE)</f>
        <v>153</v>
      </c>
      <c r="V648" s="4">
        <f>VLOOKUP(C648,Sheet1!$A$2:$E$1001,5,FALSE)</f>
        <v>45</v>
      </c>
      <c r="W648" s="4" t="str">
        <f>VLOOKUP(C648,Sheet1!$A$2:$F$1001,6,FALSE)</f>
        <v xml:space="preserve">Jl. PHH. Mustofa No. 9
</v>
      </c>
      <c r="X648" s="4" t="str">
        <f>VLOOKUP(Main!C648,Sheet1!$A$2:$C$1001,3,FALSE)</f>
        <v>AB-</v>
      </c>
    </row>
    <row r="649" spans="1:24" ht="15.75" x14ac:dyDescent="0.25">
      <c r="A649" s="43">
        <v>648</v>
      </c>
      <c r="B649" t="str">
        <f>VLOOKUP(D649,Cara!$C$21:$D$27,2,FALSE)</f>
        <v>C</v>
      </c>
      <c r="C649" t="str">
        <f t="shared" si="30"/>
        <v>C0648</v>
      </c>
      <c r="D649" t="s">
        <v>1012</v>
      </c>
      <c r="E649" s="4" t="str">
        <f>VLOOKUP(C649,Detail!$G:$H,2,FALSE)</f>
        <v>Asirwada Suartini</v>
      </c>
      <c r="F649" s="4" t="str">
        <f>VLOOKUP(D649,Helper!$D$31:$G$36,4,FALSE)</f>
        <v>Bu Dwi</v>
      </c>
      <c r="G649">
        <v>84</v>
      </c>
      <c r="H649">
        <v>51</v>
      </c>
      <c r="I649">
        <v>45</v>
      </c>
      <c r="J649">
        <v>75</v>
      </c>
      <c r="K649">
        <v>59</v>
      </c>
      <c r="L649">
        <v>90</v>
      </c>
      <c r="M649">
        <v>85</v>
      </c>
      <c r="N649" s="36" t="str">
        <f>IFERROR(VLOOKUP(C649,Absen!$A$2:$B$501,2,FALSE),"No")</f>
        <v>No</v>
      </c>
      <c r="O649" t="str">
        <f t="shared" si="31"/>
        <v>No</v>
      </c>
      <c r="P649">
        <f t="shared" si="32"/>
        <v>85</v>
      </c>
      <c r="Q649" s="42">
        <f>(Main!G649*12.5%)+(H649*12.5%)+(J649*12.5%)+(K649*12.5%)+(I649*20%)+(L649*20%)+(P649*10%)</f>
        <v>69.125</v>
      </c>
      <c r="R649" t="str">
        <f>VLOOKUP(Q649,Cara!$E$44:$F$49,2,TRUE)</f>
        <v>C</v>
      </c>
      <c r="S649" s="5">
        <f>VLOOKUP(C649,Sheet1!$A$2:$B$1001,2,FALSE)</f>
        <v>37331</v>
      </c>
      <c r="T649" s="6" t="str">
        <f>VLOOKUP(C649,Sheet1!$A$2:$G$1001,7,)</f>
        <v>Pematangsiantar</v>
      </c>
      <c r="U649" s="4">
        <f>VLOOKUP(C649,Sheet1!$A$2:$D$1001,4,FALSE)</f>
        <v>180</v>
      </c>
      <c r="V649" s="4">
        <f>VLOOKUP(C649,Sheet1!$A$2:$E$1001,5,FALSE)</f>
        <v>90</v>
      </c>
      <c r="W649" s="4" t="str">
        <f>VLOOKUP(C649,Sheet1!$A$2:$F$1001,6,FALSE)</f>
        <v>Gang Cikapayang No. 65</v>
      </c>
      <c r="X649" s="4" t="str">
        <f>VLOOKUP(Main!C649,Sheet1!$A$2:$C$1001,3,FALSE)</f>
        <v>B-</v>
      </c>
    </row>
    <row r="650" spans="1:24" ht="15.75" x14ac:dyDescent="0.25">
      <c r="A650" s="43">
        <v>649</v>
      </c>
      <c r="B650" t="str">
        <f>VLOOKUP(D650,Cara!$C$21:$D$27,2,FALSE)</f>
        <v>B</v>
      </c>
      <c r="C650" t="str">
        <f t="shared" si="30"/>
        <v>B0649</v>
      </c>
      <c r="D650" t="s">
        <v>1014</v>
      </c>
      <c r="E650" s="4" t="str">
        <f>VLOOKUP(C650,Detail!$G:$H,2,FALSE)</f>
        <v>Labuh Sudiati</v>
      </c>
      <c r="F650" s="4" t="str">
        <f>VLOOKUP(D650,Helper!$D$31:$G$36,4,FALSE)</f>
        <v>Pak Andi</v>
      </c>
      <c r="G650">
        <v>84</v>
      </c>
      <c r="H650">
        <v>58</v>
      </c>
      <c r="I650">
        <v>76</v>
      </c>
      <c r="J650">
        <v>70</v>
      </c>
      <c r="K650">
        <v>50</v>
      </c>
      <c r="L650">
        <v>67</v>
      </c>
      <c r="M650">
        <v>67</v>
      </c>
      <c r="N650" s="36" t="str">
        <f>IFERROR(VLOOKUP(C650,Absen!$A$2:$B$501,2,FALSE),"No")</f>
        <v>No</v>
      </c>
      <c r="O650" t="str">
        <f t="shared" si="31"/>
        <v>No</v>
      </c>
      <c r="P650">
        <f t="shared" si="32"/>
        <v>67</v>
      </c>
      <c r="Q650" s="42">
        <f>(Main!G650*12.5%)+(H650*12.5%)+(J650*12.5%)+(K650*12.5%)+(I650*20%)+(L650*20%)+(P650*10%)</f>
        <v>68.05</v>
      </c>
      <c r="R650" t="str">
        <f>VLOOKUP(Q650,Cara!$E$44:$F$49,2,TRUE)</f>
        <v>C</v>
      </c>
      <c r="S650" s="5">
        <f>VLOOKUP(C650,Sheet1!$A$2:$B$1001,2,FALSE)</f>
        <v>37012</v>
      </c>
      <c r="T650" s="6" t="str">
        <f>VLOOKUP(C650,Sheet1!$A$2:$G$1001,7,)</f>
        <v>Kota Administrasi Jakarta Selatan</v>
      </c>
      <c r="U650" s="4">
        <f>VLOOKUP(C650,Sheet1!$A$2:$D$1001,4,FALSE)</f>
        <v>180</v>
      </c>
      <c r="V650" s="4">
        <f>VLOOKUP(C650,Sheet1!$A$2:$E$1001,5,FALSE)</f>
        <v>61</v>
      </c>
      <c r="W650" s="4" t="str">
        <f>VLOOKUP(C650,Sheet1!$A$2:$F$1001,6,FALSE)</f>
        <v xml:space="preserve">Jl. Moch. Toha No. 4
</v>
      </c>
      <c r="X650" s="4" t="str">
        <f>VLOOKUP(Main!C650,Sheet1!$A$2:$C$1001,3,FALSE)</f>
        <v>B-</v>
      </c>
    </row>
    <row r="651" spans="1:24" ht="15.75" x14ac:dyDescent="0.25">
      <c r="A651" s="43">
        <v>650</v>
      </c>
      <c r="B651" t="str">
        <f>VLOOKUP(D651,Cara!$C$21:$D$27,2,FALSE)</f>
        <v>B</v>
      </c>
      <c r="C651" t="str">
        <f t="shared" si="30"/>
        <v>B0650</v>
      </c>
      <c r="D651" t="s">
        <v>1014</v>
      </c>
      <c r="E651" s="4" t="str">
        <f>VLOOKUP(C651,Detail!$G:$H,2,FALSE)</f>
        <v>Cakrawala Namaga</v>
      </c>
      <c r="F651" s="4" t="str">
        <f>VLOOKUP(D651,Helper!$D$31:$G$36,4,FALSE)</f>
        <v>Pak Andi</v>
      </c>
      <c r="G651">
        <v>73</v>
      </c>
      <c r="H651">
        <v>70</v>
      </c>
      <c r="I651">
        <v>71</v>
      </c>
      <c r="J651">
        <v>64</v>
      </c>
      <c r="K651">
        <v>83</v>
      </c>
      <c r="L651">
        <v>91</v>
      </c>
      <c r="M651">
        <v>71</v>
      </c>
      <c r="N651" s="36" t="str">
        <f>IFERROR(VLOOKUP(C651,Absen!$A$2:$B$501,2,FALSE),"No")</f>
        <v>No</v>
      </c>
      <c r="O651" t="str">
        <f t="shared" si="31"/>
        <v>No</v>
      </c>
      <c r="P651">
        <f t="shared" si="32"/>
        <v>71</v>
      </c>
      <c r="Q651" s="42">
        <f>(Main!G651*12.5%)+(H651*12.5%)+(J651*12.5%)+(K651*12.5%)+(I651*20%)+(L651*20%)+(P651*10%)</f>
        <v>75.75</v>
      </c>
      <c r="R651" t="str">
        <f>VLOOKUP(Q651,Cara!$E$44:$F$49,2,TRUE)</f>
        <v>B</v>
      </c>
      <c r="S651" s="5">
        <f>VLOOKUP(C651,Sheet1!$A$2:$B$1001,2,FALSE)</f>
        <v>37671</v>
      </c>
      <c r="T651" s="6" t="str">
        <f>VLOOKUP(C651,Sheet1!$A$2:$G$1001,7,)</f>
        <v>Jayapura</v>
      </c>
      <c r="U651" s="4">
        <f>VLOOKUP(C651,Sheet1!$A$2:$D$1001,4,FALSE)</f>
        <v>163</v>
      </c>
      <c r="V651" s="4">
        <f>VLOOKUP(C651,Sheet1!$A$2:$E$1001,5,FALSE)</f>
        <v>87</v>
      </c>
      <c r="W651" s="4" t="str">
        <f>VLOOKUP(C651,Sheet1!$A$2:$F$1001,6,FALSE)</f>
        <v xml:space="preserve">Jalan Sentot Alibasa No. 4
</v>
      </c>
      <c r="X651" s="4" t="str">
        <f>VLOOKUP(Main!C651,Sheet1!$A$2:$C$1001,3,FALSE)</f>
        <v>AB+</v>
      </c>
    </row>
    <row r="652" spans="1:24" ht="15.75" x14ac:dyDescent="0.25">
      <c r="A652" s="43">
        <v>651</v>
      </c>
      <c r="B652" t="str">
        <f>VLOOKUP(D652,Cara!$C$21:$D$27,2,FALSE)</f>
        <v>D</v>
      </c>
      <c r="C652" t="str">
        <f t="shared" si="30"/>
        <v>D0651</v>
      </c>
      <c r="D652" t="s">
        <v>1013</v>
      </c>
      <c r="E652" s="4" t="str">
        <f>VLOOKUP(C652,Detail!$G:$H,2,FALSE)</f>
        <v>Laksana Purwanti</v>
      </c>
      <c r="F652" s="4" t="str">
        <f>VLOOKUP(D652,Helper!$D$31:$G$36,4,FALSE)</f>
        <v>Pak Krisna</v>
      </c>
      <c r="G652">
        <v>74</v>
      </c>
      <c r="H652">
        <v>44</v>
      </c>
      <c r="I652">
        <v>36</v>
      </c>
      <c r="J652">
        <v>52</v>
      </c>
      <c r="K652">
        <v>88</v>
      </c>
      <c r="L652">
        <v>62</v>
      </c>
      <c r="M652">
        <v>94</v>
      </c>
      <c r="N652" s="36">
        <f>IFERROR(VLOOKUP(C652,Absen!$A$2:$B$501,2,FALSE),"No")</f>
        <v>44861</v>
      </c>
      <c r="O652" t="str">
        <f t="shared" si="31"/>
        <v>October</v>
      </c>
      <c r="P652">
        <f t="shared" si="32"/>
        <v>84</v>
      </c>
      <c r="Q652" s="42">
        <f>(Main!G652*12.5%)+(H652*12.5%)+(J652*12.5%)+(K652*12.5%)+(I652*20%)+(L652*20%)+(P652*10%)</f>
        <v>60.25</v>
      </c>
      <c r="R652" t="str">
        <f>VLOOKUP(Q652,Cara!$E$44:$F$49,2,TRUE)</f>
        <v>C</v>
      </c>
      <c r="S652" s="5">
        <f>VLOOKUP(C652,Sheet1!$A$2:$B$1001,2,FALSE)</f>
        <v>38106</v>
      </c>
      <c r="T652" s="6" t="str">
        <f>VLOOKUP(C652,Sheet1!$A$2:$G$1001,7,)</f>
        <v>Tanjungpinang</v>
      </c>
      <c r="U652" s="4">
        <f>VLOOKUP(C652,Sheet1!$A$2:$D$1001,4,FALSE)</f>
        <v>160</v>
      </c>
      <c r="V652" s="4">
        <f>VLOOKUP(C652,Sheet1!$A$2:$E$1001,5,FALSE)</f>
        <v>68</v>
      </c>
      <c r="W652" s="4" t="str">
        <f>VLOOKUP(C652,Sheet1!$A$2:$F$1001,6,FALSE)</f>
        <v>Gang Moch. Toha No. 30</v>
      </c>
      <c r="X652" s="4" t="str">
        <f>VLOOKUP(Main!C652,Sheet1!$A$2:$C$1001,3,FALSE)</f>
        <v>A+</v>
      </c>
    </row>
    <row r="653" spans="1:24" ht="15.75" x14ac:dyDescent="0.25">
      <c r="A653" s="43">
        <v>652</v>
      </c>
      <c r="B653" t="str">
        <f>VLOOKUP(D653,Cara!$C$21:$D$27,2,FALSE)</f>
        <v>E</v>
      </c>
      <c r="C653" t="str">
        <f t="shared" si="30"/>
        <v>E0652</v>
      </c>
      <c r="D653" t="s">
        <v>1010</v>
      </c>
      <c r="E653" s="4" t="str">
        <f>VLOOKUP(C653,Detail!$G:$H,2,FALSE)</f>
        <v>Kayun Dongoran</v>
      </c>
      <c r="F653" s="4" t="str">
        <f>VLOOKUP(D653,Helper!$D$31:$G$36,4,FALSE)</f>
        <v>Pak Budi</v>
      </c>
      <c r="G653">
        <v>89</v>
      </c>
      <c r="H653">
        <v>49</v>
      </c>
      <c r="I653">
        <v>83</v>
      </c>
      <c r="J653">
        <v>54</v>
      </c>
      <c r="K653">
        <v>90</v>
      </c>
      <c r="L653">
        <v>57</v>
      </c>
      <c r="M653">
        <v>70</v>
      </c>
      <c r="N653" s="36" t="str">
        <f>IFERROR(VLOOKUP(C653,Absen!$A$2:$B$501,2,FALSE),"No")</f>
        <v>No</v>
      </c>
      <c r="O653" t="str">
        <f t="shared" si="31"/>
        <v>No</v>
      </c>
      <c r="P653">
        <f t="shared" si="32"/>
        <v>70</v>
      </c>
      <c r="Q653" s="42">
        <f>(Main!G653*12.5%)+(H653*12.5%)+(J653*12.5%)+(K653*12.5%)+(I653*20%)+(L653*20%)+(P653*10%)</f>
        <v>70.25</v>
      </c>
      <c r="R653" t="str">
        <f>VLOOKUP(Q653,Cara!$E$44:$F$49,2,TRUE)</f>
        <v>B</v>
      </c>
      <c r="S653" s="5">
        <f>VLOOKUP(C653,Sheet1!$A$2:$B$1001,2,FALSE)</f>
        <v>37246</v>
      </c>
      <c r="T653" s="6" t="str">
        <f>VLOOKUP(C653,Sheet1!$A$2:$G$1001,7,)</f>
        <v>Madiun</v>
      </c>
      <c r="U653" s="4">
        <f>VLOOKUP(C653,Sheet1!$A$2:$D$1001,4,FALSE)</f>
        <v>151</v>
      </c>
      <c r="V653" s="4">
        <f>VLOOKUP(C653,Sheet1!$A$2:$E$1001,5,FALSE)</f>
        <v>93</v>
      </c>
      <c r="W653" s="4" t="str">
        <f>VLOOKUP(C653,Sheet1!$A$2:$F$1001,6,FALSE)</f>
        <v>Gg. Kutisari Selatan No. 05</v>
      </c>
      <c r="X653" s="4" t="str">
        <f>VLOOKUP(Main!C653,Sheet1!$A$2:$C$1001,3,FALSE)</f>
        <v>AB-</v>
      </c>
    </row>
    <row r="654" spans="1:24" ht="15.75" x14ac:dyDescent="0.25">
      <c r="A654" s="43">
        <v>653</v>
      </c>
      <c r="B654" t="str">
        <f>VLOOKUP(D654,Cara!$C$21:$D$27,2,FALSE)</f>
        <v>A</v>
      </c>
      <c r="C654" t="str">
        <f t="shared" si="30"/>
        <v>A0653</v>
      </c>
      <c r="D654" t="s">
        <v>1015</v>
      </c>
      <c r="E654" s="4" t="str">
        <f>VLOOKUP(C654,Detail!$G:$H,2,FALSE)</f>
        <v>Rafi Halimah</v>
      </c>
      <c r="F654" s="4" t="str">
        <f>VLOOKUP(D654,Helper!$D$31:$G$36,4,FALSE)</f>
        <v>Bu Made</v>
      </c>
      <c r="G654">
        <v>69</v>
      </c>
      <c r="H654">
        <v>40</v>
      </c>
      <c r="I654">
        <v>57</v>
      </c>
      <c r="J654">
        <v>75</v>
      </c>
      <c r="K654">
        <v>68</v>
      </c>
      <c r="L654">
        <v>84</v>
      </c>
      <c r="M654">
        <v>85</v>
      </c>
      <c r="N654" s="36" t="str">
        <f>IFERROR(VLOOKUP(C654,Absen!$A$2:$B$501,2,FALSE),"No")</f>
        <v>No</v>
      </c>
      <c r="O654" t="str">
        <f t="shared" si="31"/>
        <v>No</v>
      </c>
      <c r="P654">
        <f t="shared" si="32"/>
        <v>85</v>
      </c>
      <c r="Q654" s="42">
        <f>(Main!G654*12.5%)+(H654*12.5%)+(J654*12.5%)+(K654*12.5%)+(I654*20%)+(L654*20%)+(P654*10%)</f>
        <v>68.2</v>
      </c>
      <c r="R654" t="str">
        <f>VLOOKUP(Q654,Cara!$E$44:$F$49,2,TRUE)</f>
        <v>C</v>
      </c>
      <c r="S654" s="5">
        <f>VLOOKUP(C654,Sheet1!$A$2:$B$1001,2,FALSE)</f>
        <v>37263</v>
      </c>
      <c r="T654" s="6" t="str">
        <f>VLOOKUP(C654,Sheet1!$A$2:$G$1001,7,)</f>
        <v>Purwokerto</v>
      </c>
      <c r="U654" s="4">
        <f>VLOOKUP(C654,Sheet1!$A$2:$D$1001,4,FALSE)</f>
        <v>180</v>
      </c>
      <c r="V654" s="4">
        <f>VLOOKUP(C654,Sheet1!$A$2:$E$1001,5,FALSE)</f>
        <v>89</v>
      </c>
      <c r="W654" s="4" t="str">
        <f>VLOOKUP(C654,Sheet1!$A$2:$F$1001,6,FALSE)</f>
        <v>Gg. Astana Anyar No. 10</v>
      </c>
      <c r="X654" s="4" t="str">
        <f>VLOOKUP(Main!C654,Sheet1!$A$2:$C$1001,3,FALSE)</f>
        <v>O+</v>
      </c>
    </row>
    <row r="655" spans="1:24" ht="15.75" x14ac:dyDescent="0.25">
      <c r="A655" s="43">
        <v>654</v>
      </c>
      <c r="B655" t="str">
        <f>VLOOKUP(D655,Cara!$C$21:$D$27,2,FALSE)</f>
        <v>C</v>
      </c>
      <c r="C655" t="str">
        <f t="shared" si="30"/>
        <v>C0654</v>
      </c>
      <c r="D655" t="s">
        <v>1012</v>
      </c>
      <c r="E655" s="4" t="str">
        <f>VLOOKUP(C655,Detail!$G:$H,2,FALSE)</f>
        <v>Wasis Melani</v>
      </c>
      <c r="F655" s="4" t="str">
        <f>VLOOKUP(D655,Helper!$D$31:$G$36,4,FALSE)</f>
        <v>Bu Dwi</v>
      </c>
      <c r="G655">
        <v>75</v>
      </c>
      <c r="H655">
        <v>72</v>
      </c>
      <c r="I655">
        <v>33</v>
      </c>
      <c r="J655">
        <v>74</v>
      </c>
      <c r="K655">
        <v>55</v>
      </c>
      <c r="L655">
        <v>63</v>
      </c>
      <c r="M655">
        <v>95</v>
      </c>
      <c r="N655" s="36">
        <f>IFERROR(VLOOKUP(C655,Absen!$A$2:$B$501,2,FALSE),"No")</f>
        <v>44808</v>
      </c>
      <c r="O655" t="str">
        <f t="shared" si="31"/>
        <v>September</v>
      </c>
      <c r="P655">
        <f t="shared" si="32"/>
        <v>85</v>
      </c>
      <c r="Q655" s="42">
        <f>(Main!G655*12.5%)+(H655*12.5%)+(J655*12.5%)+(K655*12.5%)+(I655*20%)+(L655*20%)+(P655*10%)</f>
        <v>62.2</v>
      </c>
      <c r="R655" t="str">
        <f>VLOOKUP(Q655,Cara!$E$44:$F$49,2,TRUE)</f>
        <v>C</v>
      </c>
      <c r="S655" s="5">
        <f>VLOOKUP(C655,Sheet1!$A$2:$B$1001,2,FALSE)</f>
        <v>37443</v>
      </c>
      <c r="T655" s="6" t="str">
        <f>VLOOKUP(C655,Sheet1!$A$2:$G$1001,7,)</f>
        <v>Bengkulu</v>
      </c>
      <c r="U655" s="4">
        <f>VLOOKUP(C655,Sheet1!$A$2:$D$1001,4,FALSE)</f>
        <v>160</v>
      </c>
      <c r="V655" s="4">
        <f>VLOOKUP(C655,Sheet1!$A$2:$E$1001,5,FALSE)</f>
        <v>93</v>
      </c>
      <c r="W655" s="4" t="str">
        <f>VLOOKUP(C655,Sheet1!$A$2:$F$1001,6,FALSE)</f>
        <v xml:space="preserve">Gang PHH. Mustofa No. 2
</v>
      </c>
      <c r="X655" s="4" t="str">
        <f>VLOOKUP(Main!C655,Sheet1!$A$2:$C$1001,3,FALSE)</f>
        <v>AB+</v>
      </c>
    </row>
    <row r="656" spans="1:24" ht="15.75" x14ac:dyDescent="0.25">
      <c r="A656" s="43">
        <v>655</v>
      </c>
      <c r="B656" t="str">
        <f>VLOOKUP(D656,Cara!$C$21:$D$27,2,FALSE)</f>
        <v>C</v>
      </c>
      <c r="C656" t="str">
        <f t="shared" si="30"/>
        <v>C0655</v>
      </c>
      <c r="D656" t="s">
        <v>1012</v>
      </c>
      <c r="E656" s="4" t="str">
        <f>VLOOKUP(C656,Detail!$G:$H,2,FALSE)</f>
        <v>Daliman Sitorus</v>
      </c>
      <c r="F656" s="4" t="str">
        <f>VLOOKUP(D656,Helper!$D$31:$G$36,4,FALSE)</f>
        <v>Bu Dwi</v>
      </c>
      <c r="G656">
        <v>92</v>
      </c>
      <c r="H656">
        <v>68</v>
      </c>
      <c r="I656">
        <v>30</v>
      </c>
      <c r="J656">
        <v>53</v>
      </c>
      <c r="K656">
        <v>91</v>
      </c>
      <c r="L656">
        <v>61</v>
      </c>
      <c r="M656">
        <v>100</v>
      </c>
      <c r="N656" s="36">
        <f>IFERROR(VLOOKUP(C656,Absen!$A$2:$B$501,2,FALSE),"No")</f>
        <v>44839</v>
      </c>
      <c r="O656" t="str">
        <f t="shared" si="31"/>
        <v>October</v>
      </c>
      <c r="P656">
        <f t="shared" si="32"/>
        <v>90</v>
      </c>
      <c r="Q656" s="42">
        <f>(Main!G656*12.5%)+(H656*12.5%)+(J656*12.5%)+(K656*12.5%)+(I656*20%)+(L656*20%)+(P656*10%)</f>
        <v>65.2</v>
      </c>
      <c r="R656" t="str">
        <f>VLOOKUP(Q656,Cara!$E$44:$F$49,2,TRUE)</f>
        <v>C</v>
      </c>
      <c r="S656" s="5">
        <f>VLOOKUP(C656,Sheet1!$A$2:$B$1001,2,FALSE)</f>
        <v>38226</v>
      </c>
      <c r="T656" s="6" t="str">
        <f>VLOOKUP(C656,Sheet1!$A$2:$G$1001,7,)</f>
        <v>Magelang</v>
      </c>
      <c r="U656" s="4">
        <f>VLOOKUP(C656,Sheet1!$A$2:$D$1001,4,FALSE)</f>
        <v>158</v>
      </c>
      <c r="V656" s="4">
        <f>VLOOKUP(C656,Sheet1!$A$2:$E$1001,5,FALSE)</f>
        <v>65</v>
      </c>
      <c r="W656" s="4" t="str">
        <f>VLOOKUP(C656,Sheet1!$A$2:$F$1001,6,FALSE)</f>
        <v>Jl. Jend. A. Yani No. 08</v>
      </c>
      <c r="X656" s="4" t="str">
        <f>VLOOKUP(Main!C656,Sheet1!$A$2:$C$1001,3,FALSE)</f>
        <v>B-</v>
      </c>
    </row>
    <row r="657" spans="1:24" ht="15.75" x14ac:dyDescent="0.25">
      <c r="A657" s="43">
        <v>656</v>
      </c>
      <c r="B657" t="str">
        <f>VLOOKUP(D657,Cara!$C$21:$D$27,2,FALSE)</f>
        <v>B</v>
      </c>
      <c r="C657" t="str">
        <f t="shared" si="30"/>
        <v>B0656</v>
      </c>
      <c r="D657" t="s">
        <v>1014</v>
      </c>
      <c r="E657" s="4" t="str">
        <f>VLOOKUP(C657,Detail!$G:$H,2,FALSE)</f>
        <v>Salman Widiastuti</v>
      </c>
      <c r="F657" s="4" t="str">
        <f>VLOOKUP(D657,Helper!$D$31:$G$36,4,FALSE)</f>
        <v>Pak Andi</v>
      </c>
      <c r="G657">
        <v>54</v>
      </c>
      <c r="H657">
        <v>53</v>
      </c>
      <c r="I657">
        <v>37</v>
      </c>
      <c r="J657">
        <v>58</v>
      </c>
      <c r="K657">
        <v>92</v>
      </c>
      <c r="L657">
        <v>40</v>
      </c>
      <c r="M657">
        <v>68</v>
      </c>
      <c r="N657" s="36">
        <f>IFERROR(VLOOKUP(C657,Absen!$A$2:$B$501,2,FALSE),"No")</f>
        <v>44784</v>
      </c>
      <c r="O657" t="str">
        <f t="shared" si="31"/>
        <v>August</v>
      </c>
      <c r="P657">
        <f t="shared" si="32"/>
        <v>58</v>
      </c>
      <c r="Q657" s="42">
        <f>(Main!G657*12.5%)+(H657*12.5%)+(J657*12.5%)+(K657*12.5%)+(I657*20%)+(L657*20%)+(P657*10%)</f>
        <v>53.325000000000003</v>
      </c>
      <c r="R657" t="str">
        <f>VLOOKUP(Q657,Cara!$E$44:$F$49,2,TRUE)</f>
        <v>D</v>
      </c>
      <c r="S657" s="5">
        <f>VLOOKUP(C657,Sheet1!$A$2:$B$1001,2,FALSE)</f>
        <v>37623</v>
      </c>
      <c r="T657" s="6" t="str">
        <f>VLOOKUP(C657,Sheet1!$A$2:$G$1001,7,)</f>
        <v>Langsa</v>
      </c>
      <c r="U657" s="4">
        <f>VLOOKUP(C657,Sheet1!$A$2:$D$1001,4,FALSE)</f>
        <v>159</v>
      </c>
      <c r="V657" s="4">
        <f>VLOOKUP(C657,Sheet1!$A$2:$E$1001,5,FALSE)</f>
        <v>87</v>
      </c>
      <c r="W657" s="4" t="str">
        <f>VLOOKUP(C657,Sheet1!$A$2:$F$1001,6,FALSE)</f>
        <v>Gg. Bangka Raya No. 76</v>
      </c>
      <c r="X657" s="4" t="str">
        <f>VLOOKUP(Main!C657,Sheet1!$A$2:$C$1001,3,FALSE)</f>
        <v>B+</v>
      </c>
    </row>
    <row r="658" spans="1:24" ht="15.75" x14ac:dyDescent="0.25">
      <c r="A658" s="43">
        <v>657</v>
      </c>
      <c r="B658" t="str">
        <f>VLOOKUP(D658,Cara!$C$21:$D$27,2,FALSE)</f>
        <v>F</v>
      </c>
      <c r="C658" t="str">
        <f t="shared" si="30"/>
        <v>F0657</v>
      </c>
      <c r="D658" t="s">
        <v>1011</v>
      </c>
      <c r="E658" s="4" t="str">
        <f>VLOOKUP(C658,Detail!$G:$H,2,FALSE)</f>
        <v>Asmianto Farida</v>
      </c>
      <c r="F658" s="4" t="str">
        <f>VLOOKUP(D658,Helper!$D$31:$G$36,4,FALSE)</f>
        <v>Bu Ratna</v>
      </c>
      <c r="G658">
        <v>94</v>
      </c>
      <c r="H658">
        <v>75</v>
      </c>
      <c r="I658">
        <v>65</v>
      </c>
      <c r="J658">
        <v>52</v>
      </c>
      <c r="K658">
        <v>88</v>
      </c>
      <c r="L658">
        <v>51</v>
      </c>
      <c r="M658">
        <v>85</v>
      </c>
      <c r="N658" s="36" t="str">
        <f>IFERROR(VLOOKUP(C658,Absen!$A$2:$B$501,2,FALSE),"No")</f>
        <v>No</v>
      </c>
      <c r="O658" t="str">
        <f t="shared" si="31"/>
        <v>No</v>
      </c>
      <c r="P658">
        <f t="shared" si="32"/>
        <v>85</v>
      </c>
      <c r="Q658" s="42">
        <f>(Main!G658*12.5%)+(H658*12.5%)+(J658*12.5%)+(K658*12.5%)+(I658*20%)+(L658*20%)+(P658*10%)</f>
        <v>70.325000000000003</v>
      </c>
      <c r="R658" t="str">
        <f>VLOOKUP(Q658,Cara!$E$44:$F$49,2,TRUE)</f>
        <v>B</v>
      </c>
      <c r="S658" s="5">
        <f>VLOOKUP(C658,Sheet1!$A$2:$B$1001,2,FALSE)</f>
        <v>38171</v>
      </c>
      <c r="T658" s="6" t="str">
        <f>VLOOKUP(C658,Sheet1!$A$2:$G$1001,7,)</f>
        <v>Banjarbaru</v>
      </c>
      <c r="U658" s="4">
        <f>VLOOKUP(C658,Sheet1!$A$2:$D$1001,4,FALSE)</f>
        <v>177</v>
      </c>
      <c r="V658" s="4">
        <f>VLOOKUP(C658,Sheet1!$A$2:$E$1001,5,FALSE)</f>
        <v>74</v>
      </c>
      <c r="W658" s="4" t="str">
        <f>VLOOKUP(C658,Sheet1!$A$2:$F$1001,6,FALSE)</f>
        <v xml:space="preserve">Gg. Rajiman No. 2
</v>
      </c>
      <c r="X658" s="4" t="str">
        <f>VLOOKUP(Main!C658,Sheet1!$A$2:$C$1001,3,FALSE)</f>
        <v>B-</v>
      </c>
    </row>
    <row r="659" spans="1:24" ht="15.75" x14ac:dyDescent="0.25">
      <c r="A659" s="43">
        <v>658</v>
      </c>
      <c r="B659" t="str">
        <f>VLOOKUP(D659,Cara!$C$21:$D$27,2,FALSE)</f>
        <v>C</v>
      </c>
      <c r="C659" t="str">
        <f t="shared" si="30"/>
        <v>C0658</v>
      </c>
      <c r="D659" t="s">
        <v>1012</v>
      </c>
      <c r="E659" s="4" t="str">
        <f>VLOOKUP(C659,Detail!$G:$H,2,FALSE)</f>
        <v>Cengkal Wastuti</v>
      </c>
      <c r="F659" s="4" t="str">
        <f>VLOOKUP(D659,Helper!$D$31:$G$36,4,FALSE)</f>
        <v>Bu Dwi</v>
      </c>
      <c r="G659">
        <v>93</v>
      </c>
      <c r="H659">
        <v>73</v>
      </c>
      <c r="I659">
        <v>79</v>
      </c>
      <c r="J659">
        <v>57</v>
      </c>
      <c r="K659">
        <v>64</v>
      </c>
      <c r="L659">
        <v>54</v>
      </c>
      <c r="M659">
        <v>79</v>
      </c>
      <c r="N659" s="36" t="str">
        <f>IFERROR(VLOOKUP(C659,Absen!$A$2:$B$501,2,FALSE),"No")</f>
        <v>No</v>
      </c>
      <c r="O659" t="str">
        <f t="shared" si="31"/>
        <v>No</v>
      </c>
      <c r="P659">
        <f t="shared" si="32"/>
        <v>79</v>
      </c>
      <c r="Q659" s="42">
        <f>(Main!G659*12.5%)+(H659*12.5%)+(J659*12.5%)+(K659*12.5%)+(I659*20%)+(L659*20%)+(P659*10%)</f>
        <v>70.375</v>
      </c>
      <c r="R659" t="str">
        <f>VLOOKUP(Q659,Cara!$E$44:$F$49,2,TRUE)</f>
        <v>B</v>
      </c>
      <c r="S659" s="5">
        <f>VLOOKUP(C659,Sheet1!$A$2:$B$1001,2,FALSE)</f>
        <v>37950</v>
      </c>
      <c r="T659" s="6" t="str">
        <f>VLOOKUP(C659,Sheet1!$A$2:$G$1001,7,)</f>
        <v>Pariaman</v>
      </c>
      <c r="U659" s="4">
        <f>VLOOKUP(C659,Sheet1!$A$2:$D$1001,4,FALSE)</f>
        <v>161</v>
      </c>
      <c r="V659" s="4">
        <f>VLOOKUP(C659,Sheet1!$A$2:$E$1001,5,FALSE)</f>
        <v>72</v>
      </c>
      <c r="W659" s="4" t="str">
        <f>VLOOKUP(C659,Sheet1!$A$2:$F$1001,6,FALSE)</f>
        <v>Gang Bangka Raya No. 72</v>
      </c>
      <c r="X659" s="4" t="str">
        <f>VLOOKUP(Main!C659,Sheet1!$A$2:$C$1001,3,FALSE)</f>
        <v>O+</v>
      </c>
    </row>
    <row r="660" spans="1:24" ht="15.75" x14ac:dyDescent="0.25">
      <c r="A660" s="43">
        <v>659</v>
      </c>
      <c r="B660" t="str">
        <f>VLOOKUP(D660,Cara!$C$21:$D$27,2,FALSE)</f>
        <v>A</v>
      </c>
      <c r="C660" t="str">
        <f t="shared" si="30"/>
        <v>A0659</v>
      </c>
      <c r="D660" t="s">
        <v>1015</v>
      </c>
      <c r="E660" s="4" t="str">
        <f>VLOOKUP(C660,Detail!$G:$H,2,FALSE)</f>
        <v>Jarwadi Lailasari</v>
      </c>
      <c r="F660" s="4" t="str">
        <f>VLOOKUP(D660,Helper!$D$31:$G$36,4,FALSE)</f>
        <v>Bu Made</v>
      </c>
      <c r="G660">
        <v>67</v>
      </c>
      <c r="H660">
        <v>51</v>
      </c>
      <c r="I660">
        <v>75</v>
      </c>
      <c r="J660">
        <v>56</v>
      </c>
      <c r="K660">
        <v>82</v>
      </c>
      <c r="L660">
        <v>70</v>
      </c>
      <c r="M660">
        <v>100</v>
      </c>
      <c r="N660" s="36" t="str">
        <f>IFERROR(VLOOKUP(C660,Absen!$A$2:$B$501,2,FALSE),"No")</f>
        <v>No</v>
      </c>
      <c r="O660" t="str">
        <f t="shared" si="31"/>
        <v>No</v>
      </c>
      <c r="P660">
        <f t="shared" si="32"/>
        <v>100</v>
      </c>
      <c r="Q660" s="42">
        <f>(Main!G660*12.5%)+(H660*12.5%)+(J660*12.5%)+(K660*12.5%)+(I660*20%)+(L660*20%)+(P660*10%)</f>
        <v>71</v>
      </c>
      <c r="R660" t="str">
        <f>VLOOKUP(Q660,Cara!$E$44:$F$49,2,TRUE)</f>
        <v>B</v>
      </c>
      <c r="S660" s="5">
        <f>VLOOKUP(C660,Sheet1!$A$2:$B$1001,2,FALSE)</f>
        <v>38382</v>
      </c>
      <c r="T660" s="6" t="str">
        <f>VLOOKUP(C660,Sheet1!$A$2:$G$1001,7,)</f>
        <v>Banjar</v>
      </c>
      <c r="U660" s="4">
        <f>VLOOKUP(C660,Sheet1!$A$2:$D$1001,4,FALSE)</f>
        <v>174</v>
      </c>
      <c r="V660" s="4">
        <f>VLOOKUP(C660,Sheet1!$A$2:$E$1001,5,FALSE)</f>
        <v>72</v>
      </c>
      <c r="W660" s="4" t="str">
        <f>VLOOKUP(C660,Sheet1!$A$2:$F$1001,6,FALSE)</f>
        <v>Gang H.J Maemunah No. 43</v>
      </c>
      <c r="X660" s="4" t="str">
        <f>VLOOKUP(Main!C660,Sheet1!$A$2:$C$1001,3,FALSE)</f>
        <v>AB+</v>
      </c>
    </row>
    <row r="661" spans="1:24" ht="15.75" x14ac:dyDescent="0.25">
      <c r="A661" s="43">
        <v>660</v>
      </c>
      <c r="B661" t="str">
        <f>VLOOKUP(D661,Cara!$C$21:$D$27,2,FALSE)</f>
        <v>B</v>
      </c>
      <c r="C661" t="str">
        <f t="shared" si="30"/>
        <v>B0660</v>
      </c>
      <c r="D661" t="s">
        <v>1014</v>
      </c>
      <c r="E661" s="4" t="str">
        <f>VLOOKUP(C661,Detail!$G:$H,2,FALSE)</f>
        <v>Amalia Putra</v>
      </c>
      <c r="F661" s="4" t="str">
        <f>VLOOKUP(D661,Helper!$D$31:$G$36,4,FALSE)</f>
        <v>Pak Andi</v>
      </c>
      <c r="G661">
        <v>65</v>
      </c>
      <c r="H661">
        <v>41</v>
      </c>
      <c r="I661">
        <v>93</v>
      </c>
      <c r="J661">
        <v>50</v>
      </c>
      <c r="K661">
        <v>81</v>
      </c>
      <c r="L661">
        <v>96</v>
      </c>
      <c r="M661">
        <v>98</v>
      </c>
      <c r="N661" s="36">
        <f>IFERROR(VLOOKUP(C661,Absen!$A$2:$B$501,2,FALSE),"No")</f>
        <v>44784</v>
      </c>
      <c r="O661" t="str">
        <f t="shared" si="31"/>
        <v>August</v>
      </c>
      <c r="P661">
        <f t="shared" si="32"/>
        <v>88</v>
      </c>
      <c r="Q661" s="42">
        <f>(Main!G661*12.5%)+(H661*12.5%)+(J661*12.5%)+(K661*12.5%)+(I661*20%)+(L661*20%)+(P661*10%)</f>
        <v>76.225000000000009</v>
      </c>
      <c r="R661" t="str">
        <f>VLOOKUP(Q661,Cara!$E$44:$F$49,2,TRUE)</f>
        <v>B</v>
      </c>
      <c r="S661" s="5">
        <f>VLOOKUP(C661,Sheet1!$A$2:$B$1001,2,FALSE)</f>
        <v>37784</v>
      </c>
      <c r="T661" s="6" t="str">
        <f>VLOOKUP(C661,Sheet1!$A$2:$G$1001,7,)</f>
        <v>Banjar</v>
      </c>
      <c r="U661" s="4">
        <f>VLOOKUP(C661,Sheet1!$A$2:$D$1001,4,FALSE)</f>
        <v>150</v>
      </c>
      <c r="V661" s="4">
        <f>VLOOKUP(C661,Sheet1!$A$2:$E$1001,5,FALSE)</f>
        <v>75</v>
      </c>
      <c r="W661" s="4" t="str">
        <f>VLOOKUP(C661,Sheet1!$A$2:$F$1001,6,FALSE)</f>
        <v xml:space="preserve">Jl. Kendalsari No. 6
</v>
      </c>
      <c r="X661" s="4" t="str">
        <f>VLOOKUP(Main!C661,Sheet1!$A$2:$C$1001,3,FALSE)</f>
        <v>AB-</v>
      </c>
    </row>
    <row r="662" spans="1:24" ht="15.75" x14ac:dyDescent="0.25">
      <c r="A662" s="43">
        <v>661</v>
      </c>
      <c r="B662" t="str">
        <f>VLOOKUP(D662,Cara!$C$21:$D$27,2,FALSE)</f>
        <v>C</v>
      </c>
      <c r="C662" t="str">
        <f t="shared" si="30"/>
        <v>C0661</v>
      </c>
      <c r="D662" t="s">
        <v>1012</v>
      </c>
      <c r="E662" s="4" t="str">
        <f>VLOOKUP(C662,Detail!$G:$H,2,FALSE)</f>
        <v>Teguh Astuti</v>
      </c>
      <c r="F662" s="4" t="str">
        <f>VLOOKUP(D662,Helper!$D$31:$G$36,4,FALSE)</f>
        <v>Bu Dwi</v>
      </c>
      <c r="G662">
        <v>94</v>
      </c>
      <c r="H662">
        <v>53</v>
      </c>
      <c r="I662">
        <v>36</v>
      </c>
      <c r="J662">
        <v>66</v>
      </c>
      <c r="K662">
        <v>74</v>
      </c>
      <c r="L662">
        <v>93</v>
      </c>
      <c r="M662">
        <v>78</v>
      </c>
      <c r="N662" s="36">
        <f>IFERROR(VLOOKUP(C662,Absen!$A$2:$B$501,2,FALSE),"No")</f>
        <v>44778</v>
      </c>
      <c r="O662" t="str">
        <f t="shared" si="31"/>
        <v>August</v>
      </c>
      <c r="P662">
        <f t="shared" si="32"/>
        <v>68</v>
      </c>
      <c r="Q662" s="42">
        <f>(Main!G662*12.5%)+(H662*12.5%)+(J662*12.5%)+(K662*12.5%)+(I662*20%)+(L662*20%)+(P662*10%)</f>
        <v>68.475000000000009</v>
      </c>
      <c r="R662" t="str">
        <f>VLOOKUP(Q662,Cara!$E$44:$F$49,2,TRUE)</f>
        <v>C</v>
      </c>
      <c r="S662" s="5">
        <f>VLOOKUP(C662,Sheet1!$A$2:$B$1001,2,FALSE)</f>
        <v>38416</v>
      </c>
      <c r="T662" s="6" t="str">
        <f>VLOOKUP(C662,Sheet1!$A$2:$G$1001,7,)</f>
        <v>Lhokseumawe</v>
      </c>
      <c r="U662" s="4">
        <f>VLOOKUP(C662,Sheet1!$A$2:$D$1001,4,FALSE)</f>
        <v>155</v>
      </c>
      <c r="V662" s="4">
        <f>VLOOKUP(C662,Sheet1!$A$2:$E$1001,5,FALSE)</f>
        <v>71</v>
      </c>
      <c r="W662" s="4" t="str">
        <f>VLOOKUP(C662,Sheet1!$A$2:$F$1001,6,FALSE)</f>
        <v>Jalan Pasir Koja No. 85</v>
      </c>
      <c r="X662" s="4" t="str">
        <f>VLOOKUP(Main!C662,Sheet1!$A$2:$C$1001,3,FALSE)</f>
        <v>B+</v>
      </c>
    </row>
    <row r="663" spans="1:24" ht="15.75" x14ac:dyDescent="0.25">
      <c r="A663" s="43">
        <v>662</v>
      </c>
      <c r="B663" t="str">
        <f>VLOOKUP(D663,Cara!$C$21:$D$27,2,FALSE)</f>
        <v>B</v>
      </c>
      <c r="C663" t="str">
        <f t="shared" si="30"/>
        <v>B0662</v>
      </c>
      <c r="D663" t="s">
        <v>1014</v>
      </c>
      <c r="E663" s="4" t="str">
        <f>VLOOKUP(C663,Detail!$G:$H,2,FALSE)</f>
        <v>Eka Gunawan</v>
      </c>
      <c r="F663" s="4" t="str">
        <f>VLOOKUP(D663,Helper!$D$31:$G$36,4,FALSE)</f>
        <v>Pak Andi</v>
      </c>
      <c r="G663">
        <v>70</v>
      </c>
      <c r="H663">
        <v>46</v>
      </c>
      <c r="I663">
        <v>82</v>
      </c>
      <c r="J663">
        <v>65</v>
      </c>
      <c r="K663">
        <v>68</v>
      </c>
      <c r="L663">
        <v>89</v>
      </c>
      <c r="M663">
        <v>60</v>
      </c>
      <c r="N663" s="36" t="str">
        <f>IFERROR(VLOOKUP(C663,Absen!$A$2:$B$501,2,FALSE),"No")</f>
        <v>No</v>
      </c>
      <c r="O663" t="str">
        <f t="shared" si="31"/>
        <v>No</v>
      </c>
      <c r="P663">
        <f t="shared" si="32"/>
        <v>60</v>
      </c>
      <c r="Q663" s="42">
        <f>(Main!G663*12.5%)+(H663*12.5%)+(J663*12.5%)+(K663*12.5%)+(I663*20%)+(L663*20%)+(P663*10%)</f>
        <v>71.325000000000003</v>
      </c>
      <c r="R663" t="str">
        <f>VLOOKUP(Q663,Cara!$E$44:$F$49,2,TRUE)</f>
        <v>B</v>
      </c>
      <c r="S663" s="5">
        <f>VLOOKUP(C663,Sheet1!$A$2:$B$1001,2,FALSE)</f>
        <v>37810</v>
      </c>
      <c r="T663" s="6" t="str">
        <f>VLOOKUP(C663,Sheet1!$A$2:$G$1001,7,)</f>
        <v>Kota Administrasi Jakarta Barat</v>
      </c>
      <c r="U663" s="4">
        <f>VLOOKUP(C663,Sheet1!$A$2:$D$1001,4,FALSE)</f>
        <v>162</v>
      </c>
      <c r="V663" s="4">
        <f>VLOOKUP(C663,Sheet1!$A$2:$E$1001,5,FALSE)</f>
        <v>46</v>
      </c>
      <c r="W663" s="4" t="str">
        <f>VLOOKUP(C663,Sheet1!$A$2:$F$1001,6,FALSE)</f>
        <v>Gg. HOS. Cokroaminoto No. 95</v>
      </c>
      <c r="X663" s="4" t="str">
        <f>VLOOKUP(Main!C663,Sheet1!$A$2:$C$1001,3,FALSE)</f>
        <v>A-</v>
      </c>
    </row>
    <row r="664" spans="1:24" ht="15.75" x14ac:dyDescent="0.25">
      <c r="A664" s="43">
        <v>663</v>
      </c>
      <c r="B664" t="str">
        <f>VLOOKUP(D664,Cara!$C$21:$D$27,2,FALSE)</f>
        <v>C</v>
      </c>
      <c r="C664" t="str">
        <f t="shared" si="30"/>
        <v>C0663</v>
      </c>
      <c r="D664" t="s">
        <v>1012</v>
      </c>
      <c r="E664" s="4" t="str">
        <f>VLOOKUP(C664,Detail!$G:$H,2,FALSE)</f>
        <v>Bakda Sihotang</v>
      </c>
      <c r="F664" s="4" t="str">
        <f>VLOOKUP(D664,Helper!$D$31:$G$36,4,FALSE)</f>
        <v>Bu Dwi</v>
      </c>
      <c r="G664">
        <v>60</v>
      </c>
      <c r="H664">
        <v>51</v>
      </c>
      <c r="I664">
        <v>40</v>
      </c>
      <c r="J664">
        <v>70</v>
      </c>
      <c r="K664">
        <v>55</v>
      </c>
      <c r="L664">
        <v>88</v>
      </c>
      <c r="M664">
        <v>68</v>
      </c>
      <c r="N664" s="36">
        <f>IFERROR(VLOOKUP(C664,Absen!$A$2:$B$501,2,FALSE),"No")</f>
        <v>44859</v>
      </c>
      <c r="O664" t="str">
        <f t="shared" si="31"/>
        <v>October</v>
      </c>
      <c r="P664">
        <f t="shared" si="32"/>
        <v>58</v>
      </c>
      <c r="Q664" s="42">
        <f>(Main!G664*12.5%)+(H664*12.5%)+(J664*12.5%)+(K664*12.5%)+(I664*20%)+(L664*20%)+(P664*10%)</f>
        <v>60.900000000000006</v>
      </c>
      <c r="R664" t="str">
        <f>VLOOKUP(Q664,Cara!$E$44:$F$49,2,TRUE)</f>
        <v>C</v>
      </c>
      <c r="S664" s="5">
        <f>VLOOKUP(C664,Sheet1!$A$2:$B$1001,2,FALSE)</f>
        <v>37064</v>
      </c>
      <c r="T664" s="6" t="str">
        <f>VLOOKUP(C664,Sheet1!$A$2:$G$1001,7,)</f>
        <v>Bitung</v>
      </c>
      <c r="U664" s="4">
        <f>VLOOKUP(C664,Sheet1!$A$2:$D$1001,4,FALSE)</f>
        <v>172</v>
      </c>
      <c r="V664" s="4">
        <f>VLOOKUP(C664,Sheet1!$A$2:$E$1001,5,FALSE)</f>
        <v>72</v>
      </c>
      <c r="W664" s="4" t="str">
        <f>VLOOKUP(C664,Sheet1!$A$2:$F$1001,6,FALSE)</f>
        <v xml:space="preserve">Gang Indragiri No. 8
</v>
      </c>
      <c r="X664" s="4" t="str">
        <f>VLOOKUP(Main!C664,Sheet1!$A$2:$C$1001,3,FALSE)</f>
        <v>A+</v>
      </c>
    </row>
    <row r="665" spans="1:24" ht="15.75" x14ac:dyDescent="0.25">
      <c r="A665" s="43">
        <v>664</v>
      </c>
      <c r="B665" t="str">
        <f>VLOOKUP(D665,Cara!$C$21:$D$27,2,FALSE)</f>
        <v>A</v>
      </c>
      <c r="C665" t="str">
        <f t="shared" si="30"/>
        <v>A0664</v>
      </c>
      <c r="D665" t="s">
        <v>1015</v>
      </c>
      <c r="E665" s="4" t="str">
        <f>VLOOKUP(C665,Detail!$G:$H,2,FALSE)</f>
        <v>Maryadi Nainggolan</v>
      </c>
      <c r="F665" s="4" t="str">
        <f>VLOOKUP(D665,Helper!$D$31:$G$36,4,FALSE)</f>
        <v>Bu Made</v>
      </c>
      <c r="G665">
        <v>64</v>
      </c>
      <c r="H665">
        <v>65</v>
      </c>
      <c r="I665">
        <v>48</v>
      </c>
      <c r="J665">
        <v>60</v>
      </c>
      <c r="K665">
        <v>56</v>
      </c>
      <c r="L665">
        <v>96</v>
      </c>
      <c r="M665">
        <v>65</v>
      </c>
      <c r="N665" s="36">
        <f>IFERROR(VLOOKUP(C665,Absen!$A$2:$B$501,2,FALSE),"No")</f>
        <v>44795</v>
      </c>
      <c r="O665" t="str">
        <f t="shared" si="31"/>
        <v>August</v>
      </c>
      <c r="P665">
        <f t="shared" si="32"/>
        <v>55</v>
      </c>
      <c r="Q665" s="42">
        <f>(Main!G665*12.5%)+(H665*12.5%)+(J665*12.5%)+(K665*12.5%)+(I665*20%)+(L665*20%)+(P665*10%)</f>
        <v>64.925000000000011</v>
      </c>
      <c r="R665" t="str">
        <f>VLOOKUP(Q665,Cara!$E$44:$F$49,2,TRUE)</f>
        <v>C</v>
      </c>
      <c r="S665" s="5">
        <f>VLOOKUP(C665,Sheet1!$A$2:$B$1001,2,FALSE)</f>
        <v>37878</v>
      </c>
      <c r="T665" s="6" t="str">
        <f>VLOOKUP(C665,Sheet1!$A$2:$G$1001,7,)</f>
        <v>Kotamobagu</v>
      </c>
      <c r="U665" s="4">
        <f>VLOOKUP(C665,Sheet1!$A$2:$D$1001,4,FALSE)</f>
        <v>179</v>
      </c>
      <c r="V665" s="4">
        <f>VLOOKUP(C665,Sheet1!$A$2:$E$1001,5,FALSE)</f>
        <v>55</v>
      </c>
      <c r="W665" s="4" t="str">
        <f>VLOOKUP(C665,Sheet1!$A$2:$F$1001,6,FALSE)</f>
        <v xml:space="preserve">Jl. Rajawali Timur No. 7
</v>
      </c>
      <c r="X665" s="4" t="str">
        <f>VLOOKUP(Main!C665,Sheet1!$A$2:$C$1001,3,FALSE)</f>
        <v>B-</v>
      </c>
    </row>
    <row r="666" spans="1:24" ht="15.75" x14ac:dyDescent="0.25">
      <c r="A666" s="43">
        <v>665</v>
      </c>
      <c r="B666" t="str">
        <f>VLOOKUP(D666,Cara!$C$21:$D$27,2,FALSE)</f>
        <v>C</v>
      </c>
      <c r="C666" t="str">
        <f t="shared" si="30"/>
        <v>C0665</v>
      </c>
      <c r="D666" t="s">
        <v>1012</v>
      </c>
      <c r="E666" s="4" t="str">
        <f>VLOOKUP(C666,Detail!$G:$H,2,FALSE)</f>
        <v>Talia Purnawati</v>
      </c>
      <c r="F666" s="4" t="str">
        <f>VLOOKUP(D666,Helper!$D$31:$G$36,4,FALSE)</f>
        <v>Bu Dwi</v>
      </c>
      <c r="G666">
        <v>57</v>
      </c>
      <c r="H666">
        <v>49</v>
      </c>
      <c r="I666">
        <v>32</v>
      </c>
      <c r="J666">
        <v>60</v>
      </c>
      <c r="K666">
        <v>51</v>
      </c>
      <c r="L666">
        <v>50</v>
      </c>
      <c r="M666">
        <v>98</v>
      </c>
      <c r="N666" s="36">
        <f>IFERROR(VLOOKUP(C666,Absen!$A$2:$B$501,2,FALSE),"No")</f>
        <v>44855</v>
      </c>
      <c r="O666" t="str">
        <f t="shared" si="31"/>
        <v>October</v>
      </c>
      <c r="P666">
        <f t="shared" si="32"/>
        <v>88</v>
      </c>
      <c r="Q666" s="42">
        <f>(Main!G666*12.5%)+(H666*12.5%)+(J666*12.5%)+(K666*12.5%)+(I666*20%)+(L666*20%)+(P666*10%)</f>
        <v>52.325000000000003</v>
      </c>
      <c r="R666" t="str">
        <f>VLOOKUP(Q666,Cara!$E$44:$F$49,2,TRUE)</f>
        <v>D</v>
      </c>
      <c r="S666" s="5">
        <f>VLOOKUP(C666,Sheet1!$A$2:$B$1001,2,FALSE)</f>
        <v>37542</v>
      </c>
      <c r="T666" s="6" t="str">
        <f>VLOOKUP(C666,Sheet1!$A$2:$G$1001,7,)</f>
        <v>Meulaboh</v>
      </c>
      <c r="U666" s="4">
        <f>VLOOKUP(C666,Sheet1!$A$2:$D$1001,4,FALSE)</f>
        <v>167</v>
      </c>
      <c r="V666" s="4">
        <f>VLOOKUP(C666,Sheet1!$A$2:$E$1001,5,FALSE)</f>
        <v>72</v>
      </c>
      <c r="W666" s="4" t="str">
        <f>VLOOKUP(C666,Sheet1!$A$2:$F$1001,6,FALSE)</f>
        <v>Jl. Peta No. 31</v>
      </c>
      <c r="X666" s="4" t="str">
        <f>VLOOKUP(Main!C666,Sheet1!$A$2:$C$1001,3,FALSE)</f>
        <v>B-</v>
      </c>
    </row>
    <row r="667" spans="1:24" ht="15.75" x14ac:dyDescent="0.25">
      <c r="A667" s="43">
        <v>666</v>
      </c>
      <c r="B667" t="str">
        <f>VLOOKUP(D667,Cara!$C$21:$D$27,2,FALSE)</f>
        <v>D</v>
      </c>
      <c r="C667" t="str">
        <f t="shared" si="30"/>
        <v>D0666</v>
      </c>
      <c r="D667" t="s">
        <v>1013</v>
      </c>
      <c r="E667" s="4" t="str">
        <f>VLOOKUP(C667,Detail!$G:$H,2,FALSE)</f>
        <v>Jayeng Mandasari</v>
      </c>
      <c r="F667" s="4" t="str">
        <f>VLOOKUP(D667,Helper!$D$31:$G$36,4,FALSE)</f>
        <v>Pak Krisna</v>
      </c>
      <c r="G667">
        <v>77</v>
      </c>
      <c r="H667">
        <v>50</v>
      </c>
      <c r="I667">
        <v>76</v>
      </c>
      <c r="J667">
        <v>70</v>
      </c>
      <c r="K667">
        <v>63</v>
      </c>
      <c r="L667">
        <v>43</v>
      </c>
      <c r="M667">
        <v>74</v>
      </c>
      <c r="N667" s="36">
        <f>IFERROR(VLOOKUP(C667,Absen!$A$2:$B$501,2,FALSE),"No")</f>
        <v>44824</v>
      </c>
      <c r="O667" t="str">
        <f t="shared" si="31"/>
        <v>September</v>
      </c>
      <c r="P667">
        <f t="shared" si="32"/>
        <v>64</v>
      </c>
      <c r="Q667" s="42">
        <f>(Main!G667*12.5%)+(H667*12.5%)+(J667*12.5%)+(K667*12.5%)+(I667*20%)+(L667*20%)+(P667*10%)</f>
        <v>62.7</v>
      </c>
      <c r="R667" t="str">
        <f>VLOOKUP(Q667,Cara!$E$44:$F$49,2,TRUE)</f>
        <v>C</v>
      </c>
      <c r="S667" s="5">
        <f>VLOOKUP(C667,Sheet1!$A$2:$B$1001,2,FALSE)</f>
        <v>37871</v>
      </c>
      <c r="T667" s="6" t="str">
        <f>VLOOKUP(C667,Sheet1!$A$2:$G$1001,7,)</f>
        <v>Madiun</v>
      </c>
      <c r="U667" s="4">
        <f>VLOOKUP(C667,Sheet1!$A$2:$D$1001,4,FALSE)</f>
        <v>168</v>
      </c>
      <c r="V667" s="4">
        <f>VLOOKUP(C667,Sheet1!$A$2:$E$1001,5,FALSE)</f>
        <v>69</v>
      </c>
      <c r="W667" s="4" t="str">
        <f>VLOOKUP(C667,Sheet1!$A$2:$F$1001,6,FALSE)</f>
        <v xml:space="preserve">Jl. Raya Ujungberung No. 0
</v>
      </c>
      <c r="X667" s="4" t="str">
        <f>VLOOKUP(Main!C667,Sheet1!$A$2:$C$1001,3,FALSE)</f>
        <v>A+</v>
      </c>
    </row>
    <row r="668" spans="1:24" ht="15.75" x14ac:dyDescent="0.25">
      <c r="A668" s="43">
        <v>667</v>
      </c>
      <c r="B668" t="str">
        <f>VLOOKUP(D668,Cara!$C$21:$D$27,2,FALSE)</f>
        <v>D</v>
      </c>
      <c r="C668" t="str">
        <f t="shared" si="30"/>
        <v>D0667</v>
      </c>
      <c r="D668" t="s">
        <v>1013</v>
      </c>
      <c r="E668" s="4" t="str">
        <f>VLOOKUP(C668,Detail!$G:$H,2,FALSE)</f>
        <v>Laswi Hastuti</v>
      </c>
      <c r="F668" s="4" t="str">
        <f>VLOOKUP(D668,Helper!$D$31:$G$36,4,FALSE)</f>
        <v>Pak Krisna</v>
      </c>
      <c r="G668">
        <v>67</v>
      </c>
      <c r="H668">
        <v>56</v>
      </c>
      <c r="I668">
        <v>53</v>
      </c>
      <c r="J668">
        <v>57</v>
      </c>
      <c r="K668">
        <v>65</v>
      </c>
      <c r="L668">
        <v>45</v>
      </c>
      <c r="M668">
        <v>94</v>
      </c>
      <c r="N668" s="36" t="str">
        <f>IFERROR(VLOOKUP(C668,Absen!$A$2:$B$501,2,FALSE),"No")</f>
        <v>No</v>
      </c>
      <c r="O668" t="str">
        <f t="shared" si="31"/>
        <v>No</v>
      </c>
      <c r="P668">
        <f t="shared" si="32"/>
        <v>94</v>
      </c>
      <c r="Q668" s="42">
        <f>(Main!G668*12.5%)+(H668*12.5%)+(J668*12.5%)+(K668*12.5%)+(I668*20%)+(L668*20%)+(P668*10%)</f>
        <v>59.625</v>
      </c>
      <c r="R668" t="str">
        <f>VLOOKUP(Q668,Cara!$E$44:$F$49,2,TRUE)</f>
        <v>D</v>
      </c>
      <c r="S668" s="5">
        <f>VLOOKUP(C668,Sheet1!$A$2:$B$1001,2,FALSE)</f>
        <v>37481</v>
      </c>
      <c r="T668" s="6" t="str">
        <f>VLOOKUP(C668,Sheet1!$A$2:$G$1001,7,)</f>
        <v>Pontianak</v>
      </c>
      <c r="U668" s="4">
        <f>VLOOKUP(C668,Sheet1!$A$2:$D$1001,4,FALSE)</f>
        <v>161</v>
      </c>
      <c r="V668" s="4">
        <f>VLOOKUP(C668,Sheet1!$A$2:$E$1001,5,FALSE)</f>
        <v>57</v>
      </c>
      <c r="W668" s="4" t="str">
        <f>VLOOKUP(C668,Sheet1!$A$2:$F$1001,6,FALSE)</f>
        <v>Jl. Jakarta No. 92</v>
      </c>
      <c r="X668" s="4" t="str">
        <f>VLOOKUP(Main!C668,Sheet1!$A$2:$C$1001,3,FALSE)</f>
        <v>B+</v>
      </c>
    </row>
    <row r="669" spans="1:24" ht="15.75" x14ac:dyDescent="0.25">
      <c r="A669" s="43">
        <v>668</v>
      </c>
      <c r="B669" t="str">
        <f>VLOOKUP(D669,Cara!$C$21:$D$27,2,FALSE)</f>
        <v>D</v>
      </c>
      <c r="C669" t="str">
        <f t="shared" si="30"/>
        <v>D0668</v>
      </c>
      <c r="D669" t="s">
        <v>1013</v>
      </c>
      <c r="E669" s="4" t="str">
        <f>VLOOKUP(C669,Detail!$G:$H,2,FALSE)</f>
        <v>Bajragin Najmudin</v>
      </c>
      <c r="F669" s="4" t="str">
        <f>VLOOKUP(D669,Helper!$D$31:$G$36,4,FALSE)</f>
        <v>Pak Krisna</v>
      </c>
      <c r="G669">
        <v>63</v>
      </c>
      <c r="H669">
        <v>48</v>
      </c>
      <c r="I669">
        <v>61</v>
      </c>
      <c r="J669">
        <v>58</v>
      </c>
      <c r="K669">
        <v>71</v>
      </c>
      <c r="L669">
        <v>58</v>
      </c>
      <c r="M669">
        <v>73</v>
      </c>
      <c r="N669" s="36" t="str">
        <f>IFERROR(VLOOKUP(C669,Absen!$A$2:$B$501,2,FALSE),"No")</f>
        <v>No</v>
      </c>
      <c r="O669" t="str">
        <f t="shared" si="31"/>
        <v>No</v>
      </c>
      <c r="P669">
        <f t="shared" si="32"/>
        <v>73</v>
      </c>
      <c r="Q669" s="42">
        <f>(Main!G669*12.5%)+(H669*12.5%)+(J669*12.5%)+(K669*12.5%)+(I669*20%)+(L669*20%)+(P669*10%)</f>
        <v>61.100000000000009</v>
      </c>
      <c r="R669" t="str">
        <f>VLOOKUP(Q669,Cara!$E$44:$F$49,2,TRUE)</f>
        <v>C</v>
      </c>
      <c r="S669" s="5">
        <f>VLOOKUP(C669,Sheet1!$A$2:$B$1001,2,FALSE)</f>
        <v>37351</v>
      </c>
      <c r="T669" s="6" t="str">
        <f>VLOOKUP(C669,Sheet1!$A$2:$G$1001,7,)</f>
        <v>Palu</v>
      </c>
      <c r="U669" s="4">
        <f>VLOOKUP(C669,Sheet1!$A$2:$D$1001,4,FALSE)</f>
        <v>174</v>
      </c>
      <c r="V669" s="4">
        <f>VLOOKUP(C669,Sheet1!$A$2:$E$1001,5,FALSE)</f>
        <v>92</v>
      </c>
      <c r="W669" s="4" t="str">
        <f>VLOOKUP(C669,Sheet1!$A$2:$F$1001,6,FALSE)</f>
        <v>Gang Rungkut Industri No. 01</v>
      </c>
      <c r="X669" s="4" t="str">
        <f>VLOOKUP(Main!C669,Sheet1!$A$2:$C$1001,3,FALSE)</f>
        <v>B+</v>
      </c>
    </row>
    <row r="670" spans="1:24" ht="15.75" x14ac:dyDescent="0.25">
      <c r="A670" s="43">
        <v>669</v>
      </c>
      <c r="B670" t="str">
        <f>VLOOKUP(D670,Cara!$C$21:$D$27,2,FALSE)</f>
        <v>E</v>
      </c>
      <c r="C670" t="str">
        <f t="shared" si="30"/>
        <v>E0669</v>
      </c>
      <c r="D670" t="s">
        <v>1010</v>
      </c>
      <c r="E670" s="4" t="str">
        <f>VLOOKUP(C670,Detail!$G:$H,2,FALSE)</f>
        <v>Galiono Waluyo</v>
      </c>
      <c r="F670" s="4" t="str">
        <f>VLOOKUP(D670,Helper!$D$31:$G$36,4,FALSE)</f>
        <v>Pak Budi</v>
      </c>
      <c r="G670">
        <v>79</v>
      </c>
      <c r="H670">
        <v>46</v>
      </c>
      <c r="I670">
        <v>60</v>
      </c>
      <c r="J670">
        <v>61</v>
      </c>
      <c r="K670">
        <v>50</v>
      </c>
      <c r="L670">
        <v>51</v>
      </c>
      <c r="M670">
        <v>65</v>
      </c>
      <c r="N670" s="36">
        <f>IFERROR(VLOOKUP(C670,Absen!$A$2:$B$501,2,FALSE),"No")</f>
        <v>44886</v>
      </c>
      <c r="O670" t="str">
        <f t="shared" si="31"/>
        <v>November</v>
      </c>
      <c r="P670">
        <f t="shared" si="32"/>
        <v>55</v>
      </c>
      <c r="Q670" s="42">
        <f>(Main!G670*12.5%)+(H670*12.5%)+(J670*12.5%)+(K670*12.5%)+(I670*20%)+(L670*20%)+(P670*10%)</f>
        <v>57.2</v>
      </c>
      <c r="R670" t="str">
        <f>VLOOKUP(Q670,Cara!$E$44:$F$49,2,TRUE)</f>
        <v>D</v>
      </c>
      <c r="S670" s="5">
        <f>VLOOKUP(C670,Sheet1!$A$2:$B$1001,2,FALSE)</f>
        <v>37540</v>
      </c>
      <c r="T670" s="6" t="str">
        <f>VLOOKUP(C670,Sheet1!$A$2:$G$1001,7,)</f>
        <v>Salatiga</v>
      </c>
      <c r="U670" s="4">
        <f>VLOOKUP(C670,Sheet1!$A$2:$D$1001,4,FALSE)</f>
        <v>158</v>
      </c>
      <c r="V670" s="4">
        <f>VLOOKUP(C670,Sheet1!$A$2:$E$1001,5,FALSE)</f>
        <v>60</v>
      </c>
      <c r="W670" s="4" t="str">
        <f>VLOOKUP(C670,Sheet1!$A$2:$F$1001,6,FALSE)</f>
        <v>Gg. Asia Afrika No. 12</v>
      </c>
      <c r="X670" s="4" t="str">
        <f>VLOOKUP(Main!C670,Sheet1!$A$2:$C$1001,3,FALSE)</f>
        <v>AB-</v>
      </c>
    </row>
    <row r="671" spans="1:24" ht="15.75" x14ac:dyDescent="0.25">
      <c r="A671" s="43">
        <v>670</v>
      </c>
      <c r="B671" t="str">
        <f>VLOOKUP(D671,Cara!$C$21:$D$27,2,FALSE)</f>
        <v>F</v>
      </c>
      <c r="C671" t="str">
        <f t="shared" si="30"/>
        <v>F0670</v>
      </c>
      <c r="D671" t="s">
        <v>1011</v>
      </c>
      <c r="E671" s="4" t="str">
        <f>VLOOKUP(C671,Detail!$G:$H,2,FALSE)</f>
        <v>Irnanto Irawan</v>
      </c>
      <c r="F671" s="4" t="str">
        <f>VLOOKUP(D671,Helper!$D$31:$G$36,4,FALSE)</f>
        <v>Bu Ratna</v>
      </c>
      <c r="G671">
        <v>81</v>
      </c>
      <c r="H671">
        <v>40</v>
      </c>
      <c r="I671">
        <v>85</v>
      </c>
      <c r="J671">
        <v>71</v>
      </c>
      <c r="K671">
        <v>65</v>
      </c>
      <c r="L671">
        <v>44</v>
      </c>
      <c r="M671">
        <v>90</v>
      </c>
      <c r="N671" s="36">
        <f>IFERROR(VLOOKUP(C671,Absen!$A$2:$B$501,2,FALSE),"No")</f>
        <v>44835</v>
      </c>
      <c r="O671" t="str">
        <f t="shared" si="31"/>
        <v>October</v>
      </c>
      <c r="P671">
        <f t="shared" si="32"/>
        <v>80</v>
      </c>
      <c r="Q671" s="42">
        <f>(Main!G671*12.5%)+(H671*12.5%)+(J671*12.5%)+(K671*12.5%)+(I671*20%)+(L671*20%)+(P671*10%)</f>
        <v>65.924999999999997</v>
      </c>
      <c r="R671" t="str">
        <f>VLOOKUP(Q671,Cara!$E$44:$F$49,2,TRUE)</f>
        <v>C</v>
      </c>
      <c r="S671" s="5">
        <f>VLOOKUP(C671,Sheet1!$A$2:$B$1001,2,FALSE)</f>
        <v>37018</v>
      </c>
      <c r="T671" s="6" t="str">
        <f>VLOOKUP(C671,Sheet1!$A$2:$G$1001,7,)</f>
        <v>Ambon</v>
      </c>
      <c r="U671" s="4">
        <f>VLOOKUP(C671,Sheet1!$A$2:$D$1001,4,FALSE)</f>
        <v>178</v>
      </c>
      <c r="V671" s="4">
        <f>VLOOKUP(C671,Sheet1!$A$2:$E$1001,5,FALSE)</f>
        <v>82</v>
      </c>
      <c r="W671" s="4" t="str">
        <f>VLOOKUP(C671,Sheet1!$A$2:$F$1001,6,FALSE)</f>
        <v xml:space="preserve">Jl. Sukajadi No. 6
</v>
      </c>
      <c r="X671" s="4" t="str">
        <f>VLOOKUP(Main!C671,Sheet1!$A$2:$C$1001,3,FALSE)</f>
        <v>O-</v>
      </c>
    </row>
    <row r="672" spans="1:24" ht="15.75" x14ac:dyDescent="0.25">
      <c r="A672" s="43">
        <v>671</v>
      </c>
      <c r="B672" t="str">
        <f>VLOOKUP(D672,Cara!$C$21:$D$27,2,FALSE)</f>
        <v>A</v>
      </c>
      <c r="C672" t="str">
        <f t="shared" si="30"/>
        <v>A0671</v>
      </c>
      <c r="D672" t="s">
        <v>1015</v>
      </c>
      <c r="E672" s="4" t="str">
        <f>VLOOKUP(C672,Detail!$G:$H,2,FALSE)</f>
        <v>Hartana Dongoran</v>
      </c>
      <c r="F672" s="4" t="str">
        <f>VLOOKUP(D672,Helper!$D$31:$G$36,4,FALSE)</f>
        <v>Bu Made</v>
      </c>
      <c r="G672">
        <v>55</v>
      </c>
      <c r="H672">
        <v>49</v>
      </c>
      <c r="I672">
        <v>75</v>
      </c>
      <c r="J672">
        <v>70</v>
      </c>
      <c r="K672">
        <v>77</v>
      </c>
      <c r="L672">
        <v>85</v>
      </c>
      <c r="M672">
        <v>97</v>
      </c>
      <c r="N672" s="36" t="str">
        <f>IFERROR(VLOOKUP(C672,Absen!$A$2:$B$501,2,FALSE),"No")</f>
        <v>No</v>
      </c>
      <c r="O672" t="str">
        <f t="shared" si="31"/>
        <v>No</v>
      </c>
      <c r="P672">
        <f t="shared" si="32"/>
        <v>97</v>
      </c>
      <c r="Q672" s="42">
        <f>(Main!G672*12.5%)+(H672*12.5%)+(J672*12.5%)+(K672*12.5%)+(I672*20%)+(L672*20%)+(P672*10%)</f>
        <v>73.075000000000003</v>
      </c>
      <c r="R672" t="str">
        <f>VLOOKUP(Q672,Cara!$E$44:$F$49,2,TRUE)</f>
        <v>B</v>
      </c>
      <c r="S672" s="5">
        <f>VLOOKUP(C672,Sheet1!$A$2:$B$1001,2,FALSE)</f>
        <v>37082</v>
      </c>
      <c r="T672" s="6" t="str">
        <f>VLOOKUP(C672,Sheet1!$A$2:$G$1001,7,)</f>
        <v>Palembang</v>
      </c>
      <c r="U672" s="4">
        <f>VLOOKUP(C672,Sheet1!$A$2:$D$1001,4,FALSE)</f>
        <v>168</v>
      </c>
      <c r="V672" s="4">
        <f>VLOOKUP(C672,Sheet1!$A$2:$E$1001,5,FALSE)</f>
        <v>64</v>
      </c>
      <c r="W672" s="4" t="str">
        <f>VLOOKUP(C672,Sheet1!$A$2:$F$1001,6,FALSE)</f>
        <v xml:space="preserve">Gg. Joyoboyo No. 5
</v>
      </c>
      <c r="X672" s="4" t="str">
        <f>VLOOKUP(Main!C672,Sheet1!$A$2:$C$1001,3,FALSE)</f>
        <v>A-</v>
      </c>
    </row>
    <row r="673" spans="1:24" ht="15.75" x14ac:dyDescent="0.25">
      <c r="A673" s="43">
        <v>672</v>
      </c>
      <c r="B673" t="str">
        <f>VLOOKUP(D673,Cara!$C$21:$D$27,2,FALSE)</f>
        <v>B</v>
      </c>
      <c r="C673" t="str">
        <f t="shared" si="30"/>
        <v>B0672</v>
      </c>
      <c r="D673" t="s">
        <v>1014</v>
      </c>
      <c r="E673" s="4" t="str">
        <f>VLOOKUP(C673,Detail!$G:$H,2,FALSE)</f>
        <v>Agnes Siregar</v>
      </c>
      <c r="F673" s="4" t="str">
        <f>VLOOKUP(D673,Helper!$D$31:$G$36,4,FALSE)</f>
        <v>Pak Andi</v>
      </c>
      <c r="G673">
        <v>50</v>
      </c>
      <c r="H673">
        <v>41</v>
      </c>
      <c r="I673">
        <v>35</v>
      </c>
      <c r="J673">
        <v>68</v>
      </c>
      <c r="K673">
        <v>89</v>
      </c>
      <c r="L673">
        <v>40</v>
      </c>
      <c r="M673">
        <v>95</v>
      </c>
      <c r="N673" s="36" t="str">
        <f>IFERROR(VLOOKUP(C673,Absen!$A$2:$B$501,2,FALSE),"No")</f>
        <v>No</v>
      </c>
      <c r="O673" t="str">
        <f t="shared" si="31"/>
        <v>No</v>
      </c>
      <c r="P673">
        <f t="shared" si="32"/>
        <v>95</v>
      </c>
      <c r="Q673" s="42">
        <f>(Main!G673*12.5%)+(H673*12.5%)+(J673*12.5%)+(K673*12.5%)+(I673*20%)+(L673*20%)+(P673*10%)</f>
        <v>55.5</v>
      </c>
      <c r="R673" t="str">
        <f>VLOOKUP(Q673,Cara!$E$44:$F$49,2,TRUE)</f>
        <v>D</v>
      </c>
      <c r="S673" s="5">
        <f>VLOOKUP(C673,Sheet1!$A$2:$B$1001,2,FALSE)</f>
        <v>38387</v>
      </c>
      <c r="T673" s="6" t="str">
        <f>VLOOKUP(C673,Sheet1!$A$2:$G$1001,7,)</f>
        <v>Tebingtinggi</v>
      </c>
      <c r="U673" s="4">
        <f>VLOOKUP(C673,Sheet1!$A$2:$D$1001,4,FALSE)</f>
        <v>166</v>
      </c>
      <c r="V673" s="4">
        <f>VLOOKUP(C673,Sheet1!$A$2:$E$1001,5,FALSE)</f>
        <v>61</v>
      </c>
      <c r="W673" s="4" t="str">
        <f>VLOOKUP(C673,Sheet1!$A$2:$F$1001,6,FALSE)</f>
        <v>Gang Pasirkoja No. 48</v>
      </c>
      <c r="X673" s="4" t="str">
        <f>VLOOKUP(Main!C673,Sheet1!$A$2:$C$1001,3,FALSE)</f>
        <v>AB+</v>
      </c>
    </row>
    <row r="674" spans="1:24" ht="15.75" x14ac:dyDescent="0.25">
      <c r="A674" s="43">
        <v>673</v>
      </c>
      <c r="B674" t="str">
        <f>VLOOKUP(D674,Cara!$C$21:$D$27,2,FALSE)</f>
        <v>F</v>
      </c>
      <c r="C674" t="str">
        <f t="shared" si="30"/>
        <v>F0673</v>
      </c>
      <c r="D674" t="s">
        <v>1011</v>
      </c>
      <c r="E674" s="4" t="str">
        <f>VLOOKUP(C674,Detail!$G:$H,2,FALSE)</f>
        <v>Lantar Puspita</v>
      </c>
      <c r="F674" s="4" t="str">
        <f>VLOOKUP(D674,Helper!$D$31:$G$36,4,FALSE)</f>
        <v>Bu Ratna</v>
      </c>
      <c r="G674">
        <v>52</v>
      </c>
      <c r="H674">
        <v>44</v>
      </c>
      <c r="I674">
        <v>31</v>
      </c>
      <c r="J674">
        <v>55</v>
      </c>
      <c r="K674">
        <v>63</v>
      </c>
      <c r="L674">
        <v>54</v>
      </c>
      <c r="M674">
        <v>84</v>
      </c>
      <c r="N674" s="36" t="str">
        <f>IFERROR(VLOOKUP(C674,Absen!$A$2:$B$501,2,FALSE),"No")</f>
        <v>No</v>
      </c>
      <c r="O674" t="str">
        <f t="shared" si="31"/>
        <v>No</v>
      </c>
      <c r="P674">
        <f t="shared" si="32"/>
        <v>84</v>
      </c>
      <c r="Q674" s="42">
        <f>(Main!G674*12.5%)+(H674*12.5%)+(J674*12.5%)+(K674*12.5%)+(I674*20%)+(L674*20%)+(P674*10%)</f>
        <v>52.15</v>
      </c>
      <c r="R674" t="str">
        <f>VLOOKUP(Q674,Cara!$E$44:$F$49,2,TRUE)</f>
        <v>D</v>
      </c>
      <c r="S674" s="5">
        <f>VLOOKUP(C674,Sheet1!$A$2:$B$1001,2,FALSE)</f>
        <v>37726</v>
      </c>
      <c r="T674" s="6" t="str">
        <f>VLOOKUP(C674,Sheet1!$A$2:$G$1001,7,)</f>
        <v>Lubuklinggau</v>
      </c>
      <c r="U674" s="4">
        <f>VLOOKUP(C674,Sheet1!$A$2:$D$1001,4,FALSE)</f>
        <v>179</v>
      </c>
      <c r="V674" s="4">
        <f>VLOOKUP(C674,Sheet1!$A$2:$E$1001,5,FALSE)</f>
        <v>45</v>
      </c>
      <c r="W674" s="4" t="str">
        <f>VLOOKUP(C674,Sheet1!$A$2:$F$1001,6,FALSE)</f>
        <v>Jl. Rajiman No. 46</v>
      </c>
      <c r="X674" s="4" t="str">
        <f>VLOOKUP(Main!C674,Sheet1!$A$2:$C$1001,3,FALSE)</f>
        <v>O+</v>
      </c>
    </row>
    <row r="675" spans="1:24" ht="15.75" x14ac:dyDescent="0.25">
      <c r="A675" s="43">
        <v>674</v>
      </c>
      <c r="B675" t="str">
        <f>VLOOKUP(D675,Cara!$C$21:$D$27,2,FALSE)</f>
        <v>A</v>
      </c>
      <c r="C675" t="str">
        <f t="shared" si="30"/>
        <v>A0674</v>
      </c>
      <c r="D675" t="s">
        <v>1015</v>
      </c>
      <c r="E675" s="4" t="str">
        <f>VLOOKUP(C675,Detail!$G:$H,2,FALSE)</f>
        <v>Zalindra Widodo</v>
      </c>
      <c r="F675" s="4" t="str">
        <f>VLOOKUP(D675,Helper!$D$31:$G$36,4,FALSE)</f>
        <v>Bu Made</v>
      </c>
      <c r="G675">
        <v>71</v>
      </c>
      <c r="H675">
        <v>43</v>
      </c>
      <c r="I675">
        <v>59</v>
      </c>
      <c r="J675">
        <v>51</v>
      </c>
      <c r="K675">
        <v>73</v>
      </c>
      <c r="L675">
        <v>87</v>
      </c>
      <c r="M675">
        <v>94</v>
      </c>
      <c r="N675" s="36" t="str">
        <f>IFERROR(VLOOKUP(C675,Absen!$A$2:$B$501,2,FALSE),"No")</f>
        <v>No</v>
      </c>
      <c r="O675" t="str">
        <f t="shared" si="31"/>
        <v>No</v>
      </c>
      <c r="P675">
        <f t="shared" si="32"/>
        <v>94</v>
      </c>
      <c r="Q675" s="42">
        <f>(Main!G675*12.5%)+(H675*12.5%)+(J675*12.5%)+(K675*12.5%)+(I675*20%)+(L675*20%)+(P675*10%)</f>
        <v>68.350000000000009</v>
      </c>
      <c r="R675" t="str">
        <f>VLOOKUP(Q675,Cara!$E$44:$F$49,2,TRUE)</f>
        <v>C</v>
      </c>
      <c r="S675" s="5">
        <f>VLOOKUP(C675,Sheet1!$A$2:$B$1001,2,FALSE)</f>
        <v>37983</v>
      </c>
      <c r="T675" s="6" t="str">
        <f>VLOOKUP(C675,Sheet1!$A$2:$G$1001,7,)</f>
        <v>Surabaya</v>
      </c>
      <c r="U675" s="4">
        <f>VLOOKUP(C675,Sheet1!$A$2:$D$1001,4,FALSE)</f>
        <v>152</v>
      </c>
      <c r="V675" s="4">
        <f>VLOOKUP(C675,Sheet1!$A$2:$E$1001,5,FALSE)</f>
        <v>89</v>
      </c>
      <c r="W675" s="4" t="str">
        <f>VLOOKUP(C675,Sheet1!$A$2:$F$1001,6,FALSE)</f>
        <v>Jl. H.J Maemunah No. 28</v>
      </c>
      <c r="X675" s="4" t="str">
        <f>VLOOKUP(Main!C675,Sheet1!$A$2:$C$1001,3,FALSE)</f>
        <v>O-</v>
      </c>
    </row>
    <row r="676" spans="1:24" ht="15.75" x14ac:dyDescent="0.25">
      <c r="A676" s="43">
        <v>675</v>
      </c>
      <c r="B676" t="str">
        <f>VLOOKUP(D676,Cara!$C$21:$D$27,2,FALSE)</f>
        <v>B</v>
      </c>
      <c r="C676" t="str">
        <f t="shared" si="30"/>
        <v>B0675</v>
      </c>
      <c r="D676" t="s">
        <v>1014</v>
      </c>
      <c r="E676" s="4" t="str">
        <f>VLOOKUP(C676,Detail!$G:$H,2,FALSE)</f>
        <v>Balangga Prasetyo</v>
      </c>
      <c r="F676" s="4" t="str">
        <f>VLOOKUP(D676,Helper!$D$31:$G$36,4,FALSE)</f>
        <v>Pak Andi</v>
      </c>
      <c r="G676">
        <v>83</v>
      </c>
      <c r="H676">
        <v>42</v>
      </c>
      <c r="I676">
        <v>79</v>
      </c>
      <c r="J676">
        <v>55</v>
      </c>
      <c r="K676">
        <v>72</v>
      </c>
      <c r="L676">
        <v>58</v>
      </c>
      <c r="M676">
        <v>73</v>
      </c>
      <c r="N676" s="36" t="str">
        <f>IFERROR(VLOOKUP(C676,Absen!$A$2:$B$501,2,FALSE),"No")</f>
        <v>No</v>
      </c>
      <c r="O676" t="str">
        <f t="shared" si="31"/>
        <v>No</v>
      </c>
      <c r="P676">
        <f t="shared" si="32"/>
        <v>73</v>
      </c>
      <c r="Q676" s="42">
        <f>(Main!G676*12.5%)+(H676*12.5%)+(J676*12.5%)+(K676*12.5%)+(I676*20%)+(L676*20%)+(P676*10%)</f>
        <v>66.2</v>
      </c>
      <c r="R676" t="str">
        <f>VLOOKUP(Q676,Cara!$E$44:$F$49,2,TRUE)</f>
        <v>C</v>
      </c>
      <c r="S676" s="5">
        <f>VLOOKUP(C676,Sheet1!$A$2:$B$1001,2,FALSE)</f>
        <v>37634</v>
      </c>
      <c r="T676" s="6" t="str">
        <f>VLOOKUP(C676,Sheet1!$A$2:$G$1001,7,)</f>
        <v>Meulaboh</v>
      </c>
      <c r="U676" s="4">
        <f>VLOOKUP(C676,Sheet1!$A$2:$D$1001,4,FALSE)</f>
        <v>153</v>
      </c>
      <c r="V676" s="4">
        <f>VLOOKUP(C676,Sheet1!$A$2:$E$1001,5,FALSE)</f>
        <v>76</v>
      </c>
      <c r="W676" s="4" t="str">
        <f>VLOOKUP(C676,Sheet1!$A$2:$F$1001,6,FALSE)</f>
        <v>Jl. Laswi No. 62</v>
      </c>
      <c r="X676" s="4" t="str">
        <f>VLOOKUP(Main!C676,Sheet1!$A$2:$C$1001,3,FALSE)</f>
        <v>A+</v>
      </c>
    </row>
    <row r="677" spans="1:24" ht="15.75" x14ac:dyDescent="0.25">
      <c r="A677" s="43">
        <v>676</v>
      </c>
      <c r="B677" t="str">
        <f>VLOOKUP(D677,Cara!$C$21:$D$27,2,FALSE)</f>
        <v>B</v>
      </c>
      <c r="C677" t="str">
        <f t="shared" si="30"/>
        <v>B0676</v>
      </c>
      <c r="D677" t="s">
        <v>1014</v>
      </c>
      <c r="E677" s="4" t="str">
        <f>VLOOKUP(C677,Detail!$G:$H,2,FALSE)</f>
        <v>Darimin Adriansyah</v>
      </c>
      <c r="F677" s="4" t="str">
        <f>VLOOKUP(D677,Helper!$D$31:$G$36,4,FALSE)</f>
        <v>Pak Andi</v>
      </c>
      <c r="G677">
        <v>83</v>
      </c>
      <c r="H677">
        <v>41</v>
      </c>
      <c r="I677">
        <v>47</v>
      </c>
      <c r="J677">
        <v>75</v>
      </c>
      <c r="K677">
        <v>71</v>
      </c>
      <c r="L677">
        <v>73</v>
      </c>
      <c r="M677">
        <v>72</v>
      </c>
      <c r="N677" s="36">
        <f>IFERROR(VLOOKUP(C677,Absen!$A$2:$B$501,2,FALSE),"No")</f>
        <v>44839</v>
      </c>
      <c r="O677" t="str">
        <f t="shared" si="31"/>
        <v>October</v>
      </c>
      <c r="P677">
        <f t="shared" si="32"/>
        <v>62</v>
      </c>
      <c r="Q677" s="42">
        <f>(Main!G677*12.5%)+(H677*12.5%)+(J677*12.5%)+(K677*12.5%)+(I677*20%)+(L677*20%)+(P677*10%)</f>
        <v>63.95</v>
      </c>
      <c r="R677" t="str">
        <f>VLOOKUP(Q677,Cara!$E$44:$F$49,2,TRUE)</f>
        <v>C</v>
      </c>
      <c r="S677" s="5">
        <f>VLOOKUP(C677,Sheet1!$A$2:$B$1001,2,FALSE)</f>
        <v>37179</v>
      </c>
      <c r="T677" s="6" t="str">
        <f>VLOOKUP(C677,Sheet1!$A$2:$G$1001,7,)</f>
        <v>Jambi</v>
      </c>
      <c r="U677" s="4">
        <f>VLOOKUP(C677,Sheet1!$A$2:$D$1001,4,FALSE)</f>
        <v>158</v>
      </c>
      <c r="V677" s="4">
        <f>VLOOKUP(C677,Sheet1!$A$2:$E$1001,5,FALSE)</f>
        <v>53</v>
      </c>
      <c r="W677" s="4" t="str">
        <f>VLOOKUP(C677,Sheet1!$A$2:$F$1001,6,FALSE)</f>
        <v>Jl. Gardujati No. 57</v>
      </c>
      <c r="X677" s="4" t="str">
        <f>VLOOKUP(Main!C677,Sheet1!$A$2:$C$1001,3,FALSE)</f>
        <v>O-</v>
      </c>
    </row>
    <row r="678" spans="1:24" ht="15.75" x14ac:dyDescent="0.25">
      <c r="A678" s="43">
        <v>677</v>
      </c>
      <c r="B678" t="str">
        <f>VLOOKUP(D678,Cara!$C$21:$D$27,2,FALSE)</f>
        <v>B</v>
      </c>
      <c r="C678" t="str">
        <f t="shared" si="30"/>
        <v>B0677</v>
      </c>
      <c r="D678" t="s">
        <v>1014</v>
      </c>
      <c r="E678" s="4" t="str">
        <f>VLOOKUP(C678,Detail!$G:$H,2,FALSE)</f>
        <v>Bakda Handayani</v>
      </c>
      <c r="F678" s="4" t="str">
        <f>VLOOKUP(D678,Helper!$D$31:$G$36,4,FALSE)</f>
        <v>Pak Andi</v>
      </c>
      <c r="G678">
        <v>64</v>
      </c>
      <c r="H678">
        <v>60</v>
      </c>
      <c r="I678">
        <v>84</v>
      </c>
      <c r="J678">
        <v>56</v>
      </c>
      <c r="K678">
        <v>86</v>
      </c>
      <c r="L678">
        <v>43</v>
      </c>
      <c r="M678">
        <v>70</v>
      </c>
      <c r="N678" s="36">
        <f>IFERROR(VLOOKUP(C678,Absen!$A$2:$B$501,2,FALSE),"No")</f>
        <v>44902</v>
      </c>
      <c r="O678" t="str">
        <f t="shared" si="31"/>
        <v>December</v>
      </c>
      <c r="P678">
        <f t="shared" si="32"/>
        <v>60</v>
      </c>
      <c r="Q678" s="42">
        <f>(Main!G678*12.5%)+(H678*12.5%)+(J678*12.5%)+(K678*12.5%)+(I678*20%)+(L678*20%)+(P678*10%)</f>
        <v>64.650000000000006</v>
      </c>
      <c r="R678" t="str">
        <f>VLOOKUP(Q678,Cara!$E$44:$F$49,2,TRUE)</f>
        <v>C</v>
      </c>
      <c r="S678" s="5">
        <f>VLOOKUP(C678,Sheet1!$A$2:$B$1001,2,FALSE)</f>
        <v>38030</v>
      </c>
      <c r="T678" s="6" t="str">
        <f>VLOOKUP(C678,Sheet1!$A$2:$G$1001,7,)</f>
        <v>Mataram</v>
      </c>
      <c r="U678" s="4">
        <f>VLOOKUP(C678,Sheet1!$A$2:$D$1001,4,FALSE)</f>
        <v>161</v>
      </c>
      <c r="V678" s="4">
        <f>VLOOKUP(C678,Sheet1!$A$2:$E$1001,5,FALSE)</f>
        <v>54</v>
      </c>
      <c r="W678" s="4" t="str">
        <f>VLOOKUP(C678,Sheet1!$A$2:$F$1001,6,FALSE)</f>
        <v>Gg. W.R. Supratman No. 89</v>
      </c>
      <c r="X678" s="4" t="str">
        <f>VLOOKUP(Main!C678,Sheet1!$A$2:$C$1001,3,FALSE)</f>
        <v>AB-</v>
      </c>
    </row>
    <row r="679" spans="1:24" ht="15.75" x14ac:dyDescent="0.25">
      <c r="A679" s="43">
        <v>678</v>
      </c>
      <c r="B679" t="str">
        <f>VLOOKUP(D679,Cara!$C$21:$D$27,2,FALSE)</f>
        <v>A</v>
      </c>
      <c r="C679" t="str">
        <f t="shared" si="30"/>
        <v>A0678</v>
      </c>
      <c r="D679" t="s">
        <v>1015</v>
      </c>
      <c r="E679" s="4" t="str">
        <f>VLOOKUP(C679,Detail!$G:$H,2,FALSE)</f>
        <v>Darsirah Gunarto</v>
      </c>
      <c r="F679" s="4" t="str">
        <f>VLOOKUP(D679,Helper!$D$31:$G$36,4,FALSE)</f>
        <v>Bu Made</v>
      </c>
      <c r="G679">
        <v>65</v>
      </c>
      <c r="H679">
        <v>64</v>
      </c>
      <c r="I679">
        <v>68</v>
      </c>
      <c r="J679">
        <v>64</v>
      </c>
      <c r="K679">
        <v>91</v>
      </c>
      <c r="L679">
        <v>58</v>
      </c>
      <c r="M679">
        <v>72</v>
      </c>
      <c r="N679" s="36" t="str">
        <f>IFERROR(VLOOKUP(C679,Absen!$A$2:$B$501,2,FALSE),"No")</f>
        <v>No</v>
      </c>
      <c r="O679" t="str">
        <f t="shared" si="31"/>
        <v>No</v>
      </c>
      <c r="P679">
        <f t="shared" si="32"/>
        <v>72</v>
      </c>
      <c r="Q679" s="42">
        <f>(Main!G679*12.5%)+(H679*12.5%)+(J679*12.5%)+(K679*12.5%)+(I679*20%)+(L679*20%)+(P679*10%)</f>
        <v>67.900000000000006</v>
      </c>
      <c r="R679" t="str">
        <f>VLOOKUP(Q679,Cara!$E$44:$F$49,2,TRUE)</f>
        <v>C</v>
      </c>
      <c r="S679" s="5">
        <f>VLOOKUP(C679,Sheet1!$A$2:$B$1001,2,FALSE)</f>
        <v>38115</v>
      </c>
      <c r="T679" s="6" t="str">
        <f>VLOOKUP(C679,Sheet1!$A$2:$G$1001,7,)</f>
        <v>Ternate</v>
      </c>
      <c r="U679" s="4">
        <f>VLOOKUP(C679,Sheet1!$A$2:$D$1001,4,FALSE)</f>
        <v>161</v>
      </c>
      <c r="V679" s="4">
        <f>VLOOKUP(C679,Sheet1!$A$2:$E$1001,5,FALSE)</f>
        <v>78</v>
      </c>
      <c r="W679" s="4" t="str">
        <f>VLOOKUP(C679,Sheet1!$A$2:$F$1001,6,FALSE)</f>
        <v xml:space="preserve">Gang Jamika No. 2
</v>
      </c>
      <c r="X679" s="4" t="str">
        <f>VLOOKUP(Main!C679,Sheet1!$A$2:$C$1001,3,FALSE)</f>
        <v>B+</v>
      </c>
    </row>
    <row r="680" spans="1:24" ht="15.75" x14ac:dyDescent="0.25">
      <c r="A680" s="43">
        <v>679</v>
      </c>
      <c r="B680" t="str">
        <f>VLOOKUP(D680,Cara!$C$21:$D$27,2,FALSE)</f>
        <v>F</v>
      </c>
      <c r="C680" t="str">
        <f t="shared" si="30"/>
        <v>F0679</v>
      </c>
      <c r="D680" t="s">
        <v>1011</v>
      </c>
      <c r="E680" s="4" t="str">
        <f>VLOOKUP(C680,Detail!$G:$H,2,FALSE)</f>
        <v>Raisa Situmorang</v>
      </c>
      <c r="F680" s="4" t="str">
        <f>VLOOKUP(D680,Helper!$D$31:$G$36,4,FALSE)</f>
        <v>Bu Ratna</v>
      </c>
      <c r="G680">
        <v>72</v>
      </c>
      <c r="H680">
        <v>53</v>
      </c>
      <c r="I680">
        <v>88</v>
      </c>
      <c r="J680">
        <v>51</v>
      </c>
      <c r="K680">
        <v>75</v>
      </c>
      <c r="L680">
        <v>95</v>
      </c>
      <c r="M680">
        <v>82</v>
      </c>
      <c r="N680" s="36">
        <f>IFERROR(VLOOKUP(C680,Absen!$A$2:$B$501,2,FALSE),"No")</f>
        <v>44780</v>
      </c>
      <c r="O680" t="str">
        <f t="shared" si="31"/>
        <v>August</v>
      </c>
      <c r="P680">
        <f t="shared" si="32"/>
        <v>72</v>
      </c>
      <c r="Q680" s="42">
        <f>(Main!G680*12.5%)+(H680*12.5%)+(J680*12.5%)+(K680*12.5%)+(I680*20%)+(L680*20%)+(P680*10%)</f>
        <v>75.174999999999997</v>
      </c>
      <c r="R680" t="str">
        <f>VLOOKUP(Q680,Cara!$E$44:$F$49,2,TRUE)</f>
        <v>B</v>
      </c>
      <c r="S680" s="5">
        <f>VLOOKUP(C680,Sheet1!$A$2:$B$1001,2,FALSE)</f>
        <v>37986</v>
      </c>
      <c r="T680" s="6" t="str">
        <f>VLOOKUP(C680,Sheet1!$A$2:$G$1001,7,)</f>
        <v>Malang</v>
      </c>
      <c r="U680" s="4">
        <f>VLOOKUP(C680,Sheet1!$A$2:$D$1001,4,FALSE)</f>
        <v>176</v>
      </c>
      <c r="V680" s="4">
        <f>VLOOKUP(C680,Sheet1!$A$2:$E$1001,5,FALSE)</f>
        <v>49</v>
      </c>
      <c r="W680" s="4" t="str">
        <f>VLOOKUP(C680,Sheet1!$A$2:$F$1001,6,FALSE)</f>
        <v>Jl. Raya Setiabudhi No. 98</v>
      </c>
      <c r="X680" s="4" t="str">
        <f>VLOOKUP(Main!C680,Sheet1!$A$2:$C$1001,3,FALSE)</f>
        <v>O+</v>
      </c>
    </row>
    <row r="681" spans="1:24" ht="15.75" x14ac:dyDescent="0.25">
      <c r="A681" s="43">
        <v>680</v>
      </c>
      <c r="B681" t="str">
        <f>VLOOKUP(D681,Cara!$C$21:$D$27,2,FALSE)</f>
        <v>A</v>
      </c>
      <c r="C681" t="str">
        <f t="shared" si="30"/>
        <v>A0680</v>
      </c>
      <c r="D681" t="s">
        <v>1015</v>
      </c>
      <c r="E681" s="4" t="str">
        <f>VLOOKUP(C681,Detail!$G:$H,2,FALSE)</f>
        <v>Gangsar Widiastuti</v>
      </c>
      <c r="F681" s="4" t="str">
        <f>VLOOKUP(D681,Helper!$D$31:$G$36,4,FALSE)</f>
        <v>Bu Made</v>
      </c>
      <c r="G681">
        <v>65</v>
      </c>
      <c r="H681">
        <v>47</v>
      </c>
      <c r="I681">
        <v>61</v>
      </c>
      <c r="J681">
        <v>66</v>
      </c>
      <c r="K681">
        <v>65</v>
      </c>
      <c r="L681">
        <v>52</v>
      </c>
      <c r="M681">
        <v>65</v>
      </c>
      <c r="N681" s="36">
        <f>IFERROR(VLOOKUP(C681,Absen!$A$2:$B$501,2,FALSE),"No")</f>
        <v>44768</v>
      </c>
      <c r="O681" t="str">
        <f t="shared" si="31"/>
        <v>July</v>
      </c>
      <c r="P681">
        <f t="shared" si="32"/>
        <v>55</v>
      </c>
      <c r="Q681" s="42">
        <f>(Main!G681*12.5%)+(H681*12.5%)+(J681*12.5%)+(K681*12.5%)+(I681*20%)+(L681*20%)+(P681*10%)</f>
        <v>58.475000000000001</v>
      </c>
      <c r="R681" t="str">
        <f>VLOOKUP(Q681,Cara!$E$44:$F$49,2,TRUE)</f>
        <v>D</v>
      </c>
      <c r="S681" s="5">
        <f>VLOOKUP(C681,Sheet1!$A$2:$B$1001,2,FALSE)</f>
        <v>37815</v>
      </c>
      <c r="T681" s="6" t="str">
        <f>VLOOKUP(C681,Sheet1!$A$2:$G$1001,7,)</f>
        <v>Banjarmasin</v>
      </c>
      <c r="U681" s="4">
        <f>VLOOKUP(C681,Sheet1!$A$2:$D$1001,4,FALSE)</f>
        <v>165</v>
      </c>
      <c r="V681" s="4">
        <f>VLOOKUP(C681,Sheet1!$A$2:$E$1001,5,FALSE)</f>
        <v>82</v>
      </c>
      <c r="W681" s="4" t="str">
        <f>VLOOKUP(C681,Sheet1!$A$2:$F$1001,6,FALSE)</f>
        <v>Jl. Rajiman No. 51</v>
      </c>
      <c r="X681" s="4" t="str">
        <f>VLOOKUP(Main!C681,Sheet1!$A$2:$C$1001,3,FALSE)</f>
        <v>AB-</v>
      </c>
    </row>
    <row r="682" spans="1:24" ht="15.75" x14ac:dyDescent="0.25">
      <c r="A682" s="43">
        <v>681</v>
      </c>
      <c r="B682" t="str">
        <f>VLOOKUP(D682,Cara!$C$21:$D$27,2,FALSE)</f>
        <v>A</v>
      </c>
      <c r="C682" t="str">
        <f t="shared" si="30"/>
        <v>A0681</v>
      </c>
      <c r="D682" t="s">
        <v>1015</v>
      </c>
      <c r="E682" s="4" t="str">
        <f>VLOOKUP(C682,Detail!$G:$H,2,FALSE)</f>
        <v>Salsabila Utama</v>
      </c>
      <c r="F682" s="4" t="str">
        <f>VLOOKUP(D682,Helper!$D$31:$G$36,4,FALSE)</f>
        <v>Bu Made</v>
      </c>
      <c r="G682">
        <v>53</v>
      </c>
      <c r="H682">
        <v>45</v>
      </c>
      <c r="I682">
        <v>71</v>
      </c>
      <c r="J682">
        <v>60</v>
      </c>
      <c r="K682">
        <v>58</v>
      </c>
      <c r="L682">
        <v>65</v>
      </c>
      <c r="M682">
        <v>91</v>
      </c>
      <c r="N682" s="36">
        <f>IFERROR(VLOOKUP(C682,Absen!$A$2:$B$501,2,FALSE),"No")</f>
        <v>44831</v>
      </c>
      <c r="O682" t="str">
        <f t="shared" si="31"/>
        <v>September</v>
      </c>
      <c r="P682">
        <f t="shared" si="32"/>
        <v>81</v>
      </c>
      <c r="Q682" s="42">
        <f>(Main!G682*12.5%)+(H682*12.5%)+(J682*12.5%)+(K682*12.5%)+(I682*20%)+(L682*20%)+(P682*10%)</f>
        <v>62.300000000000004</v>
      </c>
      <c r="R682" t="str">
        <f>VLOOKUP(Q682,Cara!$E$44:$F$49,2,TRUE)</f>
        <v>C</v>
      </c>
      <c r="S682" s="5">
        <f>VLOOKUP(C682,Sheet1!$A$2:$B$1001,2,FALSE)</f>
        <v>38294</v>
      </c>
      <c r="T682" s="6" t="str">
        <f>VLOOKUP(C682,Sheet1!$A$2:$G$1001,7,)</f>
        <v>Kota Administrasi Jakarta Utara</v>
      </c>
      <c r="U682" s="4">
        <f>VLOOKUP(C682,Sheet1!$A$2:$D$1001,4,FALSE)</f>
        <v>174</v>
      </c>
      <c r="V682" s="4">
        <f>VLOOKUP(C682,Sheet1!$A$2:$E$1001,5,FALSE)</f>
        <v>94</v>
      </c>
      <c r="W682" s="4" t="str">
        <f>VLOOKUP(C682,Sheet1!$A$2:$F$1001,6,FALSE)</f>
        <v xml:space="preserve">Gg. Pacuan Kuda No. 1
</v>
      </c>
      <c r="X682" s="4" t="str">
        <f>VLOOKUP(Main!C682,Sheet1!$A$2:$C$1001,3,FALSE)</f>
        <v>AB+</v>
      </c>
    </row>
    <row r="683" spans="1:24" ht="15.75" x14ac:dyDescent="0.25">
      <c r="A683" s="43">
        <v>682</v>
      </c>
      <c r="B683" t="str">
        <f>VLOOKUP(D683,Cara!$C$21:$D$27,2,FALSE)</f>
        <v>A</v>
      </c>
      <c r="C683" t="str">
        <f t="shared" si="30"/>
        <v>A0682</v>
      </c>
      <c r="D683" t="s">
        <v>1015</v>
      </c>
      <c r="E683" s="4" t="str">
        <f>VLOOKUP(C683,Detail!$G:$H,2,FALSE)</f>
        <v>Wira Novitasari</v>
      </c>
      <c r="F683" s="4" t="str">
        <f>VLOOKUP(D683,Helper!$D$31:$G$36,4,FALSE)</f>
        <v>Bu Made</v>
      </c>
      <c r="G683">
        <v>75</v>
      </c>
      <c r="H683">
        <v>40</v>
      </c>
      <c r="I683">
        <v>57</v>
      </c>
      <c r="J683">
        <v>63</v>
      </c>
      <c r="K683">
        <v>63</v>
      </c>
      <c r="L683">
        <v>86</v>
      </c>
      <c r="M683">
        <v>87</v>
      </c>
      <c r="N683" s="36">
        <f>IFERROR(VLOOKUP(C683,Absen!$A$2:$B$501,2,FALSE),"No")</f>
        <v>44917</v>
      </c>
      <c r="O683" t="str">
        <f t="shared" si="31"/>
        <v>December</v>
      </c>
      <c r="P683">
        <f t="shared" si="32"/>
        <v>77</v>
      </c>
      <c r="Q683" s="42">
        <f>(Main!G683*12.5%)+(H683*12.5%)+(J683*12.5%)+(K683*12.5%)+(I683*20%)+(L683*20%)+(P683*10%)</f>
        <v>66.424999999999997</v>
      </c>
      <c r="R683" t="str">
        <f>VLOOKUP(Q683,Cara!$E$44:$F$49,2,TRUE)</f>
        <v>C</v>
      </c>
      <c r="S683" s="5">
        <f>VLOOKUP(C683,Sheet1!$A$2:$B$1001,2,FALSE)</f>
        <v>37245</v>
      </c>
      <c r="T683" s="6" t="str">
        <f>VLOOKUP(C683,Sheet1!$A$2:$G$1001,7,)</f>
        <v>Surakarta</v>
      </c>
      <c r="U683" s="4">
        <f>VLOOKUP(C683,Sheet1!$A$2:$D$1001,4,FALSE)</f>
        <v>161</v>
      </c>
      <c r="V683" s="4">
        <f>VLOOKUP(C683,Sheet1!$A$2:$E$1001,5,FALSE)</f>
        <v>53</v>
      </c>
      <c r="W683" s="4" t="str">
        <f>VLOOKUP(C683,Sheet1!$A$2:$F$1001,6,FALSE)</f>
        <v>Gg. Cikutra Barat No. 24</v>
      </c>
      <c r="X683" s="4" t="str">
        <f>VLOOKUP(Main!C683,Sheet1!$A$2:$C$1001,3,FALSE)</f>
        <v>B+</v>
      </c>
    </row>
    <row r="684" spans="1:24" ht="15.75" x14ac:dyDescent="0.25">
      <c r="A684" s="43">
        <v>683</v>
      </c>
      <c r="B684" t="str">
        <f>VLOOKUP(D684,Cara!$C$21:$D$27,2,FALSE)</f>
        <v>C</v>
      </c>
      <c r="C684" t="str">
        <f t="shared" si="30"/>
        <v>C0683</v>
      </c>
      <c r="D684" t="s">
        <v>1012</v>
      </c>
      <c r="E684" s="4" t="str">
        <f>VLOOKUP(C684,Detail!$G:$H,2,FALSE)</f>
        <v>Bala Sitorus</v>
      </c>
      <c r="F684" s="4" t="str">
        <f>VLOOKUP(D684,Helper!$D$31:$G$36,4,FALSE)</f>
        <v>Bu Dwi</v>
      </c>
      <c r="G684">
        <v>94</v>
      </c>
      <c r="H684">
        <v>49</v>
      </c>
      <c r="I684">
        <v>76</v>
      </c>
      <c r="J684">
        <v>58</v>
      </c>
      <c r="K684">
        <v>93</v>
      </c>
      <c r="L684">
        <v>63</v>
      </c>
      <c r="M684">
        <v>100</v>
      </c>
      <c r="N684" s="36">
        <f>IFERROR(VLOOKUP(C684,Absen!$A$2:$B$501,2,FALSE),"No")</f>
        <v>44876</v>
      </c>
      <c r="O684" t="str">
        <f t="shared" si="31"/>
        <v>November</v>
      </c>
      <c r="P684">
        <f t="shared" si="32"/>
        <v>90</v>
      </c>
      <c r="Q684" s="42">
        <f>(Main!G684*12.5%)+(H684*12.5%)+(J684*12.5%)+(K684*12.5%)+(I684*20%)+(L684*20%)+(P684*10%)</f>
        <v>73.550000000000011</v>
      </c>
      <c r="R684" t="str">
        <f>VLOOKUP(Q684,Cara!$E$44:$F$49,2,TRUE)</f>
        <v>B</v>
      </c>
      <c r="S684" s="5">
        <f>VLOOKUP(C684,Sheet1!$A$2:$B$1001,2,FALSE)</f>
        <v>37147</v>
      </c>
      <c r="T684" s="6" t="str">
        <f>VLOOKUP(C684,Sheet1!$A$2:$G$1001,7,)</f>
        <v>Bontang</v>
      </c>
      <c r="U684" s="4">
        <f>VLOOKUP(C684,Sheet1!$A$2:$D$1001,4,FALSE)</f>
        <v>178</v>
      </c>
      <c r="V684" s="4">
        <f>VLOOKUP(C684,Sheet1!$A$2:$E$1001,5,FALSE)</f>
        <v>59</v>
      </c>
      <c r="W684" s="4" t="str">
        <f>VLOOKUP(C684,Sheet1!$A$2:$F$1001,6,FALSE)</f>
        <v xml:space="preserve">Jl. Ahmad Yani No. 7
</v>
      </c>
      <c r="X684" s="4" t="str">
        <f>VLOOKUP(Main!C684,Sheet1!$A$2:$C$1001,3,FALSE)</f>
        <v>O-</v>
      </c>
    </row>
    <row r="685" spans="1:24" ht="15.75" x14ac:dyDescent="0.25">
      <c r="A685" s="43">
        <v>343</v>
      </c>
      <c r="B685" t="str">
        <f>VLOOKUP(D685,Cara!$C$21:$D$27,2,FALSE)</f>
        <v>B</v>
      </c>
      <c r="C685" t="str">
        <f t="shared" si="30"/>
        <v>B0343</v>
      </c>
      <c r="D685" t="s">
        <v>1014</v>
      </c>
      <c r="E685" s="4" t="str">
        <f>VLOOKUP(C685,Detail!$G:$H,2,FALSE)</f>
        <v>Yulia Puspita</v>
      </c>
      <c r="F685" s="4" t="str">
        <f>VLOOKUP(D685,Helper!$D$31:$G$36,4,FALSE)</f>
        <v>Pak Andi</v>
      </c>
      <c r="G685">
        <v>64</v>
      </c>
      <c r="H685">
        <v>72</v>
      </c>
      <c r="I685">
        <v>85</v>
      </c>
      <c r="J685">
        <v>71</v>
      </c>
      <c r="K685">
        <v>81</v>
      </c>
      <c r="L685">
        <v>97</v>
      </c>
      <c r="M685">
        <v>99</v>
      </c>
      <c r="N685" s="36">
        <f>IFERROR(VLOOKUP(C685,Absen!$A$2:$B$501,2,FALSE),"No")</f>
        <v>44786</v>
      </c>
      <c r="O685" t="str">
        <f t="shared" si="31"/>
        <v>August</v>
      </c>
      <c r="P685">
        <f t="shared" si="32"/>
        <v>89</v>
      </c>
      <c r="Q685" s="42">
        <f>(Main!G685*12.5%)+(H685*12.5%)+(J685*12.5%)+(K685*12.5%)+(I685*20%)+(L685*20%)+(P685*10%)</f>
        <v>81.300000000000011</v>
      </c>
      <c r="R685" t="str">
        <f>VLOOKUP(Q685,Cara!$E$44:$F$49,2,TRUE)</f>
        <v>A</v>
      </c>
      <c r="S685" s="5">
        <f>VLOOKUP(C685,Sheet1!$A$2:$B$1001,2,FALSE)</f>
        <v>37609</v>
      </c>
      <c r="T685" s="6" t="str">
        <f>VLOOKUP(C685,Sheet1!$A$2:$G$1001,7,)</f>
        <v>Kendari</v>
      </c>
      <c r="U685" s="4">
        <f>VLOOKUP(C685,Sheet1!$A$2:$D$1001,4,FALSE)</f>
        <v>160</v>
      </c>
      <c r="V685" s="4">
        <f>VLOOKUP(C685,Sheet1!$A$2:$E$1001,5,FALSE)</f>
        <v>94</v>
      </c>
      <c r="W685" s="4" t="str">
        <f>VLOOKUP(C685,Sheet1!$A$2:$F$1001,6,FALSE)</f>
        <v xml:space="preserve">Jalan Ciwastra No. 4
</v>
      </c>
      <c r="X685" s="4" t="str">
        <f>VLOOKUP(Main!C685,Sheet1!$A$2:$C$1001,3,FALSE)</f>
        <v>AB+</v>
      </c>
    </row>
    <row r="686" spans="1:24" ht="15.75" x14ac:dyDescent="0.25">
      <c r="A686" s="43">
        <v>685</v>
      </c>
      <c r="B686" t="str">
        <f>VLOOKUP(D686,Cara!$C$21:$D$27,2,FALSE)</f>
        <v>E</v>
      </c>
      <c r="C686" t="str">
        <f t="shared" si="30"/>
        <v>E0685</v>
      </c>
      <c r="D686" t="s">
        <v>1010</v>
      </c>
      <c r="E686" s="4" t="str">
        <f>VLOOKUP(C686,Detail!$G:$H,2,FALSE)</f>
        <v>Tira Natsir</v>
      </c>
      <c r="F686" s="4" t="str">
        <f>VLOOKUP(D686,Helper!$D$31:$G$36,4,FALSE)</f>
        <v>Pak Budi</v>
      </c>
      <c r="G686">
        <v>61</v>
      </c>
      <c r="H686">
        <v>43</v>
      </c>
      <c r="I686">
        <v>85</v>
      </c>
      <c r="J686">
        <v>62</v>
      </c>
      <c r="K686">
        <v>65</v>
      </c>
      <c r="L686">
        <v>97</v>
      </c>
      <c r="M686">
        <v>91</v>
      </c>
      <c r="N686" s="36">
        <f>IFERROR(VLOOKUP(C686,Absen!$A$2:$B$501,2,FALSE),"No")</f>
        <v>44850</v>
      </c>
      <c r="O686" t="str">
        <f t="shared" si="31"/>
        <v>October</v>
      </c>
      <c r="P686">
        <f t="shared" si="32"/>
        <v>81</v>
      </c>
      <c r="Q686" s="42">
        <f>(Main!G686*12.5%)+(H686*12.5%)+(J686*12.5%)+(K686*12.5%)+(I686*20%)+(L686*20%)+(P686*10%)</f>
        <v>73.375</v>
      </c>
      <c r="R686" t="str">
        <f>VLOOKUP(Q686,Cara!$E$44:$F$49,2,TRUE)</f>
        <v>B</v>
      </c>
      <c r="S686" s="5">
        <f>VLOOKUP(C686,Sheet1!$A$2:$B$1001,2,FALSE)</f>
        <v>37680</v>
      </c>
      <c r="T686" s="6" t="str">
        <f>VLOOKUP(C686,Sheet1!$A$2:$G$1001,7,)</f>
        <v>Singkawang</v>
      </c>
      <c r="U686" s="4">
        <f>VLOOKUP(C686,Sheet1!$A$2:$D$1001,4,FALSE)</f>
        <v>175</v>
      </c>
      <c r="V686" s="4">
        <f>VLOOKUP(C686,Sheet1!$A$2:$E$1001,5,FALSE)</f>
        <v>57</v>
      </c>
      <c r="W686" s="4" t="str">
        <f>VLOOKUP(C686,Sheet1!$A$2:$F$1001,6,FALSE)</f>
        <v>Gg. Stasiun Wonokromo No. 18</v>
      </c>
      <c r="X686" s="4" t="str">
        <f>VLOOKUP(Main!C686,Sheet1!$A$2:$C$1001,3,FALSE)</f>
        <v>B+</v>
      </c>
    </row>
    <row r="687" spans="1:24" ht="15.75" x14ac:dyDescent="0.25">
      <c r="A687" s="43">
        <v>686</v>
      </c>
      <c r="B687" t="str">
        <f>VLOOKUP(D687,Cara!$C$21:$D$27,2,FALSE)</f>
        <v>D</v>
      </c>
      <c r="C687" t="str">
        <f t="shared" si="30"/>
        <v>D0686</v>
      </c>
      <c r="D687" t="s">
        <v>1013</v>
      </c>
      <c r="E687" s="4" t="str">
        <f>VLOOKUP(C687,Detail!$G:$H,2,FALSE)</f>
        <v>Wira Haryanto</v>
      </c>
      <c r="F687" s="4" t="str">
        <f>VLOOKUP(D687,Helper!$D$31:$G$36,4,FALSE)</f>
        <v>Pak Krisna</v>
      </c>
      <c r="G687">
        <v>76</v>
      </c>
      <c r="H687">
        <v>75</v>
      </c>
      <c r="I687">
        <v>74</v>
      </c>
      <c r="J687">
        <v>72</v>
      </c>
      <c r="K687">
        <v>76</v>
      </c>
      <c r="L687">
        <v>77</v>
      </c>
      <c r="M687">
        <v>62</v>
      </c>
      <c r="N687" s="36" t="str">
        <f>IFERROR(VLOOKUP(C687,Absen!$A$2:$B$501,2,FALSE),"No")</f>
        <v>No</v>
      </c>
      <c r="O687" t="str">
        <f t="shared" si="31"/>
        <v>No</v>
      </c>
      <c r="P687">
        <f t="shared" si="32"/>
        <v>62</v>
      </c>
      <c r="Q687" s="42">
        <f>(Main!G687*12.5%)+(H687*12.5%)+(J687*12.5%)+(K687*12.5%)+(I687*20%)+(L687*20%)+(P687*10%)</f>
        <v>73.775000000000006</v>
      </c>
      <c r="R687" t="str">
        <f>VLOOKUP(Q687,Cara!$E$44:$F$49,2,TRUE)</f>
        <v>B</v>
      </c>
      <c r="S687" s="5">
        <f>VLOOKUP(C687,Sheet1!$A$2:$B$1001,2,FALSE)</f>
        <v>37625</v>
      </c>
      <c r="T687" s="6" t="str">
        <f>VLOOKUP(C687,Sheet1!$A$2:$G$1001,7,)</f>
        <v>Bandar Lampung</v>
      </c>
      <c r="U687" s="4">
        <f>VLOOKUP(C687,Sheet1!$A$2:$D$1001,4,FALSE)</f>
        <v>154</v>
      </c>
      <c r="V687" s="4">
        <f>VLOOKUP(C687,Sheet1!$A$2:$E$1001,5,FALSE)</f>
        <v>91</v>
      </c>
      <c r="W687" s="4" t="str">
        <f>VLOOKUP(C687,Sheet1!$A$2:$F$1001,6,FALSE)</f>
        <v>Gang Merdeka No. 34</v>
      </c>
      <c r="X687" s="4" t="str">
        <f>VLOOKUP(Main!C687,Sheet1!$A$2:$C$1001,3,FALSE)</f>
        <v>O-</v>
      </c>
    </row>
    <row r="688" spans="1:24" ht="15.75" x14ac:dyDescent="0.25">
      <c r="A688" s="43">
        <v>687</v>
      </c>
      <c r="B688" t="str">
        <f>VLOOKUP(D688,Cara!$C$21:$D$27,2,FALSE)</f>
        <v>C</v>
      </c>
      <c r="C688" t="str">
        <f t="shared" si="30"/>
        <v>C0687</v>
      </c>
      <c r="D688" t="s">
        <v>1012</v>
      </c>
      <c r="E688" s="4" t="str">
        <f>VLOOKUP(C688,Detail!$G:$H,2,FALSE)</f>
        <v>Jasmin Padmasari</v>
      </c>
      <c r="F688" s="4" t="str">
        <f>VLOOKUP(D688,Helper!$D$31:$G$36,4,FALSE)</f>
        <v>Bu Dwi</v>
      </c>
      <c r="G688">
        <v>83</v>
      </c>
      <c r="H688">
        <v>69</v>
      </c>
      <c r="I688">
        <v>76</v>
      </c>
      <c r="J688">
        <v>70</v>
      </c>
      <c r="K688">
        <v>94</v>
      </c>
      <c r="L688">
        <v>88</v>
      </c>
      <c r="M688">
        <v>74</v>
      </c>
      <c r="N688" s="36" t="str">
        <f>IFERROR(VLOOKUP(C688,Absen!$A$2:$B$501,2,FALSE),"No")</f>
        <v>No</v>
      </c>
      <c r="O688" t="str">
        <f t="shared" si="31"/>
        <v>No</v>
      </c>
      <c r="P688">
        <f t="shared" si="32"/>
        <v>74</v>
      </c>
      <c r="Q688" s="42">
        <f>(Main!G688*12.5%)+(H688*12.5%)+(J688*12.5%)+(K688*12.5%)+(I688*20%)+(L688*20%)+(P688*10%)</f>
        <v>79.700000000000017</v>
      </c>
      <c r="R688" t="str">
        <f>VLOOKUP(Q688,Cara!$E$44:$F$49,2,TRUE)</f>
        <v>B</v>
      </c>
      <c r="S688" s="5">
        <f>VLOOKUP(C688,Sheet1!$A$2:$B$1001,2,FALSE)</f>
        <v>37865</v>
      </c>
      <c r="T688" s="6" t="str">
        <f>VLOOKUP(C688,Sheet1!$A$2:$G$1001,7,)</f>
        <v>Tangerang</v>
      </c>
      <c r="U688" s="4">
        <f>VLOOKUP(C688,Sheet1!$A$2:$D$1001,4,FALSE)</f>
        <v>178</v>
      </c>
      <c r="V688" s="4">
        <f>VLOOKUP(C688,Sheet1!$A$2:$E$1001,5,FALSE)</f>
        <v>55</v>
      </c>
      <c r="W688" s="4" t="str">
        <f>VLOOKUP(C688,Sheet1!$A$2:$F$1001,6,FALSE)</f>
        <v>Jl. Peta No. 41</v>
      </c>
      <c r="X688" s="4" t="str">
        <f>VLOOKUP(Main!C688,Sheet1!$A$2:$C$1001,3,FALSE)</f>
        <v>B-</v>
      </c>
    </row>
    <row r="689" spans="1:24" ht="15.75" x14ac:dyDescent="0.25">
      <c r="A689" s="43">
        <v>688</v>
      </c>
      <c r="B689" t="str">
        <f>VLOOKUP(D689,Cara!$C$21:$D$27,2,FALSE)</f>
        <v>A</v>
      </c>
      <c r="C689" t="str">
        <f t="shared" si="30"/>
        <v>A0688</v>
      </c>
      <c r="D689" t="s">
        <v>1015</v>
      </c>
      <c r="E689" s="4" t="str">
        <f>VLOOKUP(C689,Detail!$G:$H,2,FALSE)</f>
        <v>Kenzie Wibowo</v>
      </c>
      <c r="F689" s="4" t="str">
        <f>VLOOKUP(D689,Helper!$D$31:$G$36,4,FALSE)</f>
        <v>Bu Made</v>
      </c>
      <c r="G689">
        <v>88</v>
      </c>
      <c r="H689">
        <v>55</v>
      </c>
      <c r="I689">
        <v>76</v>
      </c>
      <c r="J689">
        <v>61</v>
      </c>
      <c r="K689">
        <v>55</v>
      </c>
      <c r="L689">
        <v>46</v>
      </c>
      <c r="M689">
        <v>92</v>
      </c>
      <c r="N689" s="36" t="str">
        <f>IFERROR(VLOOKUP(C689,Absen!$A$2:$B$501,2,FALSE),"No")</f>
        <v>No</v>
      </c>
      <c r="O689" t="str">
        <f t="shared" si="31"/>
        <v>No</v>
      </c>
      <c r="P689">
        <f t="shared" si="32"/>
        <v>92</v>
      </c>
      <c r="Q689" s="42">
        <f>(Main!G689*12.5%)+(H689*12.5%)+(J689*12.5%)+(K689*12.5%)+(I689*20%)+(L689*20%)+(P689*10%)</f>
        <v>65.975000000000009</v>
      </c>
      <c r="R689" t="str">
        <f>VLOOKUP(Q689,Cara!$E$44:$F$49,2,TRUE)</f>
        <v>C</v>
      </c>
      <c r="S689" s="5">
        <f>VLOOKUP(C689,Sheet1!$A$2:$B$1001,2,FALSE)</f>
        <v>37449</v>
      </c>
      <c r="T689" s="6" t="str">
        <f>VLOOKUP(C689,Sheet1!$A$2:$G$1001,7,)</f>
        <v>Solok</v>
      </c>
      <c r="U689" s="4">
        <f>VLOOKUP(C689,Sheet1!$A$2:$D$1001,4,FALSE)</f>
        <v>179</v>
      </c>
      <c r="V689" s="4">
        <f>VLOOKUP(C689,Sheet1!$A$2:$E$1001,5,FALSE)</f>
        <v>91</v>
      </c>
      <c r="W689" s="4" t="str">
        <f>VLOOKUP(C689,Sheet1!$A$2:$F$1001,6,FALSE)</f>
        <v xml:space="preserve">Jalan Kiaracondong No. 9
</v>
      </c>
      <c r="X689" s="4" t="str">
        <f>VLOOKUP(Main!C689,Sheet1!$A$2:$C$1001,3,FALSE)</f>
        <v>AB+</v>
      </c>
    </row>
    <row r="690" spans="1:24" ht="15.75" x14ac:dyDescent="0.25">
      <c r="A690" s="43">
        <v>689</v>
      </c>
      <c r="B690" t="str">
        <f>VLOOKUP(D690,Cara!$C$21:$D$27,2,FALSE)</f>
        <v>F</v>
      </c>
      <c r="C690" t="str">
        <f t="shared" si="30"/>
        <v>F0689</v>
      </c>
      <c r="D690" t="s">
        <v>1011</v>
      </c>
      <c r="E690" s="4" t="str">
        <f>VLOOKUP(C690,Detail!$G:$H,2,FALSE)</f>
        <v>Dadi Manullang</v>
      </c>
      <c r="F690" s="4" t="str">
        <f>VLOOKUP(D690,Helper!$D$31:$G$36,4,FALSE)</f>
        <v>Bu Ratna</v>
      </c>
      <c r="G690">
        <v>72</v>
      </c>
      <c r="H690">
        <v>67</v>
      </c>
      <c r="I690">
        <v>48</v>
      </c>
      <c r="J690">
        <v>52</v>
      </c>
      <c r="K690">
        <v>57</v>
      </c>
      <c r="L690">
        <v>52</v>
      </c>
      <c r="M690">
        <v>60</v>
      </c>
      <c r="N690" s="36">
        <f>IFERROR(VLOOKUP(C690,Absen!$A$2:$B$501,2,FALSE),"No")</f>
        <v>44822</v>
      </c>
      <c r="O690" t="str">
        <f t="shared" si="31"/>
        <v>September</v>
      </c>
      <c r="P690">
        <f t="shared" si="32"/>
        <v>50</v>
      </c>
      <c r="Q690" s="42">
        <f>(Main!G690*12.5%)+(H690*12.5%)+(J690*12.5%)+(K690*12.5%)+(I690*20%)+(L690*20%)+(P690*10%)</f>
        <v>56</v>
      </c>
      <c r="R690" t="str">
        <f>VLOOKUP(Q690,Cara!$E$44:$F$49,2,TRUE)</f>
        <v>D</v>
      </c>
      <c r="S690" s="5">
        <f>VLOOKUP(C690,Sheet1!$A$2:$B$1001,2,FALSE)</f>
        <v>38389</v>
      </c>
      <c r="T690" s="6" t="str">
        <f>VLOOKUP(C690,Sheet1!$A$2:$G$1001,7,)</f>
        <v>Langsa</v>
      </c>
      <c r="U690" s="4">
        <f>VLOOKUP(C690,Sheet1!$A$2:$D$1001,4,FALSE)</f>
        <v>154</v>
      </c>
      <c r="V690" s="4">
        <f>VLOOKUP(C690,Sheet1!$A$2:$E$1001,5,FALSE)</f>
        <v>69</v>
      </c>
      <c r="W690" s="4" t="str">
        <f>VLOOKUP(C690,Sheet1!$A$2:$F$1001,6,FALSE)</f>
        <v>Gang Moch. Toha No. 86</v>
      </c>
      <c r="X690" s="4" t="str">
        <f>VLOOKUP(Main!C690,Sheet1!$A$2:$C$1001,3,FALSE)</f>
        <v>A+</v>
      </c>
    </row>
    <row r="691" spans="1:24" ht="15.75" x14ac:dyDescent="0.25">
      <c r="A691" s="43">
        <v>690</v>
      </c>
      <c r="B691" t="str">
        <f>VLOOKUP(D691,Cara!$C$21:$D$27,2,FALSE)</f>
        <v>B</v>
      </c>
      <c r="C691" t="str">
        <f t="shared" si="30"/>
        <v>B0690</v>
      </c>
      <c r="D691" t="s">
        <v>1014</v>
      </c>
      <c r="E691" s="4" t="str">
        <f>VLOOKUP(C691,Detail!$G:$H,2,FALSE)</f>
        <v>Warsita Pudjiastuti</v>
      </c>
      <c r="F691" s="4" t="str">
        <f>VLOOKUP(D691,Helper!$D$31:$G$36,4,FALSE)</f>
        <v>Pak Andi</v>
      </c>
      <c r="G691">
        <v>85</v>
      </c>
      <c r="H691">
        <v>68</v>
      </c>
      <c r="I691">
        <v>53</v>
      </c>
      <c r="J691">
        <v>59</v>
      </c>
      <c r="K691">
        <v>65</v>
      </c>
      <c r="L691">
        <v>97</v>
      </c>
      <c r="M691">
        <v>88</v>
      </c>
      <c r="N691" s="36" t="str">
        <f>IFERROR(VLOOKUP(C691,Absen!$A$2:$B$501,2,FALSE),"No")</f>
        <v>No</v>
      </c>
      <c r="O691" t="str">
        <f t="shared" si="31"/>
        <v>No</v>
      </c>
      <c r="P691">
        <f t="shared" si="32"/>
        <v>88</v>
      </c>
      <c r="Q691" s="42">
        <f>(Main!G691*12.5%)+(H691*12.5%)+(J691*12.5%)+(K691*12.5%)+(I691*20%)+(L691*20%)+(P691*10%)</f>
        <v>73.424999999999997</v>
      </c>
      <c r="R691" t="str">
        <f>VLOOKUP(Q691,Cara!$E$44:$F$49,2,TRUE)</f>
        <v>B</v>
      </c>
      <c r="S691" s="5">
        <f>VLOOKUP(C691,Sheet1!$A$2:$B$1001,2,FALSE)</f>
        <v>37069</v>
      </c>
      <c r="T691" s="6" t="str">
        <f>VLOOKUP(C691,Sheet1!$A$2:$G$1001,7,)</f>
        <v>Solok</v>
      </c>
      <c r="U691" s="4">
        <f>VLOOKUP(C691,Sheet1!$A$2:$D$1001,4,FALSE)</f>
        <v>165</v>
      </c>
      <c r="V691" s="4">
        <f>VLOOKUP(C691,Sheet1!$A$2:$E$1001,5,FALSE)</f>
        <v>71</v>
      </c>
      <c r="W691" s="4" t="str">
        <f>VLOOKUP(C691,Sheet1!$A$2:$F$1001,6,FALSE)</f>
        <v>Jl. Suryakencana No. 18</v>
      </c>
      <c r="X691" s="4" t="str">
        <f>VLOOKUP(Main!C691,Sheet1!$A$2:$C$1001,3,FALSE)</f>
        <v>A-</v>
      </c>
    </row>
    <row r="692" spans="1:24" ht="15.75" x14ac:dyDescent="0.25">
      <c r="A692" s="43">
        <v>691</v>
      </c>
      <c r="B692" t="str">
        <f>VLOOKUP(D692,Cara!$C$21:$D$27,2,FALSE)</f>
        <v>A</v>
      </c>
      <c r="C692" t="str">
        <f t="shared" si="30"/>
        <v>A0691</v>
      </c>
      <c r="D692" t="s">
        <v>1015</v>
      </c>
      <c r="E692" s="4" t="str">
        <f>VLOOKUP(C692,Detail!$G:$H,2,FALSE)</f>
        <v>Zulaikha Permadi</v>
      </c>
      <c r="F692" s="4" t="str">
        <f>VLOOKUP(D692,Helper!$D$31:$G$36,4,FALSE)</f>
        <v>Bu Made</v>
      </c>
      <c r="G692">
        <v>59</v>
      </c>
      <c r="H692">
        <v>70</v>
      </c>
      <c r="I692">
        <v>60</v>
      </c>
      <c r="J692">
        <v>55</v>
      </c>
      <c r="K692">
        <v>76</v>
      </c>
      <c r="L692">
        <v>95</v>
      </c>
      <c r="M692">
        <v>96</v>
      </c>
      <c r="N692" s="36" t="str">
        <f>IFERROR(VLOOKUP(C692,Absen!$A$2:$B$501,2,FALSE),"No")</f>
        <v>No</v>
      </c>
      <c r="O692" t="str">
        <f t="shared" si="31"/>
        <v>No</v>
      </c>
      <c r="P692">
        <f t="shared" si="32"/>
        <v>96</v>
      </c>
      <c r="Q692" s="42">
        <f>(Main!G692*12.5%)+(H692*12.5%)+(J692*12.5%)+(K692*12.5%)+(I692*20%)+(L692*20%)+(P692*10%)</f>
        <v>73.099999999999994</v>
      </c>
      <c r="R692" t="str">
        <f>VLOOKUP(Q692,Cara!$E$44:$F$49,2,TRUE)</f>
        <v>B</v>
      </c>
      <c r="S692" s="5">
        <f>VLOOKUP(C692,Sheet1!$A$2:$B$1001,2,FALSE)</f>
        <v>37254</v>
      </c>
      <c r="T692" s="6" t="str">
        <f>VLOOKUP(C692,Sheet1!$A$2:$G$1001,7,)</f>
        <v>Bekasi</v>
      </c>
      <c r="U692" s="4">
        <f>VLOOKUP(C692,Sheet1!$A$2:$D$1001,4,FALSE)</f>
        <v>166</v>
      </c>
      <c r="V692" s="4">
        <f>VLOOKUP(C692,Sheet1!$A$2:$E$1001,5,FALSE)</f>
        <v>82</v>
      </c>
      <c r="W692" s="4" t="str">
        <f>VLOOKUP(C692,Sheet1!$A$2:$F$1001,6,FALSE)</f>
        <v xml:space="preserve">Gg. Cikutra Barat No. 1
</v>
      </c>
      <c r="X692" s="4" t="str">
        <f>VLOOKUP(Main!C692,Sheet1!$A$2:$C$1001,3,FALSE)</f>
        <v>AB+</v>
      </c>
    </row>
    <row r="693" spans="1:24" ht="15.75" x14ac:dyDescent="0.25">
      <c r="A693" s="43">
        <v>692</v>
      </c>
      <c r="B693" t="str">
        <f>VLOOKUP(D693,Cara!$C$21:$D$27,2,FALSE)</f>
        <v>A</v>
      </c>
      <c r="C693" t="str">
        <f t="shared" si="30"/>
        <v>A0692</v>
      </c>
      <c r="D693" t="s">
        <v>1015</v>
      </c>
      <c r="E693" s="4" t="str">
        <f>VLOOKUP(C693,Detail!$G:$H,2,FALSE)</f>
        <v>Taufik Oktaviani</v>
      </c>
      <c r="F693" s="4" t="str">
        <f>VLOOKUP(D693,Helper!$D$31:$G$36,4,FALSE)</f>
        <v>Bu Made</v>
      </c>
      <c r="G693">
        <v>67</v>
      </c>
      <c r="H693">
        <v>51</v>
      </c>
      <c r="I693">
        <v>78</v>
      </c>
      <c r="J693">
        <v>70</v>
      </c>
      <c r="K693">
        <v>54</v>
      </c>
      <c r="L693">
        <v>72</v>
      </c>
      <c r="M693">
        <v>73</v>
      </c>
      <c r="N693" s="36" t="str">
        <f>IFERROR(VLOOKUP(C693,Absen!$A$2:$B$501,2,FALSE),"No")</f>
        <v>No</v>
      </c>
      <c r="O693" t="str">
        <f t="shared" si="31"/>
        <v>No</v>
      </c>
      <c r="P693">
        <f t="shared" si="32"/>
        <v>73</v>
      </c>
      <c r="Q693" s="42">
        <f>(Main!G693*12.5%)+(H693*12.5%)+(J693*12.5%)+(K693*12.5%)+(I693*20%)+(L693*20%)+(P693*10%)</f>
        <v>67.55</v>
      </c>
      <c r="R693" t="str">
        <f>VLOOKUP(Q693,Cara!$E$44:$F$49,2,TRUE)</f>
        <v>C</v>
      </c>
      <c r="S693" s="5">
        <f>VLOOKUP(C693,Sheet1!$A$2:$B$1001,2,FALSE)</f>
        <v>38234</v>
      </c>
      <c r="T693" s="6" t="str">
        <f>VLOOKUP(C693,Sheet1!$A$2:$G$1001,7,)</f>
        <v>Kota Administrasi Jakarta Timur</v>
      </c>
      <c r="U693" s="4">
        <f>VLOOKUP(C693,Sheet1!$A$2:$D$1001,4,FALSE)</f>
        <v>177</v>
      </c>
      <c r="V693" s="4">
        <f>VLOOKUP(C693,Sheet1!$A$2:$E$1001,5,FALSE)</f>
        <v>63</v>
      </c>
      <c r="W693" s="4" t="str">
        <f>VLOOKUP(C693,Sheet1!$A$2:$F$1001,6,FALSE)</f>
        <v>Jalan Erlangga No. 87</v>
      </c>
      <c r="X693" s="4" t="str">
        <f>VLOOKUP(Main!C693,Sheet1!$A$2:$C$1001,3,FALSE)</f>
        <v>A+</v>
      </c>
    </row>
    <row r="694" spans="1:24" ht="15.75" x14ac:dyDescent="0.25">
      <c r="A694" s="43">
        <v>693</v>
      </c>
      <c r="B694" t="str">
        <f>VLOOKUP(D694,Cara!$C$21:$D$27,2,FALSE)</f>
        <v>A</v>
      </c>
      <c r="C694" t="str">
        <f t="shared" si="30"/>
        <v>A0693</v>
      </c>
      <c r="D694" t="s">
        <v>1015</v>
      </c>
      <c r="E694" s="4" t="str">
        <f>VLOOKUP(C694,Detail!$G:$H,2,FALSE)</f>
        <v>Jais Iswahyudi</v>
      </c>
      <c r="F694" s="4" t="str">
        <f>VLOOKUP(D694,Helper!$D$31:$G$36,4,FALSE)</f>
        <v>Bu Made</v>
      </c>
      <c r="G694">
        <v>63</v>
      </c>
      <c r="H694">
        <v>46</v>
      </c>
      <c r="I694">
        <v>84</v>
      </c>
      <c r="J694">
        <v>75</v>
      </c>
      <c r="K694">
        <v>95</v>
      </c>
      <c r="L694">
        <v>51</v>
      </c>
      <c r="M694">
        <v>85</v>
      </c>
      <c r="N694" s="36">
        <f>IFERROR(VLOOKUP(C694,Absen!$A$2:$B$501,2,FALSE),"No")</f>
        <v>44789</v>
      </c>
      <c r="O694" t="str">
        <f t="shared" si="31"/>
        <v>August</v>
      </c>
      <c r="P694">
        <f t="shared" si="32"/>
        <v>75</v>
      </c>
      <c r="Q694" s="42">
        <f>(Main!G694*12.5%)+(H694*12.5%)+(J694*12.5%)+(K694*12.5%)+(I694*20%)+(L694*20%)+(P694*10%)</f>
        <v>69.375</v>
      </c>
      <c r="R694" t="str">
        <f>VLOOKUP(Q694,Cara!$E$44:$F$49,2,TRUE)</f>
        <v>C</v>
      </c>
      <c r="S694" s="5">
        <f>VLOOKUP(C694,Sheet1!$A$2:$B$1001,2,FALSE)</f>
        <v>37316</v>
      </c>
      <c r="T694" s="6" t="str">
        <f>VLOOKUP(C694,Sheet1!$A$2:$G$1001,7,)</f>
        <v>Ambon</v>
      </c>
      <c r="U694" s="4">
        <f>VLOOKUP(C694,Sheet1!$A$2:$D$1001,4,FALSE)</f>
        <v>179</v>
      </c>
      <c r="V694" s="4">
        <f>VLOOKUP(C694,Sheet1!$A$2:$E$1001,5,FALSE)</f>
        <v>66</v>
      </c>
      <c r="W694" s="4" t="str">
        <f>VLOOKUP(C694,Sheet1!$A$2:$F$1001,6,FALSE)</f>
        <v xml:space="preserve">Gg. Sukabumi No. 4
</v>
      </c>
      <c r="X694" s="4" t="str">
        <f>VLOOKUP(Main!C694,Sheet1!$A$2:$C$1001,3,FALSE)</f>
        <v>B-</v>
      </c>
    </row>
    <row r="695" spans="1:24" ht="15.75" x14ac:dyDescent="0.25">
      <c r="A695" s="43">
        <v>991</v>
      </c>
      <c r="B695" t="str">
        <f>VLOOKUP(D695,Cara!$C$21:$D$27,2,FALSE)</f>
        <v>D</v>
      </c>
      <c r="C695" t="str">
        <f t="shared" si="30"/>
        <v>D0991</v>
      </c>
      <c r="D695" t="s">
        <v>1013</v>
      </c>
      <c r="E695" s="4" t="str">
        <f>VLOOKUP(C695,Detail!$G:$H,2,FALSE)</f>
        <v>Gaman Damanik</v>
      </c>
      <c r="F695" s="4" t="str">
        <f>VLOOKUP(D695,Helper!$D$31:$G$36,4,FALSE)</f>
        <v>Pak Krisna</v>
      </c>
      <c r="G695">
        <v>92</v>
      </c>
      <c r="H695">
        <v>58</v>
      </c>
      <c r="I695">
        <v>80</v>
      </c>
      <c r="J695">
        <v>57</v>
      </c>
      <c r="K695">
        <v>86</v>
      </c>
      <c r="L695">
        <v>100</v>
      </c>
      <c r="M695">
        <v>86</v>
      </c>
      <c r="N695" s="36" t="str">
        <f>IFERROR(VLOOKUP(C695,Absen!$A$2:$B$501,2,FALSE),"No")</f>
        <v>No</v>
      </c>
      <c r="O695" t="str">
        <f t="shared" si="31"/>
        <v>No</v>
      </c>
      <c r="P695">
        <f t="shared" si="32"/>
        <v>86</v>
      </c>
      <c r="Q695" s="42">
        <f>(Main!G695*12.5%)+(H695*12.5%)+(J695*12.5%)+(K695*12.5%)+(I695*20%)+(L695*20%)+(P695*10%)</f>
        <v>81.224999999999994</v>
      </c>
      <c r="R695" t="str">
        <f>VLOOKUP(Q695,Cara!$E$44:$F$49,2,TRUE)</f>
        <v>A</v>
      </c>
      <c r="S695" s="5">
        <f>VLOOKUP(C695,Sheet1!$A$2:$B$1001,2,FALSE)</f>
        <v>37667</v>
      </c>
      <c r="T695" s="6" t="str">
        <f>VLOOKUP(C695,Sheet1!$A$2:$G$1001,7,)</f>
        <v>Surabaya</v>
      </c>
      <c r="U695" s="4">
        <f>VLOOKUP(C695,Sheet1!$A$2:$D$1001,4,FALSE)</f>
        <v>151</v>
      </c>
      <c r="V695" s="4">
        <f>VLOOKUP(C695,Sheet1!$A$2:$E$1001,5,FALSE)</f>
        <v>59</v>
      </c>
      <c r="W695" s="4" t="str">
        <f>VLOOKUP(C695,Sheet1!$A$2:$F$1001,6,FALSE)</f>
        <v xml:space="preserve">Gg. Setiabudhi No. 3
</v>
      </c>
      <c r="X695" s="4" t="str">
        <f>VLOOKUP(Main!C695,Sheet1!$A$2:$C$1001,3,FALSE)</f>
        <v>O-</v>
      </c>
    </row>
    <row r="696" spans="1:24" ht="15.75" x14ac:dyDescent="0.25">
      <c r="A696" s="43">
        <v>695</v>
      </c>
      <c r="B696" t="str">
        <f>VLOOKUP(D696,Cara!$C$21:$D$27,2,FALSE)</f>
        <v>A</v>
      </c>
      <c r="C696" t="str">
        <f t="shared" si="30"/>
        <v>A0695</v>
      </c>
      <c r="D696" t="s">
        <v>1015</v>
      </c>
      <c r="E696" s="4" t="str">
        <f>VLOOKUP(C696,Detail!$G:$H,2,FALSE)</f>
        <v>Jamalia Wastuti</v>
      </c>
      <c r="F696" s="4" t="str">
        <f>VLOOKUP(D696,Helper!$D$31:$G$36,4,FALSE)</f>
        <v>Bu Made</v>
      </c>
      <c r="G696">
        <v>74</v>
      </c>
      <c r="H696">
        <v>72</v>
      </c>
      <c r="I696">
        <v>66</v>
      </c>
      <c r="J696">
        <v>52</v>
      </c>
      <c r="K696">
        <v>93</v>
      </c>
      <c r="L696">
        <v>91</v>
      </c>
      <c r="M696">
        <v>88</v>
      </c>
      <c r="N696" s="36" t="str">
        <f>IFERROR(VLOOKUP(C696,Absen!$A$2:$B$501,2,FALSE),"No")</f>
        <v>No</v>
      </c>
      <c r="O696" t="str">
        <f t="shared" si="31"/>
        <v>No</v>
      </c>
      <c r="P696">
        <f t="shared" si="32"/>
        <v>88</v>
      </c>
      <c r="Q696" s="42">
        <f>(Main!G696*12.5%)+(H696*12.5%)+(J696*12.5%)+(K696*12.5%)+(I696*20%)+(L696*20%)+(P696*10%)</f>
        <v>76.575000000000003</v>
      </c>
      <c r="R696" t="str">
        <f>VLOOKUP(Q696,Cara!$E$44:$F$49,2,TRUE)</f>
        <v>B</v>
      </c>
      <c r="S696" s="5">
        <f>VLOOKUP(C696,Sheet1!$A$2:$B$1001,2,FALSE)</f>
        <v>37254</v>
      </c>
      <c r="T696" s="6" t="str">
        <f>VLOOKUP(C696,Sheet1!$A$2:$G$1001,7,)</f>
        <v>Sibolga</v>
      </c>
      <c r="U696" s="4">
        <f>VLOOKUP(C696,Sheet1!$A$2:$D$1001,4,FALSE)</f>
        <v>180</v>
      </c>
      <c r="V696" s="4">
        <f>VLOOKUP(C696,Sheet1!$A$2:$E$1001,5,FALSE)</f>
        <v>76</v>
      </c>
      <c r="W696" s="4" t="str">
        <f>VLOOKUP(C696,Sheet1!$A$2:$F$1001,6,FALSE)</f>
        <v>Jalan Dipenogoro No. 63</v>
      </c>
      <c r="X696" s="4" t="str">
        <f>VLOOKUP(Main!C696,Sheet1!$A$2:$C$1001,3,FALSE)</f>
        <v>A+</v>
      </c>
    </row>
    <row r="697" spans="1:24" ht="15.75" x14ac:dyDescent="0.25">
      <c r="A697" s="43">
        <v>696</v>
      </c>
      <c r="B697" t="str">
        <f>VLOOKUP(D697,Cara!$C$21:$D$27,2,FALSE)</f>
        <v>A</v>
      </c>
      <c r="C697" t="str">
        <f t="shared" si="30"/>
        <v>A0696</v>
      </c>
      <c r="D697" t="s">
        <v>1015</v>
      </c>
      <c r="E697" s="4" t="str">
        <f>VLOOKUP(C697,Detail!$G:$H,2,FALSE)</f>
        <v>Saadat Iswahyudi</v>
      </c>
      <c r="F697" s="4" t="str">
        <f>VLOOKUP(D697,Helper!$D$31:$G$36,4,FALSE)</f>
        <v>Bu Made</v>
      </c>
      <c r="G697">
        <v>81</v>
      </c>
      <c r="H697">
        <v>63</v>
      </c>
      <c r="I697">
        <v>37</v>
      </c>
      <c r="J697">
        <v>60</v>
      </c>
      <c r="K697">
        <v>95</v>
      </c>
      <c r="L697">
        <v>93</v>
      </c>
      <c r="M697">
        <v>75</v>
      </c>
      <c r="N697" s="36" t="str">
        <f>IFERROR(VLOOKUP(C697,Absen!$A$2:$B$501,2,FALSE),"No")</f>
        <v>No</v>
      </c>
      <c r="O697" t="str">
        <f t="shared" si="31"/>
        <v>No</v>
      </c>
      <c r="P697">
        <f t="shared" si="32"/>
        <v>75</v>
      </c>
      <c r="Q697" s="42">
        <f>(Main!G697*12.5%)+(H697*12.5%)+(J697*12.5%)+(K697*12.5%)+(I697*20%)+(L697*20%)+(P697*10%)</f>
        <v>70.875</v>
      </c>
      <c r="R697" t="str">
        <f>VLOOKUP(Q697,Cara!$E$44:$F$49,2,TRUE)</f>
        <v>B</v>
      </c>
      <c r="S697" s="5">
        <f>VLOOKUP(C697,Sheet1!$A$2:$B$1001,2,FALSE)</f>
        <v>37402</v>
      </c>
      <c r="T697" s="6" t="str">
        <f>VLOOKUP(C697,Sheet1!$A$2:$G$1001,7,)</f>
        <v>Padang</v>
      </c>
      <c r="U697" s="4">
        <f>VLOOKUP(C697,Sheet1!$A$2:$D$1001,4,FALSE)</f>
        <v>175</v>
      </c>
      <c r="V697" s="4">
        <f>VLOOKUP(C697,Sheet1!$A$2:$E$1001,5,FALSE)</f>
        <v>81</v>
      </c>
      <c r="W697" s="4" t="str">
        <f>VLOOKUP(C697,Sheet1!$A$2:$F$1001,6,FALSE)</f>
        <v xml:space="preserve">Gg. BKR No. 3
</v>
      </c>
      <c r="X697" s="4" t="str">
        <f>VLOOKUP(Main!C697,Sheet1!$A$2:$C$1001,3,FALSE)</f>
        <v>A-</v>
      </c>
    </row>
    <row r="698" spans="1:24" ht="15.75" x14ac:dyDescent="0.25">
      <c r="A698" s="43">
        <v>697</v>
      </c>
      <c r="B698" t="str">
        <f>VLOOKUP(D698,Cara!$C$21:$D$27,2,FALSE)</f>
        <v>B</v>
      </c>
      <c r="C698" t="str">
        <f t="shared" si="30"/>
        <v>B0697</v>
      </c>
      <c r="D698" t="s">
        <v>1014</v>
      </c>
      <c r="E698" s="4" t="str">
        <f>VLOOKUP(C698,Detail!$G:$H,2,FALSE)</f>
        <v>Makara Mulyani</v>
      </c>
      <c r="F698" s="4" t="str">
        <f>VLOOKUP(D698,Helper!$D$31:$G$36,4,FALSE)</f>
        <v>Pak Andi</v>
      </c>
      <c r="G698">
        <v>71</v>
      </c>
      <c r="H698">
        <v>55</v>
      </c>
      <c r="I698">
        <v>91</v>
      </c>
      <c r="J698">
        <v>59</v>
      </c>
      <c r="K698">
        <v>80</v>
      </c>
      <c r="L698">
        <v>80</v>
      </c>
      <c r="M698">
        <v>87</v>
      </c>
      <c r="N698" s="36">
        <f>IFERROR(VLOOKUP(C698,Absen!$A$2:$B$501,2,FALSE),"No")</f>
        <v>44829</v>
      </c>
      <c r="O698" t="str">
        <f t="shared" si="31"/>
        <v>September</v>
      </c>
      <c r="P698">
        <f t="shared" si="32"/>
        <v>77</v>
      </c>
      <c r="Q698" s="42">
        <f>(Main!G698*12.5%)+(H698*12.5%)+(J698*12.5%)+(K698*12.5%)+(I698*20%)+(L698*20%)+(P698*10%)</f>
        <v>75.025000000000006</v>
      </c>
      <c r="R698" t="str">
        <f>VLOOKUP(Q698,Cara!$E$44:$F$49,2,TRUE)</f>
        <v>B</v>
      </c>
      <c r="S698" s="5">
        <f>VLOOKUP(C698,Sheet1!$A$2:$B$1001,2,FALSE)</f>
        <v>37065</v>
      </c>
      <c r="T698" s="6" t="str">
        <f>VLOOKUP(C698,Sheet1!$A$2:$G$1001,7,)</f>
        <v>Binjai</v>
      </c>
      <c r="U698" s="4">
        <f>VLOOKUP(C698,Sheet1!$A$2:$D$1001,4,FALSE)</f>
        <v>172</v>
      </c>
      <c r="V698" s="4">
        <f>VLOOKUP(C698,Sheet1!$A$2:$E$1001,5,FALSE)</f>
        <v>94</v>
      </c>
      <c r="W698" s="4" t="str">
        <f>VLOOKUP(C698,Sheet1!$A$2:$F$1001,6,FALSE)</f>
        <v>Gg. Raya Setiabudhi No. 69</v>
      </c>
      <c r="X698" s="4" t="str">
        <f>VLOOKUP(Main!C698,Sheet1!$A$2:$C$1001,3,FALSE)</f>
        <v>AB+</v>
      </c>
    </row>
    <row r="699" spans="1:24" ht="15.75" x14ac:dyDescent="0.25">
      <c r="A699" s="43">
        <v>698</v>
      </c>
      <c r="B699" t="str">
        <f>VLOOKUP(D699,Cara!$C$21:$D$27,2,FALSE)</f>
        <v>C</v>
      </c>
      <c r="C699" t="str">
        <f t="shared" si="30"/>
        <v>C0698</v>
      </c>
      <c r="D699" t="s">
        <v>1012</v>
      </c>
      <c r="E699" s="4" t="str">
        <f>VLOOKUP(C699,Detail!$G:$H,2,FALSE)</f>
        <v>Viman Uyainah</v>
      </c>
      <c r="F699" s="4" t="str">
        <f>VLOOKUP(D699,Helper!$D$31:$G$36,4,FALSE)</f>
        <v>Bu Dwi</v>
      </c>
      <c r="G699">
        <v>53</v>
      </c>
      <c r="H699">
        <v>71</v>
      </c>
      <c r="I699">
        <v>53</v>
      </c>
      <c r="J699">
        <v>70</v>
      </c>
      <c r="K699">
        <v>65</v>
      </c>
      <c r="L699">
        <v>91</v>
      </c>
      <c r="M699">
        <v>81</v>
      </c>
      <c r="N699" s="36" t="str">
        <f>IFERROR(VLOOKUP(C699,Absen!$A$2:$B$501,2,FALSE),"No")</f>
        <v>No</v>
      </c>
      <c r="O699" t="str">
        <f t="shared" si="31"/>
        <v>No</v>
      </c>
      <c r="P699">
        <f t="shared" si="32"/>
        <v>81</v>
      </c>
      <c r="Q699" s="42">
        <f>(Main!G699*12.5%)+(H699*12.5%)+(J699*12.5%)+(K699*12.5%)+(I699*20%)+(L699*20%)+(P699*10%)</f>
        <v>69.274999999999991</v>
      </c>
      <c r="R699" t="str">
        <f>VLOOKUP(Q699,Cara!$E$44:$F$49,2,TRUE)</f>
        <v>C</v>
      </c>
      <c r="S699" s="5">
        <f>VLOOKUP(C699,Sheet1!$A$2:$B$1001,2,FALSE)</f>
        <v>37699</v>
      </c>
      <c r="T699" s="6" t="str">
        <f>VLOOKUP(C699,Sheet1!$A$2:$G$1001,7,)</f>
        <v>Bima</v>
      </c>
      <c r="U699" s="4">
        <f>VLOOKUP(C699,Sheet1!$A$2:$D$1001,4,FALSE)</f>
        <v>164</v>
      </c>
      <c r="V699" s="4">
        <f>VLOOKUP(C699,Sheet1!$A$2:$E$1001,5,FALSE)</f>
        <v>52</v>
      </c>
      <c r="W699" s="4" t="str">
        <f>VLOOKUP(C699,Sheet1!$A$2:$F$1001,6,FALSE)</f>
        <v xml:space="preserve">Gang Dipenogoro No. 0
</v>
      </c>
      <c r="X699" s="4" t="str">
        <f>VLOOKUP(Main!C699,Sheet1!$A$2:$C$1001,3,FALSE)</f>
        <v>O-</v>
      </c>
    </row>
    <row r="700" spans="1:24" ht="15.75" x14ac:dyDescent="0.25">
      <c r="A700" s="43">
        <v>699</v>
      </c>
      <c r="B700" t="str">
        <f>VLOOKUP(D700,Cara!$C$21:$D$27,2,FALSE)</f>
        <v>F</v>
      </c>
      <c r="C700" t="str">
        <f t="shared" si="30"/>
        <v>F0699</v>
      </c>
      <c r="D700" t="s">
        <v>1011</v>
      </c>
      <c r="E700" s="4" t="str">
        <f>VLOOKUP(C700,Detail!$G:$H,2,FALSE)</f>
        <v>Abyasa Hastuti</v>
      </c>
      <c r="F700" s="4" t="str">
        <f>VLOOKUP(D700,Helper!$D$31:$G$36,4,FALSE)</f>
        <v>Bu Ratna</v>
      </c>
      <c r="G700">
        <v>92</v>
      </c>
      <c r="H700">
        <v>60</v>
      </c>
      <c r="I700">
        <v>42</v>
      </c>
      <c r="J700">
        <v>69</v>
      </c>
      <c r="K700">
        <v>91</v>
      </c>
      <c r="L700">
        <v>67</v>
      </c>
      <c r="M700">
        <v>68</v>
      </c>
      <c r="N700" s="36">
        <f>IFERROR(VLOOKUP(C700,Absen!$A$2:$B$501,2,FALSE),"No")</f>
        <v>44782</v>
      </c>
      <c r="O700" t="str">
        <f t="shared" si="31"/>
        <v>August</v>
      </c>
      <c r="P700">
        <f t="shared" si="32"/>
        <v>58</v>
      </c>
      <c r="Q700" s="42">
        <f>(Main!G700*12.5%)+(H700*12.5%)+(J700*12.5%)+(K700*12.5%)+(I700*20%)+(L700*20%)+(P700*10%)</f>
        <v>66.599999999999994</v>
      </c>
      <c r="R700" t="str">
        <f>VLOOKUP(Q700,Cara!$E$44:$F$49,2,TRUE)</f>
        <v>C</v>
      </c>
      <c r="S700" s="5">
        <f>VLOOKUP(C700,Sheet1!$A$2:$B$1001,2,FALSE)</f>
        <v>37493</v>
      </c>
      <c r="T700" s="6" t="str">
        <f>VLOOKUP(C700,Sheet1!$A$2:$G$1001,7,)</f>
        <v>Tarakan</v>
      </c>
      <c r="U700" s="4">
        <f>VLOOKUP(C700,Sheet1!$A$2:$D$1001,4,FALSE)</f>
        <v>155</v>
      </c>
      <c r="V700" s="4">
        <f>VLOOKUP(C700,Sheet1!$A$2:$E$1001,5,FALSE)</f>
        <v>45</v>
      </c>
      <c r="W700" s="4" t="str">
        <f>VLOOKUP(C700,Sheet1!$A$2:$F$1001,6,FALSE)</f>
        <v>Gg. Erlangga No. 43</v>
      </c>
      <c r="X700" s="4" t="str">
        <f>VLOOKUP(Main!C700,Sheet1!$A$2:$C$1001,3,FALSE)</f>
        <v>A+</v>
      </c>
    </row>
    <row r="701" spans="1:24" ht="15.75" x14ac:dyDescent="0.25">
      <c r="A701" s="43">
        <v>700</v>
      </c>
      <c r="B701" t="str">
        <f>VLOOKUP(D701,Cara!$C$21:$D$27,2,FALSE)</f>
        <v>E</v>
      </c>
      <c r="C701" t="str">
        <f t="shared" si="30"/>
        <v>E0700</v>
      </c>
      <c r="D701" t="s">
        <v>1010</v>
      </c>
      <c r="E701" s="4" t="str">
        <f>VLOOKUP(C701,Detail!$G:$H,2,FALSE)</f>
        <v>Jessica Hakim</v>
      </c>
      <c r="F701" s="4" t="str">
        <f>VLOOKUP(D701,Helper!$D$31:$G$36,4,FALSE)</f>
        <v>Pak Budi</v>
      </c>
      <c r="G701">
        <v>93</v>
      </c>
      <c r="H701">
        <v>63</v>
      </c>
      <c r="I701">
        <v>71</v>
      </c>
      <c r="J701">
        <v>50</v>
      </c>
      <c r="K701">
        <v>79</v>
      </c>
      <c r="L701">
        <v>62</v>
      </c>
      <c r="M701">
        <v>86</v>
      </c>
      <c r="N701" s="36" t="str">
        <f>IFERROR(VLOOKUP(C701,Absen!$A$2:$B$501,2,FALSE),"No")</f>
        <v>No</v>
      </c>
      <c r="O701" t="str">
        <f t="shared" si="31"/>
        <v>No</v>
      </c>
      <c r="P701">
        <f t="shared" si="32"/>
        <v>86</v>
      </c>
      <c r="Q701" s="42">
        <f>(Main!G701*12.5%)+(H701*12.5%)+(J701*12.5%)+(K701*12.5%)+(I701*20%)+(L701*20%)+(P701*10%)</f>
        <v>70.825000000000003</v>
      </c>
      <c r="R701" t="str">
        <f>VLOOKUP(Q701,Cara!$E$44:$F$49,2,TRUE)</f>
        <v>B</v>
      </c>
      <c r="S701" s="5">
        <f>VLOOKUP(C701,Sheet1!$A$2:$B$1001,2,FALSE)</f>
        <v>37109</v>
      </c>
      <c r="T701" s="6" t="str">
        <f>VLOOKUP(C701,Sheet1!$A$2:$G$1001,7,)</f>
        <v>Parepare</v>
      </c>
      <c r="U701" s="4">
        <f>VLOOKUP(C701,Sheet1!$A$2:$D$1001,4,FALSE)</f>
        <v>178</v>
      </c>
      <c r="V701" s="4">
        <f>VLOOKUP(C701,Sheet1!$A$2:$E$1001,5,FALSE)</f>
        <v>73</v>
      </c>
      <c r="W701" s="4" t="str">
        <f>VLOOKUP(C701,Sheet1!$A$2:$F$1001,6,FALSE)</f>
        <v>Jl. Siliwangi No. 84</v>
      </c>
      <c r="X701" s="4" t="str">
        <f>VLOOKUP(Main!C701,Sheet1!$A$2:$C$1001,3,FALSE)</f>
        <v>A-</v>
      </c>
    </row>
    <row r="702" spans="1:24" ht="15.75" x14ac:dyDescent="0.25">
      <c r="A702" s="43">
        <v>701</v>
      </c>
      <c r="B702" t="str">
        <f>VLOOKUP(D702,Cara!$C$21:$D$27,2,FALSE)</f>
        <v>F</v>
      </c>
      <c r="C702" t="str">
        <f t="shared" si="30"/>
        <v>F0701</v>
      </c>
      <c r="D702" t="s">
        <v>1011</v>
      </c>
      <c r="E702" s="4" t="str">
        <f>VLOOKUP(C702,Detail!$G:$H,2,FALSE)</f>
        <v>Emas Tampubolon</v>
      </c>
      <c r="F702" s="4" t="str">
        <f>VLOOKUP(D702,Helper!$D$31:$G$36,4,FALSE)</f>
        <v>Bu Ratna</v>
      </c>
      <c r="G702">
        <v>66</v>
      </c>
      <c r="H702">
        <v>49</v>
      </c>
      <c r="I702">
        <v>86</v>
      </c>
      <c r="J702">
        <v>60</v>
      </c>
      <c r="K702">
        <v>72</v>
      </c>
      <c r="L702">
        <v>87</v>
      </c>
      <c r="M702">
        <v>90</v>
      </c>
      <c r="N702" s="36">
        <f>IFERROR(VLOOKUP(C702,Absen!$A$2:$B$501,2,FALSE),"No")</f>
        <v>44873</v>
      </c>
      <c r="O702" t="str">
        <f t="shared" si="31"/>
        <v>November</v>
      </c>
      <c r="P702">
        <f t="shared" si="32"/>
        <v>80</v>
      </c>
      <c r="Q702" s="42">
        <f>(Main!G702*12.5%)+(H702*12.5%)+(J702*12.5%)+(K702*12.5%)+(I702*20%)+(L702*20%)+(P702*10%)</f>
        <v>73.475000000000009</v>
      </c>
      <c r="R702" t="str">
        <f>VLOOKUP(Q702,Cara!$E$44:$F$49,2,TRUE)</f>
        <v>B</v>
      </c>
      <c r="S702" s="5">
        <f>VLOOKUP(C702,Sheet1!$A$2:$B$1001,2,FALSE)</f>
        <v>37102</v>
      </c>
      <c r="T702" s="6" t="str">
        <f>VLOOKUP(C702,Sheet1!$A$2:$G$1001,7,)</f>
        <v>Denpasar</v>
      </c>
      <c r="U702" s="4">
        <f>VLOOKUP(C702,Sheet1!$A$2:$D$1001,4,FALSE)</f>
        <v>157</v>
      </c>
      <c r="V702" s="4">
        <f>VLOOKUP(C702,Sheet1!$A$2:$E$1001,5,FALSE)</f>
        <v>90</v>
      </c>
      <c r="W702" s="4" t="str">
        <f>VLOOKUP(C702,Sheet1!$A$2:$F$1001,6,FALSE)</f>
        <v xml:space="preserve">Gang Sentot Alibasa No. 4
</v>
      </c>
      <c r="X702" s="4" t="str">
        <f>VLOOKUP(Main!C702,Sheet1!$A$2:$C$1001,3,FALSE)</f>
        <v>AB-</v>
      </c>
    </row>
    <row r="703" spans="1:24" ht="15.75" x14ac:dyDescent="0.25">
      <c r="A703" s="43">
        <v>702</v>
      </c>
      <c r="B703" t="str">
        <f>VLOOKUP(D703,Cara!$C$21:$D$27,2,FALSE)</f>
        <v>B</v>
      </c>
      <c r="C703" t="str">
        <f t="shared" si="30"/>
        <v>B0702</v>
      </c>
      <c r="D703" t="s">
        <v>1014</v>
      </c>
      <c r="E703" s="4" t="str">
        <f>VLOOKUP(C703,Detail!$G:$H,2,FALSE)</f>
        <v>Cayadi Maryati</v>
      </c>
      <c r="F703" s="4" t="str">
        <f>VLOOKUP(D703,Helper!$D$31:$G$36,4,FALSE)</f>
        <v>Pak Andi</v>
      </c>
      <c r="G703">
        <v>78</v>
      </c>
      <c r="H703">
        <v>69</v>
      </c>
      <c r="I703">
        <v>64</v>
      </c>
      <c r="J703">
        <v>74</v>
      </c>
      <c r="K703">
        <v>60</v>
      </c>
      <c r="L703">
        <v>97</v>
      </c>
      <c r="M703">
        <v>66</v>
      </c>
      <c r="N703" s="36">
        <f>IFERROR(VLOOKUP(C703,Absen!$A$2:$B$501,2,FALSE),"No")</f>
        <v>44832</v>
      </c>
      <c r="O703" t="str">
        <f t="shared" si="31"/>
        <v>September</v>
      </c>
      <c r="P703">
        <f t="shared" si="32"/>
        <v>56</v>
      </c>
      <c r="Q703" s="42">
        <f>(Main!G703*12.5%)+(H703*12.5%)+(J703*12.5%)+(K703*12.5%)+(I703*20%)+(L703*20%)+(P703*10%)</f>
        <v>72.924999999999997</v>
      </c>
      <c r="R703" t="str">
        <f>VLOOKUP(Q703,Cara!$E$44:$F$49,2,TRUE)</f>
        <v>B</v>
      </c>
      <c r="S703" s="5">
        <f>VLOOKUP(C703,Sheet1!$A$2:$B$1001,2,FALSE)</f>
        <v>37090</v>
      </c>
      <c r="T703" s="6" t="str">
        <f>VLOOKUP(C703,Sheet1!$A$2:$G$1001,7,)</f>
        <v>Blitar</v>
      </c>
      <c r="U703" s="4">
        <f>VLOOKUP(C703,Sheet1!$A$2:$D$1001,4,FALSE)</f>
        <v>159</v>
      </c>
      <c r="V703" s="4">
        <f>VLOOKUP(C703,Sheet1!$A$2:$E$1001,5,FALSE)</f>
        <v>89</v>
      </c>
      <c r="W703" s="4" t="str">
        <f>VLOOKUP(C703,Sheet1!$A$2:$F$1001,6,FALSE)</f>
        <v xml:space="preserve">Jl. Monginsidi No. 3
</v>
      </c>
      <c r="X703" s="4" t="str">
        <f>VLOOKUP(Main!C703,Sheet1!$A$2:$C$1001,3,FALSE)</f>
        <v>B+</v>
      </c>
    </row>
    <row r="704" spans="1:24" ht="15.75" x14ac:dyDescent="0.25">
      <c r="A704" s="43">
        <v>703</v>
      </c>
      <c r="B704" t="str">
        <f>VLOOKUP(D704,Cara!$C$21:$D$27,2,FALSE)</f>
        <v>E</v>
      </c>
      <c r="C704" t="str">
        <f t="shared" si="30"/>
        <v>E0703</v>
      </c>
      <c r="D704" t="s">
        <v>1010</v>
      </c>
      <c r="E704" s="4" t="str">
        <f>VLOOKUP(C704,Detail!$G:$H,2,FALSE)</f>
        <v>Hadi Yuliarti</v>
      </c>
      <c r="F704" s="4" t="str">
        <f>VLOOKUP(D704,Helper!$D$31:$G$36,4,FALSE)</f>
        <v>Pak Budi</v>
      </c>
      <c r="G704">
        <v>69</v>
      </c>
      <c r="H704">
        <v>50</v>
      </c>
      <c r="I704">
        <v>42</v>
      </c>
      <c r="J704">
        <v>64</v>
      </c>
      <c r="K704">
        <v>68</v>
      </c>
      <c r="L704">
        <v>56</v>
      </c>
      <c r="M704">
        <v>93</v>
      </c>
      <c r="N704" s="36" t="str">
        <f>IFERROR(VLOOKUP(C704,Absen!$A$2:$B$501,2,FALSE),"No")</f>
        <v>No</v>
      </c>
      <c r="O704" t="str">
        <f t="shared" si="31"/>
        <v>No</v>
      </c>
      <c r="P704">
        <f t="shared" si="32"/>
        <v>93</v>
      </c>
      <c r="Q704" s="42">
        <f>(Main!G704*12.5%)+(H704*12.5%)+(J704*12.5%)+(K704*12.5%)+(I704*20%)+(L704*20%)+(P704*10%)</f>
        <v>60.275000000000006</v>
      </c>
      <c r="R704" t="str">
        <f>VLOOKUP(Q704,Cara!$E$44:$F$49,2,TRUE)</f>
        <v>C</v>
      </c>
      <c r="S704" s="5">
        <f>VLOOKUP(C704,Sheet1!$A$2:$B$1001,2,FALSE)</f>
        <v>38230</v>
      </c>
      <c r="T704" s="6" t="str">
        <f>VLOOKUP(C704,Sheet1!$A$2:$G$1001,7,)</f>
        <v>Bandar Lampung</v>
      </c>
      <c r="U704" s="4">
        <f>VLOOKUP(C704,Sheet1!$A$2:$D$1001,4,FALSE)</f>
        <v>153</v>
      </c>
      <c r="V704" s="4">
        <f>VLOOKUP(C704,Sheet1!$A$2:$E$1001,5,FALSE)</f>
        <v>82</v>
      </c>
      <c r="W704" s="4" t="str">
        <f>VLOOKUP(C704,Sheet1!$A$2:$F$1001,6,FALSE)</f>
        <v xml:space="preserve">Gang Pasir Koja No. 1
</v>
      </c>
      <c r="X704" s="4" t="str">
        <f>VLOOKUP(Main!C704,Sheet1!$A$2:$C$1001,3,FALSE)</f>
        <v>B+</v>
      </c>
    </row>
    <row r="705" spans="1:24" ht="15.75" x14ac:dyDescent="0.25">
      <c r="A705" s="43">
        <v>704</v>
      </c>
      <c r="B705" t="str">
        <f>VLOOKUP(D705,Cara!$C$21:$D$27,2,FALSE)</f>
        <v>D</v>
      </c>
      <c r="C705" t="str">
        <f t="shared" si="30"/>
        <v>D0704</v>
      </c>
      <c r="D705" t="s">
        <v>1013</v>
      </c>
      <c r="E705" s="4" t="str">
        <f>VLOOKUP(C705,Detail!$G:$H,2,FALSE)</f>
        <v>Banara Ardianto</v>
      </c>
      <c r="F705" s="4" t="str">
        <f>VLOOKUP(D705,Helper!$D$31:$G$36,4,FALSE)</f>
        <v>Pak Krisna</v>
      </c>
      <c r="G705">
        <v>67</v>
      </c>
      <c r="H705">
        <v>49</v>
      </c>
      <c r="I705">
        <v>45</v>
      </c>
      <c r="J705">
        <v>61</v>
      </c>
      <c r="K705">
        <v>85</v>
      </c>
      <c r="L705">
        <v>52</v>
      </c>
      <c r="M705">
        <v>99</v>
      </c>
      <c r="N705" s="36" t="str">
        <f>IFERROR(VLOOKUP(C705,Absen!$A$2:$B$501,2,FALSE),"No")</f>
        <v>No</v>
      </c>
      <c r="O705" t="str">
        <f t="shared" si="31"/>
        <v>No</v>
      </c>
      <c r="P705">
        <f t="shared" si="32"/>
        <v>99</v>
      </c>
      <c r="Q705" s="42">
        <f>(Main!G705*12.5%)+(H705*12.5%)+(J705*12.5%)+(K705*12.5%)+(I705*20%)+(L705*20%)+(P705*10%)</f>
        <v>62.05</v>
      </c>
      <c r="R705" t="str">
        <f>VLOOKUP(Q705,Cara!$E$44:$F$49,2,TRUE)</f>
        <v>C</v>
      </c>
      <c r="S705" s="5">
        <f>VLOOKUP(C705,Sheet1!$A$2:$B$1001,2,FALSE)</f>
        <v>38443</v>
      </c>
      <c r="T705" s="6" t="str">
        <f>VLOOKUP(C705,Sheet1!$A$2:$G$1001,7,)</f>
        <v>Palu</v>
      </c>
      <c r="U705" s="4">
        <f>VLOOKUP(C705,Sheet1!$A$2:$D$1001,4,FALSE)</f>
        <v>174</v>
      </c>
      <c r="V705" s="4">
        <f>VLOOKUP(C705,Sheet1!$A$2:$E$1001,5,FALSE)</f>
        <v>51</v>
      </c>
      <c r="W705" s="4" t="str">
        <f>VLOOKUP(C705,Sheet1!$A$2:$F$1001,6,FALSE)</f>
        <v>Jl. Jayawijaya No. 73</v>
      </c>
      <c r="X705" s="4" t="str">
        <f>VLOOKUP(Main!C705,Sheet1!$A$2:$C$1001,3,FALSE)</f>
        <v>A+</v>
      </c>
    </row>
    <row r="706" spans="1:24" ht="15.75" x14ac:dyDescent="0.25">
      <c r="A706" s="43">
        <v>705</v>
      </c>
      <c r="B706" t="str">
        <f>VLOOKUP(D706,Cara!$C$21:$D$27,2,FALSE)</f>
        <v>B</v>
      </c>
      <c r="C706" t="str">
        <f t="shared" si="30"/>
        <v>B0705</v>
      </c>
      <c r="D706" t="s">
        <v>1014</v>
      </c>
      <c r="E706" s="4" t="str">
        <f>VLOOKUP(C706,Detail!$G:$H,2,FALSE)</f>
        <v>Elvin Saragih</v>
      </c>
      <c r="F706" s="4" t="str">
        <f>VLOOKUP(D706,Helper!$D$31:$G$36,4,FALSE)</f>
        <v>Pak Andi</v>
      </c>
      <c r="G706">
        <v>65</v>
      </c>
      <c r="H706">
        <v>49</v>
      </c>
      <c r="I706">
        <v>69</v>
      </c>
      <c r="J706">
        <v>70</v>
      </c>
      <c r="K706">
        <v>62</v>
      </c>
      <c r="L706">
        <v>96</v>
      </c>
      <c r="M706">
        <v>60</v>
      </c>
      <c r="N706" s="36" t="str">
        <f>IFERROR(VLOOKUP(C706,Absen!$A$2:$B$501,2,FALSE),"No")</f>
        <v>No</v>
      </c>
      <c r="O706" t="str">
        <f t="shared" si="31"/>
        <v>No</v>
      </c>
      <c r="P706">
        <f t="shared" si="32"/>
        <v>60</v>
      </c>
      <c r="Q706" s="42">
        <f>(Main!G706*12.5%)+(H706*12.5%)+(J706*12.5%)+(K706*12.5%)+(I706*20%)+(L706*20%)+(P706*10%)</f>
        <v>69.75</v>
      </c>
      <c r="R706" t="str">
        <f>VLOOKUP(Q706,Cara!$E$44:$F$49,2,TRUE)</f>
        <v>C</v>
      </c>
      <c r="S706" s="5">
        <f>VLOOKUP(C706,Sheet1!$A$2:$B$1001,2,FALSE)</f>
        <v>37703</v>
      </c>
      <c r="T706" s="6" t="str">
        <f>VLOOKUP(C706,Sheet1!$A$2:$G$1001,7,)</f>
        <v>Blitar</v>
      </c>
      <c r="U706" s="4">
        <f>VLOOKUP(C706,Sheet1!$A$2:$D$1001,4,FALSE)</f>
        <v>159</v>
      </c>
      <c r="V706" s="4">
        <f>VLOOKUP(C706,Sheet1!$A$2:$E$1001,5,FALSE)</f>
        <v>82</v>
      </c>
      <c r="W706" s="4" t="str">
        <f>VLOOKUP(C706,Sheet1!$A$2:$F$1001,6,FALSE)</f>
        <v>Gang Dr. Djunjunan No. 37</v>
      </c>
      <c r="X706" s="4" t="str">
        <f>VLOOKUP(Main!C706,Sheet1!$A$2:$C$1001,3,FALSE)</f>
        <v>B+</v>
      </c>
    </row>
    <row r="707" spans="1:24" ht="15.75" x14ac:dyDescent="0.25">
      <c r="A707" s="43">
        <v>706</v>
      </c>
      <c r="B707" t="str">
        <f>VLOOKUP(D707,Cara!$C$21:$D$27,2,FALSE)</f>
        <v>C</v>
      </c>
      <c r="C707" t="str">
        <f t="shared" ref="C707:C770" si="33">_xlfn.CONCAT(B707,TEXT(A707,"0000"))</f>
        <v>C0706</v>
      </c>
      <c r="D707" t="s">
        <v>1012</v>
      </c>
      <c r="E707" s="4" t="str">
        <f>VLOOKUP(C707,Detail!$G:$H,2,FALSE)</f>
        <v>Olga Handayani</v>
      </c>
      <c r="F707" s="4" t="str">
        <f>VLOOKUP(D707,Helper!$D$31:$G$36,4,FALSE)</f>
        <v>Bu Dwi</v>
      </c>
      <c r="G707">
        <v>63</v>
      </c>
      <c r="H707">
        <v>72</v>
      </c>
      <c r="I707">
        <v>56</v>
      </c>
      <c r="J707">
        <v>62</v>
      </c>
      <c r="K707">
        <v>82</v>
      </c>
      <c r="L707">
        <v>95</v>
      </c>
      <c r="M707">
        <v>82</v>
      </c>
      <c r="N707" s="36">
        <f>IFERROR(VLOOKUP(C707,Absen!$A$2:$B$501,2,FALSE),"No")</f>
        <v>44782</v>
      </c>
      <c r="O707" t="str">
        <f t="shared" ref="O707:O770" si="34">TEXT(N707,"mmmm")</f>
        <v>August</v>
      </c>
      <c r="P707">
        <f t="shared" ref="P707:P770" si="35">IF(N707="No",M707,M707-10)</f>
        <v>72</v>
      </c>
      <c r="Q707" s="42">
        <f>(Main!G707*12.5%)+(H707*12.5%)+(J707*12.5%)+(K707*12.5%)+(I707*20%)+(L707*20%)+(P707*10%)</f>
        <v>72.275000000000006</v>
      </c>
      <c r="R707" t="str">
        <f>VLOOKUP(Q707,Cara!$E$44:$F$49,2,TRUE)</f>
        <v>B</v>
      </c>
      <c r="S707" s="5">
        <f>VLOOKUP(C707,Sheet1!$A$2:$B$1001,2,FALSE)</f>
        <v>37288</v>
      </c>
      <c r="T707" s="6" t="str">
        <f>VLOOKUP(C707,Sheet1!$A$2:$G$1001,7,)</f>
        <v>Kendari</v>
      </c>
      <c r="U707" s="4">
        <f>VLOOKUP(C707,Sheet1!$A$2:$D$1001,4,FALSE)</f>
        <v>166</v>
      </c>
      <c r="V707" s="4">
        <f>VLOOKUP(C707,Sheet1!$A$2:$E$1001,5,FALSE)</f>
        <v>69</v>
      </c>
      <c r="W707" s="4" t="str">
        <f>VLOOKUP(C707,Sheet1!$A$2:$F$1001,6,FALSE)</f>
        <v xml:space="preserve">Jl. Veteran No. 9
</v>
      </c>
      <c r="X707" s="4" t="str">
        <f>VLOOKUP(Main!C707,Sheet1!$A$2:$C$1001,3,FALSE)</f>
        <v>A+</v>
      </c>
    </row>
    <row r="708" spans="1:24" ht="15.75" x14ac:dyDescent="0.25">
      <c r="A708" s="43">
        <v>707</v>
      </c>
      <c r="B708" t="str">
        <f>VLOOKUP(D708,Cara!$C$21:$D$27,2,FALSE)</f>
        <v>D</v>
      </c>
      <c r="C708" t="str">
        <f t="shared" si="33"/>
        <v>D0707</v>
      </c>
      <c r="D708" t="s">
        <v>1013</v>
      </c>
      <c r="E708" s="4" t="str">
        <f>VLOOKUP(C708,Detail!$G:$H,2,FALSE)</f>
        <v>Ridwan Puspasari</v>
      </c>
      <c r="F708" s="4" t="str">
        <f>VLOOKUP(D708,Helper!$D$31:$G$36,4,FALSE)</f>
        <v>Pak Krisna</v>
      </c>
      <c r="G708">
        <v>50</v>
      </c>
      <c r="H708">
        <v>75</v>
      </c>
      <c r="I708">
        <v>35</v>
      </c>
      <c r="J708">
        <v>73</v>
      </c>
      <c r="K708">
        <v>77</v>
      </c>
      <c r="L708">
        <v>66</v>
      </c>
      <c r="M708">
        <v>70</v>
      </c>
      <c r="N708" s="36" t="str">
        <f>IFERROR(VLOOKUP(C708,Absen!$A$2:$B$501,2,FALSE),"No")</f>
        <v>No</v>
      </c>
      <c r="O708" t="str">
        <f t="shared" si="34"/>
        <v>No</v>
      </c>
      <c r="P708">
        <f t="shared" si="35"/>
        <v>70</v>
      </c>
      <c r="Q708" s="42">
        <f>(Main!G708*12.5%)+(H708*12.5%)+(J708*12.5%)+(K708*12.5%)+(I708*20%)+(L708*20%)+(P708*10%)</f>
        <v>61.575000000000003</v>
      </c>
      <c r="R708" t="str">
        <f>VLOOKUP(Q708,Cara!$E$44:$F$49,2,TRUE)</f>
        <v>C</v>
      </c>
      <c r="S708" s="5">
        <f>VLOOKUP(C708,Sheet1!$A$2:$B$1001,2,FALSE)</f>
        <v>37291</v>
      </c>
      <c r="T708" s="6" t="str">
        <f>VLOOKUP(C708,Sheet1!$A$2:$G$1001,7,)</f>
        <v>Sabang</v>
      </c>
      <c r="U708" s="4">
        <f>VLOOKUP(C708,Sheet1!$A$2:$D$1001,4,FALSE)</f>
        <v>174</v>
      </c>
      <c r="V708" s="4">
        <f>VLOOKUP(C708,Sheet1!$A$2:$E$1001,5,FALSE)</f>
        <v>83</v>
      </c>
      <c r="W708" s="4" t="str">
        <f>VLOOKUP(C708,Sheet1!$A$2:$F$1001,6,FALSE)</f>
        <v>Gg. Cihampelas No. 96</v>
      </c>
      <c r="X708" s="4" t="str">
        <f>VLOOKUP(Main!C708,Sheet1!$A$2:$C$1001,3,FALSE)</f>
        <v>O+</v>
      </c>
    </row>
    <row r="709" spans="1:24" ht="15.75" x14ac:dyDescent="0.25">
      <c r="A709" s="43">
        <v>708</v>
      </c>
      <c r="B709" t="str">
        <f>VLOOKUP(D709,Cara!$C$21:$D$27,2,FALSE)</f>
        <v>E</v>
      </c>
      <c r="C709" t="str">
        <f t="shared" si="33"/>
        <v>E0708</v>
      </c>
      <c r="D709" t="s">
        <v>1010</v>
      </c>
      <c r="E709" s="4" t="str">
        <f>VLOOKUP(C709,Detail!$G:$H,2,FALSE)</f>
        <v>Sadina Prabowo</v>
      </c>
      <c r="F709" s="4" t="str">
        <f>VLOOKUP(D709,Helper!$D$31:$G$36,4,FALSE)</f>
        <v>Pak Budi</v>
      </c>
      <c r="G709">
        <v>95</v>
      </c>
      <c r="H709">
        <v>70</v>
      </c>
      <c r="I709">
        <v>67</v>
      </c>
      <c r="J709">
        <v>71</v>
      </c>
      <c r="K709">
        <v>54</v>
      </c>
      <c r="L709">
        <v>90</v>
      </c>
      <c r="M709">
        <v>73</v>
      </c>
      <c r="N709" s="36">
        <f>IFERROR(VLOOKUP(C709,Absen!$A$2:$B$501,2,FALSE),"No")</f>
        <v>44808</v>
      </c>
      <c r="O709" t="str">
        <f t="shared" si="34"/>
        <v>September</v>
      </c>
      <c r="P709">
        <f t="shared" si="35"/>
        <v>63</v>
      </c>
      <c r="Q709" s="42">
        <f>(Main!G709*12.5%)+(H709*12.5%)+(J709*12.5%)+(K709*12.5%)+(I709*20%)+(L709*20%)+(P709*10%)</f>
        <v>73.95</v>
      </c>
      <c r="R709" t="str">
        <f>VLOOKUP(Q709,Cara!$E$44:$F$49,2,TRUE)</f>
        <v>B</v>
      </c>
      <c r="S709" s="5">
        <f>VLOOKUP(C709,Sheet1!$A$2:$B$1001,2,FALSE)</f>
        <v>37996</v>
      </c>
      <c r="T709" s="6" t="str">
        <f>VLOOKUP(C709,Sheet1!$A$2:$G$1001,7,)</f>
        <v>Kota Administrasi Jakarta Timur</v>
      </c>
      <c r="U709" s="4">
        <f>VLOOKUP(C709,Sheet1!$A$2:$D$1001,4,FALSE)</f>
        <v>176</v>
      </c>
      <c r="V709" s="4">
        <f>VLOOKUP(C709,Sheet1!$A$2:$E$1001,5,FALSE)</f>
        <v>75</v>
      </c>
      <c r="W709" s="4" t="str">
        <f>VLOOKUP(C709,Sheet1!$A$2:$F$1001,6,FALSE)</f>
        <v xml:space="preserve">Gang Kutai No. 3
</v>
      </c>
      <c r="X709" s="4" t="str">
        <f>VLOOKUP(Main!C709,Sheet1!$A$2:$C$1001,3,FALSE)</f>
        <v>AB+</v>
      </c>
    </row>
    <row r="710" spans="1:24" ht="15.75" x14ac:dyDescent="0.25">
      <c r="A710" s="43">
        <v>709</v>
      </c>
      <c r="B710" t="str">
        <f>VLOOKUP(D710,Cara!$C$21:$D$27,2,FALSE)</f>
        <v>D</v>
      </c>
      <c r="C710" t="str">
        <f t="shared" si="33"/>
        <v>D0709</v>
      </c>
      <c r="D710" t="s">
        <v>1013</v>
      </c>
      <c r="E710" s="4" t="str">
        <f>VLOOKUP(C710,Detail!$G:$H,2,FALSE)</f>
        <v>Najwa Palastri</v>
      </c>
      <c r="F710" s="4" t="str">
        <f>VLOOKUP(D710,Helper!$D$31:$G$36,4,FALSE)</f>
        <v>Pak Krisna</v>
      </c>
      <c r="G710">
        <v>70</v>
      </c>
      <c r="H710">
        <v>55</v>
      </c>
      <c r="I710">
        <v>63</v>
      </c>
      <c r="J710">
        <v>73</v>
      </c>
      <c r="K710">
        <v>71</v>
      </c>
      <c r="L710">
        <v>48</v>
      </c>
      <c r="M710">
        <v>92</v>
      </c>
      <c r="N710" s="36">
        <f>IFERROR(VLOOKUP(C710,Absen!$A$2:$B$501,2,FALSE),"No")</f>
        <v>44900</v>
      </c>
      <c r="O710" t="str">
        <f t="shared" si="34"/>
        <v>December</v>
      </c>
      <c r="P710">
        <f t="shared" si="35"/>
        <v>82</v>
      </c>
      <c r="Q710" s="42">
        <f>(Main!G710*12.5%)+(H710*12.5%)+(J710*12.5%)+(K710*12.5%)+(I710*20%)+(L710*20%)+(P710*10%)</f>
        <v>64.025000000000006</v>
      </c>
      <c r="R710" t="str">
        <f>VLOOKUP(Q710,Cara!$E$44:$F$49,2,TRUE)</f>
        <v>C</v>
      </c>
      <c r="S710" s="5">
        <f>VLOOKUP(C710,Sheet1!$A$2:$B$1001,2,FALSE)</f>
        <v>37163</v>
      </c>
      <c r="T710" s="6" t="str">
        <f>VLOOKUP(C710,Sheet1!$A$2:$G$1001,7,)</f>
        <v>Mataram</v>
      </c>
      <c r="U710" s="4">
        <f>VLOOKUP(C710,Sheet1!$A$2:$D$1001,4,FALSE)</f>
        <v>179</v>
      </c>
      <c r="V710" s="4">
        <f>VLOOKUP(C710,Sheet1!$A$2:$E$1001,5,FALSE)</f>
        <v>92</v>
      </c>
      <c r="W710" s="4" t="str">
        <f>VLOOKUP(C710,Sheet1!$A$2:$F$1001,6,FALSE)</f>
        <v>Gg. Wonoayu No. 90</v>
      </c>
      <c r="X710" s="4" t="str">
        <f>VLOOKUP(Main!C710,Sheet1!$A$2:$C$1001,3,FALSE)</f>
        <v>O-</v>
      </c>
    </row>
    <row r="711" spans="1:24" ht="15.75" x14ac:dyDescent="0.25">
      <c r="A711" s="43">
        <v>710</v>
      </c>
      <c r="B711" t="str">
        <f>VLOOKUP(D711,Cara!$C$21:$D$27,2,FALSE)</f>
        <v>A</v>
      </c>
      <c r="C711" t="str">
        <f t="shared" si="33"/>
        <v>A0710</v>
      </c>
      <c r="D711" t="s">
        <v>1015</v>
      </c>
      <c r="E711" s="4" t="str">
        <f>VLOOKUP(C711,Detail!$G:$H,2,FALSE)</f>
        <v>Dalimin Pranowo</v>
      </c>
      <c r="F711" s="4" t="str">
        <f>VLOOKUP(D711,Helper!$D$31:$G$36,4,FALSE)</f>
        <v>Bu Made</v>
      </c>
      <c r="G711">
        <v>65</v>
      </c>
      <c r="H711">
        <v>64</v>
      </c>
      <c r="I711">
        <v>91</v>
      </c>
      <c r="J711">
        <v>53</v>
      </c>
      <c r="K711">
        <v>65</v>
      </c>
      <c r="L711">
        <v>89</v>
      </c>
      <c r="M711">
        <v>65</v>
      </c>
      <c r="N711" s="36" t="str">
        <f>IFERROR(VLOOKUP(C711,Absen!$A$2:$B$501,2,FALSE),"No")</f>
        <v>No</v>
      </c>
      <c r="O711" t="str">
        <f t="shared" si="34"/>
        <v>No</v>
      </c>
      <c r="P711">
        <f t="shared" si="35"/>
        <v>65</v>
      </c>
      <c r="Q711" s="42">
        <f>(Main!G711*12.5%)+(H711*12.5%)+(J711*12.5%)+(K711*12.5%)+(I711*20%)+(L711*20%)+(P711*10%)</f>
        <v>73.375</v>
      </c>
      <c r="R711" t="str">
        <f>VLOOKUP(Q711,Cara!$E$44:$F$49,2,TRUE)</f>
        <v>B</v>
      </c>
      <c r="S711" s="5">
        <f>VLOOKUP(C711,Sheet1!$A$2:$B$1001,2,FALSE)</f>
        <v>37203</v>
      </c>
      <c r="T711" s="6" t="str">
        <f>VLOOKUP(C711,Sheet1!$A$2:$G$1001,7,)</f>
        <v>Kota Administrasi Jakarta Timur</v>
      </c>
      <c r="U711" s="4">
        <f>VLOOKUP(C711,Sheet1!$A$2:$D$1001,4,FALSE)</f>
        <v>168</v>
      </c>
      <c r="V711" s="4">
        <f>VLOOKUP(C711,Sheet1!$A$2:$E$1001,5,FALSE)</f>
        <v>58</v>
      </c>
      <c r="W711" s="4" t="str">
        <f>VLOOKUP(C711,Sheet1!$A$2:$F$1001,6,FALSE)</f>
        <v>Gg. Moch. Toha No. 99</v>
      </c>
      <c r="X711" s="4" t="str">
        <f>VLOOKUP(Main!C711,Sheet1!$A$2:$C$1001,3,FALSE)</f>
        <v>AB+</v>
      </c>
    </row>
    <row r="712" spans="1:24" ht="15.75" x14ac:dyDescent="0.25">
      <c r="A712" s="43">
        <v>711</v>
      </c>
      <c r="B712" t="str">
        <f>VLOOKUP(D712,Cara!$C$21:$D$27,2,FALSE)</f>
        <v>B</v>
      </c>
      <c r="C712" t="str">
        <f t="shared" si="33"/>
        <v>B0711</v>
      </c>
      <c r="D712" t="s">
        <v>1014</v>
      </c>
      <c r="E712" s="4" t="str">
        <f>VLOOKUP(C712,Detail!$G:$H,2,FALSE)</f>
        <v>Indah Kurniawan</v>
      </c>
      <c r="F712" s="4" t="str">
        <f>VLOOKUP(D712,Helper!$D$31:$G$36,4,FALSE)</f>
        <v>Pak Andi</v>
      </c>
      <c r="G712">
        <v>50</v>
      </c>
      <c r="H712">
        <v>65</v>
      </c>
      <c r="I712">
        <v>63</v>
      </c>
      <c r="J712">
        <v>53</v>
      </c>
      <c r="K712">
        <v>81</v>
      </c>
      <c r="L712">
        <v>48</v>
      </c>
      <c r="M712">
        <v>97</v>
      </c>
      <c r="N712" s="36">
        <f>IFERROR(VLOOKUP(C712,Absen!$A$2:$B$501,2,FALSE),"No")</f>
        <v>44786</v>
      </c>
      <c r="O712" t="str">
        <f t="shared" si="34"/>
        <v>August</v>
      </c>
      <c r="P712">
        <f t="shared" si="35"/>
        <v>87</v>
      </c>
      <c r="Q712" s="42">
        <f>(Main!G712*12.5%)+(H712*12.5%)+(J712*12.5%)+(K712*12.5%)+(I712*20%)+(L712*20%)+(P712*10%)</f>
        <v>62.025000000000006</v>
      </c>
      <c r="R712" t="str">
        <f>VLOOKUP(Q712,Cara!$E$44:$F$49,2,TRUE)</f>
        <v>C</v>
      </c>
      <c r="S712" s="5">
        <f>VLOOKUP(C712,Sheet1!$A$2:$B$1001,2,FALSE)</f>
        <v>37082</v>
      </c>
      <c r="T712" s="6" t="str">
        <f>VLOOKUP(C712,Sheet1!$A$2:$G$1001,7,)</f>
        <v>Padang Sidempuan</v>
      </c>
      <c r="U712" s="4">
        <f>VLOOKUP(C712,Sheet1!$A$2:$D$1001,4,FALSE)</f>
        <v>154</v>
      </c>
      <c r="V712" s="4">
        <f>VLOOKUP(C712,Sheet1!$A$2:$E$1001,5,FALSE)</f>
        <v>67</v>
      </c>
      <c r="W712" s="4" t="str">
        <f>VLOOKUP(C712,Sheet1!$A$2:$F$1001,6,FALSE)</f>
        <v>Gang Cikapayang No. 22</v>
      </c>
      <c r="X712" s="4" t="str">
        <f>VLOOKUP(Main!C712,Sheet1!$A$2:$C$1001,3,FALSE)</f>
        <v>A-</v>
      </c>
    </row>
    <row r="713" spans="1:24" ht="15.75" x14ac:dyDescent="0.25">
      <c r="A713" s="43">
        <v>712</v>
      </c>
      <c r="B713" t="str">
        <f>VLOOKUP(D713,Cara!$C$21:$D$27,2,FALSE)</f>
        <v>A</v>
      </c>
      <c r="C713" t="str">
        <f t="shared" si="33"/>
        <v>A0712</v>
      </c>
      <c r="D713" t="s">
        <v>1015</v>
      </c>
      <c r="E713" s="4" t="str">
        <f>VLOOKUP(C713,Detail!$G:$H,2,FALSE)</f>
        <v>Laksana Irawan</v>
      </c>
      <c r="F713" s="4" t="str">
        <f>VLOOKUP(D713,Helper!$D$31:$G$36,4,FALSE)</f>
        <v>Bu Made</v>
      </c>
      <c r="G713">
        <v>77</v>
      </c>
      <c r="H713">
        <v>55</v>
      </c>
      <c r="I713">
        <v>46</v>
      </c>
      <c r="J713">
        <v>68</v>
      </c>
      <c r="K713">
        <v>85</v>
      </c>
      <c r="L713">
        <v>65</v>
      </c>
      <c r="M713">
        <v>75</v>
      </c>
      <c r="N713" s="36">
        <f>IFERROR(VLOOKUP(C713,Absen!$A$2:$B$501,2,FALSE),"No")</f>
        <v>44906</v>
      </c>
      <c r="O713" t="str">
        <f t="shared" si="34"/>
        <v>December</v>
      </c>
      <c r="P713">
        <f t="shared" si="35"/>
        <v>65</v>
      </c>
      <c r="Q713" s="42">
        <f>(Main!G713*12.5%)+(H713*12.5%)+(J713*12.5%)+(K713*12.5%)+(I713*20%)+(L713*20%)+(P713*10%)</f>
        <v>64.325000000000003</v>
      </c>
      <c r="R713" t="str">
        <f>VLOOKUP(Q713,Cara!$E$44:$F$49,2,TRUE)</f>
        <v>C</v>
      </c>
      <c r="S713" s="5">
        <f>VLOOKUP(C713,Sheet1!$A$2:$B$1001,2,FALSE)</f>
        <v>38375</v>
      </c>
      <c r="T713" s="6" t="str">
        <f>VLOOKUP(C713,Sheet1!$A$2:$G$1001,7,)</f>
        <v>Palu</v>
      </c>
      <c r="U713" s="4">
        <f>VLOOKUP(C713,Sheet1!$A$2:$D$1001,4,FALSE)</f>
        <v>177</v>
      </c>
      <c r="V713" s="4">
        <f>VLOOKUP(C713,Sheet1!$A$2:$E$1001,5,FALSE)</f>
        <v>69</v>
      </c>
      <c r="W713" s="4" t="str">
        <f>VLOOKUP(C713,Sheet1!$A$2:$F$1001,6,FALSE)</f>
        <v xml:space="preserve">Jl. Ahmad Dahlan No. 1
</v>
      </c>
      <c r="X713" s="4" t="str">
        <f>VLOOKUP(Main!C713,Sheet1!$A$2:$C$1001,3,FALSE)</f>
        <v>AB-</v>
      </c>
    </row>
    <row r="714" spans="1:24" ht="15.75" x14ac:dyDescent="0.25">
      <c r="A714" s="43">
        <v>713</v>
      </c>
      <c r="B714" t="str">
        <f>VLOOKUP(D714,Cara!$C$21:$D$27,2,FALSE)</f>
        <v>B</v>
      </c>
      <c r="C714" t="str">
        <f t="shared" si="33"/>
        <v>B0713</v>
      </c>
      <c r="D714" t="s">
        <v>1014</v>
      </c>
      <c r="E714" s="4" t="str">
        <f>VLOOKUP(C714,Detail!$G:$H,2,FALSE)</f>
        <v>Lanjar Napitupulu</v>
      </c>
      <c r="F714" s="4" t="str">
        <f>VLOOKUP(D714,Helper!$D$31:$G$36,4,FALSE)</f>
        <v>Pak Andi</v>
      </c>
      <c r="G714">
        <v>60</v>
      </c>
      <c r="H714">
        <v>41</v>
      </c>
      <c r="I714">
        <v>65</v>
      </c>
      <c r="J714">
        <v>69</v>
      </c>
      <c r="K714">
        <v>63</v>
      </c>
      <c r="L714">
        <v>65</v>
      </c>
      <c r="M714">
        <v>98</v>
      </c>
      <c r="N714" s="36" t="str">
        <f>IFERROR(VLOOKUP(C714,Absen!$A$2:$B$501,2,FALSE),"No")</f>
        <v>No</v>
      </c>
      <c r="O714" t="str">
        <f t="shared" si="34"/>
        <v>No</v>
      </c>
      <c r="P714">
        <f t="shared" si="35"/>
        <v>98</v>
      </c>
      <c r="Q714" s="42">
        <f>(Main!G714*12.5%)+(H714*12.5%)+(J714*12.5%)+(K714*12.5%)+(I714*20%)+(L714*20%)+(P714*10%)</f>
        <v>64.924999999999997</v>
      </c>
      <c r="R714" t="str">
        <f>VLOOKUP(Q714,Cara!$E$44:$F$49,2,TRUE)</f>
        <v>C</v>
      </c>
      <c r="S714" s="5">
        <f>VLOOKUP(C714,Sheet1!$A$2:$B$1001,2,FALSE)</f>
        <v>37917</v>
      </c>
      <c r="T714" s="6" t="str">
        <f>VLOOKUP(C714,Sheet1!$A$2:$G$1001,7,)</f>
        <v>Pontianak</v>
      </c>
      <c r="U714" s="4">
        <f>VLOOKUP(C714,Sheet1!$A$2:$D$1001,4,FALSE)</f>
        <v>175</v>
      </c>
      <c r="V714" s="4">
        <f>VLOOKUP(C714,Sheet1!$A$2:$E$1001,5,FALSE)</f>
        <v>45</v>
      </c>
      <c r="W714" s="4" t="str">
        <f>VLOOKUP(C714,Sheet1!$A$2:$F$1001,6,FALSE)</f>
        <v>Jl. Antapani Lama No. 09</v>
      </c>
      <c r="X714" s="4" t="str">
        <f>VLOOKUP(Main!C714,Sheet1!$A$2:$C$1001,3,FALSE)</f>
        <v>AB+</v>
      </c>
    </row>
    <row r="715" spans="1:24" ht="15.75" x14ac:dyDescent="0.25">
      <c r="A715" s="43">
        <v>714</v>
      </c>
      <c r="B715" t="str">
        <f>VLOOKUP(D715,Cara!$C$21:$D$27,2,FALSE)</f>
        <v>B</v>
      </c>
      <c r="C715" t="str">
        <f t="shared" si="33"/>
        <v>B0714</v>
      </c>
      <c r="D715" t="s">
        <v>1014</v>
      </c>
      <c r="E715" s="4" t="str">
        <f>VLOOKUP(C715,Detail!$G:$H,2,FALSE)</f>
        <v>Jelita Suwarno</v>
      </c>
      <c r="F715" s="4" t="str">
        <f>VLOOKUP(D715,Helper!$D$31:$G$36,4,FALSE)</f>
        <v>Pak Andi</v>
      </c>
      <c r="G715">
        <v>79</v>
      </c>
      <c r="H715">
        <v>75</v>
      </c>
      <c r="I715">
        <v>64</v>
      </c>
      <c r="J715">
        <v>57</v>
      </c>
      <c r="K715">
        <v>79</v>
      </c>
      <c r="L715">
        <v>100</v>
      </c>
      <c r="M715">
        <v>76</v>
      </c>
      <c r="N715" s="36">
        <f>IFERROR(VLOOKUP(C715,Absen!$A$2:$B$501,2,FALSE),"No")</f>
        <v>44900</v>
      </c>
      <c r="O715" t="str">
        <f t="shared" si="34"/>
        <v>December</v>
      </c>
      <c r="P715">
        <f t="shared" si="35"/>
        <v>66</v>
      </c>
      <c r="Q715" s="42">
        <f>(Main!G715*12.5%)+(H715*12.5%)+(J715*12.5%)+(K715*12.5%)+(I715*20%)+(L715*20%)+(P715*10%)</f>
        <v>75.649999999999991</v>
      </c>
      <c r="R715" t="str">
        <f>VLOOKUP(Q715,Cara!$E$44:$F$49,2,TRUE)</f>
        <v>B</v>
      </c>
      <c r="S715" s="5">
        <f>VLOOKUP(C715,Sheet1!$A$2:$B$1001,2,FALSE)</f>
        <v>37295</v>
      </c>
      <c r="T715" s="6" t="str">
        <f>VLOOKUP(C715,Sheet1!$A$2:$G$1001,7,)</f>
        <v>Kediri</v>
      </c>
      <c r="U715" s="4">
        <f>VLOOKUP(C715,Sheet1!$A$2:$D$1001,4,FALSE)</f>
        <v>155</v>
      </c>
      <c r="V715" s="4">
        <f>VLOOKUP(C715,Sheet1!$A$2:$E$1001,5,FALSE)</f>
        <v>85</v>
      </c>
      <c r="W715" s="4" t="str">
        <f>VLOOKUP(C715,Sheet1!$A$2:$F$1001,6,FALSE)</f>
        <v xml:space="preserve">Jl. Kapten Muslihat No. 1
</v>
      </c>
      <c r="X715" s="4" t="str">
        <f>VLOOKUP(Main!C715,Sheet1!$A$2:$C$1001,3,FALSE)</f>
        <v>A-</v>
      </c>
    </row>
    <row r="716" spans="1:24" ht="15.75" x14ac:dyDescent="0.25">
      <c r="A716" s="43">
        <v>715</v>
      </c>
      <c r="B716" t="str">
        <f>VLOOKUP(D716,Cara!$C$21:$D$27,2,FALSE)</f>
        <v>B</v>
      </c>
      <c r="C716" t="str">
        <f t="shared" si="33"/>
        <v>B0715</v>
      </c>
      <c r="D716" t="s">
        <v>1014</v>
      </c>
      <c r="E716" s="4" t="str">
        <f>VLOOKUP(C716,Detail!$G:$H,2,FALSE)</f>
        <v>Lanjar Hidayanto</v>
      </c>
      <c r="F716" s="4" t="str">
        <f>VLOOKUP(D716,Helper!$D$31:$G$36,4,FALSE)</f>
        <v>Pak Andi</v>
      </c>
      <c r="G716">
        <v>76</v>
      </c>
      <c r="H716">
        <v>52</v>
      </c>
      <c r="I716">
        <v>63</v>
      </c>
      <c r="J716">
        <v>56</v>
      </c>
      <c r="K716">
        <v>83</v>
      </c>
      <c r="L716">
        <v>48</v>
      </c>
      <c r="M716">
        <v>81</v>
      </c>
      <c r="N716" s="36">
        <f>IFERROR(VLOOKUP(C716,Absen!$A$2:$B$501,2,FALSE),"No")</f>
        <v>44917</v>
      </c>
      <c r="O716" t="str">
        <f t="shared" si="34"/>
        <v>December</v>
      </c>
      <c r="P716">
        <f t="shared" si="35"/>
        <v>71</v>
      </c>
      <c r="Q716" s="42">
        <f>(Main!G716*12.5%)+(H716*12.5%)+(J716*12.5%)+(K716*12.5%)+(I716*20%)+(L716*20%)+(P716*10%)</f>
        <v>62.675000000000004</v>
      </c>
      <c r="R716" t="str">
        <f>VLOOKUP(Q716,Cara!$E$44:$F$49,2,TRUE)</f>
        <v>C</v>
      </c>
      <c r="S716" s="5">
        <f>VLOOKUP(C716,Sheet1!$A$2:$B$1001,2,FALSE)</f>
        <v>37506</v>
      </c>
      <c r="T716" s="6" t="str">
        <f>VLOOKUP(C716,Sheet1!$A$2:$G$1001,7,)</f>
        <v>Pangkalpinang</v>
      </c>
      <c r="U716" s="4">
        <f>VLOOKUP(C716,Sheet1!$A$2:$D$1001,4,FALSE)</f>
        <v>155</v>
      </c>
      <c r="V716" s="4">
        <f>VLOOKUP(C716,Sheet1!$A$2:$E$1001,5,FALSE)</f>
        <v>69</v>
      </c>
      <c r="W716" s="4" t="str">
        <f>VLOOKUP(C716,Sheet1!$A$2:$F$1001,6,FALSE)</f>
        <v>Jl. KH Amin Jasuta No. 26</v>
      </c>
      <c r="X716" s="4" t="str">
        <f>VLOOKUP(Main!C716,Sheet1!$A$2:$C$1001,3,FALSE)</f>
        <v>O-</v>
      </c>
    </row>
    <row r="717" spans="1:24" ht="15.75" x14ac:dyDescent="0.25">
      <c r="A717" s="43">
        <v>716</v>
      </c>
      <c r="B717" t="str">
        <f>VLOOKUP(D717,Cara!$C$21:$D$27,2,FALSE)</f>
        <v>D</v>
      </c>
      <c r="C717" t="str">
        <f t="shared" si="33"/>
        <v>D0716</v>
      </c>
      <c r="D717" t="s">
        <v>1013</v>
      </c>
      <c r="E717" s="4" t="str">
        <f>VLOOKUP(C717,Detail!$G:$H,2,FALSE)</f>
        <v>Radit Lestari</v>
      </c>
      <c r="F717" s="4" t="str">
        <f>VLOOKUP(D717,Helper!$D$31:$G$36,4,FALSE)</f>
        <v>Pak Krisna</v>
      </c>
      <c r="G717">
        <v>74</v>
      </c>
      <c r="H717">
        <v>57</v>
      </c>
      <c r="I717">
        <v>94</v>
      </c>
      <c r="J717">
        <v>62</v>
      </c>
      <c r="K717">
        <v>55</v>
      </c>
      <c r="L717">
        <v>81</v>
      </c>
      <c r="M717">
        <v>73</v>
      </c>
      <c r="N717" s="36" t="str">
        <f>IFERROR(VLOOKUP(C717,Absen!$A$2:$B$501,2,FALSE),"No")</f>
        <v>No</v>
      </c>
      <c r="O717" t="str">
        <f t="shared" si="34"/>
        <v>No</v>
      </c>
      <c r="P717">
        <f t="shared" si="35"/>
        <v>73</v>
      </c>
      <c r="Q717" s="42">
        <f>(Main!G717*12.5%)+(H717*12.5%)+(J717*12.5%)+(K717*12.5%)+(I717*20%)+(L717*20%)+(P717*10%)</f>
        <v>73.3</v>
      </c>
      <c r="R717" t="str">
        <f>VLOOKUP(Q717,Cara!$E$44:$F$49,2,TRUE)</f>
        <v>B</v>
      </c>
      <c r="S717" s="5">
        <f>VLOOKUP(C717,Sheet1!$A$2:$B$1001,2,FALSE)</f>
        <v>37529</v>
      </c>
      <c r="T717" s="6" t="str">
        <f>VLOOKUP(C717,Sheet1!$A$2:$G$1001,7,)</f>
        <v>Salatiga</v>
      </c>
      <c r="U717" s="4">
        <f>VLOOKUP(C717,Sheet1!$A$2:$D$1001,4,FALSE)</f>
        <v>173</v>
      </c>
      <c r="V717" s="4">
        <f>VLOOKUP(C717,Sheet1!$A$2:$E$1001,5,FALSE)</f>
        <v>67</v>
      </c>
      <c r="W717" s="4" t="str">
        <f>VLOOKUP(C717,Sheet1!$A$2:$F$1001,6,FALSE)</f>
        <v xml:space="preserve">Jl. Asia Afrika No. 1
</v>
      </c>
      <c r="X717" s="4" t="str">
        <f>VLOOKUP(Main!C717,Sheet1!$A$2:$C$1001,3,FALSE)</f>
        <v>AB-</v>
      </c>
    </row>
    <row r="718" spans="1:24" ht="15.75" x14ac:dyDescent="0.25">
      <c r="A718" s="43">
        <v>717</v>
      </c>
      <c r="B718" t="str">
        <f>VLOOKUP(D718,Cara!$C$21:$D$27,2,FALSE)</f>
        <v>B</v>
      </c>
      <c r="C718" t="str">
        <f t="shared" si="33"/>
        <v>B0717</v>
      </c>
      <c r="D718" t="s">
        <v>1014</v>
      </c>
      <c r="E718" s="4" t="str">
        <f>VLOOKUP(C718,Detail!$G:$H,2,FALSE)</f>
        <v>Umay Siregar</v>
      </c>
      <c r="F718" s="4" t="str">
        <f>VLOOKUP(D718,Helper!$D$31:$G$36,4,FALSE)</f>
        <v>Pak Andi</v>
      </c>
      <c r="G718">
        <v>73</v>
      </c>
      <c r="H718">
        <v>45</v>
      </c>
      <c r="I718">
        <v>61</v>
      </c>
      <c r="J718">
        <v>70</v>
      </c>
      <c r="K718">
        <v>62</v>
      </c>
      <c r="L718">
        <v>90</v>
      </c>
      <c r="M718">
        <v>83</v>
      </c>
      <c r="N718" s="36" t="str">
        <f>IFERROR(VLOOKUP(C718,Absen!$A$2:$B$501,2,FALSE),"No")</f>
        <v>No</v>
      </c>
      <c r="O718" t="str">
        <f t="shared" si="34"/>
        <v>No</v>
      </c>
      <c r="P718">
        <f t="shared" si="35"/>
        <v>83</v>
      </c>
      <c r="Q718" s="42">
        <f>(Main!G718*12.5%)+(H718*12.5%)+(J718*12.5%)+(K718*12.5%)+(I718*20%)+(L718*20%)+(P718*10%)</f>
        <v>69.75</v>
      </c>
      <c r="R718" t="str">
        <f>VLOOKUP(Q718,Cara!$E$44:$F$49,2,TRUE)</f>
        <v>C</v>
      </c>
      <c r="S718" s="5">
        <f>VLOOKUP(C718,Sheet1!$A$2:$B$1001,2,FALSE)</f>
        <v>38375</v>
      </c>
      <c r="T718" s="6" t="str">
        <f>VLOOKUP(C718,Sheet1!$A$2:$G$1001,7,)</f>
        <v>Sibolga</v>
      </c>
      <c r="U718" s="4">
        <f>VLOOKUP(C718,Sheet1!$A$2:$D$1001,4,FALSE)</f>
        <v>167</v>
      </c>
      <c r="V718" s="4">
        <f>VLOOKUP(C718,Sheet1!$A$2:$E$1001,5,FALSE)</f>
        <v>73</v>
      </c>
      <c r="W718" s="4" t="str">
        <f>VLOOKUP(C718,Sheet1!$A$2:$F$1001,6,FALSE)</f>
        <v>Gg. PHH. Mustofa No. 89</v>
      </c>
      <c r="X718" s="4" t="str">
        <f>VLOOKUP(Main!C718,Sheet1!$A$2:$C$1001,3,FALSE)</f>
        <v>AB-</v>
      </c>
    </row>
    <row r="719" spans="1:24" ht="15.75" x14ac:dyDescent="0.25">
      <c r="A719" s="43">
        <v>718</v>
      </c>
      <c r="B719" t="str">
        <f>VLOOKUP(D719,Cara!$C$21:$D$27,2,FALSE)</f>
        <v>B</v>
      </c>
      <c r="C719" t="str">
        <f t="shared" si="33"/>
        <v>B0718</v>
      </c>
      <c r="D719" t="s">
        <v>1014</v>
      </c>
      <c r="E719" s="4" t="str">
        <f>VLOOKUP(C719,Detail!$G:$H,2,FALSE)</f>
        <v>Natalia Rahimah</v>
      </c>
      <c r="F719" s="4" t="str">
        <f>VLOOKUP(D719,Helper!$D$31:$G$36,4,FALSE)</f>
        <v>Pak Andi</v>
      </c>
      <c r="G719">
        <v>92</v>
      </c>
      <c r="H719">
        <v>63</v>
      </c>
      <c r="I719">
        <v>95</v>
      </c>
      <c r="J719">
        <v>58</v>
      </c>
      <c r="K719">
        <v>54</v>
      </c>
      <c r="L719">
        <v>60</v>
      </c>
      <c r="M719">
        <v>71</v>
      </c>
      <c r="N719" s="36">
        <f>IFERROR(VLOOKUP(C719,Absen!$A$2:$B$501,2,FALSE),"No")</f>
        <v>44756</v>
      </c>
      <c r="O719" t="str">
        <f t="shared" si="34"/>
        <v>July</v>
      </c>
      <c r="P719">
        <f t="shared" si="35"/>
        <v>61</v>
      </c>
      <c r="Q719" s="42">
        <f>(Main!G719*12.5%)+(H719*12.5%)+(J719*12.5%)+(K719*12.5%)+(I719*20%)+(L719*20%)+(P719*10%)</f>
        <v>70.474999999999994</v>
      </c>
      <c r="R719" t="str">
        <f>VLOOKUP(Q719,Cara!$E$44:$F$49,2,TRUE)</f>
        <v>B</v>
      </c>
      <c r="S719" s="5">
        <f>VLOOKUP(C719,Sheet1!$A$2:$B$1001,2,FALSE)</f>
        <v>37375</v>
      </c>
      <c r="T719" s="6" t="str">
        <f>VLOOKUP(C719,Sheet1!$A$2:$G$1001,7,)</f>
        <v>Blitar</v>
      </c>
      <c r="U719" s="4">
        <f>VLOOKUP(C719,Sheet1!$A$2:$D$1001,4,FALSE)</f>
        <v>150</v>
      </c>
      <c r="V719" s="4">
        <f>VLOOKUP(C719,Sheet1!$A$2:$E$1001,5,FALSE)</f>
        <v>82</v>
      </c>
      <c r="W719" s="4" t="str">
        <f>VLOOKUP(C719,Sheet1!$A$2:$F$1001,6,FALSE)</f>
        <v>Gang Moch. Ramdan No. 87</v>
      </c>
      <c r="X719" s="4" t="str">
        <f>VLOOKUP(Main!C719,Sheet1!$A$2:$C$1001,3,FALSE)</f>
        <v>A-</v>
      </c>
    </row>
    <row r="720" spans="1:24" ht="15.75" x14ac:dyDescent="0.25">
      <c r="A720" s="43">
        <v>719</v>
      </c>
      <c r="B720" t="str">
        <f>VLOOKUP(D720,Cara!$C$21:$D$27,2,FALSE)</f>
        <v>F</v>
      </c>
      <c r="C720" t="str">
        <f t="shared" si="33"/>
        <v>F0719</v>
      </c>
      <c r="D720" t="s">
        <v>1011</v>
      </c>
      <c r="E720" s="4" t="str">
        <f>VLOOKUP(C720,Detail!$G:$H,2,FALSE)</f>
        <v>Warsa Sudiati</v>
      </c>
      <c r="F720" s="4" t="str">
        <f>VLOOKUP(D720,Helper!$D$31:$G$36,4,FALSE)</f>
        <v>Bu Ratna</v>
      </c>
      <c r="G720">
        <v>68</v>
      </c>
      <c r="H720">
        <v>58</v>
      </c>
      <c r="I720">
        <v>52</v>
      </c>
      <c r="J720">
        <v>64</v>
      </c>
      <c r="K720">
        <v>87</v>
      </c>
      <c r="L720">
        <v>53</v>
      </c>
      <c r="M720">
        <v>63</v>
      </c>
      <c r="N720" s="36">
        <f>IFERROR(VLOOKUP(C720,Absen!$A$2:$B$501,2,FALSE),"No")</f>
        <v>44842</v>
      </c>
      <c r="O720" t="str">
        <f t="shared" si="34"/>
        <v>October</v>
      </c>
      <c r="P720">
        <f t="shared" si="35"/>
        <v>53</v>
      </c>
      <c r="Q720" s="42">
        <f>(Main!G720*12.5%)+(H720*12.5%)+(J720*12.5%)+(K720*12.5%)+(I720*20%)+(L720*20%)+(P720*10%)</f>
        <v>60.924999999999997</v>
      </c>
      <c r="R720" t="str">
        <f>VLOOKUP(Q720,Cara!$E$44:$F$49,2,TRUE)</f>
        <v>C</v>
      </c>
      <c r="S720" s="5">
        <f>VLOOKUP(C720,Sheet1!$A$2:$B$1001,2,FALSE)</f>
        <v>37653</v>
      </c>
      <c r="T720" s="6" t="str">
        <f>VLOOKUP(C720,Sheet1!$A$2:$G$1001,7,)</f>
        <v>Bau-Bau</v>
      </c>
      <c r="U720" s="4">
        <f>VLOOKUP(C720,Sheet1!$A$2:$D$1001,4,FALSE)</f>
        <v>163</v>
      </c>
      <c r="V720" s="4">
        <f>VLOOKUP(C720,Sheet1!$A$2:$E$1001,5,FALSE)</f>
        <v>56</v>
      </c>
      <c r="W720" s="4" t="str">
        <f>VLOOKUP(C720,Sheet1!$A$2:$F$1001,6,FALSE)</f>
        <v>Jalan Moch. Ramdan No. 07</v>
      </c>
      <c r="X720" s="4" t="str">
        <f>VLOOKUP(Main!C720,Sheet1!$A$2:$C$1001,3,FALSE)</f>
        <v>O-</v>
      </c>
    </row>
    <row r="721" spans="1:24" ht="15.75" x14ac:dyDescent="0.25">
      <c r="A721" s="43">
        <v>720</v>
      </c>
      <c r="B721" t="str">
        <f>VLOOKUP(D721,Cara!$C$21:$D$27,2,FALSE)</f>
        <v>B</v>
      </c>
      <c r="C721" t="str">
        <f t="shared" si="33"/>
        <v>B0720</v>
      </c>
      <c r="D721" t="s">
        <v>1014</v>
      </c>
      <c r="E721" s="4" t="str">
        <f>VLOOKUP(C721,Detail!$G:$H,2,FALSE)</f>
        <v>Cengkal Anggraini</v>
      </c>
      <c r="F721" s="4" t="str">
        <f>VLOOKUP(D721,Helper!$D$31:$G$36,4,FALSE)</f>
        <v>Pak Andi</v>
      </c>
      <c r="G721">
        <v>60</v>
      </c>
      <c r="H721">
        <v>45</v>
      </c>
      <c r="I721">
        <v>37</v>
      </c>
      <c r="J721">
        <v>58</v>
      </c>
      <c r="K721">
        <v>65</v>
      </c>
      <c r="L721">
        <v>74</v>
      </c>
      <c r="M721">
        <v>65</v>
      </c>
      <c r="N721" s="36">
        <f>IFERROR(VLOOKUP(C721,Absen!$A$2:$B$501,2,FALSE),"No")</f>
        <v>44767</v>
      </c>
      <c r="O721" t="str">
        <f t="shared" si="34"/>
        <v>July</v>
      </c>
      <c r="P721">
        <f t="shared" si="35"/>
        <v>55</v>
      </c>
      <c r="Q721" s="42">
        <f>(Main!G721*12.5%)+(H721*12.5%)+(J721*12.5%)+(K721*12.5%)+(I721*20%)+(L721*20%)+(P721*10%)</f>
        <v>56.2</v>
      </c>
      <c r="R721" t="str">
        <f>VLOOKUP(Q721,Cara!$E$44:$F$49,2,TRUE)</f>
        <v>D</v>
      </c>
      <c r="S721" s="5">
        <f>VLOOKUP(C721,Sheet1!$A$2:$B$1001,2,FALSE)</f>
        <v>37982</v>
      </c>
      <c r="T721" s="6" t="str">
        <f>VLOOKUP(C721,Sheet1!$A$2:$G$1001,7,)</f>
        <v>Lubuklinggau</v>
      </c>
      <c r="U721" s="4">
        <f>VLOOKUP(C721,Sheet1!$A$2:$D$1001,4,FALSE)</f>
        <v>167</v>
      </c>
      <c r="V721" s="4">
        <f>VLOOKUP(C721,Sheet1!$A$2:$E$1001,5,FALSE)</f>
        <v>59</v>
      </c>
      <c r="W721" s="4" t="str">
        <f>VLOOKUP(C721,Sheet1!$A$2:$F$1001,6,FALSE)</f>
        <v>Gang Peta No. 79</v>
      </c>
      <c r="X721" s="4" t="str">
        <f>VLOOKUP(Main!C721,Sheet1!$A$2:$C$1001,3,FALSE)</f>
        <v>A-</v>
      </c>
    </row>
    <row r="722" spans="1:24" ht="15.75" x14ac:dyDescent="0.25">
      <c r="A722" s="43">
        <v>721</v>
      </c>
      <c r="B722" t="str">
        <f>VLOOKUP(D722,Cara!$C$21:$D$27,2,FALSE)</f>
        <v>E</v>
      </c>
      <c r="C722" t="str">
        <f t="shared" si="33"/>
        <v>E0721</v>
      </c>
      <c r="D722" t="s">
        <v>1010</v>
      </c>
      <c r="E722" s="4" t="str">
        <f>VLOOKUP(C722,Detail!$G:$H,2,FALSE)</f>
        <v>Kamaria Wijayanti</v>
      </c>
      <c r="F722" s="4" t="str">
        <f>VLOOKUP(D722,Helper!$D$31:$G$36,4,FALSE)</f>
        <v>Pak Budi</v>
      </c>
      <c r="G722">
        <v>73</v>
      </c>
      <c r="H722">
        <v>75</v>
      </c>
      <c r="I722">
        <v>71</v>
      </c>
      <c r="J722">
        <v>64</v>
      </c>
      <c r="K722">
        <v>66</v>
      </c>
      <c r="L722">
        <v>66</v>
      </c>
      <c r="M722">
        <v>80</v>
      </c>
      <c r="N722" s="36">
        <f>IFERROR(VLOOKUP(C722,Absen!$A$2:$B$501,2,FALSE),"No")</f>
        <v>44813</v>
      </c>
      <c r="O722" t="str">
        <f t="shared" si="34"/>
        <v>September</v>
      </c>
      <c r="P722">
        <f t="shared" si="35"/>
        <v>70</v>
      </c>
      <c r="Q722" s="42">
        <f>(Main!G722*12.5%)+(H722*12.5%)+(J722*12.5%)+(K722*12.5%)+(I722*20%)+(L722*20%)+(P722*10%)</f>
        <v>69.150000000000006</v>
      </c>
      <c r="R722" t="str">
        <f>VLOOKUP(Q722,Cara!$E$44:$F$49,2,TRUE)</f>
        <v>C</v>
      </c>
      <c r="S722" s="5">
        <f>VLOOKUP(C722,Sheet1!$A$2:$B$1001,2,FALSE)</f>
        <v>38437</v>
      </c>
      <c r="T722" s="6" t="str">
        <f>VLOOKUP(C722,Sheet1!$A$2:$G$1001,7,)</f>
        <v>Kota Administrasi Jakarta Barat</v>
      </c>
      <c r="U722" s="4">
        <f>VLOOKUP(C722,Sheet1!$A$2:$D$1001,4,FALSE)</f>
        <v>159</v>
      </c>
      <c r="V722" s="4">
        <f>VLOOKUP(C722,Sheet1!$A$2:$E$1001,5,FALSE)</f>
        <v>76</v>
      </c>
      <c r="W722" s="4" t="str">
        <f>VLOOKUP(C722,Sheet1!$A$2:$F$1001,6,FALSE)</f>
        <v>Jalan Antapani Lama No. 17</v>
      </c>
      <c r="X722" s="4" t="str">
        <f>VLOOKUP(Main!C722,Sheet1!$A$2:$C$1001,3,FALSE)</f>
        <v>A+</v>
      </c>
    </row>
    <row r="723" spans="1:24" ht="15.75" x14ac:dyDescent="0.25">
      <c r="A723" s="43">
        <v>722</v>
      </c>
      <c r="B723" t="str">
        <f>VLOOKUP(D723,Cara!$C$21:$D$27,2,FALSE)</f>
        <v>A</v>
      </c>
      <c r="C723" t="str">
        <f t="shared" si="33"/>
        <v>A0722</v>
      </c>
      <c r="D723" t="s">
        <v>1015</v>
      </c>
      <c r="E723" s="4" t="str">
        <f>VLOOKUP(C723,Detail!$G:$H,2,FALSE)</f>
        <v>Kanda Nugroho</v>
      </c>
      <c r="F723" s="4" t="str">
        <f>VLOOKUP(D723,Helper!$D$31:$G$36,4,FALSE)</f>
        <v>Bu Made</v>
      </c>
      <c r="G723">
        <v>87</v>
      </c>
      <c r="H723">
        <v>57</v>
      </c>
      <c r="I723">
        <v>41</v>
      </c>
      <c r="J723">
        <v>67</v>
      </c>
      <c r="K723">
        <v>76</v>
      </c>
      <c r="L723">
        <v>58</v>
      </c>
      <c r="M723">
        <v>88</v>
      </c>
      <c r="N723" s="36" t="str">
        <f>IFERROR(VLOOKUP(C723,Absen!$A$2:$B$501,2,FALSE),"No")</f>
        <v>No</v>
      </c>
      <c r="O723" t="str">
        <f t="shared" si="34"/>
        <v>No</v>
      </c>
      <c r="P723">
        <f t="shared" si="35"/>
        <v>88</v>
      </c>
      <c r="Q723" s="42">
        <f>(Main!G723*12.5%)+(H723*12.5%)+(J723*12.5%)+(K723*12.5%)+(I723*20%)+(L723*20%)+(P723*10%)</f>
        <v>64.475000000000009</v>
      </c>
      <c r="R723" t="str">
        <f>VLOOKUP(Q723,Cara!$E$44:$F$49,2,TRUE)</f>
        <v>C</v>
      </c>
      <c r="S723" s="5">
        <f>VLOOKUP(C723,Sheet1!$A$2:$B$1001,2,FALSE)</f>
        <v>37415</v>
      </c>
      <c r="T723" s="6" t="str">
        <f>VLOOKUP(C723,Sheet1!$A$2:$G$1001,7,)</f>
        <v>Salatiga</v>
      </c>
      <c r="U723" s="4">
        <f>VLOOKUP(C723,Sheet1!$A$2:$D$1001,4,FALSE)</f>
        <v>156</v>
      </c>
      <c r="V723" s="4">
        <f>VLOOKUP(C723,Sheet1!$A$2:$E$1001,5,FALSE)</f>
        <v>68</v>
      </c>
      <c r="W723" s="4" t="str">
        <f>VLOOKUP(C723,Sheet1!$A$2:$F$1001,6,FALSE)</f>
        <v>Jalan Ir. H. Djuanda No. 25</v>
      </c>
      <c r="X723" s="4" t="str">
        <f>VLOOKUP(Main!C723,Sheet1!$A$2:$C$1001,3,FALSE)</f>
        <v>A-</v>
      </c>
    </row>
    <row r="724" spans="1:24" ht="15.75" x14ac:dyDescent="0.25">
      <c r="A724" s="43">
        <v>723</v>
      </c>
      <c r="B724" t="str">
        <f>VLOOKUP(D724,Cara!$C$21:$D$27,2,FALSE)</f>
        <v>F</v>
      </c>
      <c r="C724" t="str">
        <f t="shared" si="33"/>
        <v>F0723</v>
      </c>
      <c r="D724" t="s">
        <v>1011</v>
      </c>
      <c r="E724" s="4" t="str">
        <f>VLOOKUP(C724,Detail!$G:$H,2,FALSE)</f>
        <v>Kajen Prabowo</v>
      </c>
      <c r="F724" s="4" t="str">
        <f>VLOOKUP(D724,Helper!$D$31:$G$36,4,FALSE)</f>
        <v>Bu Ratna</v>
      </c>
      <c r="G724">
        <v>85</v>
      </c>
      <c r="H724">
        <v>56</v>
      </c>
      <c r="I724">
        <v>51</v>
      </c>
      <c r="J724">
        <v>56</v>
      </c>
      <c r="K724">
        <v>88</v>
      </c>
      <c r="L724">
        <v>94</v>
      </c>
      <c r="M724">
        <v>97</v>
      </c>
      <c r="N724" s="36" t="str">
        <f>IFERROR(VLOOKUP(C724,Absen!$A$2:$B$501,2,FALSE),"No")</f>
        <v>No</v>
      </c>
      <c r="O724" t="str">
        <f t="shared" si="34"/>
        <v>No</v>
      </c>
      <c r="P724">
        <f t="shared" si="35"/>
        <v>97</v>
      </c>
      <c r="Q724" s="42">
        <f>(Main!G724*12.5%)+(H724*12.5%)+(J724*12.5%)+(K724*12.5%)+(I724*20%)+(L724*20%)+(P724*10%)</f>
        <v>74.325000000000003</v>
      </c>
      <c r="R724" t="str">
        <f>VLOOKUP(Q724,Cara!$E$44:$F$49,2,TRUE)</f>
        <v>B</v>
      </c>
      <c r="S724" s="5">
        <f>VLOOKUP(C724,Sheet1!$A$2:$B$1001,2,FALSE)</f>
        <v>38302</v>
      </c>
      <c r="T724" s="6" t="str">
        <f>VLOOKUP(C724,Sheet1!$A$2:$G$1001,7,)</f>
        <v>Mojokerto</v>
      </c>
      <c r="U724" s="4">
        <f>VLOOKUP(C724,Sheet1!$A$2:$D$1001,4,FALSE)</f>
        <v>179</v>
      </c>
      <c r="V724" s="4">
        <f>VLOOKUP(C724,Sheet1!$A$2:$E$1001,5,FALSE)</f>
        <v>66</v>
      </c>
      <c r="W724" s="4" t="str">
        <f>VLOOKUP(C724,Sheet1!$A$2:$F$1001,6,FALSE)</f>
        <v>Jalan Sukajadi No. 92</v>
      </c>
      <c r="X724" s="4" t="str">
        <f>VLOOKUP(Main!C724,Sheet1!$A$2:$C$1001,3,FALSE)</f>
        <v>B-</v>
      </c>
    </row>
    <row r="725" spans="1:24" ht="15.75" x14ac:dyDescent="0.25">
      <c r="A725" s="43">
        <v>724</v>
      </c>
      <c r="B725" t="str">
        <f>VLOOKUP(D725,Cara!$C$21:$D$27,2,FALSE)</f>
        <v>E</v>
      </c>
      <c r="C725" t="str">
        <f t="shared" si="33"/>
        <v>E0724</v>
      </c>
      <c r="D725" t="s">
        <v>1010</v>
      </c>
      <c r="E725" s="4" t="str">
        <f>VLOOKUP(C725,Detail!$G:$H,2,FALSE)</f>
        <v>Cindy Sitompul</v>
      </c>
      <c r="F725" s="4" t="str">
        <f>VLOOKUP(D725,Helper!$D$31:$G$36,4,FALSE)</f>
        <v>Pak Budi</v>
      </c>
      <c r="G725">
        <v>72</v>
      </c>
      <c r="H725">
        <v>67</v>
      </c>
      <c r="I725">
        <v>66</v>
      </c>
      <c r="J725">
        <v>55</v>
      </c>
      <c r="K725">
        <v>52</v>
      </c>
      <c r="L725">
        <v>48</v>
      </c>
      <c r="M725">
        <v>94</v>
      </c>
      <c r="N725" s="36">
        <f>IFERROR(VLOOKUP(C725,Absen!$A$2:$B$501,2,FALSE),"No")</f>
        <v>44832</v>
      </c>
      <c r="O725" t="str">
        <f t="shared" si="34"/>
        <v>September</v>
      </c>
      <c r="P725">
        <f t="shared" si="35"/>
        <v>84</v>
      </c>
      <c r="Q725" s="42">
        <f>(Main!G725*12.5%)+(H725*12.5%)+(J725*12.5%)+(K725*12.5%)+(I725*20%)+(L725*20%)+(P725*10%)</f>
        <v>61.95</v>
      </c>
      <c r="R725" t="str">
        <f>VLOOKUP(Q725,Cara!$E$44:$F$49,2,TRUE)</f>
        <v>C</v>
      </c>
      <c r="S725" s="5">
        <f>VLOOKUP(C725,Sheet1!$A$2:$B$1001,2,FALSE)</f>
        <v>38012</v>
      </c>
      <c r="T725" s="6" t="str">
        <f>VLOOKUP(C725,Sheet1!$A$2:$G$1001,7,)</f>
        <v>Banjarbaru</v>
      </c>
      <c r="U725" s="4">
        <f>VLOOKUP(C725,Sheet1!$A$2:$D$1001,4,FALSE)</f>
        <v>155</v>
      </c>
      <c r="V725" s="4">
        <f>VLOOKUP(C725,Sheet1!$A$2:$E$1001,5,FALSE)</f>
        <v>53</v>
      </c>
      <c r="W725" s="4" t="str">
        <f>VLOOKUP(C725,Sheet1!$A$2:$F$1001,6,FALSE)</f>
        <v>Jl. Asia Afrika No. 30</v>
      </c>
      <c r="X725" s="4" t="str">
        <f>VLOOKUP(Main!C725,Sheet1!$A$2:$C$1001,3,FALSE)</f>
        <v>AB-</v>
      </c>
    </row>
    <row r="726" spans="1:24" ht="15.75" x14ac:dyDescent="0.25">
      <c r="A726" s="43">
        <v>725</v>
      </c>
      <c r="B726" t="str">
        <f>VLOOKUP(D726,Cara!$C$21:$D$27,2,FALSE)</f>
        <v>A</v>
      </c>
      <c r="C726" t="str">
        <f t="shared" si="33"/>
        <v>A0725</v>
      </c>
      <c r="D726" t="s">
        <v>1015</v>
      </c>
      <c r="E726" s="4" t="str">
        <f>VLOOKUP(C726,Detail!$G:$H,2,FALSE)</f>
        <v>Labuh Permadi</v>
      </c>
      <c r="F726" s="4" t="str">
        <f>VLOOKUP(D726,Helper!$D$31:$G$36,4,FALSE)</f>
        <v>Bu Made</v>
      </c>
      <c r="G726">
        <v>87</v>
      </c>
      <c r="H726">
        <v>49</v>
      </c>
      <c r="I726">
        <v>82</v>
      </c>
      <c r="J726">
        <v>62</v>
      </c>
      <c r="K726">
        <v>93</v>
      </c>
      <c r="L726">
        <v>58</v>
      </c>
      <c r="M726">
        <v>71</v>
      </c>
      <c r="N726" s="36" t="str">
        <f>IFERROR(VLOOKUP(C726,Absen!$A$2:$B$501,2,FALSE),"No")</f>
        <v>No</v>
      </c>
      <c r="O726" t="str">
        <f t="shared" si="34"/>
        <v>No</v>
      </c>
      <c r="P726">
        <f t="shared" si="35"/>
        <v>71</v>
      </c>
      <c r="Q726" s="42">
        <f>(Main!G726*12.5%)+(H726*12.5%)+(J726*12.5%)+(K726*12.5%)+(I726*20%)+(L726*20%)+(P726*10%)</f>
        <v>71.474999999999994</v>
      </c>
      <c r="R726" t="str">
        <f>VLOOKUP(Q726,Cara!$E$44:$F$49,2,TRUE)</f>
        <v>B</v>
      </c>
      <c r="S726" s="5">
        <f>VLOOKUP(C726,Sheet1!$A$2:$B$1001,2,FALSE)</f>
        <v>38319</v>
      </c>
      <c r="T726" s="6" t="str">
        <f>VLOOKUP(C726,Sheet1!$A$2:$G$1001,7,)</f>
        <v>Pangkalpinang</v>
      </c>
      <c r="U726" s="4">
        <f>VLOOKUP(C726,Sheet1!$A$2:$D$1001,4,FALSE)</f>
        <v>150</v>
      </c>
      <c r="V726" s="4">
        <f>VLOOKUP(C726,Sheet1!$A$2:$E$1001,5,FALSE)</f>
        <v>85</v>
      </c>
      <c r="W726" s="4" t="str">
        <f>VLOOKUP(C726,Sheet1!$A$2:$F$1001,6,FALSE)</f>
        <v xml:space="preserve">Jalan Jend. A. Yani No. 2
</v>
      </c>
      <c r="X726" s="4" t="str">
        <f>VLOOKUP(Main!C726,Sheet1!$A$2:$C$1001,3,FALSE)</f>
        <v>B-</v>
      </c>
    </row>
    <row r="727" spans="1:24" ht="15.75" x14ac:dyDescent="0.25">
      <c r="A727" s="43">
        <v>726</v>
      </c>
      <c r="B727" t="str">
        <f>VLOOKUP(D727,Cara!$C$21:$D$27,2,FALSE)</f>
        <v>D</v>
      </c>
      <c r="C727" t="str">
        <f t="shared" si="33"/>
        <v>D0726</v>
      </c>
      <c r="D727" t="s">
        <v>1013</v>
      </c>
      <c r="E727" s="4" t="str">
        <f>VLOOKUP(C727,Detail!$G:$H,2,FALSE)</f>
        <v>Natalia Hasanah</v>
      </c>
      <c r="F727" s="4" t="str">
        <f>VLOOKUP(D727,Helper!$D$31:$G$36,4,FALSE)</f>
        <v>Pak Krisna</v>
      </c>
      <c r="G727">
        <v>84</v>
      </c>
      <c r="H727">
        <v>63</v>
      </c>
      <c r="I727">
        <v>48</v>
      </c>
      <c r="J727">
        <v>54</v>
      </c>
      <c r="K727">
        <v>72</v>
      </c>
      <c r="L727">
        <v>48</v>
      </c>
      <c r="M727">
        <v>99</v>
      </c>
      <c r="N727" s="36">
        <f>IFERROR(VLOOKUP(C727,Absen!$A$2:$B$501,2,FALSE),"No")</f>
        <v>44828</v>
      </c>
      <c r="O727" t="str">
        <f t="shared" si="34"/>
        <v>September</v>
      </c>
      <c r="P727">
        <f t="shared" si="35"/>
        <v>89</v>
      </c>
      <c r="Q727" s="42">
        <f>(Main!G727*12.5%)+(H727*12.5%)+(J727*12.5%)+(K727*12.5%)+(I727*20%)+(L727*20%)+(P727*10%)</f>
        <v>62.225000000000001</v>
      </c>
      <c r="R727" t="str">
        <f>VLOOKUP(Q727,Cara!$E$44:$F$49,2,TRUE)</f>
        <v>C</v>
      </c>
      <c r="S727" s="5">
        <f>VLOOKUP(C727,Sheet1!$A$2:$B$1001,2,FALSE)</f>
        <v>38386</v>
      </c>
      <c r="T727" s="6" t="str">
        <f>VLOOKUP(C727,Sheet1!$A$2:$G$1001,7,)</f>
        <v>Denpasar</v>
      </c>
      <c r="U727" s="4">
        <f>VLOOKUP(C727,Sheet1!$A$2:$D$1001,4,FALSE)</f>
        <v>152</v>
      </c>
      <c r="V727" s="4">
        <f>VLOOKUP(C727,Sheet1!$A$2:$E$1001,5,FALSE)</f>
        <v>69</v>
      </c>
      <c r="W727" s="4" t="str">
        <f>VLOOKUP(C727,Sheet1!$A$2:$F$1001,6,FALSE)</f>
        <v xml:space="preserve">Gang Rumah Sakit No. 9
</v>
      </c>
      <c r="X727" s="4" t="str">
        <f>VLOOKUP(Main!C727,Sheet1!$A$2:$C$1001,3,FALSE)</f>
        <v>A-</v>
      </c>
    </row>
    <row r="728" spans="1:24" ht="15.75" x14ac:dyDescent="0.25">
      <c r="A728" s="43">
        <v>727</v>
      </c>
      <c r="B728" t="str">
        <f>VLOOKUP(D728,Cara!$C$21:$D$27,2,FALSE)</f>
        <v>F</v>
      </c>
      <c r="C728" t="str">
        <f t="shared" si="33"/>
        <v>F0727</v>
      </c>
      <c r="D728" t="s">
        <v>1011</v>
      </c>
      <c r="E728" s="4" t="str">
        <f>VLOOKUP(C728,Detail!$G:$H,2,FALSE)</f>
        <v>Yoga Hartati</v>
      </c>
      <c r="F728" s="4" t="str">
        <f>VLOOKUP(D728,Helper!$D$31:$G$36,4,FALSE)</f>
        <v>Bu Ratna</v>
      </c>
      <c r="G728">
        <v>91</v>
      </c>
      <c r="H728">
        <v>71</v>
      </c>
      <c r="I728">
        <v>50</v>
      </c>
      <c r="J728">
        <v>53</v>
      </c>
      <c r="K728">
        <v>79</v>
      </c>
      <c r="L728">
        <v>96</v>
      </c>
      <c r="M728">
        <v>85</v>
      </c>
      <c r="N728" s="36" t="str">
        <f>IFERROR(VLOOKUP(C728,Absen!$A$2:$B$501,2,FALSE),"No")</f>
        <v>No</v>
      </c>
      <c r="O728" t="str">
        <f t="shared" si="34"/>
        <v>No</v>
      </c>
      <c r="P728">
        <f t="shared" si="35"/>
        <v>85</v>
      </c>
      <c r="Q728" s="42">
        <f>(Main!G728*12.5%)+(H728*12.5%)+(J728*12.5%)+(K728*12.5%)+(I728*20%)+(L728*20%)+(P728*10%)</f>
        <v>74.45</v>
      </c>
      <c r="R728" t="str">
        <f>VLOOKUP(Q728,Cara!$E$44:$F$49,2,TRUE)</f>
        <v>B</v>
      </c>
      <c r="S728" s="5">
        <f>VLOOKUP(C728,Sheet1!$A$2:$B$1001,2,FALSE)</f>
        <v>37641</v>
      </c>
      <c r="T728" s="6" t="str">
        <f>VLOOKUP(C728,Sheet1!$A$2:$G$1001,7,)</f>
        <v>Sorong</v>
      </c>
      <c r="U728" s="4">
        <f>VLOOKUP(C728,Sheet1!$A$2:$D$1001,4,FALSE)</f>
        <v>159</v>
      </c>
      <c r="V728" s="4">
        <f>VLOOKUP(C728,Sheet1!$A$2:$E$1001,5,FALSE)</f>
        <v>73</v>
      </c>
      <c r="W728" s="4" t="str">
        <f>VLOOKUP(C728,Sheet1!$A$2:$F$1001,6,FALSE)</f>
        <v>Jl. Monginsidi No. 07</v>
      </c>
      <c r="X728" s="4" t="str">
        <f>VLOOKUP(Main!C728,Sheet1!$A$2:$C$1001,3,FALSE)</f>
        <v>AB+</v>
      </c>
    </row>
    <row r="729" spans="1:24" ht="15.75" x14ac:dyDescent="0.25">
      <c r="A729" s="43">
        <v>728</v>
      </c>
      <c r="B729" t="str">
        <f>VLOOKUP(D729,Cara!$C$21:$D$27,2,FALSE)</f>
        <v>A</v>
      </c>
      <c r="C729" t="str">
        <f t="shared" si="33"/>
        <v>A0728</v>
      </c>
      <c r="D729" t="s">
        <v>1015</v>
      </c>
      <c r="E729" s="4" t="str">
        <f>VLOOKUP(C729,Detail!$G:$H,2,FALSE)</f>
        <v>Kenzie Pratama</v>
      </c>
      <c r="F729" s="4" t="str">
        <f>VLOOKUP(D729,Helper!$D$31:$G$36,4,FALSE)</f>
        <v>Bu Made</v>
      </c>
      <c r="G729">
        <v>67</v>
      </c>
      <c r="H729">
        <v>47</v>
      </c>
      <c r="I729">
        <v>36</v>
      </c>
      <c r="J729">
        <v>68</v>
      </c>
      <c r="K729">
        <v>80</v>
      </c>
      <c r="L729">
        <v>99</v>
      </c>
      <c r="M729">
        <v>60</v>
      </c>
      <c r="N729" s="36" t="str">
        <f>IFERROR(VLOOKUP(C729,Absen!$A$2:$B$501,2,FALSE),"No")</f>
        <v>No</v>
      </c>
      <c r="O729" t="str">
        <f t="shared" si="34"/>
        <v>No</v>
      </c>
      <c r="P729">
        <f t="shared" si="35"/>
        <v>60</v>
      </c>
      <c r="Q729" s="42">
        <f>(Main!G729*12.5%)+(H729*12.5%)+(J729*12.5%)+(K729*12.5%)+(I729*20%)+(L729*20%)+(P729*10%)</f>
        <v>65.75</v>
      </c>
      <c r="R729" t="str">
        <f>VLOOKUP(Q729,Cara!$E$44:$F$49,2,TRUE)</f>
        <v>C</v>
      </c>
      <c r="S729" s="5">
        <f>VLOOKUP(C729,Sheet1!$A$2:$B$1001,2,FALSE)</f>
        <v>38260</v>
      </c>
      <c r="T729" s="6" t="str">
        <f>VLOOKUP(C729,Sheet1!$A$2:$G$1001,7,)</f>
        <v>Kupang</v>
      </c>
      <c r="U729" s="4">
        <f>VLOOKUP(C729,Sheet1!$A$2:$D$1001,4,FALSE)</f>
        <v>167</v>
      </c>
      <c r="V729" s="4">
        <f>VLOOKUP(C729,Sheet1!$A$2:$E$1001,5,FALSE)</f>
        <v>72</v>
      </c>
      <c r="W729" s="4" t="str">
        <f>VLOOKUP(C729,Sheet1!$A$2:$F$1001,6,FALSE)</f>
        <v xml:space="preserve">Jl. Gegerkalong Hilir No. 8
</v>
      </c>
      <c r="X729" s="4" t="str">
        <f>VLOOKUP(Main!C729,Sheet1!$A$2:$C$1001,3,FALSE)</f>
        <v>AB+</v>
      </c>
    </row>
    <row r="730" spans="1:24" ht="15.75" x14ac:dyDescent="0.25">
      <c r="A730" s="43">
        <v>729</v>
      </c>
      <c r="B730" t="str">
        <f>VLOOKUP(D730,Cara!$C$21:$D$27,2,FALSE)</f>
        <v>B</v>
      </c>
      <c r="C730" t="str">
        <f t="shared" si="33"/>
        <v>B0729</v>
      </c>
      <c r="D730" t="s">
        <v>1014</v>
      </c>
      <c r="E730" s="4" t="str">
        <f>VLOOKUP(C730,Detail!$G:$H,2,FALSE)</f>
        <v>Vivi Nuraini</v>
      </c>
      <c r="F730" s="4" t="str">
        <f>VLOOKUP(D730,Helper!$D$31:$G$36,4,FALSE)</f>
        <v>Pak Andi</v>
      </c>
      <c r="G730">
        <v>55</v>
      </c>
      <c r="H730">
        <v>75</v>
      </c>
      <c r="I730">
        <v>91</v>
      </c>
      <c r="J730">
        <v>62</v>
      </c>
      <c r="K730">
        <v>71</v>
      </c>
      <c r="L730">
        <v>53</v>
      </c>
      <c r="M730">
        <v>67</v>
      </c>
      <c r="N730" s="36" t="str">
        <f>IFERROR(VLOOKUP(C730,Absen!$A$2:$B$501,2,FALSE),"No")</f>
        <v>No</v>
      </c>
      <c r="O730" t="str">
        <f t="shared" si="34"/>
        <v>No</v>
      </c>
      <c r="P730">
        <f t="shared" si="35"/>
        <v>67</v>
      </c>
      <c r="Q730" s="42">
        <f>(Main!G730*12.5%)+(H730*12.5%)+(J730*12.5%)+(K730*12.5%)+(I730*20%)+(L730*20%)+(P730*10%)</f>
        <v>68.375</v>
      </c>
      <c r="R730" t="str">
        <f>VLOOKUP(Q730,Cara!$E$44:$F$49,2,TRUE)</f>
        <v>C</v>
      </c>
      <c r="S730" s="5">
        <f>VLOOKUP(C730,Sheet1!$A$2:$B$1001,2,FALSE)</f>
        <v>37031</v>
      </c>
      <c r="T730" s="6" t="str">
        <f>VLOOKUP(C730,Sheet1!$A$2:$G$1001,7,)</f>
        <v>Sungai Penuh</v>
      </c>
      <c r="U730" s="4">
        <f>VLOOKUP(C730,Sheet1!$A$2:$D$1001,4,FALSE)</f>
        <v>172</v>
      </c>
      <c r="V730" s="4">
        <f>VLOOKUP(C730,Sheet1!$A$2:$E$1001,5,FALSE)</f>
        <v>46</v>
      </c>
      <c r="W730" s="4" t="str">
        <f>VLOOKUP(C730,Sheet1!$A$2:$F$1001,6,FALSE)</f>
        <v>Gang Kendalsari No. 67</v>
      </c>
      <c r="X730" s="4" t="str">
        <f>VLOOKUP(Main!C730,Sheet1!$A$2:$C$1001,3,FALSE)</f>
        <v>A+</v>
      </c>
    </row>
    <row r="731" spans="1:24" ht="15.75" x14ac:dyDescent="0.25">
      <c r="A731" s="43">
        <v>730</v>
      </c>
      <c r="B731" t="str">
        <f>VLOOKUP(D731,Cara!$C$21:$D$27,2,FALSE)</f>
        <v>D</v>
      </c>
      <c r="C731" t="str">
        <f t="shared" si="33"/>
        <v>D0730</v>
      </c>
      <c r="D731" t="s">
        <v>1013</v>
      </c>
      <c r="E731" s="4" t="str">
        <f>VLOOKUP(C731,Detail!$G:$H,2,FALSE)</f>
        <v>Wardaya Kusumo</v>
      </c>
      <c r="F731" s="4" t="str">
        <f>VLOOKUP(D731,Helper!$D$31:$G$36,4,FALSE)</f>
        <v>Pak Krisna</v>
      </c>
      <c r="G731">
        <v>57</v>
      </c>
      <c r="H731">
        <v>45</v>
      </c>
      <c r="I731">
        <v>75</v>
      </c>
      <c r="J731">
        <v>66</v>
      </c>
      <c r="K731">
        <v>65</v>
      </c>
      <c r="L731">
        <v>54</v>
      </c>
      <c r="M731">
        <v>75</v>
      </c>
      <c r="N731" s="36">
        <f>IFERROR(VLOOKUP(C731,Absen!$A$2:$B$501,2,FALSE),"No")</f>
        <v>44821</v>
      </c>
      <c r="O731" t="str">
        <f t="shared" si="34"/>
        <v>September</v>
      </c>
      <c r="P731">
        <f t="shared" si="35"/>
        <v>65</v>
      </c>
      <c r="Q731" s="42">
        <f>(Main!G731*12.5%)+(H731*12.5%)+(J731*12.5%)+(K731*12.5%)+(I731*20%)+(L731*20%)+(P731*10%)</f>
        <v>61.424999999999997</v>
      </c>
      <c r="R731" t="str">
        <f>VLOOKUP(Q731,Cara!$E$44:$F$49,2,TRUE)</f>
        <v>C</v>
      </c>
      <c r="S731" s="5">
        <f>VLOOKUP(C731,Sheet1!$A$2:$B$1001,2,FALSE)</f>
        <v>38005</v>
      </c>
      <c r="T731" s="6" t="str">
        <f>VLOOKUP(C731,Sheet1!$A$2:$G$1001,7,)</f>
        <v>Yogyakarta</v>
      </c>
      <c r="U731" s="4">
        <f>VLOOKUP(C731,Sheet1!$A$2:$D$1001,4,FALSE)</f>
        <v>168</v>
      </c>
      <c r="V731" s="4">
        <f>VLOOKUP(C731,Sheet1!$A$2:$E$1001,5,FALSE)</f>
        <v>64</v>
      </c>
      <c r="W731" s="4" t="str">
        <f>VLOOKUP(C731,Sheet1!$A$2:$F$1001,6,FALSE)</f>
        <v>Gang Rajawali Timur No. 42</v>
      </c>
      <c r="X731" s="4" t="str">
        <f>VLOOKUP(Main!C731,Sheet1!$A$2:$C$1001,3,FALSE)</f>
        <v>B+</v>
      </c>
    </row>
    <row r="732" spans="1:24" ht="15.75" x14ac:dyDescent="0.25">
      <c r="A732" s="43">
        <v>731</v>
      </c>
      <c r="B732" t="str">
        <f>VLOOKUP(D732,Cara!$C$21:$D$27,2,FALSE)</f>
        <v>D</v>
      </c>
      <c r="C732" t="str">
        <f t="shared" si="33"/>
        <v>D0731</v>
      </c>
      <c r="D732" t="s">
        <v>1013</v>
      </c>
      <c r="E732" s="4" t="str">
        <f>VLOOKUP(C732,Detail!$G:$H,2,FALSE)</f>
        <v>Muhammad Suryono</v>
      </c>
      <c r="F732" s="4" t="str">
        <f>VLOOKUP(D732,Helper!$D$31:$G$36,4,FALSE)</f>
        <v>Pak Krisna</v>
      </c>
      <c r="G732">
        <v>79</v>
      </c>
      <c r="H732">
        <v>69</v>
      </c>
      <c r="I732">
        <v>52</v>
      </c>
      <c r="J732">
        <v>61</v>
      </c>
      <c r="K732">
        <v>86</v>
      </c>
      <c r="L732">
        <v>73</v>
      </c>
      <c r="M732">
        <v>72</v>
      </c>
      <c r="N732" s="36">
        <f>IFERROR(VLOOKUP(C732,Absen!$A$2:$B$501,2,FALSE),"No")</f>
        <v>44850</v>
      </c>
      <c r="O732" t="str">
        <f t="shared" si="34"/>
        <v>October</v>
      </c>
      <c r="P732">
        <f t="shared" si="35"/>
        <v>62</v>
      </c>
      <c r="Q732" s="42">
        <f>(Main!G732*12.5%)+(H732*12.5%)+(J732*12.5%)+(K732*12.5%)+(I732*20%)+(L732*20%)+(P732*10%)</f>
        <v>68.075000000000003</v>
      </c>
      <c r="R732" t="str">
        <f>VLOOKUP(Q732,Cara!$E$44:$F$49,2,TRUE)</f>
        <v>C</v>
      </c>
      <c r="S732" s="5">
        <f>VLOOKUP(C732,Sheet1!$A$2:$B$1001,2,FALSE)</f>
        <v>38185</v>
      </c>
      <c r="T732" s="6" t="str">
        <f>VLOOKUP(C732,Sheet1!$A$2:$G$1001,7,)</f>
        <v>Bau-Bau</v>
      </c>
      <c r="U732" s="4">
        <f>VLOOKUP(C732,Sheet1!$A$2:$D$1001,4,FALSE)</f>
        <v>179</v>
      </c>
      <c r="V732" s="4">
        <f>VLOOKUP(C732,Sheet1!$A$2:$E$1001,5,FALSE)</f>
        <v>57</v>
      </c>
      <c r="W732" s="4" t="str">
        <f>VLOOKUP(C732,Sheet1!$A$2:$F$1001,6,FALSE)</f>
        <v>Gg. Astana Anyar No. 74</v>
      </c>
      <c r="X732" s="4" t="str">
        <f>VLOOKUP(Main!C732,Sheet1!$A$2:$C$1001,3,FALSE)</f>
        <v>AB-</v>
      </c>
    </row>
    <row r="733" spans="1:24" ht="15.75" x14ac:dyDescent="0.25">
      <c r="A733" s="43">
        <v>732</v>
      </c>
      <c r="B733" t="str">
        <f>VLOOKUP(D733,Cara!$C$21:$D$27,2,FALSE)</f>
        <v>F</v>
      </c>
      <c r="C733" t="str">
        <f t="shared" si="33"/>
        <v>F0732</v>
      </c>
      <c r="D733" t="s">
        <v>1011</v>
      </c>
      <c r="E733" s="4" t="str">
        <f>VLOOKUP(C733,Detail!$G:$H,2,FALSE)</f>
        <v>Aris Anggraini</v>
      </c>
      <c r="F733" s="4" t="str">
        <f>VLOOKUP(D733,Helper!$D$31:$G$36,4,FALSE)</f>
        <v>Bu Ratna</v>
      </c>
      <c r="G733">
        <v>66</v>
      </c>
      <c r="H733">
        <v>59</v>
      </c>
      <c r="I733">
        <v>46</v>
      </c>
      <c r="J733">
        <v>63</v>
      </c>
      <c r="K733">
        <v>85</v>
      </c>
      <c r="L733">
        <v>44</v>
      </c>
      <c r="M733">
        <v>90</v>
      </c>
      <c r="N733" s="36">
        <f>IFERROR(VLOOKUP(C733,Absen!$A$2:$B$501,2,FALSE),"No")</f>
        <v>44832</v>
      </c>
      <c r="O733" t="str">
        <f t="shared" si="34"/>
        <v>September</v>
      </c>
      <c r="P733">
        <f t="shared" si="35"/>
        <v>80</v>
      </c>
      <c r="Q733" s="42">
        <f>(Main!G733*12.5%)+(H733*12.5%)+(J733*12.5%)+(K733*12.5%)+(I733*20%)+(L733*20%)+(P733*10%)</f>
        <v>60.125</v>
      </c>
      <c r="R733" t="str">
        <f>VLOOKUP(Q733,Cara!$E$44:$F$49,2,TRUE)</f>
        <v>C</v>
      </c>
      <c r="S733" s="5">
        <f>VLOOKUP(C733,Sheet1!$A$2:$B$1001,2,FALSE)</f>
        <v>37728</v>
      </c>
      <c r="T733" s="6" t="str">
        <f>VLOOKUP(C733,Sheet1!$A$2:$G$1001,7,)</f>
        <v>Surakarta</v>
      </c>
      <c r="U733" s="4">
        <f>VLOOKUP(C733,Sheet1!$A$2:$D$1001,4,FALSE)</f>
        <v>175</v>
      </c>
      <c r="V733" s="4">
        <f>VLOOKUP(C733,Sheet1!$A$2:$E$1001,5,FALSE)</f>
        <v>77</v>
      </c>
      <c r="W733" s="4" t="str">
        <f>VLOOKUP(C733,Sheet1!$A$2:$F$1001,6,FALSE)</f>
        <v xml:space="preserve">Jalan Wonoayu No. 2
</v>
      </c>
      <c r="X733" s="4" t="str">
        <f>VLOOKUP(Main!C733,Sheet1!$A$2:$C$1001,3,FALSE)</f>
        <v>B+</v>
      </c>
    </row>
    <row r="734" spans="1:24" ht="15.75" x14ac:dyDescent="0.25">
      <c r="A734" s="43">
        <v>733</v>
      </c>
      <c r="B734" t="str">
        <f>VLOOKUP(D734,Cara!$C$21:$D$27,2,FALSE)</f>
        <v>D</v>
      </c>
      <c r="C734" t="str">
        <f t="shared" si="33"/>
        <v>D0733</v>
      </c>
      <c r="D734" t="s">
        <v>1013</v>
      </c>
      <c r="E734" s="4" t="str">
        <f>VLOOKUP(C734,Detail!$G:$H,2,FALSE)</f>
        <v>Rizki Suartini</v>
      </c>
      <c r="F734" s="4" t="str">
        <f>VLOOKUP(D734,Helper!$D$31:$G$36,4,FALSE)</f>
        <v>Pak Krisna</v>
      </c>
      <c r="G734">
        <v>67</v>
      </c>
      <c r="H734">
        <v>65</v>
      </c>
      <c r="I734">
        <v>88</v>
      </c>
      <c r="J734">
        <v>58</v>
      </c>
      <c r="K734">
        <v>75</v>
      </c>
      <c r="L734">
        <v>91</v>
      </c>
      <c r="M734">
        <v>94</v>
      </c>
      <c r="N734" s="36" t="str">
        <f>IFERROR(VLOOKUP(C734,Absen!$A$2:$B$501,2,FALSE),"No")</f>
        <v>No</v>
      </c>
      <c r="O734" t="str">
        <f t="shared" si="34"/>
        <v>No</v>
      </c>
      <c r="P734">
        <f t="shared" si="35"/>
        <v>94</v>
      </c>
      <c r="Q734" s="42">
        <f>(Main!G734*12.5%)+(H734*12.5%)+(J734*12.5%)+(K734*12.5%)+(I734*20%)+(L734*20%)+(P734*10%)</f>
        <v>78.325000000000003</v>
      </c>
      <c r="R734" t="str">
        <f>VLOOKUP(Q734,Cara!$E$44:$F$49,2,TRUE)</f>
        <v>B</v>
      </c>
      <c r="S734" s="5">
        <f>VLOOKUP(C734,Sheet1!$A$2:$B$1001,2,FALSE)</f>
        <v>37685</v>
      </c>
      <c r="T734" s="6" t="str">
        <f>VLOOKUP(C734,Sheet1!$A$2:$G$1001,7,)</f>
        <v>Binjai</v>
      </c>
      <c r="U734" s="4">
        <f>VLOOKUP(C734,Sheet1!$A$2:$D$1001,4,FALSE)</f>
        <v>157</v>
      </c>
      <c r="V734" s="4">
        <f>VLOOKUP(C734,Sheet1!$A$2:$E$1001,5,FALSE)</f>
        <v>89</v>
      </c>
      <c r="W734" s="4" t="str">
        <f>VLOOKUP(C734,Sheet1!$A$2:$F$1001,6,FALSE)</f>
        <v xml:space="preserve">Gg. Tubagus Ismail No. 9
</v>
      </c>
      <c r="X734" s="4" t="str">
        <f>VLOOKUP(Main!C734,Sheet1!$A$2:$C$1001,3,FALSE)</f>
        <v>B+</v>
      </c>
    </row>
    <row r="735" spans="1:24" ht="15.75" x14ac:dyDescent="0.25">
      <c r="A735" s="43">
        <v>734</v>
      </c>
      <c r="B735" t="str">
        <f>VLOOKUP(D735,Cara!$C$21:$D$27,2,FALSE)</f>
        <v>E</v>
      </c>
      <c r="C735" t="str">
        <f t="shared" si="33"/>
        <v>E0734</v>
      </c>
      <c r="D735" t="s">
        <v>1010</v>
      </c>
      <c r="E735" s="4" t="str">
        <f>VLOOKUP(C735,Detail!$G:$H,2,FALSE)</f>
        <v>Perkasa Lailasari</v>
      </c>
      <c r="F735" s="4" t="str">
        <f>VLOOKUP(D735,Helper!$D$31:$G$36,4,FALSE)</f>
        <v>Pak Budi</v>
      </c>
      <c r="G735">
        <v>89</v>
      </c>
      <c r="H735">
        <v>42</v>
      </c>
      <c r="I735">
        <v>36</v>
      </c>
      <c r="J735">
        <v>74</v>
      </c>
      <c r="K735">
        <v>88</v>
      </c>
      <c r="L735">
        <v>47</v>
      </c>
      <c r="M735">
        <v>76</v>
      </c>
      <c r="N735" s="36" t="str">
        <f>IFERROR(VLOOKUP(C735,Absen!$A$2:$B$501,2,FALSE),"No")</f>
        <v>No</v>
      </c>
      <c r="O735" t="str">
        <f t="shared" si="34"/>
        <v>No</v>
      </c>
      <c r="P735">
        <f t="shared" si="35"/>
        <v>76</v>
      </c>
      <c r="Q735" s="42">
        <f>(Main!G735*12.5%)+(H735*12.5%)+(J735*12.5%)+(K735*12.5%)+(I735*20%)+(L735*20%)+(P735*10%)</f>
        <v>60.825000000000003</v>
      </c>
      <c r="R735" t="str">
        <f>VLOOKUP(Q735,Cara!$E$44:$F$49,2,TRUE)</f>
        <v>C</v>
      </c>
      <c r="S735" s="5">
        <f>VLOOKUP(C735,Sheet1!$A$2:$B$1001,2,FALSE)</f>
        <v>37436</v>
      </c>
      <c r="T735" s="6" t="str">
        <f>VLOOKUP(C735,Sheet1!$A$2:$G$1001,7,)</f>
        <v>Jayapura</v>
      </c>
      <c r="U735" s="4">
        <f>VLOOKUP(C735,Sheet1!$A$2:$D$1001,4,FALSE)</f>
        <v>155</v>
      </c>
      <c r="V735" s="4">
        <f>VLOOKUP(C735,Sheet1!$A$2:$E$1001,5,FALSE)</f>
        <v>58</v>
      </c>
      <c r="W735" s="4" t="str">
        <f>VLOOKUP(C735,Sheet1!$A$2:$F$1001,6,FALSE)</f>
        <v xml:space="preserve">Jalan Antapani Lama No. 7
</v>
      </c>
      <c r="X735" s="4" t="str">
        <f>VLOOKUP(Main!C735,Sheet1!$A$2:$C$1001,3,FALSE)</f>
        <v>O-</v>
      </c>
    </row>
    <row r="736" spans="1:24" ht="15.75" x14ac:dyDescent="0.25">
      <c r="A736" s="43">
        <v>735</v>
      </c>
      <c r="B736" t="str">
        <f>VLOOKUP(D736,Cara!$C$21:$D$27,2,FALSE)</f>
        <v>F</v>
      </c>
      <c r="C736" t="str">
        <f t="shared" si="33"/>
        <v>F0735</v>
      </c>
      <c r="D736" t="s">
        <v>1011</v>
      </c>
      <c r="E736" s="4" t="str">
        <f>VLOOKUP(C736,Detail!$G:$H,2,FALSE)</f>
        <v>Rafi Namaga</v>
      </c>
      <c r="F736" s="4" t="str">
        <f>VLOOKUP(D736,Helper!$D$31:$G$36,4,FALSE)</f>
        <v>Bu Ratna</v>
      </c>
      <c r="G736">
        <v>55</v>
      </c>
      <c r="H736">
        <v>56</v>
      </c>
      <c r="I736">
        <v>85</v>
      </c>
      <c r="J736">
        <v>50</v>
      </c>
      <c r="K736">
        <v>57</v>
      </c>
      <c r="L736">
        <v>70</v>
      </c>
      <c r="M736">
        <v>80</v>
      </c>
      <c r="N736" s="36">
        <f>IFERROR(VLOOKUP(C736,Absen!$A$2:$B$501,2,FALSE),"No")</f>
        <v>44750</v>
      </c>
      <c r="O736" t="str">
        <f t="shared" si="34"/>
        <v>July</v>
      </c>
      <c r="P736">
        <f t="shared" si="35"/>
        <v>70</v>
      </c>
      <c r="Q736" s="42">
        <f>(Main!G736*12.5%)+(H736*12.5%)+(J736*12.5%)+(K736*12.5%)+(I736*20%)+(L736*20%)+(P736*10%)</f>
        <v>65.25</v>
      </c>
      <c r="R736" t="str">
        <f>VLOOKUP(Q736,Cara!$E$44:$F$49,2,TRUE)</f>
        <v>C</v>
      </c>
      <c r="S736" s="5">
        <f>VLOOKUP(C736,Sheet1!$A$2:$B$1001,2,FALSE)</f>
        <v>37936</v>
      </c>
      <c r="T736" s="6" t="str">
        <f>VLOOKUP(C736,Sheet1!$A$2:$G$1001,7,)</f>
        <v>Batu</v>
      </c>
      <c r="U736" s="4">
        <f>VLOOKUP(C736,Sheet1!$A$2:$D$1001,4,FALSE)</f>
        <v>174</v>
      </c>
      <c r="V736" s="4">
        <f>VLOOKUP(C736,Sheet1!$A$2:$E$1001,5,FALSE)</f>
        <v>89</v>
      </c>
      <c r="W736" s="4" t="str">
        <f>VLOOKUP(C736,Sheet1!$A$2:$F$1001,6,FALSE)</f>
        <v>Gang Cikutra Timur No. 64</v>
      </c>
      <c r="X736" s="4" t="str">
        <f>VLOOKUP(Main!C736,Sheet1!$A$2:$C$1001,3,FALSE)</f>
        <v>AB+</v>
      </c>
    </row>
    <row r="737" spans="1:24" ht="15.75" x14ac:dyDescent="0.25">
      <c r="A737" s="43">
        <v>736</v>
      </c>
      <c r="B737" t="str">
        <f>VLOOKUP(D737,Cara!$C$21:$D$27,2,FALSE)</f>
        <v>F</v>
      </c>
      <c r="C737" t="str">
        <f t="shared" si="33"/>
        <v>F0736</v>
      </c>
      <c r="D737" t="s">
        <v>1011</v>
      </c>
      <c r="E737" s="4" t="str">
        <f>VLOOKUP(C737,Detail!$G:$H,2,FALSE)</f>
        <v>Martani Pudjiastuti</v>
      </c>
      <c r="F737" s="4" t="str">
        <f>VLOOKUP(D737,Helper!$D$31:$G$36,4,FALSE)</f>
        <v>Bu Ratna</v>
      </c>
      <c r="G737">
        <v>59</v>
      </c>
      <c r="H737">
        <v>53</v>
      </c>
      <c r="I737">
        <v>95</v>
      </c>
      <c r="J737">
        <v>64</v>
      </c>
      <c r="K737">
        <v>81</v>
      </c>
      <c r="L737">
        <v>55</v>
      </c>
      <c r="M737">
        <v>79</v>
      </c>
      <c r="N737" s="36">
        <f>IFERROR(VLOOKUP(C737,Absen!$A$2:$B$501,2,FALSE),"No")</f>
        <v>44897</v>
      </c>
      <c r="O737" t="str">
        <f t="shared" si="34"/>
        <v>December</v>
      </c>
      <c r="P737">
        <f t="shared" si="35"/>
        <v>69</v>
      </c>
      <c r="Q737" s="42">
        <f>(Main!G737*12.5%)+(H737*12.5%)+(J737*12.5%)+(K737*12.5%)+(I737*20%)+(L737*20%)+(P737*10%)</f>
        <v>69.025000000000006</v>
      </c>
      <c r="R737" t="str">
        <f>VLOOKUP(Q737,Cara!$E$44:$F$49,2,TRUE)</f>
        <v>C</v>
      </c>
      <c r="S737" s="5">
        <f>VLOOKUP(C737,Sheet1!$A$2:$B$1001,2,FALSE)</f>
        <v>37719</v>
      </c>
      <c r="T737" s="6" t="str">
        <f>VLOOKUP(C737,Sheet1!$A$2:$G$1001,7,)</f>
        <v>Prabumulih</v>
      </c>
      <c r="U737" s="4">
        <f>VLOOKUP(C737,Sheet1!$A$2:$D$1001,4,FALSE)</f>
        <v>179</v>
      </c>
      <c r="V737" s="4">
        <f>VLOOKUP(C737,Sheet1!$A$2:$E$1001,5,FALSE)</f>
        <v>47</v>
      </c>
      <c r="W737" s="4" t="str">
        <f>VLOOKUP(C737,Sheet1!$A$2:$F$1001,6,FALSE)</f>
        <v>Gang Rawamangun No. 30</v>
      </c>
      <c r="X737" s="4" t="str">
        <f>VLOOKUP(Main!C737,Sheet1!$A$2:$C$1001,3,FALSE)</f>
        <v>A+</v>
      </c>
    </row>
    <row r="738" spans="1:24" ht="15.75" x14ac:dyDescent="0.25">
      <c r="A738" s="43">
        <v>737</v>
      </c>
      <c r="B738" t="str">
        <f>VLOOKUP(D738,Cara!$C$21:$D$27,2,FALSE)</f>
        <v>A</v>
      </c>
      <c r="C738" t="str">
        <f t="shared" si="33"/>
        <v>A0737</v>
      </c>
      <c r="D738" t="s">
        <v>1015</v>
      </c>
      <c r="E738" s="4" t="str">
        <f>VLOOKUP(C738,Detail!$G:$H,2,FALSE)</f>
        <v>Himawan Ardianto</v>
      </c>
      <c r="F738" s="4" t="str">
        <f>VLOOKUP(D738,Helper!$D$31:$G$36,4,FALSE)</f>
        <v>Bu Made</v>
      </c>
      <c r="G738">
        <v>80</v>
      </c>
      <c r="H738">
        <v>66</v>
      </c>
      <c r="I738">
        <v>89</v>
      </c>
      <c r="J738">
        <v>60</v>
      </c>
      <c r="K738">
        <v>86</v>
      </c>
      <c r="L738">
        <v>75</v>
      </c>
      <c r="M738">
        <v>89</v>
      </c>
      <c r="N738" s="36" t="str">
        <f>IFERROR(VLOOKUP(C738,Absen!$A$2:$B$501,2,FALSE),"No")</f>
        <v>No</v>
      </c>
      <c r="O738" t="str">
        <f t="shared" si="34"/>
        <v>No</v>
      </c>
      <c r="P738">
        <f t="shared" si="35"/>
        <v>89</v>
      </c>
      <c r="Q738" s="42">
        <f>(Main!G738*12.5%)+(H738*12.5%)+(J738*12.5%)+(K738*12.5%)+(I738*20%)+(L738*20%)+(P738*10%)</f>
        <v>78.2</v>
      </c>
      <c r="R738" t="str">
        <f>VLOOKUP(Q738,Cara!$E$44:$F$49,2,TRUE)</f>
        <v>B</v>
      </c>
      <c r="S738" s="5">
        <f>VLOOKUP(C738,Sheet1!$A$2:$B$1001,2,FALSE)</f>
        <v>37134</v>
      </c>
      <c r="T738" s="6" t="str">
        <f>VLOOKUP(C738,Sheet1!$A$2:$G$1001,7,)</f>
        <v>Kota Administrasi Jakarta Pusat</v>
      </c>
      <c r="U738" s="4">
        <f>VLOOKUP(C738,Sheet1!$A$2:$D$1001,4,FALSE)</f>
        <v>154</v>
      </c>
      <c r="V738" s="4">
        <f>VLOOKUP(C738,Sheet1!$A$2:$E$1001,5,FALSE)</f>
        <v>52</v>
      </c>
      <c r="W738" s="4" t="str">
        <f>VLOOKUP(C738,Sheet1!$A$2:$F$1001,6,FALSE)</f>
        <v xml:space="preserve">Gang Medokan Ayu No. 4
</v>
      </c>
      <c r="X738" s="4" t="str">
        <f>VLOOKUP(Main!C738,Sheet1!$A$2:$C$1001,3,FALSE)</f>
        <v>AB-</v>
      </c>
    </row>
    <row r="739" spans="1:24" ht="15.75" x14ac:dyDescent="0.25">
      <c r="A739" s="43">
        <v>738</v>
      </c>
      <c r="B739" t="str">
        <f>VLOOKUP(D739,Cara!$C$21:$D$27,2,FALSE)</f>
        <v>F</v>
      </c>
      <c r="C739" t="str">
        <f t="shared" si="33"/>
        <v>F0738</v>
      </c>
      <c r="D739" t="s">
        <v>1011</v>
      </c>
      <c r="E739" s="4" t="str">
        <f>VLOOKUP(C739,Detail!$G:$H,2,FALSE)</f>
        <v>Ciaobella Wibisono</v>
      </c>
      <c r="F739" s="4" t="str">
        <f>VLOOKUP(D739,Helper!$D$31:$G$36,4,FALSE)</f>
        <v>Bu Ratna</v>
      </c>
      <c r="G739">
        <v>69</v>
      </c>
      <c r="H739">
        <v>68</v>
      </c>
      <c r="I739">
        <v>73</v>
      </c>
      <c r="J739">
        <v>72</v>
      </c>
      <c r="K739">
        <v>78</v>
      </c>
      <c r="L739">
        <v>99</v>
      </c>
      <c r="M739">
        <v>72</v>
      </c>
      <c r="N739" s="36" t="str">
        <f>IFERROR(VLOOKUP(C739,Absen!$A$2:$B$501,2,FALSE),"No")</f>
        <v>No</v>
      </c>
      <c r="O739" t="str">
        <f t="shared" si="34"/>
        <v>No</v>
      </c>
      <c r="P739">
        <f t="shared" si="35"/>
        <v>72</v>
      </c>
      <c r="Q739" s="42">
        <f>(Main!G739*12.5%)+(H739*12.5%)+(J739*12.5%)+(K739*12.5%)+(I739*20%)+(L739*20%)+(P739*10%)</f>
        <v>77.475000000000009</v>
      </c>
      <c r="R739" t="str">
        <f>VLOOKUP(Q739,Cara!$E$44:$F$49,2,TRUE)</f>
        <v>B</v>
      </c>
      <c r="S739" s="5">
        <f>VLOOKUP(C739,Sheet1!$A$2:$B$1001,2,FALSE)</f>
        <v>37867</v>
      </c>
      <c r="T739" s="6" t="str">
        <f>VLOOKUP(C739,Sheet1!$A$2:$G$1001,7,)</f>
        <v>Pariaman</v>
      </c>
      <c r="U739" s="4">
        <f>VLOOKUP(C739,Sheet1!$A$2:$D$1001,4,FALSE)</f>
        <v>174</v>
      </c>
      <c r="V739" s="4">
        <f>VLOOKUP(C739,Sheet1!$A$2:$E$1001,5,FALSE)</f>
        <v>86</v>
      </c>
      <c r="W739" s="4" t="str">
        <f>VLOOKUP(C739,Sheet1!$A$2:$F$1001,6,FALSE)</f>
        <v>Gang Wonoayu No. 62</v>
      </c>
      <c r="X739" s="4" t="str">
        <f>VLOOKUP(Main!C739,Sheet1!$A$2:$C$1001,3,FALSE)</f>
        <v>AB+</v>
      </c>
    </row>
    <row r="740" spans="1:24" ht="15.75" x14ac:dyDescent="0.25">
      <c r="A740" s="43">
        <v>739</v>
      </c>
      <c r="B740" t="str">
        <f>VLOOKUP(D740,Cara!$C$21:$D$27,2,FALSE)</f>
        <v>D</v>
      </c>
      <c r="C740" t="str">
        <f t="shared" si="33"/>
        <v>D0739</v>
      </c>
      <c r="D740" t="s">
        <v>1013</v>
      </c>
      <c r="E740" s="4" t="str">
        <f>VLOOKUP(C740,Detail!$G:$H,2,FALSE)</f>
        <v>Nilam Widodo</v>
      </c>
      <c r="F740" s="4" t="str">
        <f>VLOOKUP(D740,Helper!$D$31:$G$36,4,FALSE)</f>
        <v>Pak Krisna</v>
      </c>
      <c r="G740">
        <v>59</v>
      </c>
      <c r="H740">
        <v>64</v>
      </c>
      <c r="I740">
        <v>43</v>
      </c>
      <c r="J740">
        <v>73</v>
      </c>
      <c r="K740">
        <v>79</v>
      </c>
      <c r="L740">
        <v>44</v>
      </c>
      <c r="M740">
        <v>94</v>
      </c>
      <c r="N740" s="36">
        <f>IFERROR(VLOOKUP(C740,Absen!$A$2:$B$501,2,FALSE),"No")</f>
        <v>44831</v>
      </c>
      <c r="O740" t="str">
        <f t="shared" si="34"/>
        <v>September</v>
      </c>
      <c r="P740">
        <f t="shared" si="35"/>
        <v>84</v>
      </c>
      <c r="Q740" s="42">
        <f>(Main!G740*12.5%)+(H740*12.5%)+(J740*12.5%)+(K740*12.5%)+(I740*20%)+(L740*20%)+(P740*10%)</f>
        <v>60.175000000000004</v>
      </c>
      <c r="R740" t="str">
        <f>VLOOKUP(Q740,Cara!$E$44:$F$49,2,TRUE)</f>
        <v>C</v>
      </c>
      <c r="S740" s="5">
        <f>VLOOKUP(C740,Sheet1!$A$2:$B$1001,2,FALSE)</f>
        <v>37305</v>
      </c>
      <c r="T740" s="6" t="str">
        <f>VLOOKUP(C740,Sheet1!$A$2:$G$1001,7,)</f>
        <v>Parepare</v>
      </c>
      <c r="U740" s="4">
        <f>VLOOKUP(C740,Sheet1!$A$2:$D$1001,4,FALSE)</f>
        <v>166</v>
      </c>
      <c r="V740" s="4">
        <f>VLOOKUP(C740,Sheet1!$A$2:$E$1001,5,FALSE)</f>
        <v>62</v>
      </c>
      <c r="W740" s="4" t="str">
        <f>VLOOKUP(C740,Sheet1!$A$2:$F$1001,6,FALSE)</f>
        <v>Jalan Dipatiukur No. 11</v>
      </c>
      <c r="X740" s="4" t="str">
        <f>VLOOKUP(Main!C740,Sheet1!$A$2:$C$1001,3,FALSE)</f>
        <v>AB-</v>
      </c>
    </row>
    <row r="741" spans="1:24" ht="15.75" x14ac:dyDescent="0.25">
      <c r="A741" s="43">
        <v>740</v>
      </c>
      <c r="B741" t="str">
        <f>VLOOKUP(D741,Cara!$C$21:$D$27,2,FALSE)</f>
        <v>B</v>
      </c>
      <c r="C741" t="str">
        <f t="shared" si="33"/>
        <v>B0740</v>
      </c>
      <c r="D741" t="s">
        <v>1014</v>
      </c>
      <c r="E741" s="4" t="str">
        <f>VLOOKUP(C741,Detail!$G:$H,2,FALSE)</f>
        <v>Maria Palastri</v>
      </c>
      <c r="F741" s="4" t="str">
        <f>VLOOKUP(D741,Helper!$D$31:$G$36,4,FALSE)</f>
        <v>Pak Andi</v>
      </c>
      <c r="G741">
        <v>85</v>
      </c>
      <c r="H741">
        <v>67</v>
      </c>
      <c r="I741">
        <v>84</v>
      </c>
      <c r="J741">
        <v>58</v>
      </c>
      <c r="K741">
        <v>85</v>
      </c>
      <c r="L741">
        <v>47</v>
      </c>
      <c r="M741">
        <v>96</v>
      </c>
      <c r="N741" s="36">
        <f>IFERROR(VLOOKUP(C741,Absen!$A$2:$B$501,2,FALSE),"No")</f>
        <v>44751</v>
      </c>
      <c r="O741" t="str">
        <f t="shared" si="34"/>
        <v>July</v>
      </c>
      <c r="P741">
        <f t="shared" si="35"/>
        <v>86</v>
      </c>
      <c r="Q741" s="42">
        <f>(Main!G741*12.5%)+(H741*12.5%)+(J741*12.5%)+(K741*12.5%)+(I741*20%)+(L741*20%)+(P741*10%)</f>
        <v>71.674999999999997</v>
      </c>
      <c r="R741" t="str">
        <f>VLOOKUP(Q741,Cara!$E$44:$F$49,2,TRUE)</f>
        <v>B</v>
      </c>
      <c r="S741" s="5">
        <f>VLOOKUP(C741,Sheet1!$A$2:$B$1001,2,FALSE)</f>
        <v>37301</v>
      </c>
      <c r="T741" s="6" t="str">
        <f>VLOOKUP(C741,Sheet1!$A$2:$G$1001,7,)</f>
        <v>Prabumulih</v>
      </c>
      <c r="U741" s="4">
        <f>VLOOKUP(C741,Sheet1!$A$2:$D$1001,4,FALSE)</f>
        <v>174</v>
      </c>
      <c r="V741" s="4">
        <f>VLOOKUP(C741,Sheet1!$A$2:$E$1001,5,FALSE)</f>
        <v>91</v>
      </c>
      <c r="W741" s="4" t="str">
        <f>VLOOKUP(C741,Sheet1!$A$2:$F$1001,6,FALSE)</f>
        <v>Jalan Gedebage Selatan No. 31</v>
      </c>
      <c r="X741" s="4" t="str">
        <f>VLOOKUP(Main!C741,Sheet1!$A$2:$C$1001,3,FALSE)</f>
        <v>B+</v>
      </c>
    </row>
    <row r="742" spans="1:24" ht="15.75" x14ac:dyDescent="0.25">
      <c r="A742" s="43">
        <v>741</v>
      </c>
      <c r="B742" t="str">
        <f>VLOOKUP(D742,Cara!$C$21:$D$27,2,FALSE)</f>
        <v>A</v>
      </c>
      <c r="C742" t="str">
        <f t="shared" si="33"/>
        <v>A0741</v>
      </c>
      <c r="D742" t="s">
        <v>1015</v>
      </c>
      <c r="E742" s="4" t="str">
        <f>VLOOKUP(C742,Detail!$G:$H,2,FALSE)</f>
        <v>Kawaya Firgantoro</v>
      </c>
      <c r="F742" s="4" t="str">
        <f>VLOOKUP(D742,Helper!$D$31:$G$36,4,FALSE)</f>
        <v>Bu Made</v>
      </c>
      <c r="G742">
        <v>60</v>
      </c>
      <c r="H742">
        <v>44</v>
      </c>
      <c r="I742">
        <v>85</v>
      </c>
      <c r="J742">
        <v>56</v>
      </c>
      <c r="K742">
        <v>76</v>
      </c>
      <c r="L742">
        <v>92</v>
      </c>
      <c r="M742">
        <v>70</v>
      </c>
      <c r="N742" s="36" t="str">
        <f>IFERROR(VLOOKUP(C742,Absen!$A$2:$B$501,2,FALSE),"No")</f>
        <v>No</v>
      </c>
      <c r="O742" t="str">
        <f t="shared" si="34"/>
        <v>No</v>
      </c>
      <c r="P742">
        <f t="shared" si="35"/>
        <v>70</v>
      </c>
      <c r="Q742" s="42">
        <f>(Main!G742*12.5%)+(H742*12.5%)+(J742*12.5%)+(K742*12.5%)+(I742*20%)+(L742*20%)+(P742*10%)</f>
        <v>71.900000000000006</v>
      </c>
      <c r="R742" t="str">
        <f>VLOOKUP(Q742,Cara!$E$44:$F$49,2,TRUE)</f>
        <v>B</v>
      </c>
      <c r="S742" s="5">
        <f>VLOOKUP(C742,Sheet1!$A$2:$B$1001,2,FALSE)</f>
        <v>38035</v>
      </c>
      <c r="T742" s="6" t="str">
        <f>VLOOKUP(C742,Sheet1!$A$2:$G$1001,7,)</f>
        <v>Palangkaraya</v>
      </c>
      <c r="U742" s="4">
        <f>VLOOKUP(C742,Sheet1!$A$2:$D$1001,4,FALSE)</f>
        <v>152</v>
      </c>
      <c r="V742" s="4">
        <f>VLOOKUP(C742,Sheet1!$A$2:$E$1001,5,FALSE)</f>
        <v>82</v>
      </c>
      <c r="W742" s="4" t="str">
        <f>VLOOKUP(C742,Sheet1!$A$2:$F$1001,6,FALSE)</f>
        <v>Jl. Bangka Raya No. 76</v>
      </c>
      <c r="X742" s="4" t="str">
        <f>VLOOKUP(Main!C742,Sheet1!$A$2:$C$1001,3,FALSE)</f>
        <v>AB-</v>
      </c>
    </row>
    <row r="743" spans="1:24" ht="15.75" x14ac:dyDescent="0.25">
      <c r="A743" s="43">
        <v>742</v>
      </c>
      <c r="B743" t="str">
        <f>VLOOKUP(D743,Cara!$C$21:$D$27,2,FALSE)</f>
        <v>F</v>
      </c>
      <c r="C743" t="str">
        <f t="shared" si="33"/>
        <v>F0742</v>
      </c>
      <c r="D743" t="s">
        <v>1011</v>
      </c>
      <c r="E743" s="4" t="str">
        <f>VLOOKUP(C743,Detail!$G:$H,2,FALSE)</f>
        <v>Salman Irawan</v>
      </c>
      <c r="F743" s="4" t="str">
        <f>VLOOKUP(D743,Helper!$D$31:$G$36,4,FALSE)</f>
        <v>Bu Ratna</v>
      </c>
      <c r="G743">
        <v>75</v>
      </c>
      <c r="H743">
        <v>44</v>
      </c>
      <c r="I743">
        <v>40</v>
      </c>
      <c r="J743">
        <v>52</v>
      </c>
      <c r="K743">
        <v>59</v>
      </c>
      <c r="L743">
        <v>65</v>
      </c>
      <c r="M743">
        <v>86</v>
      </c>
      <c r="N743" s="36">
        <f>IFERROR(VLOOKUP(C743,Absen!$A$2:$B$501,2,FALSE),"No")</f>
        <v>44902</v>
      </c>
      <c r="O743" t="str">
        <f t="shared" si="34"/>
        <v>December</v>
      </c>
      <c r="P743">
        <f t="shared" si="35"/>
        <v>76</v>
      </c>
      <c r="Q743" s="42">
        <f>(Main!G743*12.5%)+(H743*12.5%)+(J743*12.5%)+(K743*12.5%)+(I743*20%)+(L743*20%)+(P743*10%)</f>
        <v>57.35</v>
      </c>
      <c r="R743" t="str">
        <f>VLOOKUP(Q743,Cara!$E$44:$F$49,2,TRUE)</f>
        <v>D</v>
      </c>
      <c r="S743" s="5">
        <f>VLOOKUP(C743,Sheet1!$A$2:$B$1001,2,FALSE)</f>
        <v>37711</v>
      </c>
      <c r="T743" s="6" t="str">
        <f>VLOOKUP(C743,Sheet1!$A$2:$G$1001,7,)</f>
        <v>Langsa</v>
      </c>
      <c r="U743" s="4">
        <f>VLOOKUP(C743,Sheet1!$A$2:$D$1001,4,FALSE)</f>
        <v>175</v>
      </c>
      <c r="V743" s="4">
        <f>VLOOKUP(C743,Sheet1!$A$2:$E$1001,5,FALSE)</f>
        <v>84</v>
      </c>
      <c r="W743" s="4" t="str">
        <f>VLOOKUP(C743,Sheet1!$A$2:$F$1001,6,FALSE)</f>
        <v xml:space="preserve">Jl. KH Amin Jasuta No. 9
</v>
      </c>
      <c r="X743" s="4" t="str">
        <f>VLOOKUP(Main!C743,Sheet1!$A$2:$C$1001,3,FALSE)</f>
        <v>O-</v>
      </c>
    </row>
    <row r="744" spans="1:24" ht="15.75" x14ac:dyDescent="0.25">
      <c r="A744" s="43">
        <v>743</v>
      </c>
      <c r="B744" t="str">
        <f>VLOOKUP(D744,Cara!$C$21:$D$27,2,FALSE)</f>
        <v>E</v>
      </c>
      <c r="C744" t="str">
        <f t="shared" si="33"/>
        <v>E0743</v>
      </c>
      <c r="D744" t="s">
        <v>1010</v>
      </c>
      <c r="E744" s="4" t="str">
        <f>VLOOKUP(C744,Detail!$G:$H,2,FALSE)</f>
        <v>Adinata Saefullah</v>
      </c>
      <c r="F744" s="4" t="str">
        <f>VLOOKUP(D744,Helper!$D$31:$G$36,4,FALSE)</f>
        <v>Pak Budi</v>
      </c>
      <c r="G744">
        <v>56</v>
      </c>
      <c r="H744">
        <v>60</v>
      </c>
      <c r="I744">
        <v>45</v>
      </c>
      <c r="J744">
        <v>58</v>
      </c>
      <c r="K744">
        <v>74</v>
      </c>
      <c r="L744">
        <v>60</v>
      </c>
      <c r="M744">
        <v>95</v>
      </c>
      <c r="N744" s="36">
        <f>IFERROR(VLOOKUP(C744,Absen!$A$2:$B$501,2,FALSE),"No")</f>
        <v>44780</v>
      </c>
      <c r="O744" t="str">
        <f t="shared" si="34"/>
        <v>August</v>
      </c>
      <c r="P744">
        <f t="shared" si="35"/>
        <v>85</v>
      </c>
      <c r="Q744" s="42">
        <f>(Main!G744*12.5%)+(H744*12.5%)+(J744*12.5%)+(K744*12.5%)+(I744*20%)+(L744*20%)+(P744*10%)</f>
        <v>60.5</v>
      </c>
      <c r="R744" t="str">
        <f>VLOOKUP(Q744,Cara!$E$44:$F$49,2,TRUE)</f>
        <v>C</v>
      </c>
      <c r="S744" s="5">
        <f>VLOOKUP(C744,Sheet1!$A$2:$B$1001,2,FALSE)</f>
        <v>38132</v>
      </c>
      <c r="T744" s="6" t="str">
        <f>VLOOKUP(C744,Sheet1!$A$2:$G$1001,7,)</f>
        <v>Samarinda</v>
      </c>
      <c r="U744" s="4">
        <f>VLOOKUP(C744,Sheet1!$A$2:$D$1001,4,FALSE)</f>
        <v>151</v>
      </c>
      <c r="V744" s="4">
        <f>VLOOKUP(C744,Sheet1!$A$2:$E$1001,5,FALSE)</f>
        <v>59</v>
      </c>
      <c r="W744" s="4" t="str">
        <f>VLOOKUP(C744,Sheet1!$A$2:$F$1001,6,FALSE)</f>
        <v>Gang Gegerkalong Hilir No. 08</v>
      </c>
      <c r="X744" s="4" t="str">
        <f>VLOOKUP(Main!C744,Sheet1!$A$2:$C$1001,3,FALSE)</f>
        <v>B+</v>
      </c>
    </row>
    <row r="745" spans="1:24" ht="15.75" x14ac:dyDescent="0.25">
      <c r="A745" s="43">
        <v>744</v>
      </c>
      <c r="B745" t="str">
        <f>VLOOKUP(D745,Cara!$C$21:$D$27,2,FALSE)</f>
        <v>B</v>
      </c>
      <c r="C745" t="str">
        <f t="shared" si="33"/>
        <v>B0744</v>
      </c>
      <c r="D745" t="s">
        <v>1014</v>
      </c>
      <c r="E745" s="4" t="str">
        <f>VLOOKUP(C745,Detail!$G:$H,2,FALSE)</f>
        <v>Carla Hasanah</v>
      </c>
      <c r="F745" s="4" t="str">
        <f>VLOOKUP(D745,Helper!$D$31:$G$36,4,FALSE)</f>
        <v>Pak Andi</v>
      </c>
      <c r="G745">
        <v>83</v>
      </c>
      <c r="H745">
        <v>56</v>
      </c>
      <c r="I745">
        <v>33</v>
      </c>
      <c r="J745">
        <v>52</v>
      </c>
      <c r="K745">
        <v>62</v>
      </c>
      <c r="L745">
        <v>80</v>
      </c>
      <c r="M745">
        <v>71</v>
      </c>
      <c r="N745" s="36" t="str">
        <f>IFERROR(VLOOKUP(C745,Absen!$A$2:$B$501,2,FALSE),"No")</f>
        <v>No</v>
      </c>
      <c r="O745" t="str">
        <f t="shared" si="34"/>
        <v>No</v>
      </c>
      <c r="P745">
        <f t="shared" si="35"/>
        <v>71</v>
      </c>
      <c r="Q745" s="42">
        <f>(Main!G745*12.5%)+(H745*12.5%)+(J745*12.5%)+(K745*12.5%)+(I745*20%)+(L745*20%)+(P745*10%)</f>
        <v>61.325000000000003</v>
      </c>
      <c r="R745" t="str">
        <f>VLOOKUP(Q745,Cara!$E$44:$F$49,2,TRUE)</f>
        <v>C</v>
      </c>
      <c r="S745" s="5">
        <f>VLOOKUP(C745,Sheet1!$A$2:$B$1001,2,FALSE)</f>
        <v>37463</v>
      </c>
      <c r="T745" s="6" t="str">
        <f>VLOOKUP(C745,Sheet1!$A$2:$G$1001,7,)</f>
        <v>Manado</v>
      </c>
      <c r="U745" s="4">
        <f>VLOOKUP(C745,Sheet1!$A$2:$D$1001,4,FALSE)</f>
        <v>171</v>
      </c>
      <c r="V745" s="4">
        <f>VLOOKUP(C745,Sheet1!$A$2:$E$1001,5,FALSE)</f>
        <v>76</v>
      </c>
      <c r="W745" s="4" t="str">
        <f>VLOOKUP(C745,Sheet1!$A$2:$F$1001,6,FALSE)</f>
        <v>Jalan Asia Afrika No. 15</v>
      </c>
      <c r="X745" s="4" t="str">
        <f>VLOOKUP(Main!C745,Sheet1!$A$2:$C$1001,3,FALSE)</f>
        <v>O-</v>
      </c>
    </row>
    <row r="746" spans="1:24" ht="15.75" x14ac:dyDescent="0.25">
      <c r="A746" s="43">
        <v>745</v>
      </c>
      <c r="B746" t="str">
        <f>VLOOKUP(D746,Cara!$C$21:$D$27,2,FALSE)</f>
        <v>B</v>
      </c>
      <c r="C746" t="str">
        <f t="shared" si="33"/>
        <v>B0745</v>
      </c>
      <c r="D746" t="s">
        <v>1014</v>
      </c>
      <c r="E746" s="4" t="str">
        <f>VLOOKUP(C746,Detail!$G:$H,2,FALSE)</f>
        <v>Betania Namaga</v>
      </c>
      <c r="F746" s="4" t="str">
        <f>VLOOKUP(D746,Helper!$D$31:$G$36,4,FALSE)</f>
        <v>Pak Andi</v>
      </c>
      <c r="G746">
        <v>70</v>
      </c>
      <c r="H746">
        <v>42</v>
      </c>
      <c r="I746">
        <v>59</v>
      </c>
      <c r="J746">
        <v>55</v>
      </c>
      <c r="K746">
        <v>74</v>
      </c>
      <c r="L746">
        <v>98</v>
      </c>
      <c r="M746">
        <v>78</v>
      </c>
      <c r="N746" s="36" t="str">
        <f>IFERROR(VLOOKUP(C746,Absen!$A$2:$B$501,2,FALSE),"No")</f>
        <v>No</v>
      </c>
      <c r="O746" t="str">
        <f t="shared" si="34"/>
        <v>No</v>
      </c>
      <c r="P746">
        <f t="shared" si="35"/>
        <v>78</v>
      </c>
      <c r="Q746" s="42">
        <f>(Main!G746*12.5%)+(H746*12.5%)+(J746*12.5%)+(K746*12.5%)+(I746*20%)+(L746*20%)+(P746*10%)</f>
        <v>69.325000000000003</v>
      </c>
      <c r="R746" t="str">
        <f>VLOOKUP(Q746,Cara!$E$44:$F$49,2,TRUE)</f>
        <v>C</v>
      </c>
      <c r="S746" s="5">
        <f>VLOOKUP(C746,Sheet1!$A$2:$B$1001,2,FALSE)</f>
        <v>38019</v>
      </c>
      <c r="T746" s="6" t="str">
        <f>VLOOKUP(C746,Sheet1!$A$2:$G$1001,7,)</f>
        <v>Tidore Kepulauan</v>
      </c>
      <c r="U746" s="4">
        <f>VLOOKUP(C746,Sheet1!$A$2:$D$1001,4,FALSE)</f>
        <v>170</v>
      </c>
      <c r="V746" s="4">
        <f>VLOOKUP(C746,Sheet1!$A$2:$E$1001,5,FALSE)</f>
        <v>76</v>
      </c>
      <c r="W746" s="4" t="str">
        <f>VLOOKUP(C746,Sheet1!$A$2:$F$1001,6,FALSE)</f>
        <v>Gg. Cikutra Barat No. 82</v>
      </c>
      <c r="X746" s="4" t="str">
        <f>VLOOKUP(Main!C746,Sheet1!$A$2:$C$1001,3,FALSE)</f>
        <v>B-</v>
      </c>
    </row>
    <row r="747" spans="1:24" ht="15.75" x14ac:dyDescent="0.25">
      <c r="A747" s="43">
        <v>746</v>
      </c>
      <c r="B747" t="str">
        <f>VLOOKUP(D747,Cara!$C$21:$D$27,2,FALSE)</f>
        <v>A</v>
      </c>
      <c r="C747" t="str">
        <f t="shared" si="33"/>
        <v>A0746</v>
      </c>
      <c r="D747" t="s">
        <v>1015</v>
      </c>
      <c r="E747" s="4" t="str">
        <f>VLOOKUP(C747,Detail!$G:$H,2,FALSE)</f>
        <v>Citra Sudiati</v>
      </c>
      <c r="F747" s="4" t="str">
        <f>VLOOKUP(D747,Helper!$D$31:$G$36,4,FALSE)</f>
        <v>Bu Made</v>
      </c>
      <c r="G747">
        <v>94</v>
      </c>
      <c r="H747">
        <v>62</v>
      </c>
      <c r="I747">
        <v>55</v>
      </c>
      <c r="J747">
        <v>54</v>
      </c>
      <c r="K747">
        <v>66</v>
      </c>
      <c r="L747">
        <v>45</v>
      </c>
      <c r="M747">
        <v>86</v>
      </c>
      <c r="N747" s="36">
        <f>IFERROR(VLOOKUP(C747,Absen!$A$2:$B$501,2,FALSE),"No")</f>
        <v>44748</v>
      </c>
      <c r="O747" t="str">
        <f t="shared" si="34"/>
        <v>July</v>
      </c>
      <c r="P747">
        <f t="shared" si="35"/>
        <v>76</v>
      </c>
      <c r="Q747" s="42">
        <f>(Main!G747*12.5%)+(H747*12.5%)+(J747*12.5%)+(K747*12.5%)+(I747*20%)+(L747*20%)+(P747*10%)</f>
        <v>62.1</v>
      </c>
      <c r="R747" t="str">
        <f>VLOOKUP(Q747,Cara!$E$44:$F$49,2,TRUE)</f>
        <v>C</v>
      </c>
      <c r="S747" s="5">
        <f>VLOOKUP(C747,Sheet1!$A$2:$B$1001,2,FALSE)</f>
        <v>37101</v>
      </c>
      <c r="T747" s="6" t="str">
        <f>VLOOKUP(C747,Sheet1!$A$2:$G$1001,7,)</f>
        <v>Tomohon</v>
      </c>
      <c r="U747" s="4">
        <f>VLOOKUP(C747,Sheet1!$A$2:$D$1001,4,FALSE)</f>
        <v>150</v>
      </c>
      <c r="V747" s="4">
        <f>VLOOKUP(C747,Sheet1!$A$2:$E$1001,5,FALSE)</f>
        <v>84</v>
      </c>
      <c r="W747" s="4" t="str">
        <f>VLOOKUP(C747,Sheet1!$A$2:$F$1001,6,FALSE)</f>
        <v>Jl. Soekarno Hatta No. 42</v>
      </c>
      <c r="X747" s="4" t="str">
        <f>VLOOKUP(Main!C747,Sheet1!$A$2:$C$1001,3,FALSE)</f>
        <v>B-</v>
      </c>
    </row>
    <row r="748" spans="1:24" ht="15.75" x14ac:dyDescent="0.25">
      <c r="A748" s="43">
        <v>747</v>
      </c>
      <c r="B748" t="str">
        <f>VLOOKUP(D748,Cara!$C$21:$D$27,2,FALSE)</f>
        <v>D</v>
      </c>
      <c r="C748" t="str">
        <f t="shared" si="33"/>
        <v>D0747</v>
      </c>
      <c r="D748" t="s">
        <v>1013</v>
      </c>
      <c r="E748" s="4" t="str">
        <f>VLOOKUP(C748,Detail!$G:$H,2,FALSE)</f>
        <v>Aris Sinaga</v>
      </c>
      <c r="F748" s="4" t="str">
        <f>VLOOKUP(D748,Helper!$D$31:$G$36,4,FALSE)</f>
        <v>Pak Krisna</v>
      </c>
      <c r="G748">
        <v>88</v>
      </c>
      <c r="H748">
        <v>48</v>
      </c>
      <c r="I748">
        <v>43</v>
      </c>
      <c r="J748">
        <v>62</v>
      </c>
      <c r="K748">
        <v>55</v>
      </c>
      <c r="L748">
        <v>71</v>
      </c>
      <c r="M748">
        <v>94</v>
      </c>
      <c r="N748" s="36">
        <f>IFERROR(VLOOKUP(C748,Absen!$A$2:$B$501,2,FALSE),"No")</f>
        <v>44890</v>
      </c>
      <c r="O748" t="str">
        <f t="shared" si="34"/>
        <v>November</v>
      </c>
      <c r="P748">
        <f t="shared" si="35"/>
        <v>84</v>
      </c>
      <c r="Q748" s="42">
        <f>(Main!G748*12.5%)+(H748*12.5%)+(J748*12.5%)+(K748*12.5%)+(I748*20%)+(L748*20%)+(P748*10%)</f>
        <v>62.825000000000003</v>
      </c>
      <c r="R748" t="str">
        <f>VLOOKUP(Q748,Cara!$E$44:$F$49,2,TRUE)</f>
        <v>C</v>
      </c>
      <c r="S748" s="5">
        <f>VLOOKUP(C748,Sheet1!$A$2:$B$1001,2,FALSE)</f>
        <v>38127</v>
      </c>
      <c r="T748" s="6" t="str">
        <f>VLOOKUP(C748,Sheet1!$A$2:$G$1001,7,)</f>
        <v>Mataram</v>
      </c>
      <c r="U748" s="4">
        <f>VLOOKUP(C748,Sheet1!$A$2:$D$1001,4,FALSE)</f>
        <v>155</v>
      </c>
      <c r="V748" s="4">
        <f>VLOOKUP(C748,Sheet1!$A$2:$E$1001,5,FALSE)</f>
        <v>56</v>
      </c>
      <c r="W748" s="4" t="str">
        <f>VLOOKUP(C748,Sheet1!$A$2:$F$1001,6,FALSE)</f>
        <v xml:space="preserve">Jl. Kutisari Selatan No. 0
</v>
      </c>
      <c r="X748" s="4" t="str">
        <f>VLOOKUP(Main!C748,Sheet1!$A$2:$C$1001,3,FALSE)</f>
        <v>A+</v>
      </c>
    </row>
    <row r="749" spans="1:24" ht="15.75" x14ac:dyDescent="0.25">
      <c r="A749" s="43">
        <v>748</v>
      </c>
      <c r="B749" t="str">
        <f>VLOOKUP(D749,Cara!$C$21:$D$27,2,FALSE)</f>
        <v>B</v>
      </c>
      <c r="C749" t="str">
        <f t="shared" si="33"/>
        <v>B0748</v>
      </c>
      <c r="D749" t="s">
        <v>1014</v>
      </c>
      <c r="E749" s="4" t="str">
        <f>VLOOKUP(C749,Detail!$G:$H,2,FALSE)</f>
        <v>Mursita Safitri</v>
      </c>
      <c r="F749" s="4" t="str">
        <f>VLOOKUP(D749,Helper!$D$31:$G$36,4,FALSE)</f>
        <v>Pak Andi</v>
      </c>
      <c r="G749">
        <v>83</v>
      </c>
      <c r="H749">
        <v>61</v>
      </c>
      <c r="I749">
        <v>43</v>
      </c>
      <c r="J749">
        <v>57</v>
      </c>
      <c r="K749">
        <v>71</v>
      </c>
      <c r="L749">
        <v>98</v>
      </c>
      <c r="M749">
        <v>100</v>
      </c>
      <c r="N749" s="36">
        <f>IFERROR(VLOOKUP(C749,Absen!$A$2:$B$501,2,FALSE),"No")</f>
        <v>44795</v>
      </c>
      <c r="O749" t="str">
        <f t="shared" si="34"/>
        <v>August</v>
      </c>
      <c r="P749">
        <f t="shared" si="35"/>
        <v>90</v>
      </c>
      <c r="Q749" s="42">
        <f>(Main!G749*12.5%)+(H749*12.5%)+(J749*12.5%)+(K749*12.5%)+(I749*20%)+(L749*20%)+(P749*10%)</f>
        <v>71.2</v>
      </c>
      <c r="R749" t="str">
        <f>VLOOKUP(Q749,Cara!$E$44:$F$49,2,TRUE)</f>
        <v>B</v>
      </c>
      <c r="S749" s="5">
        <f>VLOOKUP(C749,Sheet1!$A$2:$B$1001,2,FALSE)</f>
        <v>37202</v>
      </c>
      <c r="T749" s="6" t="str">
        <f>VLOOKUP(C749,Sheet1!$A$2:$G$1001,7,)</f>
        <v>Kota Administrasi Jakarta Barat</v>
      </c>
      <c r="U749" s="4">
        <f>VLOOKUP(C749,Sheet1!$A$2:$D$1001,4,FALSE)</f>
        <v>155</v>
      </c>
      <c r="V749" s="4">
        <f>VLOOKUP(C749,Sheet1!$A$2:$E$1001,5,FALSE)</f>
        <v>82</v>
      </c>
      <c r="W749" s="4" t="str">
        <f>VLOOKUP(C749,Sheet1!$A$2:$F$1001,6,FALSE)</f>
        <v>Jl. Pasirkoja No. 44</v>
      </c>
      <c r="X749" s="4" t="str">
        <f>VLOOKUP(Main!C749,Sheet1!$A$2:$C$1001,3,FALSE)</f>
        <v>A-</v>
      </c>
    </row>
    <row r="750" spans="1:24" ht="15.75" x14ac:dyDescent="0.25">
      <c r="A750" s="43">
        <v>749</v>
      </c>
      <c r="B750" t="str">
        <f>VLOOKUP(D750,Cara!$C$21:$D$27,2,FALSE)</f>
        <v>B</v>
      </c>
      <c r="C750" t="str">
        <f t="shared" si="33"/>
        <v>B0749</v>
      </c>
      <c r="D750" t="s">
        <v>1014</v>
      </c>
      <c r="E750" s="4" t="str">
        <f>VLOOKUP(C750,Detail!$G:$H,2,FALSE)</f>
        <v>Marwata Sudiati</v>
      </c>
      <c r="F750" s="4" t="str">
        <f>VLOOKUP(D750,Helper!$D$31:$G$36,4,FALSE)</f>
        <v>Pak Andi</v>
      </c>
      <c r="G750">
        <v>85</v>
      </c>
      <c r="H750">
        <v>60</v>
      </c>
      <c r="I750">
        <v>48</v>
      </c>
      <c r="J750">
        <v>74</v>
      </c>
      <c r="K750">
        <v>58</v>
      </c>
      <c r="L750">
        <v>94</v>
      </c>
      <c r="M750">
        <v>85</v>
      </c>
      <c r="N750" s="36">
        <f>IFERROR(VLOOKUP(C750,Absen!$A$2:$B$501,2,FALSE),"No")</f>
        <v>44840</v>
      </c>
      <c r="O750" t="str">
        <f t="shared" si="34"/>
        <v>October</v>
      </c>
      <c r="P750">
        <f t="shared" si="35"/>
        <v>75</v>
      </c>
      <c r="Q750" s="42">
        <f>(Main!G750*12.5%)+(H750*12.5%)+(J750*12.5%)+(K750*12.5%)+(I750*20%)+(L750*20%)+(P750*10%)</f>
        <v>70.525000000000006</v>
      </c>
      <c r="R750" t="str">
        <f>VLOOKUP(Q750,Cara!$E$44:$F$49,2,TRUE)</f>
        <v>B</v>
      </c>
      <c r="S750" s="5">
        <f>VLOOKUP(C750,Sheet1!$A$2:$B$1001,2,FALSE)</f>
        <v>38109</v>
      </c>
      <c r="T750" s="6" t="str">
        <f>VLOOKUP(C750,Sheet1!$A$2:$G$1001,7,)</f>
        <v>Surakarta</v>
      </c>
      <c r="U750" s="4">
        <f>VLOOKUP(C750,Sheet1!$A$2:$D$1001,4,FALSE)</f>
        <v>167</v>
      </c>
      <c r="V750" s="4">
        <f>VLOOKUP(C750,Sheet1!$A$2:$E$1001,5,FALSE)</f>
        <v>92</v>
      </c>
      <c r="W750" s="4" t="str">
        <f>VLOOKUP(C750,Sheet1!$A$2:$F$1001,6,FALSE)</f>
        <v xml:space="preserve">Jl. Joyoboyo No. 0
</v>
      </c>
      <c r="X750" s="4" t="str">
        <f>VLOOKUP(Main!C750,Sheet1!$A$2:$C$1001,3,FALSE)</f>
        <v>A-</v>
      </c>
    </row>
    <row r="751" spans="1:24" ht="15.75" x14ac:dyDescent="0.25">
      <c r="A751" s="43">
        <v>750</v>
      </c>
      <c r="B751" t="str">
        <f>VLOOKUP(D751,Cara!$C$21:$D$27,2,FALSE)</f>
        <v>F</v>
      </c>
      <c r="C751" t="str">
        <f t="shared" si="33"/>
        <v>F0750</v>
      </c>
      <c r="D751" t="s">
        <v>1011</v>
      </c>
      <c r="E751" s="4" t="str">
        <f>VLOOKUP(C751,Detail!$G:$H,2,FALSE)</f>
        <v>Mahdi Permadi</v>
      </c>
      <c r="F751" s="4" t="str">
        <f>VLOOKUP(D751,Helper!$D$31:$G$36,4,FALSE)</f>
        <v>Bu Ratna</v>
      </c>
      <c r="G751">
        <v>88</v>
      </c>
      <c r="H751">
        <v>68</v>
      </c>
      <c r="I751">
        <v>88</v>
      </c>
      <c r="J751">
        <v>58</v>
      </c>
      <c r="K751">
        <v>94</v>
      </c>
      <c r="L751">
        <v>56</v>
      </c>
      <c r="M751">
        <v>83</v>
      </c>
      <c r="N751" s="36" t="str">
        <f>IFERROR(VLOOKUP(C751,Absen!$A$2:$B$501,2,FALSE),"No")</f>
        <v>No</v>
      </c>
      <c r="O751" t="str">
        <f t="shared" si="34"/>
        <v>No</v>
      </c>
      <c r="P751">
        <f t="shared" si="35"/>
        <v>83</v>
      </c>
      <c r="Q751" s="42">
        <f>(Main!G751*12.5%)+(H751*12.5%)+(J751*12.5%)+(K751*12.5%)+(I751*20%)+(L751*20%)+(P751*10%)</f>
        <v>75.599999999999994</v>
      </c>
      <c r="R751" t="str">
        <f>VLOOKUP(Q751,Cara!$E$44:$F$49,2,TRUE)</f>
        <v>B</v>
      </c>
      <c r="S751" s="5">
        <f>VLOOKUP(C751,Sheet1!$A$2:$B$1001,2,FALSE)</f>
        <v>38292</v>
      </c>
      <c r="T751" s="6" t="str">
        <f>VLOOKUP(C751,Sheet1!$A$2:$G$1001,7,)</f>
        <v>Mojokerto</v>
      </c>
      <c r="U751" s="4">
        <f>VLOOKUP(C751,Sheet1!$A$2:$D$1001,4,FALSE)</f>
        <v>150</v>
      </c>
      <c r="V751" s="4">
        <f>VLOOKUP(C751,Sheet1!$A$2:$E$1001,5,FALSE)</f>
        <v>83</v>
      </c>
      <c r="W751" s="4" t="str">
        <f>VLOOKUP(C751,Sheet1!$A$2:$F$1001,6,FALSE)</f>
        <v>Jalan Abdul Muis No. 75</v>
      </c>
      <c r="X751" s="4" t="str">
        <f>VLOOKUP(Main!C751,Sheet1!$A$2:$C$1001,3,FALSE)</f>
        <v>AB-</v>
      </c>
    </row>
    <row r="752" spans="1:24" ht="15.75" x14ac:dyDescent="0.25">
      <c r="A752" s="43">
        <v>751</v>
      </c>
      <c r="B752" t="str">
        <f>VLOOKUP(D752,Cara!$C$21:$D$27,2,FALSE)</f>
        <v>B</v>
      </c>
      <c r="C752" t="str">
        <f t="shared" si="33"/>
        <v>B0751</v>
      </c>
      <c r="D752" t="s">
        <v>1014</v>
      </c>
      <c r="E752" s="4" t="str">
        <f>VLOOKUP(C752,Detail!$G:$H,2,FALSE)</f>
        <v>Harja Suryatmi</v>
      </c>
      <c r="F752" s="4" t="str">
        <f>VLOOKUP(D752,Helper!$D$31:$H$36,5,FALSE)</f>
        <v>Pak Budi</v>
      </c>
      <c r="G752">
        <v>93</v>
      </c>
      <c r="H752">
        <v>55</v>
      </c>
      <c r="I752">
        <v>31</v>
      </c>
      <c r="J752">
        <v>71</v>
      </c>
      <c r="K752">
        <v>87</v>
      </c>
      <c r="L752">
        <v>59</v>
      </c>
      <c r="M752">
        <v>83</v>
      </c>
      <c r="N752" s="36" t="str">
        <f>IFERROR(VLOOKUP(C752,Absen!$A$2:$B$501,2,FALSE),"No")</f>
        <v>No</v>
      </c>
      <c r="O752" t="str">
        <f t="shared" si="34"/>
        <v>No</v>
      </c>
      <c r="P752">
        <f t="shared" si="35"/>
        <v>83</v>
      </c>
      <c r="Q752" s="42">
        <f>(Main!G752*12.5%)+(H752*12.5%)+(J752*12.5%)+(K752*12.5%)+(I752*20%)+(L752*20%)+(P752*10%)</f>
        <v>64.55</v>
      </c>
      <c r="R752" t="str">
        <f>VLOOKUP(Q752,Cara!$E$44:$F$49,2,TRUE)</f>
        <v>C</v>
      </c>
      <c r="S752" s="5">
        <f>VLOOKUP(C752,Sheet1!$A$2:$B$1001,2,FALSE)</f>
        <v>37934</v>
      </c>
      <c r="T752" s="6" t="str">
        <f>VLOOKUP(C752,Sheet1!$A$2:$G$1001,7,)</f>
        <v>Ambon</v>
      </c>
      <c r="U752" s="4">
        <f>VLOOKUP(C752,Sheet1!$A$2:$D$1001,4,FALSE)</f>
        <v>157</v>
      </c>
      <c r="V752" s="4">
        <f>VLOOKUP(C752,Sheet1!$A$2:$E$1001,5,FALSE)</f>
        <v>81</v>
      </c>
      <c r="W752" s="4" t="str">
        <f>VLOOKUP(C752,Sheet1!$A$2:$F$1001,6,FALSE)</f>
        <v>Gg. Laswi No. 86</v>
      </c>
      <c r="X752" s="4" t="str">
        <f>VLOOKUP(Main!C752,Sheet1!$A$2:$C$1001,3,FALSE)</f>
        <v>AB+</v>
      </c>
    </row>
    <row r="753" spans="1:24" ht="15.75" x14ac:dyDescent="0.25">
      <c r="A753" s="43">
        <v>752</v>
      </c>
      <c r="B753" t="str">
        <f>VLOOKUP(D753,Cara!$C$21:$D$27,2,FALSE)</f>
        <v>C</v>
      </c>
      <c r="C753" t="str">
        <f t="shared" si="33"/>
        <v>C0752</v>
      </c>
      <c r="D753" t="s">
        <v>1012</v>
      </c>
      <c r="E753" s="4" t="str">
        <f>VLOOKUP(C753,Detail!$G:$H,2,FALSE)</f>
        <v>Galang Firgantoro</v>
      </c>
      <c r="F753" s="4" t="str">
        <f>VLOOKUP(D753,Helper!$D$31:$H$36,5,FALSE)</f>
        <v>Pak Andi</v>
      </c>
      <c r="G753">
        <v>85</v>
      </c>
      <c r="H753">
        <v>51</v>
      </c>
      <c r="I753">
        <v>53</v>
      </c>
      <c r="J753">
        <v>62</v>
      </c>
      <c r="K753">
        <v>90</v>
      </c>
      <c r="L753">
        <v>73</v>
      </c>
      <c r="M753">
        <v>92</v>
      </c>
      <c r="N753" s="36">
        <f>IFERROR(VLOOKUP(C753,Absen!$A$2:$B$501,2,FALSE),"No")</f>
        <v>44815</v>
      </c>
      <c r="O753" t="str">
        <f t="shared" si="34"/>
        <v>September</v>
      </c>
      <c r="P753">
        <f t="shared" si="35"/>
        <v>82</v>
      </c>
      <c r="Q753" s="42">
        <f>(Main!G753*12.5%)+(H753*12.5%)+(J753*12.5%)+(K753*12.5%)+(I753*20%)+(L753*20%)+(P753*10%)</f>
        <v>69.400000000000006</v>
      </c>
      <c r="R753" t="str">
        <f>VLOOKUP(Q753,Cara!$E$44:$F$49,2,TRUE)</f>
        <v>C</v>
      </c>
      <c r="S753" s="5">
        <f>VLOOKUP(C753,Sheet1!$A$2:$B$1001,2,FALSE)</f>
        <v>38159</v>
      </c>
      <c r="T753" s="6" t="str">
        <f>VLOOKUP(C753,Sheet1!$A$2:$G$1001,7,)</f>
        <v>Kupang</v>
      </c>
      <c r="U753" s="4">
        <f>VLOOKUP(C753,Sheet1!$A$2:$D$1001,4,FALSE)</f>
        <v>164</v>
      </c>
      <c r="V753" s="4">
        <f>VLOOKUP(C753,Sheet1!$A$2:$E$1001,5,FALSE)</f>
        <v>45</v>
      </c>
      <c r="W753" s="4" t="str">
        <f>VLOOKUP(C753,Sheet1!$A$2:$F$1001,6,FALSE)</f>
        <v>Gang Cihampelas No. 05</v>
      </c>
      <c r="X753" s="4" t="str">
        <f>VLOOKUP(Main!C753,Sheet1!$A$2:$C$1001,3,FALSE)</f>
        <v>AB-</v>
      </c>
    </row>
    <row r="754" spans="1:24" ht="15.75" x14ac:dyDescent="0.25">
      <c r="A754" s="43">
        <v>753</v>
      </c>
      <c r="B754" t="str">
        <f>VLOOKUP(D754,Cara!$C$21:$D$27,2,FALSE)</f>
        <v>A</v>
      </c>
      <c r="C754" t="str">
        <f t="shared" si="33"/>
        <v>A0753</v>
      </c>
      <c r="D754" t="s">
        <v>1015</v>
      </c>
      <c r="E754" s="4" t="str">
        <f>VLOOKUP(C754,Detail!$G:$H,2,FALSE)</f>
        <v>Maras Salahudin</v>
      </c>
      <c r="F754" s="4" t="str">
        <f>VLOOKUP(D754,Helper!$D$31:$H$36,5,FALSE)</f>
        <v>Pak Krisna</v>
      </c>
      <c r="G754">
        <v>92</v>
      </c>
      <c r="H754">
        <v>71</v>
      </c>
      <c r="I754">
        <v>67</v>
      </c>
      <c r="J754">
        <v>68</v>
      </c>
      <c r="K754">
        <v>58</v>
      </c>
      <c r="L754">
        <v>58</v>
      </c>
      <c r="M754">
        <v>74</v>
      </c>
      <c r="N754" s="36" t="str">
        <f>IFERROR(VLOOKUP(C754,Absen!$A$2:$B$501,2,FALSE),"No")</f>
        <v>No</v>
      </c>
      <c r="O754" t="str">
        <f t="shared" si="34"/>
        <v>No</v>
      </c>
      <c r="P754">
        <f t="shared" si="35"/>
        <v>74</v>
      </c>
      <c r="Q754" s="42">
        <f>(Main!G754*12.5%)+(H754*12.5%)+(J754*12.5%)+(K754*12.5%)+(I754*20%)+(L754*20%)+(P754*10%)</f>
        <v>68.525000000000006</v>
      </c>
      <c r="R754" t="str">
        <f>VLOOKUP(Q754,Cara!$E$44:$F$49,2,TRUE)</f>
        <v>C</v>
      </c>
      <c r="S754" s="5">
        <f>VLOOKUP(C754,Sheet1!$A$2:$B$1001,2,FALSE)</f>
        <v>37409</v>
      </c>
      <c r="T754" s="6" t="str">
        <f>VLOOKUP(C754,Sheet1!$A$2:$G$1001,7,)</f>
        <v>Purwokerto</v>
      </c>
      <c r="U754" s="4">
        <f>VLOOKUP(C754,Sheet1!$A$2:$D$1001,4,FALSE)</f>
        <v>154</v>
      </c>
      <c r="V754" s="4">
        <f>VLOOKUP(C754,Sheet1!$A$2:$E$1001,5,FALSE)</f>
        <v>75</v>
      </c>
      <c r="W754" s="4" t="str">
        <f>VLOOKUP(C754,Sheet1!$A$2:$F$1001,6,FALSE)</f>
        <v>Jl. Dr. Djunjunan No. 75</v>
      </c>
      <c r="X754" s="4" t="str">
        <f>VLOOKUP(Main!C754,Sheet1!$A$2:$C$1001,3,FALSE)</f>
        <v>A+</v>
      </c>
    </row>
    <row r="755" spans="1:24" ht="15.75" x14ac:dyDescent="0.25">
      <c r="A755" s="43">
        <v>754</v>
      </c>
      <c r="B755" t="str">
        <f>VLOOKUP(D755,Cara!$C$21:$D$27,2,FALSE)</f>
        <v>A</v>
      </c>
      <c r="C755" t="str">
        <f t="shared" si="33"/>
        <v>A0754</v>
      </c>
      <c r="D755" t="s">
        <v>1015</v>
      </c>
      <c r="E755" s="4" t="e">
        <f>VLOOKUP(C755,Detail!G2:H1001,2,FALSE)</f>
        <v>#N/A</v>
      </c>
      <c r="F755" s="4" t="str">
        <f>VLOOKUP(D755,Helper!$D$31:$H$36,5,FALSE)</f>
        <v>Pak Krisna</v>
      </c>
      <c r="G755">
        <v>83</v>
      </c>
      <c r="H755">
        <v>75</v>
      </c>
      <c r="I755">
        <v>86</v>
      </c>
      <c r="J755">
        <v>59</v>
      </c>
      <c r="K755">
        <v>57</v>
      </c>
      <c r="L755">
        <v>99</v>
      </c>
      <c r="M755">
        <v>99</v>
      </c>
      <c r="N755" s="36" t="str">
        <f>IFERROR(VLOOKUP(C755,Absen!$A$2:$B$501,2,FALSE),"No")</f>
        <v>No</v>
      </c>
      <c r="O755" t="str">
        <f t="shared" si="34"/>
        <v>No</v>
      </c>
      <c r="P755">
        <f t="shared" si="35"/>
        <v>99</v>
      </c>
      <c r="Q755" s="42">
        <f>(Main!G755*12.5%)+(H755*12.5%)+(J755*12.5%)+(K755*12.5%)+(I755*20%)+(L755*20%)+(P755*10%)</f>
        <v>81.150000000000006</v>
      </c>
      <c r="R755" t="str">
        <f>VLOOKUP(Q755,Cara!$E$44:$F$49,2,TRUE)</f>
        <v>A</v>
      </c>
      <c r="S755" s="5" t="e">
        <f>VLOOKUP(C755,Sheet1!$A$2:$B$1001,2,FALSE)</f>
        <v>#N/A</v>
      </c>
      <c r="T755" s="6" t="e">
        <f>VLOOKUP(C755,Sheet1!$A$2:$G$1001,7,)</f>
        <v>#N/A</v>
      </c>
      <c r="U755" s="4" t="e">
        <f>VLOOKUP(C755,Sheet1!$A$2:$D$1001,4,FALSE)</f>
        <v>#N/A</v>
      </c>
      <c r="V755" s="4" t="e">
        <f>VLOOKUP(C755,Sheet1!$A$2:$E$1001,5,FALSE)</f>
        <v>#N/A</v>
      </c>
      <c r="W755" s="4" t="e">
        <f>VLOOKUP(C755,Sheet1!$A$2:$F$1001,6,FALSE)</f>
        <v>#N/A</v>
      </c>
      <c r="X755" s="4" t="e">
        <f>VLOOKUP(Main!C755,Sheet1!$A$2:$C$1001,3,FALSE)</f>
        <v>#N/A</v>
      </c>
    </row>
    <row r="756" spans="1:24" ht="15.75" x14ac:dyDescent="0.25">
      <c r="A756" s="43">
        <v>755</v>
      </c>
      <c r="B756" t="str">
        <f>VLOOKUP(D756,Cara!$C$21:$D$27,2,FALSE)</f>
        <v>F</v>
      </c>
      <c r="C756" t="str">
        <f t="shared" si="33"/>
        <v>F0755</v>
      </c>
      <c r="D756" t="s">
        <v>1011</v>
      </c>
      <c r="E756" s="4" t="str">
        <f>VLOOKUP(C756,Detail!$G:$H,2,FALSE)</f>
        <v>Perkasa Wahyuni</v>
      </c>
      <c r="F756" s="4" t="str">
        <f>VLOOKUP(D756,Helper!$D$31:$H$36,5,FALSE)</f>
        <v>Bu Dwi</v>
      </c>
      <c r="G756">
        <v>81</v>
      </c>
      <c r="H756">
        <v>53</v>
      </c>
      <c r="I756">
        <v>77</v>
      </c>
      <c r="J756">
        <v>54</v>
      </c>
      <c r="K756">
        <v>87</v>
      </c>
      <c r="L756">
        <v>43</v>
      </c>
      <c r="M756">
        <v>69</v>
      </c>
      <c r="N756" s="36">
        <f>IFERROR(VLOOKUP(C756,Absen!$A$2:$B$501,2,FALSE),"No")</f>
        <v>44789</v>
      </c>
      <c r="O756" t="str">
        <f t="shared" si="34"/>
        <v>August</v>
      </c>
      <c r="P756">
        <f t="shared" si="35"/>
        <v>59</v>
      </c>
      <c r="Q756" s="42">
        <f>(Main!G756*12.5%)+(H756*12.5%)+(J756*12.5%)+(K756*12.5%)+(I756*20%)+(L756*20%)+(P756*10%)</f>
        <v>64.275000000000006</v>
      </c>
      <c r="R756" t="str">
        <f>VLOOKUP(Q756,Cara!$E$44:$F$49,2,TRUE)</f>
        <v>C</v>
      </c>
      <c r="S756" s="5">
        <f>VLOOKUP(C756,Sheet1!$A$2:$B$1001,2,FALSE)</f>
        <v>38454</v>
      </c>
      <c r="T756" s="6" t="str">
        <f>VLOOKUP(C756,Sheet1!$A$2:$G$1001,7,)</f>
        <v>Ambon</v>
      </c>
      <c r="U756" s="4">
        <f>VLOOKUP(C756,Sheet1!$A$2:$D$1001,4,FALSE)</f>
        <v>180</v>
      </c>
      <c r="V756" s="4">
        <f>VLOOKUP(C756,Sheet1!$A$2:$E$1001,5,FALSE)</f>
        <v>58</v>
      </c>
      <c r="W756" s="4" t="str">
        <f>VLOOKUP(C756,Sheet1!$A$2:$F$1001,6,FALSE)</f>
        <v>Gg. Antapani Lama No. 68</v>
      </c>
      <c r="X756" s="4" t="str">
        <f>VLOOKUP(Main!C756,Sheet1!$A$2:$C$1001,3,FALSE)</f>
        <v>AB-</v>
      </c>
    </row>
    <row r="757" spans="1:24" ht="15.75" x14ac:dyDescent="0.25">
      <c r="A757" s="43">
        <v>756</v>
      </c>
      <c r="B757" t="str">
        <f>VLOOKUP(D757,Cara!$C$21:$D$27,2,FALSE)</f>
        <v>E</v>
      </c>
      <c r="C757" t="str">
        <f t="shared" si="33"/>
        <v>E0756</v>
      </c>
      <c r="D757" t="s">
        <v>1010</v>
      </c>
      <c r="E757" s="4" t="str">
        <f>VLOOKUP(C757,Detail!$G:$H,2,FALSE)</f>
        <v>Xanana Nababan</v>
      </c>
      <c r="F757" s="4" t="str">
        <f>VLOOKUP(D757,Helper!$D$31:$H$36,5,FALSE)</f>
        <v>Bu Ratna</v>
      </c>
      <c r="G757">
        <v>62</v>
      </c>
      <c r="H757">
        <v>51</v>
      </c>
      <c r="I757">
        <v>46</v>
      </c>
      <c r="J757">
        <v>67</v>
      </c>
      <c r="K757">
        <v>83</v>
      </c>
      <c r="L757">
        <v>56</v>
      </c>
      <c r="M757">
        <v>90</v>
      </c>
      <c r="N757" s="36">
        <f>IFERROR(VLOOKUP(C757,Absen!$A$2:$B$501,2,FALSE),"No")</f>
        <v>44883</v>
      </c>
      <c r="O757" t="str">
        <f t="shared" si="34"/>
        <v>November</v>
      </c>
      <c r="P757">
        <f t="shared" si="35"/>
        <v>80</v>
      </c>
      <c r="Q757" s="42">
        <f>(Main!G757*12.5%)+(H757*12.5%)+(J757*12.5%)+(K757*12.5%)+(I757*20%)+(L757*20%)+(P757*10%)</f>
        <v>61.275000000000006</v>
      </c>
      <c r="R757" t="str">
        <f>VLOOKUP(Q757,Cara!$E$44:$F$49,2,TRUE)</f>
        <v>C</v>
      </c>
      <c r="S757" s="5">
        <f>VLOOKUP(C757,Sheet1!$A$2:$B$1001,2,FALSE)</f>
        <v>38359</v>
      </c>
      <c r="T757" s="6" t="str">
        <f>VLOOKUP(C757,Sheet1!$A$2:$G$1001,7,)</f>
        <v>Blitar</v>
      </c>
      <c r="U757" s="4">
        <f>VLOOKUP(C757,Sheet1!$A$2:$D$1001,4,FALSE)</f>
        <v>176</v>
      </c>
      <c r="V757" s="4">
        <f>VLOOKUP(C757,Sheet1!$A$2:$E$1001,5,FALSE)</f>
        <v>71</v>
      </c>
      <c r="W757" s="4" t="str">
        <f>VLOOKUP(C757,Sheet1!$A$2:$F$1001,6,FALSE)</f>
        <v>Jl. Dipenogoro No. 36</v>
      </c>
      <c r="X757" s="4" t="str">
        <f>VLOOKUP(Main!C757,Sheet1!$A$2:$C$1001,3,FALSE)</f>
        <v>AB+</v>
      </c>
    </row>
    <row r="758" spans="1:24" ht="15.75" x14ac:dyDescent="0.25">
      <c r="A758" s="43">
        <v>757</v>
      </c>
      <c r="B758" t="str">
        <f>VLOOKUP(D758,Cara!$C$21:$D$27,2,FALSE)</f>
        <v>D</v>
      </c>
      <c r="C758" t="str">
        <f t="shared" si="33"/>
        <v>D0757</v>
      </c>
      <c r="D758" t="s">
        <v>1013</v>
      </c>
      <c r="E758" s="4" t="str">
        <f>VLOOKUP(C758,Detail!$G:$H,2,FALSE)</f>
        <v>Tri Prasetyo</v>
      </c>
      <c r="F758" s="4" t="str">
        <f>VLOOKUP(D758,Helper!$D$31:$H$36,5,FALSE)</f>
        <v>Bu Made</v>
      </c>
      <c r="G758">
        <v>66</v>
      </c>
      <c r="H758">
        <v>66</v>
      </c>
      <c r="I758">
        <v>76</v>
      </c>
      <c r="J758">
        <v>58</v>
      </c>
      <c r="K758">
        <v>93</v>
      </c>
      <c r="L758">
        <v>54</v>
      </c>
      <c r="M758">
        <v>74</v>
      </c>
      <c r="N758" s="36">
        <f>IFERROR(VLOOKUP(C758,Absen!$A$2:$B$501,2,FALSE),"No")</f>
        <v>44818</v>
      </c>
      <c r="O758" t="str">
        <f t="shared" si="34"/>
        <v>September</v>
      </c>
      <c r="P758">
        <f t="shared" si="35"/>
        <v>64</v>
      </c>
      <c r="Q758" s="42">
        <f>(Main!G758*12.5%)+(H758*12.5%)+(J758*12.5%)+(K758*12.5%)+(I758*20%)+(L758*20%)+(P758*10%)</f>
        <v>67.775000000000006</v>
      </c>
      <c r="R758" t="str">
        <f>VLOOKUP(Q758,Cara!$E$44:$F$49,2,TRUE)</f>
        <v>C</v>
      </c>
      <c r="S758" s="5">
        <f>VLOOKUP(C758,Sheet1!$A$2:$B$1001,2,FALSE)</f>
        <v>38349</v>
      </c>
      <c r="T758" s="6" t="str">
        <f>VLOOKUP(C758,Sheet1!$A$2:$G$1001,7,)</f>
        <v>Sawahlunto</v>
      </c>
      <c r="U758" s="4">
        <f>VLOOKUP(C758,Sheet1!$A$2:$D$1001,4,FALSE)</f>
        <v>176</v>
      </c>
      <c r="V758" s="4">
        <f>VLOOKUP(C758,Sheet1!$A$2:$E$1001,5,FALSE)</f>
        <v>92</v>
      </c>
      <c r="W758" s="4" t="str">
        <f>VLOOKUP(C758,Sheet1!$A$2:$F$1001,6,FALSE)</f>
        <v xml:space="preserve">Gg. Indragiri No. 9
</v>
      </c>
      <c r="X758" s="4" t="str">
        <f>VLOOKUP(Main!C758,Sheet1!$A$2:$C$1001,3,FALSE)</f>
        <v>AB-</v>
      </c>
    </row>
    <row r="759" spans="1:24" ht="15.75" x14ac:dyDescent="0.25">
      <c r="A759" s="43">
        <v>758</v>
      </c>
      <c r="B759" t="str">
        <f>VLOOKUP(D759,Cara!$C$21:$D$27,2,FALSE)</f>
        <v>A</v>
      </c>
      <c r="C759" t="str">
        <f t="shared" si="33"/>
        <v>A0758</v>
      </c>
      <c r="D759" t="s">
        <v>1015</v>
      </c>
      <c r="E759" s="4" t="str">
        <f>VLOOKUP(C759,Detail!$G:$H,2,FALSE)</f>
        <v>Wani Kuswandari</v>
      </c>
      <c r="F759" s="4" t="str">
        <f>VLOOKUP(D759,Helper!$D$31:$H$36,5,FALSE)</f>
        <v>Pak Krisna</v>
      </c>
      <c r="G759">
        <v>69</v>
      </c>
      <c r="H759">
        <v>67</v>
      </c>
      <c r="I759">
        <v>35</v>
      </c>
      <c r="J759">
        <v>66</v>
      </c>
      <c r="K759">
        <v>83</v>
      </c>
      <c r="L759">
        <v>64</v>
      </c>
      <c r="M759">
        <v>80</v>
      </c>
      <c r="N759" s="36">
        <f>IFERROR(VLOOKUP(C759,Absen!$A$2:$B$501,2,FALSE),"No")</f>
        <v>44800</v>
      </c>
      <c r="O759" t="str">
        <f t="shared" si="34"/>
        <v>August</v>
      </c>
      <c r="P759">
        <f t="shared" si="35"/>
        <v>70</v>
      </c>
      <c r="Q759" s="42">
        <f>(Main!G759*12.5%)+(H759*12.5%)+(J759*12.5%)+(K759*12.5%)+(I759*20%)+(L759*20%)+(P759*10%)</f>
        <v>62.424999999999997</v>
      </c>
      <c r="R759" t="str">
        <f>VLOOKUP(Q759,Cara!$E$44:$F$49,2,TRUE)</f>
        <v>C</v>
      </c>
      <c r="S759" s="5">
        <f>VLOOKUP(C759,Sheet1!$A$2:$B$1001,2,FALSE)</f>
        <v>37085</v>
      </c>
      <c r="T759" s="6" t="str">
        <f>VLOOKUP(C759,Sheet1!$A$2:$G$1001,7,)</f>
        <v>Bontang</v>
      </c>
      <c r="U759" s="4">
        <f>VLOOKUP(C759,Sheet1!$A$2:$D$1001,4,FALSE)</f>
        <v>153</v>
      </c>
      <c r="V759" s="4">
        <f>VLOOKUP(C759,Sheet1!$A$2:$E$1001,5,FALSE)</f>
        <v>76</v>
      </c>
      <c r="W759" s="4" t="str">
        <f>VLOOKUP(C759,Sheet1!$A$2:$F$1001,6,FALSE)</f>
        <v>Jl. Rungkut Industri No. 62</v>
      </c>
      <c r="X759" s="4" t="str">
        <f>VLOOKUP(Main!C759,Sheet1!$A$2:$C$1001,3,FALSE)</f>
        <v>A+</v>
      </c>
    </row>
    <row r="760" spans="1:24" ht="15.75" x14ac:dyDescent="0.25">
      <c r="A760" s="43">
        <v>759</v>
      </c>
      <c r="B760" t="str">
        <f>VLOOKUP(D760,Cara!$C$21:$D$27,2,FALSE)</f>
        <v>A</v>
      </c>
      <c r="C760" t="str">
        <f t="shared" si="33"/>
        <v>A0759</v>
      </c>
      <c r="D760" t="s">
        <v>1015</v>
      </c>
      <c r="E760" s="4" t="str">
        <f>VLOOKUP(C760,Detail!$G:$H,2,FALSE)</f>
        <v>Irfan Handayani</v>
      </c>
      <c r="F760" s="4" t="str">
        <f>VLOOKUP(D760,Helper!$D$31:$H$36,5,FALSE)</f>
        <v>Pak Krisna</v>
      </c>
      <c r="G760">
        <v>67</v>
      </c>
      <c r="H760">
        <v>65</v>
      </c>
      <c r="I760">
        <v>75</v>
      </c>
      <c r="J760">
        <v>52</v>
      </c>
      <c r="K760">
        <v>83</v>
      </c>
      <c r="L760">
        <v>56</v>
      </c>
      <c r="M760">
        <v>82</v>
      </c>
      <c r="N760" s="36" t="str">
        <f>IFERROR(VLOOKUP(C760,Absen!$A$2:$B$501,2,FALSE),"No")</f>
        <v>No</v>
      </c>
      <c r="O760" t="str">
        <f t="shared" si="34"/>
        <v>No</v>
      </c>
      <c r="P760">
        <f t="shared" si="35"/>
        <v>82</v>
      </c>
      <c r="Q760" s="42">
        <f>(Main!G760*12.5%)+(H760*12.5%)+(J760*12.5%)+(K760*12.5%)+(I760*20%)+(L760*20%)+(P760*10%)</f>
        <v>67.775000000000006</v>
      </c>
      <c r="R760" t="str">
        <f>VLOOKUP(Q760,Cara!$E$44:$F$49,2,TRUE)</f>
        <v>C</v>
      </c>
      <c r="S760" s="5">
        <f>VLOOKUP(C760,Sheet1!$A$2:$B$1001,2,FALSE)</f>
        <v>37888</v>
      </c>
      <c r="T760" s="6" t="str">
        <f>VLOOKUP(C760,Sheet1!$A$2:$G$1001,7,)</f>
        <v>Prabumulih</v>
      </c>
      <c r="U760" s="4">
        <f>VLOOKUP(C760,Sheet1!$A$2:$D$1001,4,FALSE)</f>
        <v>150</v>
      </c>
      <c r="V760" s="4">
        <f>VLOOKUP(C760,Sheet1!$A$2:$E$1001,5,FALSE)</f>
        <v>79</v>
      </c>
      <c r="W760" s="4" t="str">
        <f>VLOOKUP(C760,Sheet1!$A$2:$F$1001,6,FALSE)</f>
        <v>Gg. Surapati No. 68</v>
      </c>
      <c r="X760" s="4" t="str">
        <f>VLOOKUP(Main!C760,Sheet1!$A$2:$C$1001,3,FALSE)</f>
        <v>AB+</v>
      </c>
    </row>
    <row r="761" spans="1:24" ht="15.75" x14ac:dyDescent="0.25">
      <c r="A761" s="43">
        <v>760</v>
      </c>
      <c r="B761" t="str">
        <f>VLOOKUP(D761,Cara!$C$21:$D$27,2,FALSE)</f>
        <v>F</v>
      </c>
      <c r="C761" t="str">
        <f t="shared" si="33"/>
        <v>F0760</v>
      </c>
      <c r="D761" t="s">
        <v>1011</v>
      </c>
      <c r="E761" s="4" t="str">
        <f>VLOOKUP(C761,Detail!$G:$H,2,FALSE)</f>
        <v>Amelia Nasyiah</v>
      </c>
      <c r="F761" s="4" t="str">
        <f>VLOOKUP(D761,Helper!$D$31:$H$36,5,FALSE)</f>
        <v>Bu Dwi</v>
      </c>
      <c r="G761">
        <v>89</v>
      </c>
      <c r="H761">
        <v>60</v>
      </c>
      <c r="I761">
        <v>71</v>
      </c>
      <c r="J761">
        <v>58</v>
      </c>
      <c r="K761">
        <v>92</v>
      </c>
      <c r="L761">
        <v>57</v>
      </c>
      <c r="M761">
        <v>90</v>
      </c>
      <c r="N761" s="36" t="str">
        <f>IFERROR(VLOOKUP(C761,Absen!$A$2:$B$501,2,FALSE),"No")</f>
        <v>No</v>
      </c>
      <c r="O761" t="str">
        <f t="shared" si="34"/>
        <v>No</v>
      </c>
      <c r="P761">
        <f t="shared" si="35"/>
        <v>90</v>
      </c>
      <c r="Q761" s="42">
        <f>(Main!G761*12.5%)+(H761*12.5%)+(J761*12.5%)+(K761*12.5%)+(I761*20%)+(L761*20%)+(P761*10%)</f>
        <v>71.974999999999994</v>
      </c>
      <c r="R761" t="str">
        <f>VLOOKUP(Q761,Cara!$E$44:$F$49,2,TRUE)</f>
        <v>B</v>
      </c>
      <c r="S761" s="5">
        <f>VLOOKUP(C761,Sheet1!$A$2:$B$1001,2,FALSE)</f>
        <v>37682</v>
      </c>
      <c r="T761" s="6" t="str">
        <f>VLOOKUP(C761,Sheet1!$A$2:$G$1001,7,)</f>
        <v>Singkawang</v>
      </c>
      <c r="U761" s="4">
        <f>VLOOKUP(C761,Sheet1!$A$2:$D$1001,4,FALSE)</f>
        <v>180</v>
      </c>
      <c r="V761" s="4">
        <f>VLOOKUP(C761,Sheet1!$A$2:$E$1001,5,FALSE)</f>
        <v>74</v>
      </c>
      <c r="W761" s="4" t="str">
        <f>VLOOKUP(C761,Sheet1!$A$2:$F$1001,6,FALSE)</f>
        <v>Gang Ronggowarsito No. 18</v>
      </c>
      <c r="X761" s="4" t="str">
        <f>VLOOKUP(Main!C761,Sheet1!$A$2:$C$1001,3,FALSE)</f>
        <v>B+</v>
      </c>
    </row>
    <row r="762" spans="1:24" ht="15.75" x14ac:dyDescent="0.25">
      <c r="A762" s="43">
        <v>761</v>
      </c>
      <c r="B762" t="str">
        <f>VLOOKUP(D762,Cara!$C$21:$D$27,2,FALSE)</f>
        <v>B</v>
      </c>
      <c r="C762" t="str">
        <f t="shared" si="33"/>
        <v>B0761</v>
      </c>
      <c r="D762" t="s">
        <v>1014</v>
      </c>
      <c r="E762" s="4" t="str">
        <f>VLOOKUP(C762,Detail!$G:$H,2,FALSE)</f>
        <v>Darijan Wacana</v>
      </c>
      <c r="F762" s="4" t="str">
        <f>VLOOKUP(D762,Helper!$D$31:$H$36,5,FALSE)</f>
        <v>Pak Budi</v>
      </c>
      <c r="G762">
        <v>74</v>
      </c>
      <c r="H762">
        <v>64</v>
      </c>
      <c r="I762">
        <v>30</v>
      </c>
      <c r="J762">
        <v>74</v>
      </c>
      <c r="K762">
        <v>54</v>
      </c>
      <c r="L762">
        <v>84</v>
      </c>
      <c r="M762">
        <v>61</v>
      </c>
      <c r="N762" s="36">
        <f>IFERROR(VLOOKUP(C762,Absen!$A$2:$B$501,2,FALSE),"No")</f>
        <v>44863</v>
      </c>
      <c r="O762" t="str">
        <f t="shared" si="34"/>
        <v>October</v>
      </c>
      <c r="P762">
        <f t="shared" si="35"/>
        <v>51</v>
      </c>
      <c r="Q762" s="42">
        <f>(Main!G762*12.5%)+(H762*12.5%)+(J762*12.5%)+(K762*12.5%)+(I762*20%)+(L762*20%)+(P762*10%)</f>
        <v>61.15</v>
      </c>
      <c r="R762" t="str">
        <f>VLOOKUP(Q762,Cara!$E$44:$F$49,2,TRUE)</f>
        <v>C</v>
      </c>
      <c r="S762" s="5">
        <f>VLOOKUP(C762,Sheet1!$A$2:$B$1001,2,FALSE)</f>
        <v>37601</v>
      </c>
      <c r="T762" s="6" t="str">
        <f>VLOOKUP(C762,Sheet1!$A$2:$G$1001,7,)</f>
        <v>Singkawang</v>
      </c>
      <c r="U762" s="4">
        <f>VLOOKUP(C762,Sheet1!$A$2:$D$1001,4,FALSE)</f>
        <v>168</v>
      </c>
      <c r="V762" s="4">
        <f>VLOOKUP(C762,Sheet1!$A$2:$E$1001,5,FALSE)</f>
        <v>88</v>
      </c>
      <c r="W762" s="4" t="str">
        <f>VLOOKUP(C762,Sheet1!$A$2:$F$1001,6,FALSE)</f>
        <v>Jl. Jamika No. 21</v>
      </c>
      <c r="X762" s="4" t="str">
        <f>VLOOKUP(Main!C762,Sheet1!$A$2:$C$1001,3,FALSE)</f>
        <v>AB-</v>
      </c>
    </row>
    <row r="763" spans="1:24" ht="15.75" x14ac:dyDescent="0.25">
      <c r="A763" s="43">
        <v>762</v>
      </c>
      <c r="B763" t="str">
        <f>VLOOKUP(D763,Cara!$C$21:$D$27,2,FALSE)</f>
        <v>A</v>
      </c>
      <c r="C763" t="str">
        <f t="shared" si="33"/>
        <v>A0762</v>
      </c>
      <c r="D763" t="s">
        <v>1015</v>
      </c>
      <c r="E763" s="4" t="str">
        <f>VLOOKUP(C763,Detail!$G:$H,2,FALSE)</f>
        <v>Argono Padmasari</v>
      </c>
      <c r="F763" s="4" t="str">
        <f>VLOOKUP(D763,Helper!$D$31:$H$36,5,FALSE)</f>
        <v>Pak Krisna</v>
      </c>
      <c r="G763">
        <v>78</v>
      </c>
      <c r="H763">
        <v>73</v>
      </c>
      <c r="I763">
        <v>93</v>
      </c>
      <c r="J763">
        <v>75</v>
      </c>
      <c r="K763">
        <v>54</v>
      </c>
      <c r="L763">
        <v>54</v>
      </c>
      <c r="M763">
        <v>82</v>
      </c>
      <c r="N763" s="36" t="str">
        <f>IFERROR(VLOOKUP(C763,Absen!$A$2:$B$501,2,FALSE),"No")</f>
        <v>No</v>
      </c>
      <c r="O763" t="str">
        <f t="shared" si="34"/>
        <v>No</v>
      </c>
      <c r="P763">
        <f t="shared" si="35"/>
        <v>82</v>
      </c>
      <c r="Q763" s="42">
        <f>(Main!G763*12.5%)+(H763*12.5%)+(J763*12.5%)+(K763*12.5%)+(I763*20%)+(L763*20%)+(P763*10%)</f>
        <v>72.600000000000009</v>
      </c>
      <c r="R763" t="str">
        <f>VLOOKUP(Q763,Cara!$E$44:$F$49,2,TRUE)</f>
        <v>B</v>
      </c>
      <c r="S763" s="5">
        <f>VLOOKUP(C763,Sheet1!$A$2:$B$1001,2,FALSE)</f>
        <v>37481</v>
      </c>
      <c r="T763" s="6" t="str">
        <f>VLOOKUP(C763,Sheet1!$A$2:$G$1001,7,)</f>
        <v>Padang</v>
      </c>
      <c r="U763" s="4">
        <f>VLOOKUP(C763,Sheet1!$A$2:$D$1001,4,FALSE)</f>
        <v>164</v>
      </c>
      <c r="V763" s="4">
        <f>VLOOKUP(C763,Sheet1!$A$2:$E$1001,5,FALSE)</f>
        <v>94</v>
      </c>
      <c r="W763" s="4" t="str">
        <f>VLOOKUP(C763,Sheet1!$A$2:$F$1001,6,FALSE)</f>
        <v>Gg. Ahmad Yani No. 79</v>
      </c>
      <c r="X763" s="4" t="str">
        <f>VLOOKUP(Main!C763,Sheet1!$A$2:$C$1001,3,FALSE)</f>
        <v>O-</v>
      </c>
    </row>
    <row r="764" spans="1:24" ht="15.75" x14ac:dyDescent="0.25">
      <c r="A764" s="43">
        <v>763</v>
      </c>
      <c r="B764" t="str">
        <f>VLOOKUP(D764,Cara!$C$21:$D$27,2,FALSE)</f>
        <v>A</v>
      </c>
      <c r="C764" t="str">
        <f t="shared" si="33"/>
        <v>A0763</v>
      </c>
      <c r="D764" t="s">
        <v>1015</v>
      </c>
      <c r="E764" s="4" t="str">
        <f>VLOOKUP(C764,Detail!$G:$H,2,FALSE)</f>
        <v>Maryadi Hakim</v>
      </c>
      <c r="F764" s="4" t="str">
        <f>VLOOKUP(D764,Helper!$D$31:$H$36,5,FALSE)</f>
        <v>Pak Krisna</v>
      </c>
      <c r="G764">
        <v>90</v>
      </c>
      <c r="H764">
        <v>48</v>
      </c>
      <c r="I764">
        <v>54</v>
      </c>
      <c r="J764">
        <v>53</v>
      </c>
      <c r="K764">
        <v>50</v>
      </c>
      <c r="L764">
        <v>57</v>
      </c>
      <c r="M764">
        <v>71</v>
      </c>
      <c r="N764" s="36">
        <f>IFERROR(VLOOKUP(C764,Absen!$A$2:$B$501,2,FALSE),"No")</f>
        <v>44819</v>
      </c>
      <c r="O764" t="str">
        <f t="shared" si="34"/>
        <v>September</v>
      </c>
      <c r="P764">
        <f t="shared" si="35"/>
        <v>61</v>
      </c>
      <c r="Q764" s="42">
        <f>(Main!G764*12.5%)+(H764*12.5%)+(J764*12.5%)+(K764*12.5%)+(I764*20%)+(L764*20%)+(P764*10%)</f>
        <v>58.424999999999997</v>
      </c>
      <c r="R764" t="str">
        <f>VLOOKUP(Q764,Cara!$E$44:$F$49,2,TRUE)</f>
        <v>D</v>
      </c>
      <c r="S764" s="5">
        <f>VLOOKUP(C764,Sheet1!$A$2:$B$1001,2,FALSE)</f>
        <v>37918</v>
      </c>
      <c r="T764" s="6" t="str">
        <f>VLOOKUP(C764,Sheet1!$A$2:$G$1001,7,)</f>
        <v>Bontang</v>
      </c>
      <c r="U764" s="4">
        <f>VLOOKUP(C764,Sheet1!$A$2:$D$1001,4,FALSE)</f>
        <v>155</v>
      </c>
      <c r="V764" s="4">
        <f>VLOOKUP(C764,Sheet1!$A$2:$E$1001,5,FALSE)</f>
        <v>48</v>
      </c>
      <c r="W764" s="4" t="str">
        <f>VLOOKUP(C764,Sheet1!$A$2:$F$1001,6,FALSE)</f>
        <v>Gg. Pasir Koja No. 91</v>
      </c>
      <c r="X764" s="4" t="str">
        <f>VLOOKUP(Main!C764,Sheet1!$A$2:$C$1001,3,FALSE)</f>
        <v>AB+</v>
      </c>
    </row>
    <row r="765" spans="1:24" ht="15.75" x14ac:dyDescent="0.25">
      <c r="A765" s="43">
        <v>764</v>
      </c>
      <c r="B765" t="str">
        <f>VLOOKUP(D765,Cara!$C$21:$D$27,2,FALSE)</f>
        <v>C</v>
      </c>
      <c r="C765" t="str">
        <f t="shared" si="33"/>
        <v>C0764</v>
      </c>
      <c r="D765" t="s">
        <v>1012</v>
      </c>
      <c r="E765" s="4" t="str">
        <f>VLOOKUP(C765,Detail!$G:$H,2,FALSE)</f>
        <v>Timbul Hassanah</v>
      </c>
      <c r="F765" s="4" t="str">
        <f>VLOOKUP(D765,Helper!$D$31:$H$36,5,FALSE)</f>
        <v>Pak Andi</v>
      </c>
      <c r="G765">
        <v>56</v>
      </c>
      <c r="H765">
        <v>46</v>
      </c>
      <c r="I765">
        <v>38</v>
      </c>
      <c r="J765">
        <v>61</v>
      </c>
      <c r="K765">
        <v>58</v>
      </c>
      <c r="L765">
        <v>71</v>
      </c>
      <c r="M765">
        <v>71</v>
      </c>
      <c r="N765" s="36">
        <f>IFERROR(VLOOKUP(C765,Absen!$A$2:$B$501,2,FALSE),"No")</f>
        <v>44881</v>
      </c>
      <c r="O765" t="str">
        <f t="shared" si="34"/>
        <v>November</v>
      </c>
      <c r="P765">
        <f t="shared" si="35"/>
        <v>61</v>
      </c>
      <c r="Q765" s="42">
        <f>(Main!G765*12.5%)+(H765*12.5%)+(J765*12.5%)+(K765*12.5%)+(I765*20%)+(L765*20%)+(P765*10%)</f>
        <v>55.525000000000006</v>
      </c>
      <c r="R765" t="str">
        <f>VLOOKUP(Q765,Cara!$E$44:$F$49,2,TRUE)</f>
        <v>D</v>
      </c>
      <c r="S765" s="5">
        <f>VLOOKUP(C765,Sheet1!$A$2:$B$1001,2,FALSE)</f>
        <v>38425</v>
      </c>
      <c r="T765" s="6" t="str">
        <f>VLOOKUP(C765,Sheet1!$A$2:$G$1001,7,)</f>
        <v>Sawahlunto</v>
      </c>
      <c r="U765" s="4">
        <f>VLOOKUP(C765,Sheet1!$A$2:$D$1001,4,FALSE)</f>
        <v>167</v>
      </c>
      <c r="V765" s="4">
        <f>VLOOKUP(C765,Sheet1!$A$2:$E$1001,5,FALSE)</f>
        <v>94</v>
      </c>
      <c r="W765" s="4" t="str">
        <f>VLOOKUP(C765,Sheet1!$A$2:$F$1001,6,FALSE)</f>
        <v xml:space="preserve">Jl. Cikutra Barat No. 2
</v>
      </c>
      <c r="X765" s="4" t="str">
        <f>VLOOKUP(Main!C765,Sheet1!$A$2:$C$1001,3,FALSE)</f>
        <v>A+</v>
      </c>
    </row>
    <row r="766" spans="1:24" ht="15.75" x14ac:dyDescent="0.25">
      <c r="A766" s="43">
        <v>765</v>
      </c>
      <c r="B766" t="str">
        <f>VLOOKUP(D766,Cara!$C$21:$D$27,2,FALSE)</f>
        <v>E</v>
      </c>
      <c r="C766" t="str">
        <f t="shared" si="33"/>
        <v>E0765</v>
      </c>
      <c r="D766" t="s">
        <v>1010</v>
      </c>
      <c r="E766" s="4" t="str">
        <f>VLOOKUP(C766,Detail!$G:$H,2,FALSE)</f>
        <v>Digdaya Mustofa</v>
      </c>
      <c r="F766" s="4" t="str">
        <f>VLOOKUP(D766,Helper!$D$31:$H$36,5,FALSE)</f>
        <v>Bu Ratna</v>
      </c>
      <c r="G766">
        <v>89</v>
      </c>
      <c r="H766">
        <v>65</v>
      </c>
      <c r="I766">
        <v>68</v>
      </c>
      <c r="J766">
        <v>74</v>
      </c>
      <c r="K766">
        <v>50</v>
      </c>
      <c r="L766">
        <v>48</v>
      </c>
      <c r="M766">
        <v>87</v>
      </c>
      <c r="N766" s="36" t="str">
        <f>IFERROR(VLOOKUP(C766,Absen!$A$2:$B$501,2,FALSE),"No")</f>
        <v>No</v>
      </c>
      <c r="O766" t="str">
        <f t="shared" si="34"/>
        <v>No</v>
      </c>
      <c r="P766">
        <f t="shared" si="35"/>
        <v>87</v>
      </c>
      <c r="Q766" s="42">
        <f>(Main!G766*12.5%)+(H766*12.5%)+(J766*12.5%)+(K766*12.5%)+(I766*20%)+(L766*20%)+(P766*10%)</f>
        <v>66.650000000000006</v>
      </c>
      <c r="R766" t="str">
        <f>VLOOKUP(Q766,Cara!$E$44:$F$49,2,TRUE)</f>
        <v>C</v>
      </c>
      <c r="S766" s="5">
        <f>VLOOKUP(C766,Sheet1!$A$2:$B$1001,2,FALSE)</f>
        <v>37637</v>
      </c>
      <c r="T766" s="6" t="str">
        <f>VLOOKUP(C766,Sheet1!$A$2:$G$1001,7,)</f>
        <v>Tidore Kepulauan</v>
      </c>
      <c r="U766" s="4">
        <f>VLOOKUP(C766,Sheet1!$A$2:$D$1001,4,FALSE)</f>
        <v>172</v>
      </c>
      <c r="V766" s="4">
        <f>VLOOKUP(C766,Sheet1!$A$2:$E$1001,5,FALSE)</f>
        <v>94</v>
      </c>
      <c r="W766" s="4" t="str">
        <f>VLOOKUP(C766,Sheet1!$A$2:$F$1001,6,FALSE)</f>
        <v xml:space="preserve">Gang Gardujati No. 4
</v>
      </c>
      <c r="X766" s="4" t="str">
        <f>VLOOKUP(Main!C766,Sheet1!$A$2:$C$1001,3,FALSE)</f>
        <v>B-</v>
      </c>
    </row>
    <row r="767" spans="1:24" ht="15.75" x14ac:dyDescent="0.25">
      <c r="A767" s="43">
        <v>766</v>
      </c>
      <c r="B767" t="str">
        <f>VLOOKUP(D767,Cara!$C$21:$D$27,2,FALSE)</f>
        <v>A</v>
      </c>
      <c r="C767" t="str">
        <f t="shared" si="33"/>
        <v>A0766</v>
      </c>
      <c r="D767" t="s">
        <v>1015</v>
      </c>
      <c r="E767" s="4" t="str">
        <f>VLOOKUP(C767,Detail!$G:$H,2,FALSE)</f>
        <v>Dariati Wastuti</v>
      </c>
      <c r="F767" s="4" t="str">
        <f>VLOOKUP(D767,Helper!$D$31:$H$36,5,FALSE)</f>
        <v>Pak Krisna</v>
      </c>
      <c r="G767">
        <v>81</v>
      </c>
      <c r="H767">
        <v>74</v>
      </c>
      <c r="I767">
        <v>94</v>
      </c>
      <c r="J767">
        <v>59</v>
      </c>
      <c r="K767">
        <v>66</v>
      </c>
      <c r="L767">
        <v>49</v>
      </c>
      <c r="M767">
        <v>88</v>
      </c>
      <c r="N767" s="36">
        <f>IFERROR(VLOOKUP(C767,Absen!$A$2:$B$501,2,FALSE),"No")</f>
        <v>44892</v>
      </c>
      <c r="O767" t="str">
        <f t="shared" si="34"/>
        <v>November</v>
      </c>
      <c r="P767">
        <f t="shared" si="35"/>
        <v>78</v>
      </c>
      <c r="Q767" s="42">
        <f>(Main!G767*12.5%)+(H767*12.5%)+(J767*12.5%)+(K767*12.5%)+(I767*20%)+(L767*20%)+(P767*10%)</f>
        <v>71.399999999999991</v>
      </c>
      <c r="R767" t="str">
        <f>VLOOKUP(Q767,Cara!$E$44:$F$49,2,TRUE)</f>
        <v>B</v>
      </c>
      <c r="S767" s="5">
        <f>VLOOKUP(C767,Sheet1!$A$2:$B$1001,2,FALSE)</f>
        <v>37405</v>
      </c>
      <c r="T767" s="6" t="str">
        <f>VLOOKUP(C767,Sheet1!$A$2:$G$1001,7,)</f>
        <v>Kota Administrasi Jakarta Utara</v>
      </c>
      <c r="U767" s="4">
        <f>VLOOKUP(C767,Sheet1!$A$2:$D$1001,4,FALSE)</f>
        <v>176</v>
      </c>
      <c r="V767" s="4">
        <f>VLOOKUP(C767,Sheet1!$A$2:$E$1001,5,FALSE)</f>
        <v>63</v>
      </c>
      <c r="W767" s="4" t="str">
        <f>VLOOKUP(C767,Sheet1!$A$2:$F$1001,6,FALSE)</f>
        <v xml:space="preserve">Jalan Rawamangun No. 7
</v>
      </c>
      <c r="X767" s="4" t="str">
        <f>VLOOKUP(Main!C767,Sheet1!$A$2:$C$1001,3,FALSE)</f>
        <v>B+</v>
      </c>
    </row>
    <row r="768" spans="1:24" ht="15.75" x14ac:dyDescent="0.25">
      <c r="A768" s="43">
        <v>767</v>
      </c>
      <c r="B768" t="str">
        <f>VLOOKUP(D768,Cara!$C$21:$D$27,2,FALSE)</f>
        <v>B</v>
      </c>
      <c r="C768" t="str">
        <f t="shared" si="33"/>
        <v>B0767</v>
      </c>
      <c r="D768" t="s">
        <v>1014</v>
      </c>
      <c r="E768" s="4" t="str">
        <f>VLOOKUP(C768,Detail!$G:$H,2,FALSE)</f>
        <v>Ihsan Sudiati</v>
      </c>
      <c r="F768" s="4" t="str">
        <f>VLOOKUP(D768,Helper!$D$31:$H$36,5,FALSE)</f>
        <v>Pak Budi</v>
      </c>
      <c r="G768">
        <v>94</v>
      </c>
      <c r="H768">
        <v>42</v>
      </c>
      <c r="I768">
        <v>91</v>
      </c>
      <c r="J768">
        <v>59</v>
      </c>
      <c r="K768">
        <v>52</v>
      </c>
      <c r="L768">
        <v>80</v>
      </c>
      <c r="M768">
        <v>94</v>
      </c>
      <c r="N768" s="36" t="str">
        <f>IFERROR(VLOOKUP(C768,Absen!$A$2:$B$501,2,FALSE),"No")</f>
        <v>No</v>
      </c>
      <c r="O768" t="str">
        <f t="shared" si="34"/>
        <v>No</v>
      </c>
      <c r="P768">
        <f t="shared" si="35"/>
        <v>94</v>
      </c>
      <c r="Q768" s="42">
        <f>(Main!G768*12.5%)+(H768*12.5%)+(J768*12.5%)+(K768*12.5%)+(I768*20%)+(L768*20%)+(P768*10%)</f>
        <v>74.475000000000009</v>
      </c>
      <c r="R768" t="str">
        <f>VLOOKUP(Q768,Cara!$E$44:$F$49,2,TRUE)</f>
        <v>B</v>
      </c>
      <c r="S768" s="5">
        <f>VLOOKUP(C768,Sheet1!$A$2:$B$1001,2,FALSE)</f>
        <v>37083</v>
      </c>
      <c r="T768" s="6" t="str">
        <f>VLOOKUP(C768,Sheet1!$A$2:$G$1001,7,)</f>
        <v>Tegal</v>
      </c>
      <c r="U768" s="4">
        <f>VLOOKUP(C768,Sheet1!$A$2:$D$1001,4,FALSE)</f>
        <v>162</v>
      </c>
      <c r="V768" s="4">
        <f>VLOOKUP(C768,Sheet1!$A$2:$E$1001,5,FALSE)</f>
        <v>46</v>
      </c>
      <c r="W768" s="4" t="str">
        <f>VLOOKUP(C768,Sheet1!$A$2:$F$1001,6,FALSE)</f>
        <v xml:space="preserve">Jalan Surapati No. 2
</v>
      </c>
      <c r="X768" s="4" t="str">
        <f>VLOOKUP(Main!C768,Sheet1!$A$2:$C$1001,3,FALSE)</f>
        <v>O+</v>
      </c>
    </row>
    <row r="769" spans="1:24" ht="15.75" x14ac:dyDescent="0.25">
      <c r="A769" s="43">
        <v>768</v>
      </c>
      <c r="B769" t="str">
        <f>VLOOKUP(D769,Cara!$C$21:$D$27,2,FALSE)</f>
        <v>E</v>
      </c>
      <c r="C769" t="str">
        <f t="shared" si="33"/>
        <v>E0768</v>
      </c>
      <c r="D769" t="s">
        <v>1010</v>
      </c>
      <c r="E769" s="4" t="str">
        <f>VLOOKUP(C769,Detail!$G:$H,2,FALSE)</f>
        <v>Marwata Susanti</v>
      </c>
      <c r="F769" s="4" t="str">
        <f>VLOOKUP(D769,Helper!$D$31:$H$36,5,FALSE)</f>
        <v>Bu Ratna</v>
      </c>
      <c r="G769">
        <v>63</v>
      </c>
      <c r="H769">
        <v>67</v>
      </c>
      <c r="I769">
        <v>57</v>
      </c>
      <c r="J769">
        <v>68</v>
      </c>
      <c r="K769">
        <v>85</v>
      </c>
      <c r="L769">
        <v>75</v>
      </c>
      <c r="M769">
        <v>68</v>
      </c>
      <c r="N769" s="36">
        <f>IFERROR(VLOOKUP(C769,Absen!$A$2:$B$501,2,FALSE),"No")</f>
        <v>44796</v>
      </c>
      <c r="O769" t="str">
        <f t="shared" si="34"/>
        <v>August</v>
      </c>
      <c r="P769">
        <f t="shared" si="35"/>
        <v>58</v>
      </c>
      <c r="Q769" s="42">
        <f>(Main!G769*12.5%)+(H769*12.5%)+(J769*12.5%)+(K769*12.5%)+(I769*20%)+(L769*20%)+(P769*10%)</f>
        <v>67.575000000000003</v>
      </c>
      <c r="R769" t="str">
        <f>VLOOKUP(Q769,Cara!$E$44:$F$49,2,TRUE)</f>
        <v>C</v>
      </c>
      <c r="S769" s="5">
        <f>VLOOKUP(C769,Sheet1!$A$2:$B$1001,2,FALSE)</f>
        <v>37920</v>
      </c>
      <c r="T769" s="6" t="str">
        <f>VLOOKUP(C769,Sheet1!$A$2:$G$1001,7,)</f>
        <v>Padangpanjang</v>
      </c>
      <c r="U769" s="4">
        <f>VLOOKUP(C769,Sheet1!$A$2:$D$1001,4,FALSE)</f>
        <v>178</v>
      </c>
      <c r="V769" s="4">
        <f>VLOOKUP(C769,Sheet1!$A$2:$E$1001,5,FALSE)</f>
        <v>68</v>
      </c>
      <c r="W769" s="4" t="str">
        <f>VLOOKUP(C769,Sheet1!$A$2:$F$1001,6,FALSE)</f>
        <v>Jalan Pasir Koja No. 95</v>
      </c>
      <c r="X769" s="4" t="str">
        <f>VLOOKUP(Main!C769,Sheet1!$A$2:$C$1001,3,FALSE)</f>
        <v>B+</v>
      </c>
    </row>
    <row r="770" spans="1:24" ht="15.75" x14ac:dyDescent="0.25">
      <c r="A770" s="43">
        <v>769</v>
      </c>
      <c r="B770" t="str">
        <f>VLOOKUP(D770,Cara!$C$21:$D$27,2,FALSE)</f>
        <v>F</v>
      </c>
      <c r="C770" t="str">
        <f t="shared" si="33"/>
        <v>F0769</v>
      </c>
      <c r="D770" t="s">
        <v>1011</v>
      </c>
      <c r="E770" s="4" t="str">
        <f>VLOOKUP(C770,Detail!$G:$H,2,FALSE)</f>
        <v>Lalita Wibisono</v>
      </c>
      <c r="F770" s="4" t="str">
        <f>VLOOKUP(D770,Helper!$D$31:$H$36,5,FALSE)</f>
        <v>Bu Dwi</v>
      </c>
      <c r="G770">
        <v>91</v>
      </c>
      <c r="H770">
        <v>52</v>
      </c>
      <c r="I770">
        <v>69</v>
      </c>
      <c r="J770">
        <v>59</v>
      </c>
      <c r="K770">
        <v>89</v>
      </c>
      <c r="L770">
        <v>99</v>
      </c>
      <c r="M770">
        <v>100</v>
      </c>
      <c r="N770" s="36" t="str">
        <f>IFERROR(VLOOKUP(C770,Absen!$A$2:$B$501,2,FALSE),"No")</f>
        <v>No</v>
      </c>
      <c r="O770" t="str">
        <f t="shared" si="34"/>
        <v>No</v>
      </c>
      <c r="P770">
        <f t="shared" si="35"/>
        <v>100</v>
      </c>
      <c r="Q770" s="42">
        <f>(Main!G770*12.5%)+(H770*12.5%)+(J770*12.5%)+(K770*12.5%)+(I770*20%)+(L770*20%)+(P770*10%)</f>
        <v>79.974999999999994</v>
      </c>
      <c r="R770" t="str">
        <f>VLOOKUP(Q770,Cara!$E$44:$F$49,2,TRUE)</f>
        <v>B</v>
      </c>
      <c r="S770" s="5">
        <f>VLOOKUP(C770,Sheet1!$A$2:$B$1001,2,FALSE)</f>
        <v>38118</v>
      </c>
      <c r="T770" s="6" t="str">
        <f>VLOOKUP(C770,Sheet1!$A$2:$G$1001,7,)</f>
        <v>Surabaya</v>
      </c>
      <c r="U770" s="4">
        <f>VLOOKUP(C770,Sheet1!$A$2:$D$1001,4,FALSE)</f>
        <v>167</v>
      </c>
      <c r="V770" s="4">
        <f>VLOOKUP(C770,Sheet1!$A$2:$E$1001,5,FALSE)</f>
        <v>46</v>
      </c>
      <c r="W770" s="4" t="str">
        <f>VLOOKUP(C770,Sheet1!$A$2:$F$1001,6,FALSE)</f>
        <v>Jl. Rawamangun No. 82</v>
      </c>
      <c r="X770" s="4" t="str">
        <f>VLOOKUP(Main!C770,Sheet1!$A$2:$C$1001,3,FALSE)</f>
        <v>AB+</v>
      </c>
    </row>
    <row r="771" spans="1:24" ht="15.75" x14ac:dyDescent="0.25">
      <c r="A771" s="43">
        <v>770</v>
      </c>
      <c r="B771" t="str">
        <f>VLOOKUP(D771,Cara!$C$21:$D$27,2,FALSE)</f>
        <v>B</v>
      </c>
      <c r="C771" t="str">
        <f t="shared" ref="C771:C834" si="36">_xlfn.CONCAT(B771,TEXT(A771,"0000"))</f>
        <v>B0770</v>
      </c>
      <c r="D771" t="s">
        <v>1014</v>
      </c>
      <c r="E771" s="4" t="str">
        <f>VLOOKUP(C771,Detail!$G:$H,2,FALSE)</f>
        <v>Cayadi Halimah</v>
      </c>
      <c r="F771" s="4" t="str">
        <f>VLOOKUP(D771,Helper!$D$31:$H$36,5,FALSE)</f>
        <v>Pak Budi</v>
      </c>
      <c r="G771">
        <v>91</v>
      </c>
      <c r="H771">
        <v>62</v>
      </c>
      <c r="I771">
        <v>82</v>
      </c>
      <c r="J771">
        <v>57</v>
      </c>
      <c r="K771">
        <v>66</v>
      </c>
      <c r="L771">
        <v>84</v>
      </c>
      <c r="M771">
        <v>69</v>
      </c>
      <c r="N771" s="36" t="str">
        <f>IFERROR(VLOOKUP(C771,Absen!$A$2:$B$501,2,FALSE),"No")</f>
        <v>No</v>
      </c>
      <c r="O771" t="str">
        <f t="shared" ref="O771:O834" si="37">TEXT(N771,"mmmm")</f>
        <v>No</v>
      </c>
      <c r="P771">
        <f t="shared" ref="P771:P834" si="38">IF(N771="No",M771,M771-10)</f>
        <v>69</v>
      </c>
      <c r="Q771" s="42">
        <f>(Main!G771*12.5%)+(H771*12.5%)+(J771*12.5%)+(K771*12.5%)+(I771*20%)+(L771*20%)+(P771*10%)</f>
        <v>74.600000000000009</v>
      </c>
      <c r="R771" t="str">
        <f>VLOOKUP(Q771,Cara!$E$44:$F$49,2,TRUE)</f>
        <v>B</v>
      </c>
      <c r="S771" s="5">
        <f>VLOOKUP(C771,Sheet1!$A$2:$B$1001,2,FALSE)</f>
        <v>38415</v>
      </c>
      <c r="T771" s="6" t="str">
        <f>VLOOKUP(C771,Sheet1!$A$2:$G$1001,7,)</f>
        <v>Gorontalo</v>
      </c>
      <c r="U771" s="4">
        <f>VLOOKUP(C771,Sheet1!$A$2:$D$1001,4,FALSE)</f>
        <v>164</v>
      </c>
      <c r="V771" s="4">
        <f>VLOOKUP(C771,Sheet1!$A$2:$E$1001,5,FALSE)</f>
        <v>60</v>
      </c>
      <c r="W771" s="4" t="str">
        <f>VLOOKUP(C771,Sheet1!$A$2:$F$1001,6,FALSE)</f>
        <v>Jl. M.H Thamrin No. 98</v>
      </c>
      <c r="X771" s="4" t="str">
        <f>VLOOKUP(Main!C771,Sheet1!$A$2:$C$1001,3,FALSE)</f>
        <v>A-</v>
      </c>
    </row>
    <row r="772" spans="1:24" ht="15.75" x14ac:dyDescent="0.25">
      <c r="A772" s="43">
        <v>771</v>
      </c>
      <c r="B772" t="str">
        <f>VLOOKUP(D772,Cara!$C$21:$D$27,2,FALSE)</f>
        <v>E</v>
      </c>
      <c r="C772" t="str">
        <f t="shared" si="36"/>
        <v>E0771</v>
      </c>
      <c r="D772" t="s">
        <v>1010</v>
      </c>
      <c r="E772" s="4" t="str">
        <f>VLOOKUP(C772,Detail!$G:$H,2,FALSE)</f>
        <v>Mumpuni Napitupulu</v>
      </c>
      <c r="F772" s="4" t="str">
        <f>VLOOKUP(D772,Helper!$D$31:$H$36,5,FALSE)</f>
        <v>Bu Ratna</v>
      </c>
      <c r="G772">
        <v>93</v>
      </c>
      <c r="H772">
        <v>47</v>
      </c>
      <c r="I772">
        <v>43</v>
      </c>
      <c r="J772">
        <v>68</v>
      </c>
      <c r="K772">
        <v>64</v>
      </c>
      <c r="L772">
        <v>71</v>
      </c>
      <c r="M772">
        <v>98</v>
      </c>
      <c r="N772" s="36">
        <f>IFERROR(VLOOKUP(C772,Absen!$A$2:$B$501,2,FALSE),"No")</f>
        <v>44845</v>
      </c>
      <c r="O772" t="str">
        <f t="shared" si="37"/>
        <v>October</v>
      </c>
      <c r="P772">
        <f t="shared" si="38"/>
        <v>88</v>
      </c>
      <c r="Q772" s="42">
        <f>(Main!G772*12.5%)+(H772*12.5%)+(J772*12.5%)+(K772*12.5%)+(I772*20%)+(L772*20%)+(P772*10%)</f>
        <v>65.600000000000009</v>
      </c>
      <c r="R772" t="str">
        <f>VLOOKUP(Q772,Cara!$E$44:$F$49,2,TRUE)</f>
        <v>C</v>
      </c>
      <c r="S772" s="5">
        <f>VLOOKUP(C772,Sheet1!$A$2:$B$1001,2,FALSE)</f>
        <v>38130</v>
      </c>
      <c r="T772" s="6" t="str">
        <f>VLOOKUP(C772,Sheet1!$A$2:$G$1001,7,)</f>
        <v>Blitar</v>
      </c>
      <c r="U772" s="4">
        <f>VLOOKUP(C772,Sheet1!$A$2:$D$1001,4,FALSE)</f>
        <v>161</v>
      </c>
      <c r="V772" s="4">
        <f>VLOOKUP(C772,Sheet1!$A$2:$E$1001,5,FALSE)</f>
        <v>86</v>
      </c>
      <c r="W772" s="4" t="str">
        <f>VLOOKUP(C772,Sheet1!$A$2:$F$1001,6,FALSE)</f>
        <v>Jalan Pasirkoja No. 20</v>
      </c>
      <c r="X772" s="4" t="str">
        <f>VLOOKUP(Main!C772,Sheet1!$A$2:$C$1001,3,FALSE)</f>
        <v>O+</v>
      </c>
    </row>
    <row r="773" spans="1:24" ht="15.75" x14ac:dyDescent="0.25">
      <c r="A773" s="43">
        <v>772</v>
      </c>
      <c r="B773" t="str">
        <f>VLOOKUP(D773,Cara!$C$21:$D$27,2,FALSE)</f>
        <v>D</v>
      </c>
      <c r="C773" t="str">
        <f t="shared" si="36"/>
        <v>D0772</v>
      </c>
      <c r="D773" t="s">
        <v>1013</v>
      </c>
      <c r="E773" s="4" t="str">
        <f>VLOOKUP(C773,Detail!$G:$H,2,FALSE)</f>
        <v>Siti Prabowo</v>
      </c>
      <c r="F773" s="4" t="str">
        <f>VLOOKUP(D773,Helper!$D$31:$H$36,5,FALSE)</f>
        <v>Bu Made</v>
      </c>
      <c r="G773">
        <v>90</v>
      </c>
      <c r="H773">
        <v>71</v>
      </c>
      <c r="I773">
        <v>81</v>
      </c>
      <c r="J773">
        <v>67</v>
      </c>
      <c r="K773">
        <v>57</v>
      </c>
      <c r="L773">
        <v>54</v>
      </c>
      <c r="M773">
        <v>96</v>
      </c>
      <c r="N773" s="36">
        <f>IFERROR(VLOOKUP(C773,Absen!$A$2:$B$501,2,FALSE),"No")</f>
        <v>44844</v>
      </c>
      <c r="O773" t="str">
        <f t="shared" si="37"/>
        <v>October</v>
      </c>
      <c r="P773">
        <f t="shared" si="38"/>
        <v>86</v>
      </c>
      <c r="Q773" s="42">
        <f>(Main!G773*12.5%)+(H773*12.5%)+(J773*12.5%)+(K773*12.5%)+(I773*20%)+(L773*20%)+(P773*10%)</f>
        <v>71.224999999999994</v>
      </c>
      <c r="R773" t="str">
        <f>VLOOKUP(Q773,Cara!$E$44:$F$49,2,TRUE)</f>
        <v>B</v>
      </c>
      <c r="S773" s="5">
        <f>VLOOKUP(C773,Sheet1!$A$2:$B$1001,2,FALSE)</f>
        <v>37945</v>
      </c>
      <c r="T773" s="6" t="str">
        <f>VLOOKUP(C773,Sheet1!$A$2:$G$1001,7,)</f>
        <v>Gorontalo</v>
      </c>
      <c r="U773" s="4">
        <f>VLOOKUP(C773,Sheet1!$A$2:$D$1001,4,FALSE)</f>
        <v>163</v>
      </c>
      <c r="V773" s="4">
        <f>VLOOKUP(C773,Sheet1!$A$2:$E$1001,5,FALSE)</f>
        <v>94</v>
      </c>
      <c r="W773" s="4" t="str">
        <f>VLOOKUP(C773,Sheet1!$A$2:$F$1001,6,FALSE)</f>
        <v>Jalan Sadang Serang No. 54</v>
      </c>
      <c r="X773" s="4" t="str">
        <f>VLOOKUP(Main!C773,Sheet1!$A$2:$C$1001,3,FALSE)</f>
        <v>O-</v>
      </c>
    </row>
    <row r="774" spans="1:24" ht="15.75" x14ac:dyDescent="0.25">
      <c r="A774" s="43">
        <v>773</v>
      </c>
      <c r="B774" t="str">
        <f>VLOOKUP(D774,Cara!$C$21:$D$27,2,FALSE)</f>
        <v>D</v>
      </c>
      <c r="C774" t="str">
        <f t="shared" si="36"/>
        <v>D0773</v>
      </c>
      <c r="D774" t="s">
        <v>1013</v>
      </c>
      <c r="E774" s="4" t="str">
        <f>VLOOKUP(C774,Detail!$G:$H,2,FALSE)</f>
        <v>Bakidin Maryadi</v>
      </c>
      <c r="F774" s="4" t="str">
        <f>VLOOKUP(D774,Helper!$D$31:$H$36,5,FALSE)</f>
        <v>Bu Made</v>
      </c>
      <c r="G774">
        <v>81</v>
      </c>
      <c r="H774">
        <v>47</v>
      </c>
      <c r="I774">
        <v>75</v>
      </c>
      <c r="J774">
        <v>51</v>
      </c>
      <c r="K774">
        <v>52</v>
      </c>
      <c r="L774">
        <v>71</v>
      </c>
      <c r="M774">
        <v>99</v>
      </c>
      <c r="N774" s="36">
        <f>IFERROR(VLOOKUP(C774,Absen!$A$2:$B$501,2,FALSE),"No")</f>
        <v>44901</v>
      </c>
      <c r="O774" t="str">
        <f t="shared" si="37"/>
        <v>December</v>
      </c>
      <c r="P774">
        <f t="shared" si="38"/>
        <v>89</v>
      </c>
      <c r="Q774" s="42">
        <f>(Main!G774*12.5%)+(H774*12.5%)+(J774*12.5%)+(K774*12.5%)+(I774*20%)+(L774*20%)+(P774*10%)</f>
        <v>66.975000000000009</v>
      </c>
      <c r="R774" t="str">
        <f>VLOOKUP(Q774,Cara!$E$44:$F$49,2,TRUE)</f>
        <v>C</v>
      </c>
      <c r="S774" s="5">
        <f>VLOOKUP(C774,Sheet1!$A$2:$B$1001,2,FALSE)</f>
        <v>38200</v>
      </c>
      <c r="T774" s="6" t="str">
        <f>VLOOKUP(C774,Sheet1!$A$2:$G$1001,7,)</f>
        <v>Manado</v>
      </c>
      <c r="U774" s="4">
        <f>VLOOKUP(C774,Sheet1!$A$2:$D$1001,4,FALSE)</f>
        <v>176</v>
      </c>
      <c r="V774" s="4">
        <f>VLOOKUP(C774,Sheet1!$A$2:$E$1001,5,FALSE)</f>
        <v>50</v>
      </c>
      <c r="W774" s="4" t="str">
        <f>VLOOKUP(C774,Sheet1!$A$2:$F$1001,6,FALSE)</f>
        <v xml:space="preserve">Jl. Merdeka No. 1
</v>
      </c>
      <c r="X774" s="4" t="str">
        <f>VLOOKUP(Main!C774,Sheet1!$A$2:$C$1001,3,FALSE)</f>
        <v>AB-</v>
      </c>
    </row>
    <row r="775" spans="1:24" ht="15.75" x14ac:dyDescent="0.25">
      <c r="A775" s="43">
        <v>774</v>
      </c>
      <c r="B775" t="str">
        <f>VLOOKUP(D775,Cara!$C$21:$D$27,2,FALSE)</f>
        <v>A</v>
      </c>
      <c r="C775" t="str">
        <f t="shared" si="36"/>
        <v>A0774</v>
      </c>
      <c r="D775" t="s">
        <v>1015</v>
      </c>
      <c r="E775" s="4" t="str">
        <f>VLOOKUP(C775,Detail!$G:$H,2,FALSE)</f>
        <v>Dono Mansur</v>
      </c>
      <c r="F775" s="4" t="str">
        <f>VLOOKUP(D775,Helper!$D$31:$H$36,5,FALSE)</f>
        <v>Pak Krisna</v>
      </c>
      <c r="G775">
        <v>54</v>
      </c>
      <c r="H775">
        <v>55</v>
      </c>
      <c r="I775">
        <v>36</v>
      </c>
      <c r="J775">
        <v>56</v>
      </c>
      <c r="K775">
        <v>65</v>
      </c>
      <c r="L775">
        <v>48</v>
      </c>
      <c r="M775">
        <v>76</v>
      </c>
      <c r="N775" s="36" t="str">
        <f>IFERROR(VLOOKUP(C775,Absen!$A$2:$B$501,2,FALSE),"No")</f>
        <v>No</v>
      </c>
      <c r="O775" t="str">
        <f t="shared" si="37"/>
        <v>No</v>
      </c>
      <c r="P775">
        <f t="shared" si="38"/>
        <v>76</v>
      </c>
      <c r="Q775" s="42">
        <f>(Main!G775*12.5%)+(H775*12.5%)+(J775*12.5%)+(K775*12.5%)+(I775*20%)+(L775*20%)+(P775*10%)</f>
        <v>53.150000000000006</v>
      </c>
      <c r="R775" t="str">
        <f>VLOOKUP(Q775,Cara!$E$44:$F$49,2,TRUE)</f>
        <v>D</v>
      </c>
      <c r="S775" s="5">
        <f>VLOOKUP(C775,Sheet1!$A$2:$B$1001,2,FALSE)</f>
        <v>37902</v>
      </c>
      <c r="T775" s="6" t="str">
        <f>VLOOKUP(C775,Sheet1!$A$2:$G$1001,7,)</f>
        <v>Bandar Lampung</v>
      </c>
      <c r="U775" s="4">
        <f>VLOOKUP(C775,Sheet1!$A$2:$D$1001,4,FALSE)</f>
        <v>157</v>
      </c>
      <c r="V775" s="4">
        <f>VLOOKUP(C775,Sheet1!$A$2:$E$1001,5,FALSE)</f>
        <v>79</v>
      </c>
      <c r="W775" s="4" t="str">
        <f>VLOOKUP(C775,Sheet1!$A$2:$F$1001,6,FALSE)</f>
        <v xml:space="preserve">Gg. Pasirkoja No. 2
</v>
      </c>
      <c r="X775" s="4" t="str">
        <f>VLOOKUP(Main!C775,Sheet1!$A$2:$C$1001,3,FALSE)</f>
        <v>O-</v>
      </c>
    </row>
    <row r="776" spans="1:24" ht="15.75" x14ac:dyDescent="0.25">
      <c r="A776" s="43">
        <v>775</v>
      </c>
      <c r="B776" t="str">
        <f>VLOOKUP(D776,Cara!$C$21:$D$27,2,FALSE)</f>
        <v>A</v>
      </c>
      <c r="C776" t="str">
        <f t="shared" si="36"/>
        <v>A0775</v>
      </c>
      <c r="D776" t="s">
        <v>1015</v>
      </c>
      <c r="E776" s="4" t="str">
        <f>VLOOKUP(C776,Detail!$G:$H,2,FALSE)</f>
        <v>Baktiadi Purnawati</v>
      </c>
      <c r="F776" s="4" t="str">
        <f>VLOOKUP(D776,Helper!$D$31:$H$36,5,FALSE)</f>
        <v>Pak Krisna</v>
      </c>
      <c r="G776">
        <v>84</v>
      </c>
      <c r="H776">
        <v>73</v>
      </c>
      <c r="I776">
        <v>38</v>
      </c>
      <c r="J776">
        <v>75</v>
      </c>
      <c r="K776">
        <v>70</v>
      </c>
      <c r="L776">
        <v>77</v>
      </c>
      <c r="M776">
        <v>69</v>
      </c>
      <c r="N776" s="36">
        <f>IFERROR(VLOOKUP(C776,Absen!$A$2:$B$501,2,FALSE),"No")</f>
        <v>44834</v>
      </c>
      <c r="O776" t="str">
        <f t="shared" si="37"/>
        <v>September</v>
      </c>
      <c r="P776">
        <f t="shared" si="38"/>
        <v>59</v>
      </c>
      <c r="Q776" s="42">
        <f>(Main!G776*12.5%)+(H776*12.5%)+(J776*12.5%)+(K776*12.5%)+(I776*20%)+(L776*20%)+(P776*10%)</f>
        <v>66.650000000000006</v>
      </c>
      <c r="R776" t="str">
        <f>VLOOKUP(Q776,Cara!$E$44:$F$49,2,TRUE)</f>
        <v>C</v>
      </c>
      <c r="S776" s="5">
        <f>VLOOKUP(C776,Sheet1!$A$2:$B$1001,2,FALSE)</f>
        <v>37473</v>
      </c>
      <c r="T776" s="6" t="str">
        <f>VLOOKUP(C776,Sheet1!$A$2:$G$1001,7,)</f>
        <v>Cimahi</v>
      </c>
      <c r="U776" s="4">
        <f>VLOOKUP(C776,Sheet1!$A$2:$D$1001,4,FALSE)</f>
        <v>180</v>
      </c>
      <c r="V776" s="4">
        <f>VLOOKUP(C776,Sheet1!$A$2:$E$1001,5,FALSE)</f>
        <v>84</v>
      </c>
      <c r="W776" s="4" t="str">
        <f>VLOOKUP(C776,Sheet1!$A$2:$F$1001,6,FALSE)</f>
        <v>Jalan Rawamangun No. 49</v>
      </c>
      <c r="X776" s="4" t="str">
        <f>VLOOKUP(Main!C776,Sheet1!$A$2:$C$1001,3,FALSE)</f>
        <v>A+</v>
      </c>
    </row>
    <row r="777" spans="1:24" ht="15.75" x14ac:dyDescent="0.25">
      <c r="A777" s="43">
        <v>776</v>
      </c>
      <c r="B777" t="str">
        <f>VLOOKUP(D777,Cara!$C$21:$D$27,2,FALSE)</f>
        <v>C</v>
      </c>
      <c r="C777" t="str">
        <f t="shared" si="36"/>
        <v>C0776</v>
      </c>
      <c r="D777" t="s">
        <v>1012</v>
      </c>
      <c r="E777" s="4" t="str">
        <f>VLOOKUP(C777,Detail!$G:$H,2,FALSE)</f>
        <v>Ana Nugroho</v>
      </c>
      <c r="F777" s="4" t="str">
        <f>VLOOKUP(D777,Helper!$D$31:$H$36,5,FALSE)</f>
        <v>Pak Andi</v>
      </c>
      <c r="G777">
        <v>69</v>
      </c>
      <c r="H777">
        <v>58</v>
      </c>
      <c r="I777">
        <v>58</v>
      </c>
      <c r="J777">
        <v>50</v>
      </c>
      <c r="K777">
        <v>91</v>
      </c>
      <c r="L777">
        <v>46</v>
      </c>
      <c r="M777">
        <v>64</v>
      </c>
      <c r="N777" s="36">
        <f>IFERROR(VLOOKUP(C777,Absen!$A$2:$B$501,2,FALSE),"No")</f>
        <v>44917</v>
      </c>
      <c r="O777" t="str">
        <f t="shared" si="37"/>
        <v>December</v>
      </c>
      <c r="P777">
        <f t="shared" si="38"/>
        <v>54</v>
      </c>
      <c r="Q777" s="42">
        <f>(Main!G777*12.5%)+(H777*12.5%)+(J777*12.5%)+(K777*12.5%)+(I777*20%)+(L777*20%)+(P777*10%)</f>
        <v>59.7</v>
      </c>
      <c r="R777" t="str">
        <f>VLOOKUP(Q777,Cara!$E$44:$F$49,2,TRUE)</f>
        <v>D</v>
      </c>
      <c r="S777" s="5">
        <f>VLOOKUP(C777,Sheet1!$A$2:$B$1001,2,FALSE)</f>
        <v>37991</v>
      </c>
      <c r="T777" s="6" t="str">
        <f>VLOOKUP(C777,Sheet1!$A$2:$G$1001,7,)</f>
        <v>Sibolga</v>
      </c>
      <c r="U777" s="4">
        <f>VLOOKUP(C777,Sheet1!$A$2:$D$1001,4,FALSE)</f>
        <v>175</v>
      </c>
      <c r="V777" s="4">
        <f>VLOOKUP(C777,Sheet1!$A$2:$E$1001,5,FALSE)</f>
        <v>49</v>
      </c>
      <c r="W777" s="4" t="str">
        <f>VLOOKUP(C777,Sheet1!$A$2:$F$1001,6,FALSE)</f>
        <v>Gg. Kapten Muslihat No. 53</v>
      </c>
      <c r="X777" s="4" t="str">
        <f>VLOOKUP(Main!C777,Sheet1!$A$2:$C$1001,3,FALSE)</f>
        <v>AB+</v>
      </c>
    </row>
    <row r="778" spans="1:24" ht="15.75" x14ac:dyDescent="0.25">
      <c r="A778" s="43">
        <v>777</v>
      </c>
      <c r="B778" t="str">
        <f>VLOOKUP(D778,Cara!$C$21:$D$27,2,FALSE)</f>
        <v>D</v>
      </c>
      <c r="C778" t="str">
        <f t="shared" si="36"/>
        <v>D0777</v>
      </c>
      <c r="D778" t="s">
        <v>1013</v>
      </c>
      <c r="E778" s="4" t="str">
        <f>VLOOKUP(C778,Detail!$G:$H,2,FALSE)</f>
        <v>Laila Mustofa</v>
      </c>
      <c r="F778" s="4" t="str">
        <f>VLOOKUP(D778,Helper!$D$31:$H$36,5,FALSE)</f>
        <v>Bu Made</v>
      </c>
      <c r="G778">
        <v>84</v>
      </c>
      <c r="H778">
        <v>69</v>
      </c>
      <c r="I778">
        <v>36</v>
      </c>
      <c r="J778">
        <v>71</v>
      </c>
      <c r="K778">
        <v>87</v>
      </c>
      <c r="L778">
        <v>68</v>
      </c>
      <c r="M778">
        <v>83</v>
      </c>
      <c r="N778" s="36" t="str">
        <f>IFERROR(VLOOKUP(C778,Absen!$A$2:$B$501,2,FALSE),"No")</f>
        <v>No</v>
      </c>
      <c r="O778" t="str">
        <f t="shared" si="37"/>
        <v>No</v>
      </c>
      <c r="P778">
        <f t="shared" si="38"/>
        <v>83</v>
      </c>
      <c r="Q778" s="42">
        <f>(Main!G778*12.5%)+(H778*12.5%)+(J778*12.5%)+(K778*12.5%)+(I778*20%)+(L778*20%)+(P778*10%)</f>
        <v>67.975000000000009</v>
      </c>
      <c r="R778" t="str">
        <f>VLOOKUP(Q778,Cara!$E$44:$F$49,2,TRUE)</f>
        <v>C</v>
      </c>
      <c r="S778" s="5">
        <f>VLOOKUP(C778,Sheet1!$A$2:$B$1001,2,FALSE)</f>
        <v>37112</v>
      </c>
      <c r="T778" s="6" t="str">
        <f>VLOOKUP(C778,Sheet1!$A$2:$G$1001,7,)</f>
        <v>Pasuruan</v>
      </c>
      <c r="U778" s="4">
        <f>VLOOKUP(C778,Sheet1!$A$2:$D$1001,4,FALSE)</f>
        <v>156</v>
      </c>
      <c r="V778" s="4">
        <f>VLOOKUP(C778,Sheet1!$A$2:$E$1001,5,FALSE)</f>
        <v>54</v>
      </c>
      <c r="W778" s="4" t="str">
        <f>VLOOKUP(C778,Sheet1!$A$2:$F$1001,6,FALSE)</f>
        <v xml:space="preserve">Jalan H.J Maemunah No. 4
</v>
      </c>
      <c r="X778" s="4" t="str">
        <f>VLOOKUP(Main!C778,Sheet1!$A$2:$C$1001,3,FALSE)</f>
        <v>AB+</v>
      </c>
    </row>
    <row r="779" spans="1:24" ht="15.75" x14ac:dyDescent="0.25">
      <c r="A779" s="43">
        <v>778</v>
      </c>
      <c r="B779" t="str">
        <f>VLOOKUP(D779,Cara!$C$21:$D$27,2,FALSE)</f>
        <v>B</v>
      </c>
      <c r="C779" t="str">
        <f t="shared" si="36"/>
        <v>B0778</v>
      </c>
      <c r="D779" t="s">
        <v>1014</v>
      </c>
      <c r="E779" s="4" t="str">
        <f>VLOOKUP(C779,Detail!$G:$H,2,FALSE)</f>
        <v>Balamantri Usamah</v>
      </c>
      <c r="F779" s="4" t="str">
        <f>VLOOKUP(D779,Helper!$D$31:$H$36,5,FALSE)</f>
        <v>Pak Budi</v>
      </c>
      <c r="G779">
        <v>60</v>
      </c>
      <c r="H779">
        <v>73</v>
      </c>
      <c r="I779">
        <v>82</v>
      </c>
      <c r="J779">
        <v>74</v>
      </c>
      <c r="K779">
        <v>65</v>
      </c>
      <c r="L779">
        <v>94</v>
      </c>
      <c r="M779">
        <v>76</v>
      </c>
      <c r="N779" s="36" t="str">
        <f>IFERROR(VLOOKUP(C779,Absen!$A$2:$B$501,2,FALSE),"No")</f>
        <v>No</v>
      </c>
      <c r="O779" t="str">
        <f t="shared" si="37"/>
        <v>No</v>
      </c>
      <c r="P779">
        <f t="shared" si="38"/>
        <v>76</v>
      </c>
      <c r="Q779" s="42">
        <f>(Main!G779*12.5%)+(H779*12.5%)+(J779*12.5%)+(K779*12.5%)+(I779*20%)+(L779*20%)+(P779*10%)</f>
        <v>76.8</v>
      </c>
      <c r="R779" t="str">
        <f>VLOOKUP(Q779,Cara!$E$44:$F$49,2,TRUE)</f>
        <v>B</v>
      </c>
      <c r="S779" s="5">
        <f>VLOOKUP(C779,Sheet1!$A$2:$B$1001,2,FALSE)</f>
        <v>37230</v>
      </c>
      <c r="T779" s="6" t="str">
        <f>VLOOKUP(C779,Sheet1!$A$2:$G$1001,7,)</f>
        <v>Jambi</v>
      </c>
      <c r="U779" s="4">
        <f>VLOOKUP(C779,Sheet1!$A$2:$D$1001,4,FALSE)</f>
        <v>155</v>
      </c>
      <c r="V779" s="4">
        <f>VLOOKUP(C779,Sheet1!$A$2:$E$1001,5,FALSE)</f>
        <v>74</v>
      </c>
      <c r="W779" s="4" t="str">
        <f>VLOOKUP(C779,Sheet1!$A$2:$F$1001,6,FALSE)</f>
        <v>Jl. Monginsidi No. 91</v>
      </c>
      <c r="X779" s="4" t="str">
        <f>VLOOKUP(Main!C779,Sheet1!$A$2:$C$1001,3,FALSE)</f>
        <v>AB+</v>
      </c>
    </row>
    <row r="780" spans="1:24" ht="15.75" x14ac:dyDescent="0.25">
      <c r="A780" s="43">
        <v>779</v>
      </c>
      <c r="B780" t="str">
        <f>VLOOKUP(D780,Cara!$C$21:$D$27,2,FALSE)</f>
        <v>D</v>
      </c>
      <c r="C780" t="str">
        <f t="shared" si="36"/>
        <v>D0779</v>
      </c>
      <c r="D780" t="s">
        <v>1013</v>
      </c>
      <c r="E780" s="4" t="str">
        <f>VLOOKUP(C780,Detail!$G:$H,2,FALSE)</f>
        <v>Hardi Usada</v>
      </c>
      <c r="F780" s="4" t="str">
        <f>VLOOKUP(D780,Helper!$D$31:$H$36,5,FALSE)</f>
        <v>Bu Made</v>
      </c>
      <c r="G780">
        <v>81</v>
      </c>
      <c r="H780">
        <v>56</v>
      </c>
      <c r="I780">
        <v>34</v>
      </c>
      <c r="J780">
        <v>51</v>
      </c>
      <c r="K780">
        <v>75</v>
      </c>
      <c r="L780">
        <v>65</v>
      </c>
      <c r="M780">
        <v>79</v>
      </c>
      <c r="N780" s="36" t="str">
        <f>IFERROR(VLOOKUP(C780,Absen!$A$2:$B$501,2,FALSE),"No")</f>
        <v>No</v>
      </c>
      <c r="O780" t="str">
        <f t="shared" si="37"/>
        <v>No</v>
      </c>
      <c r="P780">
        <f t="shared" si="38"/>
        <v>79</v>
      </c>
      <c r="Q780" s="42">
        <f>(Main!G780*12.5%)+(H780*12.5%)+(J780*12.5%)+(K780*12.5%)+(I780*20%)+(L780*20%)+(P780*10%)</f>
        <v>60.574999999999996</v>
      </c>
      <c r="R780" t="str">
        <f>VLOOKUP(Q780,Cara!$E$44:$F$49,2,TRUE)</f>
        <v>C</v>
      </c>
      <c r="S780" s="5">
        <f>VLOOKUP(C780,Sheet1!$A$2:$B$1001,2,FALSE)</f>
        <v>37636</v>
      </c>
      <c r="T780" s="6" t="str">
        <f>VLOOKUP(C780,Sheet1!$A$2:$G$1001,7,)</f>
        <v>Magelang</v>
      </c>
      <c r="U780" s="4">
        <f>VLOOKUP(C780,Sheet1!$A$2:$D$1001,4,FALSE)</f>
        <v>163</v>
      </c>
      <c r="V780" s="4">
        <f>VLOOKUP(C780,Sheet1!$A$2:$E$1001,5,FALSE)</f>
        <v>81</v>
      </c>
      <c r="W780" s="4" t="str">
        <f>VLOOKUP(C780,Sheet1!$A$2:$F$1001,6,FALSE)</f>
        <v>Jalan Sentot Alibasa No. 17</v>
      </c>
      <c r="X780" s="4" t="str">
        <f>VLOOKUP(Main!C780,Sheet1!$A$2:$C$1001,3,FALSE)</f>
        <v>A+</v>
      </c>
    </row>
    <row r="781" spans="1:24" ht="15.75" x14ac:dyDescent="0.25">
      <c r="A781" s="43">
        <v>780</v>
      </c>
      <c r="B781" t="str">
        <f>VLOOKUP(D781,Cara!$C$21:$D$27,2,FALSE)</f>
        <v>A</v>
      </c>
      <c r="C781" t="str">
        <f t="shared" si="36"/>
        <v>A0780</v>
      </c>
      <c r="D781" t="s">
        <v>1015</v>
      </c>
      <c r="E781" s="4" t="str">
        <f>VLOOKUP(C781,Detail!$G:$H,2,FALSE)</f>
        <v>Dwi Latupono</v>
      </c>
      <c r="F781" s="4" t="str">
        <f>VLOOKUP(D781,Helper!$D$31:$H$36,5,FALSE)</f>
        <v>Pak Krisna</v>
      </c>
      <c r="G781">
        <v>65</v>
      </c>
      <c r="H781">
        <v>54</v>
      </c>
      <c r="I781">
        <v>79</v>
      </c>
      <c r="J781">
        <v>64</v>
      </c>
      <c r="K781">
        <v>58</v>
      </c>
      <c r="L781">
        <v>54</v>
      </c>
      <c r="M781">
        <v>69</v>
      </c>
      <c r="N781" s="36" t="str">
        <f>IFERROR(VLOOKUP(C781,Absen!$A$2:$B$501,2,FALSE),"No")</f>
        <v>No</v>
      </c>
      <c r="O781" t="str">
        <f t="shared" si="37"/>
        <v>No</v>
      </c>
      <c r="P781">
        <f t="shared" si="38"/>
        <v>69</v>
      </c>
      <c r="Q781" s="42">
        <f>(Main!G781*12.5%)+(H781*12.5%)+(J781*12.5%)+(K781*12.5%)+(I781*20%)+(L781*20%)+(P781*10%)</f>
        <v>63.624999999999993</v>
      </c>
      <c r="R781" t="str">
        <f>VLOOKUP(Q781,Cara!$E$44:$F$49,2,TRUE)</f>
        <v>C</v>
      </c>
      <c r="S781" s="5">
        <f>VLOOKUP(C781,Sheet1!$A$2:$B$1001,2,FALSE)</f>
        <v>37453</v>
      </c>
      <c r="T781" s="6" t="str">
        <f>VLOOKUP(C781,Sheet1!$A$2:$G$1001,7,)</f>
        <v>Padang</v>
      </c>
      <c r="U781" s="4">
        <f>VLOOKUP(C781,Sheet1!$A$2:$D$1001,4,FALSE)</f>
        <v>165</v>
      </c>
      <c r="V781" s="4">
        <f>VLOOKUP(C781,Sheet1!$A$2:$E$1001,5,FALSE)</f>
        <v>64</v>
      </c>
      <c r="W781" s="4" t="str">
        <f>VLOOKUP(C781,Sheet1!$A$2:$F$1001,6,FALSE)</f>
        <v xml:space="preserve">Jl. Jend. A. Yani No. 1
</v>
      </c>
      <c r="X781" s="4" t="str">
        <f>VLOOKUP(Main!C781,Sheet1!$A$2:$C$1001,3,FALSE)</f>
        <v>A-</v>
      </c>
    </row>
    <row r="782" spans="1:24" ht="15.75" x14ac:dyDescent="0.25">
      <c r="A782" s="43">
        <v>781</v>
      </c>
      <c r="B782" t="str">
        <f>VLOOKUP(D782,Cara!$C$21:$D$27,2,FALSE)</f>
        <v>E</v>
      </c>
      <c r="C782" t="str">
        <f t="shared" si="36"/>
        <v>E0781</v>
      </c>
      <c r="D782" t="s">
        <v>1010</v>
      </c>
      <c r="E782" s="4" t="str">
        <f>VLOOKUP(C782,Detail!$G:$H,2,FALSE)</f>
        <v>Lidya Hutagalung</v>
      </c>
      <c r="F782" s="4" t="str">
        <f>VLOOKUP(D782,Helper!$D$31:$H$36,5,FALSE)</f>
        <v>Bu Ratna</v>
      </c>
      <c r="G782">
        <v>87</v>
      </c>
      <c r="H782">
        <v>68</v>
      </c>
      <c r="I782">
        <v>90</v>
      </c>
      <c r="J782">
        <v>56</v>
      </c>
      <c r="K782">
        <v>94</v>
      </c>
      <c r="L782">
        <v>64</v>
      </c>
      <c r="M782">
        <v>100</v>
      </c>
      <c r="N782" s="36">
        <f>IFERROR(VLOOKUP(C782,Absen!$A$2:$B$501,2,FALSE),"No")</f>
        <v>44889</v>
      </c>
      <c r="O782" t="str">
        <f t="shared" si="37"/>
        <v>November</v>
      </c>
      <c r="P782">
        <f t="shared" si="38"/>
        <v>90</v>
      </c>
      <c r="Q782" s="42">
        <f>(Main!G782*12.5%)+(H782*12.5%)+(J782*12.5%)+(K782*12.5%)+(I782*20%)+(L782*20%)+(P782*10%)</f>
        <v>77.924999999999997</v>
      </c>
      <c r="R782" t="str">
        <f>VLOOKUP(Q782,Cara!$E$44:$F$49,2,TRUE)</f>
        <v>B</v>
      </c>
      <c r="S782" s="5">
        <f>VLOOKUP(C782,Sheet1!$A$2:$B$1001,2,FALSE)</f>
        <v>37508</v>
      </c>
      <c r="T782" s="6" t="str">
        <f>VLOOKUP(C782,Sheet1!$A$2:$G$1001,7,)</f>
        <v>Cirebon</v>
      </c>
      <c r="U782" s="4">
        <f>VLOOKUP(C782,Sheet1!$A$2:$D$1001,4,FALSE)</f>
        <v>176</v>
      </c>
      <c r="V782" s="4">
        <f>VLOOKUP(C782,Sheet1!$A$2:$E$1001,5,FALSE)</f>
        <v>89</v>
      </c>
      <c r="W782" s="4" t="str">
        <f>VLOOKUP(C782,Sheet1!$A$2:$F$1001,6,FALSE)</f>
        <v xml:space="preserve">Jalan Veteran No. 3
</v>
      </c>
      <c r="X782" s="4" t="str">
        <f>VLOOKUP(Main!C782,Sheet1!$A$2:$C$1001,3,FALSE)</f>
        <v>B-</v>
      </c>
    </row>
    <row r="783" spans="1:24" ht="15.75" x14ac:dyDescent="0.25">
      <c r="A783" s="43">
        <v>782</v>
      </c>
      <c r="B783" t="str">
        <f>VLOOKUP(D783,Cara!$C$21:$D$27,2,FALSE)</f>
        <v>B</v>
      </c>
      <c r="C783" t="str">
        <f t="shared" si="36"/>
        <v>B0782</v>
      </c>
      <c r="D783" t="s">
        <v>1014</v>
      </c>
      <c r="E783" s="4" t="str">
        <f>VLOOKUP(C783,Detail!$G:$H,2,FALSE)</f>
        <v>Tirta Puspasari</v>
      </c>
      <c r="F783" s="4" t="str">
        <f>VLOOKUP(D783,Helper!$D$31:$H$36,5,FALSE)</f>
        <v>Pak Budi</v>
      </c>
      <c r="G783">
        <v>91</v>
      </c>
      <c r="H783">
        <v>56</v>
      </c>
      <c r="I783">
        <v>66</v>
      </c>
      <c r="J783">
        <v>70</v>
      </c>
      <c r="K783">
        <v>82</v>
      </c>
      <c r="L783">
        <v>65</v>
      </c>
      <c r="M783">
        <v>76</v>
      </c>
      <c r="N783" s="36">
        <f>IFERROR(VLOOKUP(C783,Absen!$A$2:$B$501,2,FALSE),"No")</f>
        <v>44747</v>
      </c>
      <c r="O783" t="str">
        <f t="shared" si="37"/>
        <v>July</v>
      </c>
      <c r="P783">
        <f t="shared" si="38"/>
        <v>66</v>
      </c>
      <c r="Q783" s="42">
        <f>(Main!G783*12.5%)+(H783*12.5%)+(J783*12.5%)+(K783*12.5%)+(I783*20%)+(L783*20%)+(P783*10%)</f>
        <v>70.174999999999997</v>
      </c>
      <c r="R783" t="str">
        <f>VLOOKUP(Q783,Cara!$E$44:$F$49,2,TRUE)</f>
        <v>B</v>
      </c>
      <c r="S783" s="5">
        <f>VLOOKUP(C783,Sheet1!$A$2:$B$1001,2,FALSE)</f>
        <v>37502</v>
      </c>
      <c r="T783" s="6" t="str">
        <f>VLOOKUP(C783,Sheet1!$A$2:$G$1001,7,)</f>
        <v>Pekalongan</v>
      </c>
      <c r="U783" s="4">
        <f>VLOOKUP(C783,Sheet1!$A$2:$D$1001,4,FALSE)</f>
        <v>172</v>
      </c>
      <c r="V783" s="4">
        <f>VLOOKUP(C783,Sheet1!$A$2:$E$1001,5,FALSE)</f>
        <v>74</v>
      </c>
      <c r="W783" s="4" t="str">
        <f>VLOOKUP(C783,Sheet1!$A$2:$F$1001,6,FALSE)</f>
        <v>Jl. Raya Setiabudhi No. 90</v>
      </c>
      <c r="X783" s="4" t="str">
        <f>VLOOKUP(Main!C783,Sheet1!$A$2:$C$1001,3,FALSE)</f>
        <v>O-</v>
      </c>
    </row>
    <row r="784" spans="1:24" ht="15.75" x14ac:dyDescent="0.25">
      <c r="A784" s="43">
        <v>783</v>
      </c>
      <c r="B784" t="str">
        <f>VLOOKUP(D784,Cara!$C$21:$D$27,2,FALSE)</f>
        <v>D</v>
      </c>
      <c r="C784" t="str">
        <f t="shared" si="36"/>
        <v>D0783</v>
      </c>
      <c r="D784" t="s">
        <v>1013</v>
      </c>
      <c r="E784" s="4" t="str">
        <f>VLOOKUP(C784,Detail!$G:$H,2,FALSE)</f>
        <v>Danu Nasyiah</v>
      </c>
      <c r="F784" s="4" t="str">
        <f>VLOOKUP(D784,Helper!$D$31:$H$36,5,FALSE)</f>
        <v>Bu Made</v>
      </c>
      <c r="G784">
        <v>53</v>
      </c>
      <c r="H784">
        <v>46</v>
      </c>
      <c r="I784">
        <v>92</v>
      </c>
      <c r="J784">
        <v>67</v>
      </c>
      <c r="K784">
        <v>76</v>
      </c>
      <c r="L784">
        <v>54</v>
      </c>
      <c r="M784">
        <v>66</v>
      </c>
      <c r="N784" s="36" t="str">
        <f>IFERROR(VLOOKUP(C784,Absen!$A$2:$B$501,2,FALSE),"No")</f>
        <v>No</v>
      </c>
      <c r="O784" t="str">
        <f t="shared" si="37"/>
        <v>No</v>
      </c>
      <c r="P784">
        <f t="shared" si="38"/>
        <v>66</v>
      </c>
      <c r="Q784" s="42">
        <f>(Main!G784*12.5%)+(H784*12.5%)+(J784*12.5%)+(K784*12.5%)+(I784*20%)+(L784*20%)+(P784*10%)</f>
        <v>66.05</v>
      </c>
      <c r="R784" t="str">
        <f>VLOOKUP(Q784,Cara!$E$44:$F$49,2,TRUE)</f>
        <v>C</v>
      </c>
      <c r="S784" s="5">
        <f>VLOOKUP(C784,Sheet1!$A$2:$B$1001,2,FALSE)</f>
        <v>37960</v>
      </c>
      <c r="T784" s="6" t="str">
        <f>VLOOKUP(C784,Sheet1!$A$2:$G$1001,7,)</f>
        <v>Semarang</v>
      </c>
      <c r="U784" s="4">
        <f>VLOOKUP(C784,Sheet1!$A$2:$D$1001,4,FALSE)</f>
        <v>174</v>
      </c>
      <c r="V784" s="4">
        <f>VLOOKUP(C784,Sheet1!$A$2:$E$1001,5,FALSE)</f>
        <v>61</v>
      </c>
      <c r="W784" s="4" t="str">
        <f>VLOOKUP(C784,Sheet1!$A$2:$F$1001,6,FALSE)</f>
        <v>Jl. W.R. Supratman No. 86</v>
      </c>
      <c r="X784" s="4" t="str">
        <f>VLOOKUP(Main!C784,Sheet1!$A$2:$C$1001,3,FALSE)</f>
        <v>O+</v>
      </c>
    </row>
    <row r="785" spans="1:24" ht="15.75" x14ac:dyDescent="0.25">
      <c r="A785" s="43">
        <v>784</v>
      </c>
      <c r="B785" t="str">
        <f>VLOOKUP(D785,Cara!$C$21:$D$27,2,FALSE)</f>
        <v>B</v>
      </c>
      <c r="C785" t="str">
        <f t="shared" si="36"/>
        <v>B0784</v>
      </c>
      <c r="D785" t="s">
        <v>1014</v>
      </c>
      <c r="E785" s="4" t="str">
        <f>VLOOKUP(C785,Detail!$G:$H,2,FALSE)</f>
        <v>Elisa Mahendra</v>
      </c>
      <c r="F785" s="4" t="str">
        <f>VLOOKUP(D785,Helper!$D$31:$H$36,5,FALSE)</f>
        <v>Pak Budi</v>
      </c>
      <c r="G785">
        <v>65</v>
      </c>
      <c r="H785">
        <v>74</v>
      </c>
      <c r="I785">
        <v>44</v>
      </c>
      <c r="J785">
        <v>69</v>
      </c>
      <c r="K785">
        <v>51</v>
      </c>
      <c r="L785">
        <v>51</v>
      </c>
      <c r="M785">
        <v>85</v>
      </c>
      <c r="N785" s="36">
        <f>IFERROR(VLOOKUP(C785,Absen!$A$2:$B$501,2,FALSE),"No")</f>
        <v>44755</v>
      </c>
      <c r="O785" t="str">
        <f t="shared" si="37"/>
        <v>July</v>
      </c>
      <c r="P785">
        <f t="shared" si="38"/>
        <v>75</v>
      </c>
      <c r="Q785" s="42">
        <f>(Main!G785*12.5%)+(H785*12.5%)+(J785*12.5%)+(K785*12.5%)+(I785*20%)+(L785*20%)+(P785*10%)</f>
        <v>58.875</v>
      </c>
      <c r="R785" t="str">
        <f>VLOOKUP(Q785,Cara!$E$44:$F$49,2,TRUE)</f>
        <v>D</v>
      </c>
      <c r="S785" s="5">
        <f>VLOOKUP(C785,Sheet1!$A$2:$B$1001,2,FALSE)</f>
        <v>38341</v>
      </c>
      <c r="T785" s="6" t="str">
        <f>VLOOKUP(C785,Sheet1!$A$2:$G$1001,7,)</f>
        <v>Palangkaraya</v>
      </c>
      <c r="U785" s="4">
        <f>VLOOKUP(C785,Sheet1!$A$2:$D$1001,4,FALSE)</f>
        <v>177</v>
      </c>
      <c r="V785" s="4">
        <f>VLOOKUP(C785,Sheet1!$A$2:$E$1001,5,FALSE)</f>
        <v>70</v>
      </c>
      <c r="W785" s="4" t="str">
        <f>VLOOKUP(C785,Sheet1!$A$2:$F$1001,6,FALSE)</f>
        <v>Jl. Rajawali Barat No. 19</v>
      </c>
      <c r="X785" s="4" t="str">
        <f>VLOOKUP(Main!C785,Sheet1!$A$2:$C$1001,3,FALSE)</f>
        <v>O-</v>
      </c>
    </row>
    <row r="786" spans="1:24" ht="15.75" x14ac:dyDescent="0.25">
      <c r="A786" s="43">
        <v>785</v>
      </c>
      <c r="B786" t="str">
        <f>VLOOKUP(D786,Cara!$C$21:$D$27,2,FALSE)</f>
        <v>F</v>
      </c>
      <c r="C786" t="str">
        <f t="shared" si="36"/>
        <v>F0785</v>
      </c>
      <c r="D786" t="s">
        <v>1011</v>
      </c>
      <c r="E786" s="4" t="str">
        <f>VLOOKUP(C786,Detail!$G:$H,2,FALSE)</f>
        <v>Gangsa Yuniar</v>
      </c>
      <c r="F786" s="4" t="str">
        <f>VLOOKUP(D786,Helper!$D$31:$H$36,5,FALSE)</f>
        <v>Bu Dwi</v>
      </c>
      <c r="G786">
        <v>78</v>
      </c>
      <c r="H786">
        <v>61</v>
      </c>
      <c r="I786">
        <v>43</v>
      </c>
      <c r="J786">
        <v>54</v>
      </c>
      <c r="K786">
        <v>69</v>
      </c>
      <c r="L786">
        <v>85</v>
      </c>
      <c r="M786">
        <v>64</v>
      </c>
      <c r="N786" s="36" t="str">
        <f>IFERROR(VLOOKUP(C786,Absen!$A$2:$B$501,2,FALSE),"No")</f>
        <v>No</v>
      </c>
      <c r="O786" t="str">
        <f t="shared" si="37"/>
        <v>No</v>
      </c>
      <c r="P786">
        <f t="shared" si="38"/>
        <v>64</v>
      </c>
      <c r="Q786" s="42">
        <f>(Main!G786*12.5%)+(H786*12.5%)+(J786*12.5%)+(K786*12.5%)+(I786*20%)+(L786*20%)+(P786*10%)</f>
        <v>64.75</v>
      </c>
      <c r="R786" t="str">
        <f>VLOOKUP(Q786,Cara!$E$44:$F$49,2,TRUE)</f>
        <v>C</v>
      </c>
      <c r="S786" s="5">
        <f>VLOOKUP(C786,Sheet1!$A$2:$B$1001,2,FALSE)</f>
        <v>37131</v>
      </c>
      <c r="T786" s="6" t="str">
        <f>VLOOKUP(C786,Sheet1!$A$2:$G$1001,7,)</f>
        <v>Cimahi</v>
      </c>
      <c r="U786" s="4">
        <f>VLOOKUP(C786,Sheet1!$A$2:$D$1001,4,FALSE)</f>
        <v>172</v>
      </c>
      <c r="V786" s="4">
        <f>VLOOKUP(C786,Sheet1!$A$2:$E$1001,5,FALSE)</f>
        <v>95</v>
      </c>
      <c r="W786" s="4" t="str">
        <f>VLOOKUP(C786,Sheet1!$A$2:$F$1001,6,FALSE)</f>
        <v>Gang Gegerkalong Hilir No. 40</v>
      </c>
      <c r="X786" s="4" t="str">
        <f>VLOOKUP(Main!C786,Sheet1!$A$2:$C$1001,3,FALSE)</f>
        <v>O-</v>
      </c>
    </row>
    <row r="787" spans="1:24" ht="15.75" x14ac:dyDescent="0.25">
      <c r="A787" s="43">
        <v>786</v>
      </c>
      <c r="B787" t="str">
        <f>VLOOKUP(D787,Cara!$C$21:$D$27,2,FALSE)</f>
        <v>D</v>
      </c>
      <c r="C787" t="str">
        <f t="shared" si="36"/>
        <v>D0786</v>
      </c>
      <c r="D787" t="s">
        <v>1013</v>
      </c>
      <c r="E787" s="4" t="str">
        <f>VLOOKUP(C787,Detail!$G:$H,2,FALSE)</f>
        <v>Hafshah Hastuti</v>
      </c>
      <c r="F787" s="4" t="str">
        <f>VLOOKUP(D787,Helper!$D$31:$H$36,5,FALSE)</f>
        <v>Bu Made</v>
      </c>
      <c r="G787">
        <v>91</v>
      </c>
      <c r="H787">
        <v>52</v>
      </c>
      <c r="I787">
        <v>50</v>
      </c>
      <c r="J787">
        <v>68</v>
      </c>
      <c r="K787">
        <v>56</v>
      </c>
      <c r="L787">
        <v>47</v>
      </c>
      <c r="M787">
        <v>83</v>
      </c>
      <c r="N787" s="36">
        <f>IFERROR(VLOOKUP(C787,Absen!$A$2:$B$501,2,FALSE),"No")</f>
        <v>44881</v>
      </c>
      <c r="O787" t="str">
        <f t="shared" si="37"/>
        <v>November</v>
      </c>
      <c r="P787">
        <f t="shared" si="38"/>
        <v>73</v>
      </c>
      <c r="Q787" s="42">
        <f>(Main!G787*12.5%)+(H787*12.5%)+(J787*12.5%)+(K787*12.5%)+(I787*20%)+(L787*20%)+(P787*10%)</f>
        <v>60.075000000000003</v>
      </c>
      <c r="R787" t="str">
        <f>VLOOKUP(Q787,Cara!$E$44:$F$49,2,TRUE)</f>
        <v>C</v>
      </c>
      <c r="S787" s="5">
        <f>VLOOKUP(C787,Sheet1!$A$2:$B$1001,2,FALSE)</f>
        <v>38241</v>
      </c>
      <c r="T787" s="6" t="str">
        <f>VLOOKUP(C787,Sheet1!$A$2:$G$1001,7,)</f>
        <v>Bima</v>
      </c>
      <c r="U787" s="4">
        <f>VLOOKUP(C787,Sheet1!$A$2:$D$1001,4,FALSE)</f>
        <v>173</v>
      </c>
      <c r="V787" s="4">
        <f>VLOOKUP(C787,Sheet1!$A$2:$E$1001,5,FALSE)</f>
        <v>74</v>
      </c>
      <c r="W787" s="4" t="str">
        <f>VLOOKUP(C787,Sheet1!$A$2:$F$1001,6,FALSE)</f>
        <v>Gang Stasiun Wonokromo No. 16</v>
      </c>
      <c r="X787" s="4" t="str">
        <f>VLOOKUP(Main!C787,Sheet1!$A$2:$C$1001,3,FALSE)</f>
        <v>B-</v>
      </c>
    </row>
    <row r="788" spans="1:24" ht="15.75" x14ac:dyDescent="0.25">
      <c r="A788" s="43">
        <v>787</v>
      </c>
      <c r="B788" t="str">
        <f>VLOOKUP(D788,Cara!$C$21:$D$27,2,FALSE)</f>
        <v>D</v>
      </c>
      <c r="C788" t="str">
        <f t="shared" si="36"/>
        <v>D0787</v>
      </c>
      <c r="D788" t="s">
        <v>1013</v>
      </c>
      <c r="E788" s="4" t="str">
        <f>VLOOKUP(C788,Detail!$G:$H,2,FALSE)</f>
        <v>Prayogo Sihombing</v>
      </c>
      <c r="F788" s="4" t="str">
        <f>VLOOKUP(D788,Helper!$D$31:$H$36,5,FALSE)</f>
        <v>Bu Made</v>
      </c>
      <c r="G788">
        <v>73</v>
      </c>
      <c r="H788">
        <v>61</v>
      </c>
      <c r="I788">
        <v>87</v>
      </c>
      <c r="J788">
        <v>57</v>
      </c>
      <c r="K788">
        <v>83</v>
      </c>
      <c r="L788">
        <v>92</v>
      </c>
      <c r="M788">
        <v>68</v>
      </c>
      <c r="N788" s="36" t="str">
        <f>IFERROR(VLOOKUP(C788,Absen!$A$2:$B$501,2,FALSE),"No")</f>
        <v>No</v>
      </c>
      <c r="O788" t="str">
        <f t="shared" si="37"/>
        <v>No</v>
      </c>
      <c r="P788">
        <f t="shared" si="38"/>
        <v>68</v>
      </c>
      <c r="Q788" s="42">
        <f>(Main!G788*12.5%)+(H788*12.5%)+(J788*12.5%)+(K788*12.5%)+(I788*20%)+(L788*20%)+(P788*10%)</f>
        <v>76.850000000000009</v>
      </c>
      <c r="R788" t="str">
        <f>VLOOKUP(Q788,Cara!$E$44:$F$49,2,TRUE)</f>
        <v>B</v>
      </c>
      <c r="S788" s="5">
        <f>VLOOKUP(C788,Sheet1!$A$2:$B$1001,2,FALSE)</f>
        <v>37987</v>
      </c>
      <c r="T788" s="6" t="str">
        <f>VLOOKUP(C788,Sheet1!$A$2:$G$1001,7,)</f>
        <v>Kota Administrasi Jakarta Barat</v>
      </c>
      <c r="U788" s="4">
        <f>VLOOKUP(C788,Sheet1!$A$2:$D$1001,4,FALSE)</f>
        <v>167</v>
      </c>
      <c r="V788" s="4">
        <f>VLOOKUP(C788,Sheet1!$A$2:$E$1001,5,FALSE)</f>
        <v>75</v>
      </c>
      <c r="W788" s="4" t="str">
        <f>VLOOKUP(C788,Sheet1!$A$2:$F$1001,6,FALSE)</f>
        <v>Jalan Dipenogoro No. 55</v>
      </c>
      <c r="X788" s="4" t="str">
        <f>VLOOKUP(Main!C788,Sheet1!$A$2:$C$1001,3,FALSE)</f>
        <v>O-</v>
      </c>
    </row>
    <row r="789" spans="1:24" ht="15.75" x14ac:dyDescent="0.25">
      <c r="A789" s="43">
        <v>788</v>
      </c>
      <c r="B789" t="str">
        <f>VLOOKUP(D789,Cara!$C$21:$D$27,2,FALSE)</f>
        <v>C</v>
      </c>
      <c r="C789" t="str">
        <f t="shared" si="36"/>
        <v>C0788</v>
      </c>
      <c r="D789" t="s">
        <v>1012</v>
      </c>
      <c r="E789" s="4" t="str">
        <f>VLOOKUP(C789,Detail!$G:$H,2,FALSE)</f>
        <v>Gangsa Mulyani</v>
      </c>
      <c r="F789" s="4" t="str">
        <f>VLOOKUP(D789,Helper!$D$31:$H$36,5,FALSE)</f>
        <v>Pak Andi</v>
      </c>
      <c r="G789">
        <v>90</v>
      </c>
      <c r="H789">
        <v>74</v>
      </c>
      <c r="I789">
        <v>61</v>
      </c>
      <c r="J789">
        <v>53</v>
      </c>
      <c r="K789">
        <v>51</v>
      </c>
      <c r="L789">
        <v>91</v>
      </c>
      <c r="M789">
        <v>67</v>
      </c>
      <c r="N789" s="36">
        <f>IFERROR(VLOOKUP(C789,Absen!$A$2:$B$501,2,FALSE),"No")</f>
        <v>44861</v>
      </c>
      <c r="O789" t="str">
        <f t="shared" si="37"/>
        <v>October</v>
      </c>
      <c r="P789">
        <f t="shared" si="38"/>
        <v>57</v>
      </c>
      <c r="Q789" s="42">
        <f>(Main!G789*12.5%)+(H789*12.5%)+(J789*12.5%)+(K789*12.5%)+(I789*20%)+(L789*20%)+(P789*10%)</f>
        <v>69.600000000000009</v>
      </c>
      <c r="R789" t="str">
        <f>VLOOKUP(Q789,Cara!$E$44:$F$49,2,TRUE)</f>
        <v>C</v>
      </c>
      <c r="S789" s="5">
        <f>VLOOKUP(C789,Sheet1!$A$2:$B$1001,2,FALSE)</f>
        <v>38078</v>
      </c>
      <c r="T789" s="6" t="str">
        <f>VLOOKUP(C789,Sheet1!$A$2:$G$1001,7,)</f>
        <v>Surakarta</v>
      </c>
      <c r="U789" s="4">
        <f>VLOOKUP(C789,Sheet1!$A$2:$D$1001,4,FALSE)</f>
        <v>174</v>
      </c>
      <c r="V789" s="4">
        <f>VLOOKUP(C789,Sheet1!$A$2:$E$1001,5,FALSE)</f>
        <v>87</v>
      </c>
      <c r="W789" s="4" t="str">
        <f>VLOOKUP(C789,Sheet1!$A$2:$F$1001,6,FALSE)</f>
        <v xml:space="preserve">Gg. Ahmad Yani No. 0
</v>
      </c>
      <c r="X789" s="4" t="str">
        <f>VLOOKUP(Main!C789,Sheet1!$A$2:$C$1001,3,FALSE)</f>
        <v>B+</v>
      </c>
    </row>
    <row r="790" spans="1:24" ht="15.75" x14ac:dyDescent="0.25">
      <c r="A790" s="43">
        <v>789</v>
      </c>
      <c r="B790" t="str">
        <f>VLOOKUP(D790,Cara!$C$21:$D$27,2,FALSE)</f>
        <v>A</v>
      </c>
      <c r="C790" t="str">
        <f t="shared" si="36"/>
        <v>A0789</v>
      </c>
      <c r="D790" t="s">
        <v>1015</v>
      </c>
      <c r="E790" s="4" t="str">
        <f>VLOOKUP(C790,Detail!$G:$H,2,FALSE)</f>
        <v>Bahuwirya Rajasa</v>
      </c>
      <c r="F790" s="4" t="str">
        <f>VLOOKUP(D790,Helper!$D$31:$H$36,5,FALSE)</f>
        <v>Pak Krisna</v>
      </c>
      <c r="G790">
        <v>53</v>
      </c>
      <c r="H790">
        <v>50</v>
      </c>
      <c r="I790">
        <v>68</v>
      </c>
      <c r="J790">
        <v>51</v>
      </c>
      <c r="K790">
        <v>91</v>
      </c>
      <c r="L790">
        <v>69</v>
      </c>
      <c r="M790">
        <v>100</v>
      </c>
      <c r="N790" s="36">
        <f>IFERROR(VLOOKUP(C790,Absen!$A$2:$B$501,2,FALSE),"No")</f>
        <v>44778</v>
      </c>
      <c r="O790" t="str">
        <f t="shared" si="37"/>
        <v>August</v>
      </c>
      <c r="P790">
        <f t="shared" si="38"/>
        <v>90</v>
      </c>
      <c r="Q790" s="42">
        <f>(Main!G790*12.5%)+(H790*12.5%)+(J790*12.5%)+(K790*12.5%)+(I790*20%)+(L790*20%)+(P790*10%)</f>
        <v>67.025000000000006</v>
      </c>
      <c r="R790" t="str">
        <f>VLOOKUP(Q790,Cara!$E$44:$F$49,2,TRUE)</f>
        <v>C</v>
      </c>
      <c r="S790" s="5">
        <f>VLOOKUP(C790,Sheet1!$A$2:$B$1001,2,FALSE)</f>
        <v>37554</v>
      </c>
      <c r="T790" s="6" t="str">
        <f>VLOOKUP(C790,Sheet1!$A$2:$G$1001,7,)</f>
        <v>Kota Administrasi Jakarta Utara</v>
      </c>
      <c r="U790" s="4">
        <f>VLOOKUP(C790,Sheet1!$A$2:$D$1001,4,FALSE)</f>
        <v>166</v>
      </c>
      <c r="V790" s="4">
        <f>VLOOKUP(C790,Sheet1!$A$2:$E$1001,5,FALSE)</f>
        <v>48</v>
      </c>
      <c r="W790" s="4" t="str">
        <f>VLOOKUP(C790,Sheet1!$A$2:$F$1001,6,FALSE)</f>
        <v>Jalan Cihampelas No. 01</v>
      </c>
      <c r="X790" s="4" t="str">
        <f>VLOOKUP(Main!C790,Sheet1!$A$2:$C$1001,3,FALSE)</f>
        <v>O-</v>
      </c>
    </row>
    <row r="791" spans="1:24" ht="15.75" x14ac:dyDescent="0.25">
      <c r="A791" s="43">
        <v>790</v>
      </c>
      <c r="B791" t="str">
        <f>VLOOKUP(D791,Cara!$C$21:$D$27,2,FALSE)</f>
        <v>E</v>
      </c>
      <c r="C791" t="str">
        <f t="shared" si="36"/>
        <v>E0790</v>
      </c>
      <c r="D791" t="s">
        <v>1010</v>
      </c>
      <c r="E791" s="4" t="str">
        <f>VLOOKUP(C791,Detail!$G:$H,2,FALSE)</f>
        <v>Chandra Latupono</v>
      </c>
      <c r="F791" s="4" t="str">
        <f>VLOOKUP(D791,Helper!$D$31:$H$36,5,FALSE)</f>
        <v>Bu Ratna</v>
      </c>
      <c r="G791">
        <v>57</v>
      </c>
      <c r="H791">
        <v>57</v>
      </c>
      <c r="I791">
        <v>82</v>
      </c>
      <c r="J791">
        <v>62</v>
      </c>
      <c r="K791">
        <v>60</v>
      </c>
      <c r="L791">
        <v>76</v>
      </c>
      <c r="M791">
        <v>93</v>
      </c>
      <c r="N791" s="36">
        <f>IFERROR(VLOOKUP(C791,Absen!$A$2:$B$501,2,FALSE),"No")</f>
        <v>44801</v>
      </c>
      <c r="O791" t="str">
        <f t="shared" si="37"/>
        <v>August</v>
      </c>
      <c r="P791">
        <f t="shared" si="38"/>
        <v>83</v>
      </c>
      <c r="Q791" s="42">
        <f>(Main!G791*12.5%)+(H791*12.5%)+(J791*12.5%)+(K791*12.5%)+(I791*20%)+(L791*20%)+(P791*10%)</f>
        <v>69.400000000000006</v>
      </c>
      <c r="R791" t="str">
        <f>VLOOKUP(Q791,Cara!$E$44:$F$49,2,TRUE)</f>
        <v>C</v>
      </c>
      <c r="S791" s="5">
        <f>VLOOKUP(C791,Sheet1!$A$2:$B$1001,2,FALSE)</f>
        <v>37072</v>
      </c>
      <c r="T791" s="6" t="str">
        <f>VLOOKUP(C791,Sheet1!$A$2:$G$1001,7,)</f>
        <v>Palembang</v>
      </c>
      <c r="U791" s="4">
        <f>VLOOKUP(C791,Sheet1!$A$2:$D$1001,4,FALSE)</f>
        <v>168</v>
      </c>
      <c r="V791" s="4">
        <f>VLOOKUP(C791,Sheet1!$A$2:$E$1001,5,FALSE)</f>
        <v>52</v>
      </c>
      <c r="W791" s="4" t="str">
        <f>VLOOKUP(C791,Sheet1!$A$2:$F$1001,6,FALSE)</f>
        <v>Gg. Sukabumi No. 67</v>
      </c>
      <c r="X791" s="4" t="str">
        <f>VLOOKUP(Main!C791,Sheet1!$A$2:$C$1001,3,FALSE)</f>
        <v>B-</v>
      </c>
    </row>
    <row r="792" spans="1:24" ht="15.75" x14ac:dyDescent="0.25">
      <c r="A792" s="43">
        <v>791</v>
      </c>
      <c r="B792" t="str">
        <f>VLOOKUP(D792,Cara!$C$21:$D$27,2,FALSE)</f>
        <v>B</v>
      </c>
      <c r="C792" t="str">
        <f t="shared" si="36"/>
        <v>B0791</v>
      </c>
      <c r="D792" t="s">
        <v>1014</v>
      </c>
      <c r="E792" s="4" t="str">
        <f>VLOOKUP(C792,Detail!$G:$H,2,FALSE)</f>
        <v>Rafi Uwais</v>
      </c>
      <c r="F792" s="4" t="str">
        <f>VLOOKUP(D792,Helper!$D$31:$H$36,5,FALSE)</f>
        <v>Pak Budi</v>
      </c>
      <c r="G792">
        <v>62</v>
      </c>
      <c r="H792">
        <v>72</v>
      </c>
      <c r="I792">
        <v>64</v>
      </c>
      <c r="J792">
        <v>74</v>
      </c>
      <c r="K792">
        <v>92</v>
      </c>
      <c r="L792">
        <v>90</v>
      </c>
      <c r="M792">
        <v>86</v>
      </c>
      <c r="N792" s="36">
        <f>IFERROR(VLOOKUP(C792,Absen!$A$2:$B$501,2,FALSE),"No")</f>
        <v>44866</v>
      </c>
      <c r="O792" t="str">
        <f t="shared" si="37"/>
        <v>November</v>
      </c>
      <c r="P792">
        <f t="shared" si="38"/>
        <v>76</v>
      </c>
      <c r="Q792" s="42">
        <f>(Main!G792*12.5%)+(H792*12.5%)+(J792*12.5%)+(K792*12.5%)+(I792*20%)+(L792*20%)+(P792*10%)</f>
        <v>75.899999999999991</v>
      </c>
      <c r="R792" t="str">
        <f>VLOOKUP(Q792,Cara!$E$44:$F$49,2,TRUE)</f>
        <v>B</v>
      </c>
      <c r="S792" s="5">
        <f>VLOOKUP(C792,Sheet1!$A$2:$B$1001,2,FALSE)</f>
        <v>38229</v>
      </c>
      <c r="T792" s="6" t="str">
        <f>VLOOKUP(C792,Sheet1!$A$2:$G$1001,7,)</f>
        <v>Padang</v>
      </c>
      <c r="U792" s="4">
        <f>VLOOKUP(C792,Sheet1!$A$2:$D$1001,4,FALSE)</f>
        <v>156</v>
      </c>
      <c r="V792" s="4">
        <f>VLOOKUP(C792,Sheet1!$A$2:$E$1001,5,FALSE)</f>
        <v>80</v>
      </c>
      <c r="W792" s="4" t="str">
        <f>VLOOKUP(C792,Sheet1!$A$2:$F$1001,6,FALSE)</f>
        <v>Jalan Ir. H. Djuanda No. 13</v>
      </c>
      <c r="X792" s="4" t="str">
        <f>VLOOKUP(Main!C792,Sheet1!$A$2:$C$1001,3,FALSE)</f>
        <v>AB+</v>
      </c>
    </row>
    <row r="793" spans="1:24" ht="15.75" x14ac:dyDescent="0.25">
      <c r="A793" s="43">
        <v>792</v>
      </c>
      <c r="B793" t="str">
        <f>VLOOKUP(D793,Cara!$C$21:$D$27,2,FALSE)</f>
        <v>D</v>
      </c>
      <c r="C793" t="str">
        <f t="shared" si="36"/>
        <v>D0792</v>
      </c>
      <c r="D793" t="s">
        <v>1013</v>
      </c>
      <c r="E793" s="4" t="str">
        <f>VLOOKUP(C793,Detail!$G:$H,2,FALSE)</f>
        <v>Wadi Wijaya</v>
      </c>
      <c r="F793" s="4" t="str">
        <f>VLOOKUP(D793,Helper!$D$31:$H$36,5,FALSE)</f>
        <v>Bu Made</v>
      </c>
      <c r="G793">
        <v>73</v>
      </c>
      <c r="H793">
        <v>56</v>
      </c>
      <c r="I793">
        <v>43</v>
      </c>
      <c r="J793">
        <v>60</v>
      </c>
      <c r="K793">
        <v>71</v>
      </c>
      <c r="L793">
        <v>65</v>
      </c>
      <c r="M793">
        <v>65</v>
      </c>
      <c r="N793" s="36">
        <f>IFERROR(VLOOKUP(C793,Absen!$A$2:$B$501,2,FALSE),"No")</f>
        <v>44848</v>
      </c>
      <c r="O793" t="str">
        <f t="shared" si="37"/>
        <v>October</v>
      </c>
      <c r="P793">
        <f t="shared" si="38"/>
        <v>55</v>
      </c>
      <c r="Q793" s="42">
        <f>(Main!G793*12.5%)+(H793*12.5%)+(J793*12.5%)+(K793*12.5%)+(I793*20%)+(L793*20%)+(P793*10%)</f>
        <v>59.6</v>
      </c>
      <c r="R793" t="str">
        <f>VLOOKUP(Q793,Cara!$E$44:$F$49,2,TRUE)</f>
        <v>D</v>
      </c>
      <c r="S793" s="5">
        <f>VLOOKUP(C793,Sheet1!$A$2:$B$1001,2,FALSE)</f>
        <v>37817</v>
      </c>
      <c r="T793" s="6" t="str">
        <f>VLOOKUP(C793,Sheet1!$A$2:$G$1001,7,)</f>
        <v>Kediri</v>
      </c>
      <c r="U793" s="4">
        <f>VLOOKUP(C793,Sheet1!$A$2:$D$1001,4,FALSE)</f>
        <v>163</v>
      </c>
      <c r="V793" s="4">
        <f>VLOOKUP(C793,Sheet1!$A$2:$E$1001,5,FALSE)</f>
        <v>55</v>
      </c>
      <c r="W793" s="4" t="str">
        <f>VLOOKUP(C793,Sheet1!$A$2:$F$1001,6,FALSE)</f>
        <v xml:space="preserve">Gg. Monginsidi No. 6
</v>
      </c>
      <c r="X793" s="4" t="str">
        <f>VLOOKUP(Main!C793,Sheet1!$A$2:$C$1001,3,FALSE)</f>
        <v>O-</v>
      </c>
    </row>
    <row r="794" spans="1:24" ht="15.75" x14ac:dyDescent="0.25">
      <c r="A794" s="43">
        <v>793</v>
      </c>
      <c r="B794" t="str">
        <f>VLOOKUP(D794,Cara!$C$21:$D$27,2,FALSE)</f>
        <v>C</v>
      </c>
      <c r="C794" t="str">
        <f t="shared" si="36"/>
        <v>C0793</v>
      </c>
      <c r="D794" t="s">
        <v>1012</v>
      </c>
      <c r="E794" s="4" t="str">
        <f>VLOOKUP(C794,Detail!$G:$H,2,FALSE)</f>
        <v>Dadap Farida</v>
      </c>
      <c r="F794" s="4" t="str">
        <f>VLOOKUP(D794,Helper!$D$31:$H$36,5,FALSE)</f>
        <v>Pak Andi</v>
      </c>
      <c r="G794">
        <v>80</v>
      </c>
      <c r="H794">
        <v>63</v>
      </c>
      <c r="I794">
        <v>67</v>
      </c>
      <c r="J794">
        <v>59</v>
      </c>
      <c r="K794">
        <v>56</v>
      </c>
      <c r="L794">
        <v>91</v>
      </c>
      <c r="M794">
        <v>61</v>
      </c>
      <c r="N794" s="36">
        <f>IFERROR(VLOOKUP(C794,Absen!$A$2:$B$501,2,FALSE),"No")</f>
        <v>44900</v>
      </c>
      <c r="O794" t="str">
        <f t="shared" si="37"/>
        <v>December</v>
      </c>
      <c r="P794">
        <f t="shared" si="38"/>
        <v>51</v>
      </c>
      <c r="Q794" s="42">
        <f>(Main!G794*12.5%)+(H794*12.5%)+(J794*12.5%)+(K794*12.5%)+(I794*20%)+(L794*20%)+(P794*10%)</f>
        <v>68.949999999999989</v>
      </c>
      <c r="R794" t="str">
        <f>VLOOKUP(Q794,Cara!$E$44:$F$49,2,TRUE)</f>
        <v>C</v>
      </c>
      <c r="S794" s="5">
        <f>VLOOKUP(C794,Sheet1!$A$2:$B$1001,2,FALSE)</f>
        <v>37573</v>
      </c>
      <c r="T794" s="6" t="str">
        <f>VLOOKUP(C794,Sheet1!$A$2:$G$1001,7,)</f>
        <v>Bitung</v>
      </c>
      <c r="U794" s="4">
        <f>VLOOKUP(C794,Sheet1!$A$2:$D$1001,4,FALSE)</f>
        <v>179</v>
      </c>
      <c r="V794" s="4">
        <f>VLOOKUP(C794,Sheet1!$A$2:$E$1001,5,FALSE)</f>
        <v>48</v>
      </c>
      <c r="W794" s="4" t="str">
        <f>VLOOKUP(C794,Sheet1!$A$2:$F$1001,6,FALSE)</f>
        <v xml:space="preserve">Jalan Ronggowarsito No. 2
</v>
      </c>
      <c r="X794" s="4" t="str">
        <f>VLOOKUP(Main!C794,Sheet1!$A$2:$C$1001,3,FALSE)</f>
        <v>AB+</v>
      </c>
    </row>
    <row r="795" spans="1:24" ht="15.75" x14ac:dyDescent="0.25">
      <c r="A795" s="43">
        <v>794</v>
      </c>
      <c r="B795" t="str">
        <f>VLOOKUP(D795,Cara!$C$21:$D$27,2,FALSE)</f>
        <v>C</v>
      </c>
      <c r="C795" t="str">
        <f t="shared" si="36"/>
        <v>C0794</v>
      </c>
      <c r="D795" t="s">
        <v>1012</v>
      </c>
      <c r="E795" s="4" t="str">
        <f>VLOOKUP(C795,Detail!$G:$H,2,FALSE)</f>
        <v>Dartono Thamrin</v>
      </c>
      <c r="F795" s="4" t="str">
        <f>VLOOKUP(D795,Helper!$D$31:$H$36,5,FALSE)</f>
        <v>Pak Andi</v>
      </c>
      <c r="G795">
        <v>66</v>
      </c>
      <c r="H795">
        <v>48</v>
      </c>
      <c r="I795">
        <v>90</v>
      </c>
      <c r="J795">
        <v>56</v>
      </c>
      <c r="K795">
        <v>74</v>
      </c>
      <c r="L795">
        <v>93</v>
      </c>
      <c r="M795">
        <v>96</v>
      </c>
      <c r="N795" s="36">
        <f>IFERROR(VLOOKUP(C795,Absen!$A$2:$B$501,2,FALSE),"No")</f>
        <v>44763</v>
      </c>
      <c r="O795" t="str">
        <f t="shared" si="37"/>
        <v>July</v>
      </c>
      <c r="P795">
        <f t="shared" si="38"/>
        <v>86</v>
      </c>
      <c r="Q795" s="42">
        <f>(Main!G795*12.5%)+(H795*12.5%)+(J795*12.5%)+(K795*12.5%)+(I795*20%)+(L795*20%)+(P795*10%)</f>
        <v>75.699999999999989</v>
      </c>
      <c r="R795" t="str">
        <f>VLOOKUP(Q795,Cara!$E$44:$F$49,2,TRUE)</f>
        <v>B</v>
      </c>
      <c r="S795" s="5">
        <f>VLOOKUP(C795,Sheet1!$A$2:$B$1001,2,FALSE)</f>
        <v>38121</v>
      </c>
      <c r="T795" s="6" t="str">
        <f>VLOOKUP(C795,Sheet1!$A$2:$G$1001,7,)</f>
        <v>Surabaya</v>
      </c>
      <c r="U795" s="4">
        <f>VLOOKUP(C795,Sheet1!$A$2:$D$1001,4,FALSE)</f>
        <v>151</v>
      </c>
      <c r="V795" s="4">
        <f>VLOOKUP(C795,Sheet1!$A$2:$E$1001,5,FALSE)</f>
        <v>61</v>
      </c>
      <c r="W795" s="4" t="str">
        <f>VLOOKUP(C795,Sheet1!$A$2:$F$1001,6,FALSE)</f>
        <v>Gang Siliwangi No. 07</v>
      </c>
      <c r="X795" s="4" t="str">
        <f>VLOOKUP(Main!C795,Sheet1!$A$2:$C$1001,3,FALSE)</f>
        <v>B+</v>
      </c>
    </row>
    <row r="796" spans="1:24" ht="15.75" x14ac:dyDescent="0.25">
      <c r="A796" s="43">
        <v>795</v>
      </c>
      <c r="B796" t="str">
        <f>VLOOKUP(D796,Cara!$C$21:$D$27,2,FALSE)</f>
        <v>D</v>
      </c>
      <c r="C796" t="str">
        <f t="shared" si="36"/>
        <v>D0795</v>
      </c>
      <c r="D796" t="s">
        <v>1013</v>
      </c>
      <c r="E796" s="4" t="str">
        <f>VLOOKUP(C796,Detail!$G:$H,2,FALSE)</f>
        <v>Zulaikha Lestari</v>
      </c>
      <c r="F796" s="4" t="str">
        <f>VLOOKUP(D796,Helper!$D$31:$H$36,5,FALSE)</f>
        <v>Bu Made</v>
      </c>
      <c r="G796">
        <v>86</v>
      </c>
      <c r="H796">
        <v>75</v>
      </c>
      <c r="I796">
        <v>30</v>
      </c>
      <c r="J796">
        <v>68</v>
      </c>
      <c r="K796">
        <v>70</v>
      </c>
      <c r="L796">
        <v>46</v>
      </c>
      <c r="M796">
        <v>90</v>
      </c>
      <c r="N796" s="36" t="str">
        <f>IFERROR(VLOOKUP(C796,Absen!$A$2:$B$501,2,FALSE),"No")</f>
        <v>No</v>
      </c>
      <c r="O796" t="str">
        <f t="shared" si="37"/>
        <v>No</v>
      </c>
      <c r="P796">
        <f t="shared" si="38"/>
        <v>90</v>
      </c>
      <c r="Q796" s="42">
        <f>(Main!G796*12.5%)+(H796*12.5%)+(J796*12.5%)+(K796*12.5%)+(I796*20%)+(L796*20%)+(P796*10%)</f>
        <v>61.575000000000003</v>
      </c>
      <c r="R796" t="str">
        <f>VLOOKUP(Q796,Cara!$E$44:$F$49,2,TRUE)</f>
        <v>C</v>
      </c>
      <c r="S796" s="5">
        <f>VLOOKUP(C796,Sheet1!$A$2:$B$1001,2,FALSE)</f>
        <v>37146</v>
      </c>
      <c r="T796" s="6" t="str">
        <f>VLOOKUP(C796,Sheet1!$A$2:$G$1001,7,)</f>
        <v>Pariaman</v>
      </c>
      <c r="U796" s="4">
        <f>VLOOKUP(C796,Sheet1!$A$2:$D$1001,4,FALSE)</f>
        <v>153</v>
      </c>
      <c r="V796" s="4">
        <f>VLOOKUP(C796,Sheet1!$A$2:$E$1001,5,FALSE)</f>
        <v>68</v>
      </c>
      <c r="W796" s="4" t="str">
        <f>VLOOKUP(C796,Sheet1!$A$2:$F$1001,6,FALSE)</f>
        <v>Gang Medokan Ayu No. 30</v>
      </c>
      <c r="X796" s="4" t="str">
        <f>VLOOKUP(Main!C796,Sheet1!$A$2:$C$1001,3,FALSE)</f>
        <v>AB+</v>
      </c>
    </row>
    <row r="797" spans="1:24" ht="15.75" x14ac:dyDescent="0.25">
      <c r="A797" s="43">
        <v>796</v>
      </c>
      <c r="B797" t="str">
        <f>VLOOKUP(D797,Cara!$C$21:$D$27,2,FALSE)</f>
        <v>E</v>
      </c>
      <c r="C797" t="str">
        <f t="shared" si="36"/>
        <v>E0796</v>
      </c>
      <c r="D797" t="s">
        <v>1010</v>
      </c>
      <c r="E797" s="4" t="str">
        <f>VLOOKUP(C797,Detail!$G:$H,2,FALSE)</f>
        <v>Sabar Tamba</v>
      </c>
      <c r="F797" s="4" t="str">
        <f>VLOOKUP(D797,Helper!$D$31:$H$36,5,FALSE)</f>
        <v>Bu Ratna</v>
      </c>
      <c r="G797">
        <v>71</v>
      </c>
      <c r="H797">
        <v>70</v>
      </c>
      <c r="I797">
        <v>51</v>
      </c>
      <c r="J797">
        <v>73</v>
      </c>
      <c r="K797">
        <v>60</v>
      </c>
      <c r="L797">
        <v>95</v>
      </c>
      <c r="M797">
        <v>83</v>
      </c>
      <c r="N797" s="36" t="str">
        <f>IFERROR(VLOOKUP(C797,Absen!$A$2:$B$501,2,FALSE),"No")</f>
        <v>No</v>
      </c>
      <c r="O797" t="str">
        <f t="shared" si="37"/>
        <v>No</v>
      </c>
      <c r="P797">
        <f t="shared" si="38"/>
        <v>83</v>
      </c>
      <c r="Q797" s="42">
        <f>(Main!G797*12.5%)+(H797*12.5%)+(J797*12.5%)+(K797*12.5%)+(I797*20%)+(L797*20%)+(P797*10%)</f>
        <v>71.75</v>
      </c>
      <c r="R797" t="str">
        <f>VLOOKUP(Q797,Cara!$E$44:$F$49,2,TRUE)</f>
        <v>B</v>
      </c>
      <c r="S797" s="5">
        <f>VLOOKUP(C797,Sheet1!$A$2:$B$1001,2,FALSE)</f>
        <v>38120</v>
      </c>
      <c r="T797" s="6" t="str">
        <f>VLOOKUP(C797,Sheet1!$A$2:$G$1001,7,)</f>
        <v>Palopo</v>
      </c>
      <c r="U797" s="4">
        <f>VLOOKUP(C797,Sheet1!$A$2:$D$1001,4,FALSE)</f>
        <v>178</v>
      </c>
      <c r="V797" s="4">
        <f>VLOOKUP(C797,Sheet1!$A$2:$E$1001,5,FALSE)</f>
        <v>89</v>
      </c>
      <c r="W797" s="4" t="str">
        <f>VLOOKUP(C797,Sheet1!$A$2:$F$1001,6,FALSE)</f>
        <v xml:space="preserve">Jalan Tubagus Ismail No. 7
</v>
      </c>
      <c r="X797" s="4" t="str">
        <f>VLOOKUP(Main!C797,Sheet1!$A$2:$C$1001,3,FALSE)</f>
        <v>B+</v>
      </c>
    </row>
    <row r="798" spans="1:24" ht="15.75" x14ac:dyDescent="0.25">
      <c r="A798" s="43">
        <v>797</v>
      </c>
      <c r="B798" t="str">
        <f>VLOOKUP(D798,Cara!$C$21:$D$27,2,FALSE)</f>
        <v>A</v>
      </c>
      <c r="C798" t="str">
        <f t="shared" si="36"/>
        <v>A0797</v>
      </c>
      <c r="D798" t="s">
        <v>1015</v>
      </c>
      <c r="E798" s="4" t="str">
        <f>VLOOKUP(C798,Detail!$G:$H,2,FALSE)</f>
        <v>Ghaliyati Rajasa</v>
      </c>
      <c r="F798" s="4" t="str">
        <f>VLOOKUP(D798,Helper!$D$31:$H$36,5,FALSE)</f>
        <v>Pak Krisna</v>
      </c>
      <c r="G798">
        <v>89</v>
      </c>
      <c r="H798">
        <v>54</v>
      </c>
      <c r="I798">
        <v>91</v>
      </c>
      <c r="J798">
        <v>62</v>
      </c>
      <c r="K798">
        <v>80</v>
      </c>
      <c r="L798">
        <v>77</v>
      </c>
      <c r="M798">
        <v>90</v>
      </c>
      <c r="N798" s="36" t="str">
        <f>IFERROR(VLOOKUP(C798,Absen!$A$2:$B$501,2,FALSE),"No")</f>
        <v>No</v>
      </c>
      <c r="O798" t="str">
        <f t="shared" si="37"/>
        <v>No</v>
      </c>
      <c r="P798">
        <f t="shared" si="38"/>
        <v>90</v>
      </c>
      <c r="Q798" s="42">
        <f>(Main!G798*12.5%)+(H798*12.5%)+(J798*12.5%)+(K798*12.5%)+(I798*20%)+(L798*20%)+(P798*10%)</f>
        <v>78.225000000000009</v>
      </c>
      <c r="R798" t="str">
        <f>VLOOKUP(Q798,Cara!$E$44:$F$49,2,TRUE)</f>
        <v>B</v>
      </c>
      <c r="S798" s="5">
        <f>VLOOKUP(C798,Sheet1!$A$2:$B$1001,2,FALSE)</f>
        <v>38359</v>
      </c>
      <c r="T798" s="6" t="str">
        <f>VLOOKUP(C798,Sheet1!$A$2:$G$1001,7,)</f>
        <v>Tangerang</v>
      </c>
      <c r="U798" s="4">
        <f>VLOOKUP(C798,Sheet1!$A$2:$D$1001,4,FALSE)</f>
        <v>161</v>
      </c>
      <c r="V798" s="4">
        <f>VLOOKUP(C798,Sheet1!$A$2:$E$1001,5,FALSE)</f>
        <v>64</v>
      </c>
      <c r="W798" s="4" t="str">
        <f>VLOOKUP(C798,Sheet1!$A$2:$F$1001,6,FALSE)</f>
        <v>Jl. Joyoboyo No. 21</v>
      </c>
      <c r="X798" s="4" t="str">
        <f>VLOOKUP(Main!C798,Sheet1!$A$2:$C$1001,3,FALSE)</f>
        <v>A+</v>
      </c>
    </row>
    <row r="799" spans="1:24" ht="15.75" x14ac:dyDescent="0.25">
      <c r="A799" s="43">
        <v>798</v>
      </c>
      <c r="B799" t="str">
        <f>VLOOKUP(D799,Cara!$C$21:$D$27,2,FALSE)</f>
        <v>E</v>
      </c>
      <c r="C799" t="str">
        <f t="shared" si="36"/>
        <v>E0798</v>
      </c>
      <c r="D799" t="s">
        <v>1010</v>
      </c>
      <c r="E799" s="4" t="str">
        <f>VLOOKUP(C799,Detail!$G:$H,2,FALSE)</f>
        <v>Jasmani Nurdiyanti</v>
      </c>
      <c r="F799" s="4" t="str">
        <f>VLOOKUP(D799,Helper!$D$31:$H$36,5,FALSE)</f>
        <v>Bu Ratna</v>
      </c>
      <c r="G799">
        <v>64</v>
      </c>
      <c r="H799">
        <v>49</v>
      </c>
      <c r="I799">
        <v>39</v>
      </c>
      <c r="J799">
        <v>53</v>
      </c>
      <c r="K799">
        <v>70</v>
      </c>
      <c r="L799">
        <v>54</v>
      </c>
      <c r="M799">
        <v>72</v>
      </c>
      <c r="N799" s="36" t="str">
        <f>IFERROR(VLOOKUP(C799,Absen!$A$2:$B$501,2,FALSE),"No")</f>
        <v>No</v>
      </c>
      <c r="O799" t="str">
        <f t="shared" si="37"/>
        <v>No</v>
      </c>
      <c r="P799">
        <f t="shared" si="38"/>
        <v>72</v>
      </c>
      <c r="Q799" s="42">
        <f>(Main!G799*12.5%)+(H799*12.5%)+(J799*12.5%)+(K799*12.5%)+(I799*20%)+(L799*20%)+(P799*10%)</f>
        <v>55.3</v>
      </c>
      <c r="R799" t="str">
        <f>VLOOKUP(Q799,Cara!$E$44:$F$49,2,TRUE)</f>
        <v>D</v>
      </c>
      <c r="S799" s="5">
        <f>VLOOKUP(C799,Sheet1!$A$2:$B$1001,2,FALSE)</f>
        <v>37479</v>
      </c>
      <c r="T799" s="6" t="str">
        <f>VLOOKUP(C799,Sheet1!$A$2:$G$1001,7,)</f>
        <v>Pekalongan</v>
      </c>
      <c r="U799" s="4">
        <f>VLOOKUP(C799,Sheet1!$A$2:$D$1001,4,FALSE)</f>
        <v>158</v>
      </c>
      <c r="V799" s="4">
        <f>VLOOKUP(C799,Sheet1!$A$2:$E$1001,5,FALSE)</f>
        <v>45</v>
      </c>
      <c r="W799" s="4" t="str">
        <f>VLOOKUP(C799,Sheet1!$A$2:$F$1001,6,FALSE)</f>
        <v>Jl. Erlangga No. 49</v>
      </c>
      <c r="X799" s="4" t="str">
        <f>VLOOKUP(Main!C799,Sheet1!$A$2:$C$1001,3,FALSE)</f>
        <v>O-</v>
      </c>
    </row>
    <row r="800" spans="1:24" ht="15.75" x14ac:dyDescent="0.25">
      <c r="A800" s="43">
        <v>799</v>
      </c>
      <c r="B800" t="str">
        <f>VLOOKUP(D800,Cara!$C$21:$D$27,2,FALSE)</f>
        <v>E</v>
      </c>
      <c r="C800" t="str">
        <f t="shared" si="36"/>
        <v>E0799</v>
      </c>
      <c r="D800" t="s">
        <v>1010</v>
      </c>
      <c r="E800" s="4" t="str">
        <f>VLOOKUP(C800,Detail!$G:$H,2,FALSE)</f>
        <v>Adiarja Nasyiah</v>
      </c>
      <c r="F800" s="4" t="str">
        <f>VLOOKUP(D800,Helper!$D$31:$H$36,5,FALSE)</f>
        <v>Bu Ratna</v>
      </c>
      <c r="G800">
        <v>92</v>
      </c>
      <c r="H800">
        <v>47</v>
      </c>
      <c r="I800">
        <v>68</v>
      </c>
      <c r="J800">
        <v>72</v>
      </c>
      <c r="K800">
        <v>91</v>
      </c>
      <c r="L800">
        <v>64</v>
      </c>
      <c r="M800">
        <v>88</v>
      </c>
      <c r="N800" s="36" t="str">
        <f>IFERROR(VLOOKUP(C800,Absen!$A$2:$B$501,2,FALSE),"No")</f>
        <v>No</v>
      </c>
      <c r="O800" t="str">
        <f t="shared" si="37"/>
        <v>No</v>
      </c>
      <c r="P800">
        <f t="shared" si="38"/>
        <v>88</v>
      </c>
      <c r="Q800" s="42">
        <f>(Main!G800*12.5%)+(H800*12.5%)+(J800*12.5%)+(K800*12.5%)+(I800*20%)+(L800*20%)+(P800*10%)</f>
        <v>72.95</v>
      </c>
      <c r="R800" t="str">
        <f>VLOOKUP(Q800,Cara!$E$44:$F$49,2,TRUE)</f>
        <v>B</v>
      </c>
      <c r="S800" s="5">
        <f>VLOOKUP(C800,Sheet1!$A$2:$B$1001,2,FALSE)</f>
        <v>38239</v>
      </c>
      <c r="T800" s="6" t="str">
        <f>VLOOKUP(C800,Sheet1!$A$2:$G$1001,7,)</f>
        <v>Ternate</v>
      </c>
      <c r="U800" s="4">
        <f>VLOOKUP(C800,Sheet1!$A$2:$D$1001,4,FALSE)</f>
        <v>152</v>
      </c>
      <c r="V800" s="4">
        <f>VLOOKUP(C800,Sheet1!$A$2:$E$1001,5,FALSE)</f>
        <v>83</v>
      </c>
      <c r="W800" s="4" t="str">
        <f>VLOOKUP(C800,Sheet1!$A$2:$F$1001,6,FALSE)</f>
        <v xml:space="preserve">Gang Laswi No. 9
</v>
      </c>
      <c r="X800" s="4" t="str">
        <f>VLOOKUP(Main!C800,Sheet1!$A$2:$C$1001,3,FALSE)</f>
        <v>A+</v>
      </c>
    </row>
    <row r="801" spans="1:24" ht="15.75" x14ac:dyDescent="0.25">
      <c r="A801" s="43">
        <v>800</v>
      </c>
      <c r="B801" t="str">
        <f>VLOOKUP(D801,Cara!$C$21:$D$27,2,FALSE)</f>
        <v>C</v>
      </c>
      <c r="C801" t="str">
        <f t="shared" si="36"/>
        <v>C0800</v>
      </c>
      <c r="D801" t="s">
        <v>1012</v>
      </c>
      <c r="E801" s="4" t="str">
        <f>VLOOKUP(C801,Detail!$G:$H,2,FALSE)</f>
        <v>Enteng Hariyah</v>
      </c>
      <c r="F801" s="4" t="str">
        <f>VLOOKUP(D801,Helper!$D$31:$H$36,5,FALSE)</f>
        <v>Pak Andi</v>
      </c>
      <c r="G801">
        <v>84</v>
      </c>
      <c r="H801">
        <v>42</v>
      </c>
      <c r="I801">
        <v>68</v>
      </c>
      <c r="J801">
        <v>62</v>
      </c>
      <c r="K801">
        <v>63</v>
      </c>
      <c r="L801">
        <v>48</v>
      </c>
      <c r="M801">
        <v>86</v>
      </c>
      <c r="N801" s="36" t="str">
        <f>IFERROR(VLOOKUP(C801,Absen!$A$2:$B$501,2,FALSE),"No")</f>
        <v>No</v>
      </c>
      <c r="O801" t="str">
        <f t="shared" si="37"/>
        <v>No</v>
      </c>
      <c r="P801">
        <f t="shared" si="38"/>
        <v>86</v>
      </c>
      <c r="Q801" s="42">
        <f>(Main!G801*12.5%)+(H801*12.5%)+(J801*12.5%)+(K801*12.5%)+(I801*20%)+(L801*20%)+(P801*10%)</f>
        <v>63.175000000000004</v>
      </c>
      <c r="R801" t="str">
        <f>VLOOKUP(Q801,Cara!$E$44:$F$49,2,TRUE)</f>
        <v>C</v>
      </c>
      <c r="S801" s="5">
        <f>VLOOKUP(C801,Sheet1!$A$2:$B$1001,2,FALSE)</f>
        <v>38222</v>
      </c>
      <c r="T801" s="6" t="str">
        <f>VLOOKUP(C801,Sheet1!$A$2:$G$1001,7,)</f>
        <v>Bukittinggi</v>
      </c>
      <c r="U801" s="4">
        <f>VLOOKUP(C801,Sheet1!$A$2:$D$1001,4,FALSE)</f>
        <v>170</v>
      </c>
      <c r="V801" s="4">
        <f>VLOOKUP(C801,Sheet1!$A$2:$E$1001,5,FALSE)</f>
        <v>64</v>
      </c>
      <c r="W801" s="4" t="str">
        <f>VLOOKUP(C801,Sheet1!$A$2:$F$1001,6,FALSE)</f>
        <v xml:space="preserve">Gang Lembong No. 8
</v>
      </c>
      <c r="X801" s="4" t="str">
        <f>VLOOKUP(Main!C801,Sheet1!$A$2:$C$1001,3,FALSE)</f>
        <v>AB-</v>
      </c>
    </row>
    <row r="802" spans="1:24" ht="15.75" x14ac:dyDescent="0.25">
      <c r="A802" s="43">
        <v>801</v>
      </c>
      <c r="B802" t="str">
        <f>VLOOKUP(D802,Cara!$C$21:$D$27,2,FALSE)</f>
        <v>D</v>
      </c>
      <c r="C802" t="str">
        <f t="shared" si="36"/>
        <v>D0801</v>
      </c>
      <c r="D802" t="s">
        <v>1013</v>
      </c>
      <c r="E802" s="4" t="str">
        <f>VLOOKUP(C802,Detail!$G:$H,2,FALSE)</f>
        <v>Suci Oktaviani</v>
      </c>
      <c r="F802" s="4" t="str">
        <f>VLOOKUP(D802,Helper!$D$31:$H$36,5,FALSE)</f>
        <v>Bu Made</v>
      </c>
      <c r="G802">
        <v>93</v>
      </c>
      <c r="H802">
        <v>47</v>
      </c>
      <c r="I802">
        <v>66</v>
      </c>
      <c r="J802">
        <v>64</v>
      </c>
      <c r="K802">
        <v>50</v>
      </c>
      <c r="L802">
        <v>92</v>
      </c>
      <c r="M802">
        <v>69</v>
      </c>
      <c r="N802" s="36">
        <f>IFERROR(VLOOKUP(C802,Absen!$A$2:$B$501,2,FALSE),"No")</f>
        <v>44830</v>
      </c>
      <c r="O802" t="str">
        <f t="shared" si="37"/>
        <v>September</v>
      </c>
      <c r="P802">
        <f t="shared" si="38"/>
        <v>59</v>
      </c>
      <c r="Q802" s="42">
        <f>(Main!G802*12.5%)+(H802*12.5%)+(J802*12.5%)+(K802*12.5%)+(I802*20%)+(L802*20%)+(P802*10%)</f>
        <v>69.250000000000014</v>
      </c>
      <c r="R802" t="str">
        <f>VLOOKUP(Q802,Cara!$E$44:$F$49,2,TRUE)</f>
        <v>C</v>
      </c>
      <c r="S802" s="5">
        <f>VLOOKUP(C802,Sheet1!$A$2:$B$1001,2,FALSE)</f>
        <v>37694</v>
      </c>
      <c r="T802" s="6" t="str">
        <f>VLOOKUP(C802,Sheet1!$A$2:$G$1001,7,)</f>
        <v>Sorong</v>
      </c>
      <c r="U802" s="4">
        <f>VLOOKUP(C802,Sheet1!$A$2:$D$1001,4,FALSE)</f>
        <v>157</v>
      </c>
      <c r="V802" s="4">
        <f>VLOOKUP(C802,Sheet1!$A$2:$E$1001,5,FALSE)</f>
        <v>61</v>
      </c>
      <c r="W802" s="4" t="str">
        <f>VLOOKUP(C802,Sheet1!$A$2:$F$1001,6,FALSE)</f>
        <v xml:space="preserve">Jl. Pasteur No. 5
</v>
      </c>
      <c r="X802" s="4" t="str">
        <f>VLOOKUP(Main!C802,Sheet1!$A$2:$C$1001,3,FALSE)</f>
        <v>O+</v>
      </c>
    </row>
    <row r="803" spans="1:24" ht="15.75" x14ac:dyDescent="0.25">
      <c r="A803" s="43">
        <v>802</v>
      </c>
      <c r="B803" t="str">
        <f>VLOOKUP(D803,Cara!$C$21:$D$27,2,FALSE)</f>
        <v>F</v>
      </c>
      <c r="C803" t="str">
        <f t="shared" si="36"/>
        <v>F0802</v>
      </c>
      <c r="D803" t="s">
        <v>1011</v>
      </c>
      <c r="E803" s="4" t="str">
        <f>VLOOKUP(C803,Detail!$G:$H,2,FALSE)</f>
        <v>Sabar Pratiwi</v>
      </c>
      <c r="F803" s="4" t="str">
        <f>VLOOKUP(D803,Helper!$D$31:$H$36,5,FALSE)</f>
        <v>Bu Dwi</v>
      </c>
      <c r="G803">
        <v>67</v>
      </c>
      <c r="H803">
        <v>54</v>
      </c>
      <c r="I803">
        <v>85</v>
      </c>
      <c r="J803">
        <v>58</v>
      </c>
      <c r="K803">
        <v>87</v>
      </c>
      <c r="L803">
        <v>68</v>
      </c>
      <c r="M803">
        <v>89</v>
      </c>
      <c r="N803" s="36">
        <f>IFERROR(VLOOKUP(C803,Absen!$A$2:$B$501,2,FALSE),"No")</f>
        <v>44871</v>
      </c>
      <c r="O803" t="str">
        <f t="shared" si="37"/>
        <v>November</v>
      </c>
      <c r="P803">
        <f t="shared" si="38"/>
        <v>79</v>
      </c>
      <c r="Q803" s="42">
        <f>(Main!G803*12.5%)+(H803*12.5%)+(J803*12.5%)+(K803*12.5%)+(I803*20%)+(L803*20%)+(P803*10%)</f>
        <v>71.75</v>
      </c>
      <c r="R803" t="str">
        <f>VLOOKUP(Q803,Cara!$E$44:$F$49,2,TRUE)</f>
        <v>B</v>
      </c>
      <c r="S803" s="5">
        <f>VLOOKUP(C803,Sheet1!$A$2:$B$1001,2,FALSE)</f>
        <v>38034</v>
      </c>
      <c r="T803" s="6" t="str">
        <f>VLOOKUP(C803,Sheet1!$A$2:$G$1001,7,)</f>
        <v>Malang</v>
      </c>
      <c r="U803" s="4">
        <f>VLOOKUP(C803,Sheet1!$A$2:$D$1001,4,FALSE)</f>
        <v>165</v>
      </c>
      <c r="V803" s="4">
        <f>VLOOKUP(C803,Sheet1!$A$2:$E$1001,5,FALSE)</f>
        <v>92</v>
      </c>
      <c r="W803" s="4" t="str">
        <f>VLOOKUP(C803,Sheet1!$A$2:$F$1001,6,FALSE)</f>
        <v>Gang Asia Afrika No. 97</v>
      </c>
      <c r="X803" s="4" t="str">
        <f>VLOOKUP(Main!C803,Sheet1!$A$2:$C$1001,3,FALSE)</f>
        <v>AB+</v>
      </c>
    </row>
    <row r="804" spans="1:24" ht="15.75" x14ac:dyDescent="0.25">
      <c r="A804" s="43">
        <v>803</v>
      </c>
      <c r="B804" t="str">
        <f>VLOOKUP(D804,Cara!$C$21:$D$27,2,FALSE)</f>
        <v>A</v>
      </c>
      <c r="C804" t="str">
        <f t="shared" si="36"/>
        <v>A0803</v>
      </c>
      <c r="D804" t="s">
        <v>1015</v>
      </c>
      <c r="E804" s="4" t="str">
        <f>VLOOKUP(C804,Detail!$G:$H,2,FALSE)</f>
        <v>Najam Prayoga</v>
      </c>
      <c r="F804" s="4" t="str">
        <f>VLOOKUP(D804,Helper!$D$31:$H$36,5,FALSE)</f>
        <v>Pak Krisna</v>
      </c>
      <c r="G804">
        <v>74</v>
      </c>
      <c r="H804">
        <v>51</v>
      </c>
      <c r="I804">
        <v>92</v>
      </c>
      <c r="J804">
        <v>74</v>
      </c>
      <c r="K804">
        <v>77</v>
      </c>
      <c r="L804">
        <v>93</v>
      </c>
      <c r="M804">
        <v>62</v>
      </c>
      <c r="N804" s="36">
        <f>IFERROR(VLOOKUP(C804,Absen!$A$2:$B$501,2,FALSE),"No")</f>
        <v>44768</v>
      </c>
      <c r="O804" t="str">
        <f t="shared" si="37"/>
        <v>July</v>
      </c>
      <c r="P804">
        <f t="shared" si="38"/>
        <v>52</v>
      </c>
      <c r="Q804" s="42">
        <f>(Main!G804*12.5%)+(H804*12.5%)+(J804*12.5%)+(K804*12.5%)+(I804*20%)+(L804*20%)+(P804*10%)</f>
        <v>76.7</v>
      </c>
      <c r="R804" t="str">
        <f>VLOOKUP(Q804,Cara!$E$44:$F$49,2,TRUE)</f>
        <v>B</v>
      </c>
      <c r="S804" s="5">
        <f>VLOOKUP(C804,Sheet1!$A$2:$B$1001,2,FALSE)</f>
        <v>38251</v>
      </c>
      <c r="T804" s="6" t="str">
        <f>VLOOKUP(C804,Sheet1!$A$2:$G$1001,7,)</f>
        <v>Bau-Bau</v>
      </c>
      <c r="U804" s="4">
        <f>VLOOKUP(C804,Sheet1!$A$2:$D$1001,4,FALSE)</f>
        <v>152</v>
      </c>
      <c r="V804" s="4">
        <f>VLOOKUP(C804,Sheet1!$A$2:$E$1001,5,FALSE)</f>
        <v>78</v>
      </c>
      <c r="W804" s="4" t="str">
        <f>VLOOKUP(C804,Sheet1!$A$2:$F$1001,6,FALSE)</f>
        <v xml:space="preserve">Gang Gardujati No. 0
</v>
      </c>
      <c r="X804" s="4" t="str">
        <f>VLOOKUP(Main!C804,Sheet1!$A$2:$C$1001,3,FALSE)</f>
        <v>B-</v>
      </c>
    </row>
    <row r="805" spans="1:24" ht="15.75" x14ac:dyDescent="0.25">
      <c r="A805" s="43">
        <v>804</v>
      </c>
      <c r="B805" t="str">
        <f>VLOOKUP(D805,Cara!$C$21:$D$27,2,FALSE)</f>
        <v>C</v>
      </c>
      <c r="C805" t="str">
        <f t="shared" si="36"/>
        <v>C0804</v>
      </c>
      <c r="D805" t="s">
        <v>1012</v>
      </c>
      <c r="E805" s="4" t="str">
        <f>VLOOKUP(C805,Detail!$G:$H,2,FALSE)</f>
        <v>Diana Mangunsong</v>
      </c>
      <c r="F805" s="4" t="str">
        <f>VLOOKUP(D805,Helper!$D$31:$H$36,5,FALSE)</f>
        <v>Pak Andi</v>
      </c>
      <c r="G805">
        <v>81</v>
      </c>
      <c r="H805">
        <v>74</v>
      </c>
      <c r="I805">
        <v>71</v>
      </c>
      <c r="J805">
        <v>69</v>
      </c>
      <c r="K805">
        <v>68</v>
      </c>
      <c r="L805">
        <v>97</v>
      </c>
      <c r="M805">
        <v>70</v>
      </c>
      <c r="N805" s="36">
        <f>IFERROR(VLOOKUP(C805,Absen!$A$2:$B$501,2,FALSE),"No")</f>
        <v>44827</v>
      </c>
      <c r="O805" t="str">
        <f t="shared" si="37"/>
        <v>September</v>
      </c>
      <c r="P805">
        <f t="shared" si="38"/>
        <v>60</v>
      </c>
      <c r="Q805" s="42">
        <f>(Main!G805*12.5%)+(H805*12.5%)+(J805*12.5%)+(K805*12.5%)+(I805*20%)+(L805*20%)+(P805*10%)</f>
        <v>76.100000000000009</v>
      </c>
      <c r="R805" t="str">
        <f>VLOOKUP(Q805,Cara!$E$44:$F$49,2,TRUE)</f>
        <v>B</v>
      </c>
      <c r="S805" s="5">
        <f>VLOOKUP(C805,Sheet1!$A$2:$B$1001,2,FALSE)</f>
        <v>38079</v>
      </c>
      <c r="T805" s="6" t="str">
        <f>VLOOKUP(C805,Sheet1!$A$2:$G$1001,7,)</f>
        <v>Bukittinggi</v>
      </c>
      <c r="U805" s="4">
        <f>VLOOKUP(C805,Sheet1!$A$2:$D$1001,4,FALSE)</f>
        <v>180</v>
      </c>
      <c r="V805" s="4">
        <f>VLOOKUP(C805,Sheet1!$A$2:$E$1001,5,FALSE)</f>
        <v>80</v>
      </c>
      <c r="W805" s="4" t="str">
        <f>VLOOKUP(C805,Sheet1!$A$2:$F$1001,6,FALSE)</f>
        <v>Gg. M.T Haryono No. 96</v>
      </c>
      <c r="X805" s="4" t="str">
        <f>VLOOKUP(Main!C805,Sheet1!$A$2:$C$1001,3,FALSE)</f>
        <v>O+</v>
      </c>
    </row>
    <row r="806" spans="1:24" ht="15.75" x14ac:dyDescent="0.25">
      <c r="A806" s="43">
        <v>805</v>
      </c>
      <c r="B806" t="str">
        <f>VLOOKUP(D806,Cara!$C$21:$D$27,2,FALSE)</f>
        <v>A</v>
      </c>
      <c r="C806" t="str">
        <f t="shared" si="36"/>
        <v>A0805</v>
      </c>
      <c r="D806" t="s">
        <v>1015</v>
      </c>
      <c r="E806" s="4" t="str">
        <f>VLOOKUP(C806,Detail!$G:$H,2,FALSE)</f>
        <v>Tari Waskita</v>
      </c>
      <c r="F806" s="4" t="str">
        <f>VLOOKUP(D806,Helper!$D$31:$H$36,5,FALSE)</f>
        <v>Pak Krisna</v>
      </c>
      <c r="G806">
        <v>67</v>
      </c>
      <c r="H806">
        <v>45</v>
      </c>
      <c r="I806">
        <v>69</v>
      </c>
      <c r="J806">
        <v>74</v>
      </c>
      <c r="K806">
        <v>50</v>
      </c>
      <c r="L806">
        <v>90</v>
      </c>
      <c r="M806">
        <v>96</v>
      </c>
      <c r="N806" s="36">
        <f>IFERROR(VLOOKUP(C806,Absen!$A$2:$B$501,2,FALSE),"No")</f>
        <v>44802</v>
      </c>
      <c r="O806" t="str">
        <f t="shared" si="37"/>
        <v>August</v>
      </c>
      <c r="P806">
        <f t="shared" si="38"/>
        <v>86</v>
      </c>
      <c r="Q806" s="42">
        <f>(Main!G806*12.5%)+(H806*12.5%)+(J806*12.5%)+(K806*12.5%)+(I806*20%)+(L806*20%)+(P806*10%)</f>
        <v>69.899999999999991</v>
      </c>
      <c r="R806" t="str">
        <f>VLOOKUP(Q806,Cara!$E$44:$F$49,2,TRUE)</f>
        <v>C</v>
      </c>
      <c r="S806" s="5">
        <f>VLOOKUP(C806,Sheet1!$A$2:$B$1001,2,FALSE)</f>
        <v>37282</v>
      </c>
      <c r="T806" s="6" t="str">
        <f>VLOOKUP(C806,Sheet1!$A$2:$G$1001,7,)</f>
        <v>Tangerang Selatan</v>
      </c>
      <c r="U806" s="4">
        <f>VLOOKUP(C806,Sheet1!$A$2:$D$1001,4,FALSE)</f>
        <v>179</v>
      </c>
      <c r="V806" s="4">
        <f>VLOOKUP(C806,Sheet1!$A$2:$E$1001,5,FALSE)</f>
        <v>48</v>
      </c>
      <c r="W806" s="4" t="str">
        <f>VLOOKUP(C806,Sheet1!$A$2:$F$1001,6,FALSE)</f>
        <v>Gang Rajawali Timur No. 93</v>
      </c>
      <c r="X806" s="4" t="str">
        <f>VLOOKUP(Main!C806,Sheet1!$A$2:$C$1001,3,FALSE)</f>
        <v>O+</v>
      </c>
    </row>
    <row r="807" spans="1:24" ht="15.75" x14ac:dyDescent="0.25">
      <c r="A807" s="43">
        <v>806</v>
      </c>
      <c r="B807" t="str">
        <f>VLOOKUP(D807,Cara!$C$21:$D$27,2,FALSE)</f>
        <v>E</v>
      </c>
      <c r="C807" t="str">
        <f t="shared" si="36"/>
        <v>E0806</v>
      </c>
      <c r="D807" t="s">
        <v>1010</v>
      </c>
      <c r="E807" s="4" t="str">
        <f>VLOOKUP(C807,Detail!$G:$H,2,FALSE)</f>
        <v>Adiarja Sihotang</v>
      </c>
      <c r="F807" s="4" t="str">
        <f>VLOOKUP(D807,Helper!$D$31:$H$36,5,FALSE)</f>
        <v>Bu Ratna</v>
      </c>
      <c r="G807">
        <v>52</v>
      </c>
      <c r="H807">
        <v>65</v>
      </c>
      <c r="I807">
        <v>87</v>
      </c>
      <c r="J807">
        <v>74</v>
      </c>
      <c r="K807">
        <v>92</v>
      </c>
      <c r="L807">
        <v>82</v>
      </c>
      <c r="M807">
        <v>86</v>
      </c>
      <c r="N807" s="36" t="str">
        <f>IFERROR(VLOOKUP(C807,Absen!$A$2:$B$501,2,FALSE),"No")</f>
        <v>No</v>
      </c>
      <c r="O807" t="str">
        <f t="shared" si="37"/>
        <v>No</v>
      </c>
      <c r="P807">
        <f t="shared" si="38"/>
        <v>86</v>
      </c>
      <c r="Q807" s="42">
        <f>(Main!G807*12.5%)+(H807*12.5%)+(J807*12.5%)+(K807*12.5%)+(I807*20%)+(L807*20%)+(P807*10%)</f>
        <v>77.775000000000006</v>
      </c>
      <c r="R807" t="str">
        <f>VLOOKUP(Q807,Cara!$E$44:$F$49,2,TRUE)</f>
        <v>B</v>
      </c>
      <c r="S807" s="5">
        <f>VLOOKUP(C807,Sheet1!$A$2:$B$1001,2,FALSE)</f>
        <v>37973</v>
      </c>
      <c r="T807" s="6" t="str">
        <f>VLOOKUP(C807,Sheet1!$A$2:$G$1001,7,)</f>
        <v>Denpasar</v>
      </c>
      <c r="U807" s="4">
        <f>VLOOKUP(C807,Sheet1!$A$2:$D$1001,4,FALSE)</f>
        <v>162</v>
      </c>
      <c r="V807" s="4">
        <f>VLOOKUP(C807,Sheet1!$A$2:$E$1001,5,FALSE)</f>
        <v>82</v>
      </c>
      <c r="W807" s="4" t="str">
        <f>VLOOKUP(C807,Sheet1!$A$2:$F$1001,6,FALSE)</f>
        <v>Jl. Rungkut Industri No. 10</v>
      </c>
      <c r="X807" s="4" t="str">
        <f>VLOOKUP(Main!C807,Sheet1!$A$2:$C$1001,3,FALSE)</f>
        <v>A-</v>
      </c>
    </row>
    <row r="808" spans="1:24" ht="15.75" x14ac:dyDescent="0.25">
      <c r="A808" s="43">
        <v>807</v>
      </c>
      <c r="B808" t="str">
        <f>VLOOKUP(D808,Cara!$C$21:$D$27,2,FALSE)</f>
        <v>D</v>
      </c>
      <c r="C808" t="str">
        <f t="shared" si="36"/>
        <v>D0807</v>
      </c>
      <c r="D808" t="s">
        <v>1013</v>
      </c>
      <c r="E808" s="4" t="str">
        <f>VLOOKUP(C808,Detail!$G:$H,2,FALSE)</f>
        <v>Kusuma Tari</v>
      </c>
      <c r="F808" s="4" t="str">
        <f>VLOOKUP(D808,Helper!$D$31:$H$36,5,FALSE)</f>
        <v>Bu Made</v>
      </c>
      <c r="G808">
        <v>68</v>
      </c>
      <c r="H808">
        <v>63</v>
      </c>
      <c r="I808">
        <v>33</v>
      </c>
      <c r="J808">
        <v>72</v>
      </c>
      <c r="K808">
        <v>50</v>
      </c>
      <c r="L808">
        <v>72</v>
      </c>
      <c r="M808">
        <v>66</v>
      </c>
      <c r="N808" s="36" t="str">
        <f>IFERROR(VLOOKUP(C808,Absen!$A$2:$B$501,2,FALSE),"No")</f>
        <v>No</v>
      </c>
      <c r="O808" t="str">
        <f t="shared" si="37"/>
        <v>No</v>
      </c>
      <c r="P808">
        <f t="shared" si="38"/>
        <v>66</v>
      </c>
      <c r="Q808" s="42">
        <f>(Main!G808*12.5%)+(H808*12.5%)+(J808*12.5%)+(K808*12.5%)+(I808*20%)+(L808*20%)+(P808*10%)</f>
        <v>59.225000000000001</v>
      </c>
      <c r="R808" t="str">
        <f>VLOOKUP(Q808,Cara!$E$44:$F$49,2,TRUE)</f>
        <v>D</v>
      </c>
      <c r="S808" s="5">
        <f>VLOOKUP(C808,Sheet1!$A$2:$B$1001,2,FALSE)</f>
        <v>38009</v>
      </c>
      <c r="T808" s="6" t="str">
        <f>VLOOKUP(C808,Sheet1!$A$2:$G$1001,7,)</f>
        <v>Semarang</v>
      </c>
      <c r="U808" s="4">
        <f>VLOOKUP(C808,Sheet1!$A$2:$D$1001,4,FALSE)</f>
        <v>174</v>
      </c>
      <c r="V808" s="4">
        <f>VLOOKUP(C808,Sheet1!$A$2:$E$1001,5,FALSE)</f>
        <v>66</v>
      </c>
      <c r="W808" s="4" t="str">
        <f>VLOOKUP(C808,Sheet1!$A$2:$F$1001,6,FALSE)</f>
        <v>Jalan Pasirkoja No. 32</v>
      </c>
      <c r="X808" s="4" t="str">
        <f>VLOOKUP(Main!C808,Sheet1!$A$2:$C$1001,3,FALSE)</f>
        <v>AB+</v>
      </c>
    </row>
    <row r="809" spans="1:24" ht="15.75" x14ac:dyDescent="0.25">
      <c r="A809" s="43">
        <v>808</v>
      </c>
      <c r="B809" t="str">
        <f>VLOOKUP(D809,Cara!$C$21:$D$27,2,FALSE)</f>
        <v>E</v>
      </c>
      <c r="C809" t="str">
        <f t="shared" si="36"/>
        <v>E0808</v>
      </c>
      <c r="D809" t="s">
        <v>1010</v>
      </c>
      <c r="E809" s="4" t="str">
        <f>VLOOKUP(C809,Detail!$G:$H,2,FALSE)</f>
        <v>Prasetyo Situmorang</v>
      </c>
      <c r="F809" s="4" t="str">
        <f>VLOOKUP(D809,Helper!$D$31:$H$36,5,FALSE)</f>
        <v>Bu Ratna</v>
      </c>
      <c r="G809">
        <v>62</v>
      </c>
      <c r="H809">
        <v>57</v>
      </c>
      <c r="I809">
        <v>42</v>
      </c>
      <c r="J809">
        <v>66</v>
      </c>
      <c r="K809">
        <v>62</v>
      </c>
      <c r="L809">
        <v>78</v>
      </c>
      <c r="M809">
        <v>84</v>
      </c>
      <c r="N809" s="36">
        <f>IFERROR(VLOOKUP(C809,Absen!$A$2:$B$501,2,FALSE),"No")</f>
        <v>44915</v>
      </c>
      <c r="O809" t="str">
        <f t="shared" si="37"/>
        <v>December</v>
      </c>
      <c r="P809">
        <f t="shared" si="38"/>
        <v>74</v>
      </c>
      <c r="Q809" s="42">
        <f>(Main!G809*12.5%)+(H809*12.5%)+(J809*12.5%)+(K809*12.5%)+(I809*20%)+(L809*20%)+(P809*10%)</f>
        <v>62.274999999999999</v>
      </c>
      <c r="R809" t="str">
        <f>VLOOKUP(Q809,Cara!$E$44:$F$49,2,TRUE)</f>
        <v>C</v>
      </c>
      <c r="S809" s="5">
        <f>VLOOKUP(C809,Sheet1!$A$2:$B$1001,2,FALSE)</f>
        <v>37667</v>
      </c>
      <c r="T809" s="6" t="str">
        <f>VLOOKUP(C809,Sheet1!$A$2:$G$1001,7,)</f>
        <v>Prabumulih</v>
      </c>
      <c r="U809" s="4">
        <f>VLOOKUP(C809,Sheet1!$A$2:$D$1001,4,FALSE)</f>
        <v>175</v>
      </c>
      <c r="V809" s="4">
        <f>VLOOKUP(C809,Sheet1!$A$2:$E$1001,5,FALSE)</f>
        <v>69</v>
      </c>
      <c r="W809" s="4" t="str">
        <f>VLOOKUP(C809,Sheet1!$A$2:$F$1001,6,FALSE)</f>
        <v>Jalan Indragiri No. 95</v>
      </c>
      <c r="X809" s="4" t="str">
        <f>VLOOKUP(Main!C809,Sheet1!$A$2:$C$1001,3,FALSE)</f>
        <v>AB+</v>
      </c>
    </row>
    <row r="810" spans="1:24" ht="15.75" x14ac:dyDescent="0.25">
      <c r="A810" s="43">
        <v>809</v>
      </c>
      <c r="B810" t="str">
        <f>VLOOKUP(D810,Cara!$C$21:$D$27,2,FALSE)</f>
        <v>D</v>
      </c>
      <c r="C810" t="str">
        <f t="shared" si="36"/>
        <v>D0809</v>
      </c>
      <c r="D810" t="s">
        <v>1013</v>
      </c>
      <c r="E810" s="4" t="str">
        <f>VLOOKUP(C810,Detail!$G:$H,2,FALSE)</f>
        <v>Karma Oktaviani</v>
      </c>
      <c r="F810" s="4" t="str">
        <f>VLOOKUP(D810,Helper!$D$31:$H$36,5,FALSE)</f>
        <v>Bu Made</v>
      </c>
      <c r="G810">
        <v>51</v>
      </c>
      <c r="H810">
        <v>51</v>
      </c>
      <c r="I810">
        <v>63</v>
      </c>
      <c r="J810">
        <v>52</v>
      </c>
      <c r="K810">
        <v>51</v>
      </c>
      <c r="L810">
        <v>62</v>
      </c>
      <c r="M810">
        <v>87</v>
      </c>
      <c r="N810" s="36">
        <f>IFERROR(VLOOKUP(C810,Absen!$A$2:$B$501,2,FALSE),"No")</f>
        <v>44879</v>
      </c>
      <c r="O810" t="str">
        <f t="shared" si="37"/>
        <v>November</v>
      </c>
      <c r="P810">
        <f t="shared" si="38"/>
        <v>77</v>
      </c>
      <c r="Q810" s="42">
        <f>(Main!G810*12.5%)+(H810*12.5%)+(J810*12.5%)+(K810*12.5%)+(I810*20%)+(L810*20%)+(P810*10%)</f>
        <v>58.325000000000003</v>
      </c>
      <c r="R810" t="str">
        <f>VLOOKUP(Q810,Cara!$E$44:$F$49,2,TRUE)</f>
        <v>D</v>
      </c>
      <c r="S810" s="5">
        <f>VLOOKUP(C810,Sheet1!$A$2:$B$1001,2,FALSE)</f>
        <v>37851</v>
      </c>
      <c r="T810" s="6" t="str">
        <f>VLOOKUP(C810,Sheet1!$A$2:$G$1001,7,)</f>
        <v>Kota Administrasi Jakarta Timur</v>
      </c>
      <c r="U810" s="4">
        <f>VLOOKUP(C810,Sheet1!$A$2:$D$1001,4,FALSE)</f>
        <v>169</v>
      </c>
      <c r="V810" s="4">
        <f>VLOOKUP(C810,Sheet1!$A$2:$E$1001,5,FALSE)</f>
        <v>67</v>
      </c>
      <c r="W810" s="4" t="str">
        <f>VLOOKUP(C810,Sheet1!$A$2:$F$1001,6,FALSE)</f>
        <v>Jalan HOS. Cokroaminoto No. 30</v>
      </c>
      <c r="X810" s="4" t="str">
        <f>VLOOKUP(Main!C810,Sheet1!$A$2:$C$1001,3,FALSE)</f>
        <v>AB+</v>
      </c>
    </row>
    <row r="811" spans="1:24" ht="15.75" x14ac:dyDescent="0.25">
      <c r="A811" s="43">
        <v>810</v>
      </c>
      <c r="B811" t="str">
        <f>VLOOKUP(D811,Cara!$C$21:$D$27,2,FALSE)</f>
        <v>B</v>
      </c>
      <c r="C811" t="str">
        <f t="shared" si="36"/>
        <v>B0810</v>
      </c>
      <c r="D811" t="s">
        <v>1014</v>
      </c>
      <c r="E811" s="4" t="str">
        <f>VLOOKUP(C811,Detail!$G:$H,2,FALSE)</f>
        <v>Gangsa Tampubolon</v>
      </c>
      <c r="F811" s="4" t="str">
        <f>VLOOKUP(D811,Helper!$D$31:$H$36,5,FALSE)</f>
        <v>Pak Budi</v>
      </c>
      <c r="G811">
        <v>60</v>
      </c>
      <c r="H811">
        <v>46</v>
      </c>
      <c r="I811">
        <v>79</v>
      </c>
      <c r="J811">
        <v>54</v>
      </c>
      <c r="K811">
        <v>86</v>
      </c>
      <c r="L811">
        <v>65</v>
      </c>
      <c r="M811">
        <v>83</v>
      </c>
      <c r="N811" s="36" t="str">
        <f>IFERROR(VLOOKUP(C811,Absen!$A$2:$B$501,2,FALSE),"No")</f>
        <v>No</v>
      </c>
      <c r="O811" t="str">
        <f t="shared" si="37"/>
        <v>No</v>
      </c>
      <c r="P811">
        <f t="shared" si="38"/>
        <v>83</v>
      </c>
      <c r="Q811" s="42">
        <f>(Main!G811*12.5%)+(H811*12.5%)+(J811*12.5%)+(K811*12.5%)+(I811*20%)+(L811*20%)+(P811*10%)</f>
        <v>67.849999999999994</v>
      </c>
      <c r="R811" t="str">
        <f>VLOOKUP(Q811,Cara!$E$44:$F$49,2,TRUE)</f>
        <v>C</v>
      </c>
      <c r="S811" s="5">
        <f>VLOOKUP(C811,Sheet1!$A$2:$B$1001,2,FALSE)</f>
        <v>37171</v>
      </c>
      <c r="T811" s="6" t="str">
        <f>VLOOKUP(C811,Sheet1!$A$2:$G$1001,7,)</f>
        <v>Kota Administrasi Jakarta Utara</v>
      </c>
      <c r="U811" s="4">
        <f>VLOOKUP(C811,Sheet1!$A$2:$D$1001,4,FALSE)</f>
        <v>167</v>
      </c>
      <c r="V811" s="4">
        <f>VLOOKUP(C811,Sheet1!$A$2:$E$1001,5,FALSE)</f>
        <v>89</v>
      </c>
      <c r="W811" s="4" t="str">
        <f>VLOOKUP(C811,Sheet1!$A$2:$F$1001,6,FALSE)</f>
        <v>Jl. Otto Iskandardinata No. 19</v>
      </c>
      <c r="X811" s="4" t="str">
        <f>VLOOKUP(Main!C811,Sheet1!$A$2:$C$1001,3,FALSE)</f>
        <v>AB+</v>
      </c>
    </row>
    <row r="812" spans="1:24" ht="15.75" x14ac:dyDescent="0.25">
      <c r="A812" s="43">
        <v>811</v>
      </c>
      <c r="B812" t="str">
        <f>VLOOKUP(D812,Cara!$C$21:$D$27,2,FALSE)</f>
        <v>F</v>
      </c>
      <c r="C812" t="str">
        <f t="shared" si="36"/>
        <v>F0811</v>
      </c>
      <c r="D812" t="s">
        <v>1011</v>
      </c>
      <c r="E812" s="4" t="str">
        <f>VLOOKUP(C812,Detail!$G:$H,2,FALSE)</f>
        <v>Ifa Namaga</v>
      </c>
      <c r="F812" s="4" t="str">
        <f>VLOOKUP(D812,Helper!$D$31:$H$36,5,FALSE)</f>
        <v>Bu Dwi</v>
      </c>
      <c r="G812">
        <v>93</v>
      </c>
      <c r="H812">
        <v>58</v>
      </c>
      <c r="I812">
        <v>55</v>
      </c>
      <c r="J812">
        <v>65</v>
      </c>
      <c r="K812">
        <v>50</v>
      </c>
      <c r="L812">
        <v>99</v>
      </c>
      <c r="M812">
        <v>61</v>
      </c>
      <c r="N812" s="36">
        <f>IFERROR(VLOOKUP(C812,Absen!$A$2:$B$501,2,FALSE),"No")</f>
        <v>44905</v>
      </c>
      <c r="O812" t="str">
        <f t="shared" si="37"/>
        <v>December</v>
      </c>
      <c r="P812">
        <f t="shared" si="38"/>
        <v>51</v>
      </c>
      <c r="Q812" s="42">
        <f>(Main!G812*12.5%)+(H812*12.5%)+(J812*12.5%)+(K812*12.5%)+(I812*20%)+(L812*20%)+(P812*10%)</f>
        <v>69.149999999999991</v>
      </c>
      <c r="R812" t="str">
        <f>VLOOKUP(Q812,Cara!$E$44:$F$49,2,TRUE)</f>
        <v>C</v>
      </c>
      <c r="S812" s="5">
        <f>VLOOKUP(C812,Sheet1!$A$2:$B$1001,2,FALSE)</f>
        <v>37118</v>
      </c>
      <c r="T812" s="6" t="str">
        <f>VLOOKUP(C812,Sheet1!$A$2:$G$1001,7,)</f>
        <v>Magelang</v>
      </c>
      <c r="U812" s="4">
        <f>VLOOKUP(C812,Sheet1!$A$2:$D$1001,4,FALSE)</f>
        <v>154</v>
      </c>
      <c r="V812" s="4">
        <f>VLOOKUP(C812,Sheet1!$A$2:$E$1001,5,FALSE)</f>
        <v>72</v>
      </c>
      <c r="W812" s="4" t="str">
        <f>VLOOKUP(C812,Sheet1!$A$2:$F$1001,6,FALSE)</f>
        <v>Gg. Kiaracondong No. 19</v>
      </c>
      <c r="X812" s="4" t="str">
        <f>VLOOKUP(Main!C812,Sheet1!$A$2:$C$1001,3,FALSE)</f>
        <v>AB+</v>
      </c>
    </row>
    <row r="813" spans="1:24" ht="15.75" x14ac:dyDescent="0.25">
      <c r="A813" s="43">
        <v>812</v>
      </c>
      <c r="B813" t="str">
        <f>VLOOKUP(D813,Cara!$C$21:$D$27,2,FALSE)</f>
        <v>A</v>
      </c>
      <c r="C813" t="str">
        <f t="shared" si="36"/>
        <v>A0812</v>
      </c>
      <c r="D813" t="s">
        <v>1015</v>
      </c>
      <c r="E813" s="4" t="str">
        <f>VLOOKUP(C813,Detail!$G:$H,2,FALSE)</f>
        <v>Jasmin Narpati</v>
      </c>
      <c r="F813" s="4" t="str">
        <f>VLOOKUP(D813,Helper!$D$31:$H$36,5,FALSE)</f>
        <v>Pak Krisna</v>
      </c>
      <c r="G813">
        <v>93</v>
      </c>
      <c r="H813">
        <v>73</v>
      </c>
      <c r="I813">
        <v>57</v>
      </c>
      <c r="J813">
        <v>71</v>
      </c>
      <c r="K813">
        <v>86</v>
      </c>
      <c r="L813">
        <v>59</v>
      </c>
      <c r="M813">
        <v>60</v>
      </c>
      <c r="N813" s="36" t="str">
        <f>IFERROR(VLOOKUP(C813,Absen!$A$2:$B$501,2,FALSE),"No")</f>
        <v>No</v>
      </c>
      <c r="O813" t="str">
        <f t="shared" si="37"/>
        <v>No</v>
      </c>
      <c r="P813">
        <f t="shared" si="38"/>
        <v>60</v>
      </c>
      <c r="Q813" s="42">
        <f>(Main!G813*12.5%)+(H813*12.5%)+(J813*12.5%)+(K813*12.5%)+(I813*20%)+(L813*20%)+(P813*10%)</f>
        <v>69.575000000000003</v>
      </c>
      <c r="R813" t="str">
        <f>VLOOKUP(Q813,Cara!$E$44:$F$49,2,TRUE)</f>
        <v>C</v>
      </c>
      <c r="S813" s="5">
        <f>VLOOKUP(C813,Sheet1!$A$2:$B$1001,2,FALSE)</f>
        <v>38113</v>
      </c>
      <c r="T813" s="6" t="str">
        <f>VLOOKUP(C813,Sheet1!$A$2:$G$1001,7,)</f>
        <v>Bima</v>
      </c>
      <c r="U813" s="4">
        <f>VLOOKUP(C813,Sheet1!$A$2:$D$1001,4,FALSE)</f>
        <v>162</v>
      </c>
      <c r="V813" s="4">
        <f>VLOOKUP(C813,Sheet1!$A$2:$E$1001,5,FALSE)</f>
        <v>65</v>
      </c>
      <c r="W813" s="4" t="str">
        <f>VLOOKUP(C813,Sheet1!$A$2:$F$1001,6,FALSE)</f>
        <v xml:space="preserve">Gang Suryakencana No. 9
</v>
      </c>
      <c r="X813" s="4" t="str">
        <f>VLOOKUP(Main!C813,Sheet1!$A$2:$C$1001,3,FALSE)</f>
        <v>A+</v>
      </c>
    </row>
    <row r="814" spans="1:24" ht="15.75" x14ac:dyDescent="0.25">
      <c r="A814" s="43">
        <v>813</v>
      </c>
      <c r="B814" t="str">
        <f>VLOOKUP(D814,Cara!$C$21:$D$27,2,FALSE)</f>
        <v>A</v>
      </c>
      <c r="C814" t="str">
        <f t="shared" si="36"/>
        <v>A0813</v>
      </c>
      <c r="D814" t="s">
        <v>1015</v>
      </c>
      <c r="E814" s="4" t="str">
        <f>VLOOKUP(C814,Detail!$G:$H,2,FALSE)</f>
        <v>Jindra Wibowo</v>
      </c>
      <c r="F814" s="4" t="str">
        <f>VLOOKUP(D814,Helper!$D$31:$H$36,5,FALSE)</f>
        <v>Pak Krisna</v>
      </c>
      <c r="G814">
        <v>58</v>
      </c>
      <c r="H814">
        <v>57</v>
      </c>
      <c r="I814">
        <v>34</v>
      </c>
      <c r="J814">
        <v>74</v>
      </c>
      <c r="K814">
        <v>62</v>
      </c>
      <c r="L814">
        <v>72</v>
      </c>
      <c r="M814">
        <v>66</v>
      </c>
      <c r="N814" s="36">
        <f>IFERROR(VLOOKUP(C814,Absen!$A$2:$B$501,2,FALSE),"No")</f>
        <v>44783</v>
      </c>
      <c r="O814" t="str">
        <f t="shared" si="37"/>
        <v>August</v>
      </c>
      <c r="P814">
        <f t="shared" si="38"/>
        <v>56</v>
      </c>
      <c r="Q814" s="42">
        <f>(Main!G814*12.5%)+(H814*12.5%)+(J814*12.5%)+(K814*12.5%)+(I814*20%)+(L814*20%)+(P814*10%)</f>
        <v>58.174999999999997</v>
      </c>
      <c r="R814" t="str">
        <f>VLOOKUP(Q814,Cara!$E$44:$F$49,2,TRUE)</f>
        <v>D</v>
      </c>
      <c r="S814" s="5">
        <f>VLOOKUP(C814,Sheet1!$A$2:$B$1001,2,FALSE)</f>
        <v>37629</v>
      </c>
      <c r="T814" s="6" t="str">
        <f>VLOOKUP(C814,Sheet1!$A$2:$G$1001,7,)</f>
        <v>Banjarmasin</v>
      </c>
      <c r="U814" s="4">
        <f>VLOOKUP(C814,Sheet1!$A$2:$D$1001,4,FALSE)</f>
        <v>180</v>
      </c>
      <c r="V814" s="4">
        <f>VLOOKUP(C814,Sheet1!$A$2:$E$1001,5,FALSE)</f>
        <v>53</v>
      </c>
      <c r="W814" s="4" t="str">
        <f>VLOOKUP(C814,Sheet1!$A$2:$F$1001,6,FALSE)</f>
        <v>Gg. Tebet Barat Dalam No. 45</v>
      </c>
      <c r="X814" s="4" t="str">
        <f>VLOOKUP(Main!C814,Sheet1!$A$2:$C$1001,3,FALSE)</f>
        <v>O-</v>
      </c>
    </row>
    <row r="815" spans="1:24" ht="15.75" x14ac:dyDescent="0.25">
      <c r="A815" s="43">
        <v>814</v>
      </c>
      <c r="B815" t="str">
        <f>VLOOKUP(D815,Cara!$C$21:$D$27,2,FALSE)</f>
        <v>B</v>
      </c>
      <c r="C815" t="str">
        <f t="shared" si="36"/>
        <v>B0814</v>
      </c>
      <c r="D815" t="s">
        <v>1014</v>
      </c>
      <c r="E815" s="4" t="str">
        <f>VLOOKUP(C815,Detail!$G:$H,2,FALSE)</f>
        <v>Tiara Halimah</v>
      </c>
      <c r="F815" s="4" t="str">
        <f>VLOOKUP(D815,Helper!$D$31:$H$36,5,FALSE)</f>
        <v>Pak Budi</v>
      </c>
      <c r="G815">
        <v>74</v>
      </c>
      <c r="H815">
        <v>68</v>
      </c>
      <c r="I815">
        <v>92</v>
      </c>
      <c r="J815">
        <v>50</v>
      </c>
      <c r="K815">
        <v>91</v>
      </c>
      <c r="L815">
        <v>73</v>
      </c>
      <c r="M815">
        <v>91</v>
      </c>
      <c r="N815" s="36">
        <f>IFERROR(VLOOKUP(C815,Absen!$A$2:$B$501,2,FALSE),"No")</f>
        <v>44790</v>
      </c>
      <c r="O815" t="str">
        <f t="shared" si="37"/>
        <v>August</v>
      </c>
      <c r="P815">
        <f t="shared" si="38"/>
        <v>81</v>
      </c>
      <c r="Q815" s="42">
        <f>(Main!G815*12.5%)+(H815*12.5%)+(J815*12.5%)+(K815*12.5%)+(I815*20%)+(L815*20%)+(P815*10%)</f>
        <v>76.474999999999994</v>
      </c>
      <c r="R815" t="str">
        <f>VLOOKUP(Q815,Cara!$E$44:$F$49,2,TRUE)</f>
        <v>B</v>
      </c>
      <c r="S815" s="5">
        <f>VLOOKUP(C815,Sheet1!$A$2:$B$1001,2,FALSE)</f>
        <v>37582</v>
      </c>
      <c r="T815" s="6" t="str">
        <f>VLOOKUP(C815,Sheet1!$A$2:$G$1001,7,)</f>
        <v>Cimahi</v>
      </c>
      <c r="U815" s="4">
        <f>VLOOKUP(C815,Sheet1!$A$2:$D$1001,4,FALSE)</f>
        <v>154</v>
      </c>
      <c r="V815" s="4">
        <f>VLOOKUP(C815,Sheet1!$A$2:$E$1001,5,FALSE)</f>
        <v>87</v>
      </c>
      <c r="W815" s="4" t="str">
        <f>VLOOKUP(C815,Sheet1!$A$2:$F$1001,6,FALSE)</f>
        <v>Jalan W.R. Supratman No. 28</v>
      </c>
      <c r="X815" s="4" t="str">
        <f>VLOOKUP(Main!C815,Sheet1!$A$2:$C$1001,3,FALSE)</f>
        <v>B-</v>
      </c>
    </row>
    <row r="816" spans="1:24" ht="15.75" x14ac:dyDescent="0.25">
      <c r="A816" s="43">
        <v>815</v>
      </c>
      <c r="B816" t="str">
        <f>VLOOKUP(D816,Cara!$C$21:$D$27,2,FALSE)</f>
        <v>D</v>
      </c>
      <c r="C816" t="str">
        <f t="shared" si="36"/>
        <v>D0815</v>
      </c>
      <c r="D816" t="s">
        <v>1013</v>
      </c>
      <c r="E816" s="4" t="str">
        <f>VLOOKUP(C816,Detail!$G:$H,2,FALSE)</f>
        <v>Jarwadi Puspasari</v>
      </c>
      <c r="F816" s="4" t="str">
        <f>VLOOKUP(D816,Helper!$D$31:$H$36,5,FALSE)</f>
        <v>Bu Made</v>
      </c>
      <c r="G816">
        <v>70</v>
      </c>
      <c r="H816">
        <v>58</v>
      </c>
      <c r="I816">
        <v>55</v>
      </c>
      <c r="J816">
        <v>64</v>
      </c>
      <c r="K816">
        <v>88</v>
      </c>
      <c r="L816">
        <v>95</v>
      </c>
      <c r="M816">
        <v>94</v>
      </c>
      <c r="N816" s="36" t="str">
        <f>IFERROR(VLOOKUP(C816,Absen!$A$2:$B$501,2,FALSE),"No")</f>
        <v>No</v>
      </c>
      <c r="O816" t="str">
        <f t="shared" si="37"/>
        <v>No</v>
      </c>
      <c r="P816">
        <f t="shared" si="38"/>
        <v>94</v>
      </c>
      <c r="Q816" s="42">
        <f>(Main!G816*12.5%)+(H816*12.5%)+(J816*12.5%)+(K816*12.5%)+(I816*20%)+(L816*20%)+(P816*10%)</f>
        <v>74.400000000000006</v>
      </c>
      <c r="R816" t="str">
        <f>VLOOKUP(Q816,Cara!$E$44:$F$49,2,TRUE)</f>
        <v>B</v>
      </c>
      <c r="S816" s="5">
        <f>VLOOKUP(C816,Sheet1!$A$2:$B$1001,2,FALSE)</f>
        <v>37238</v>
      </c>
      <c r="T816" s="6" t="str">
        <f>VLOOKUP(C816,Sheet1!$A$2:$G$1001,7,)</f>
        <v>Bandung</v>
      </c>
      <c r="U816" s="4">
        <f>VLOOKUP(C816,Sheet1!$A$2:$D$1001,4,FALSE)</f>
        <v>154</v>
      </c>
      <c r="V816" s="4">
        <f>VLOOKUP(C816,Sheet1!$A$2:$E$1001,5,FALSE)</f>
        <v>73</v>
      </c>
      <c r="W816" s="4" t="str">
        <f>VLOOKUP(C816,Sheet1!$A$2:$F$1001,6,FALSE)</f>
        <v>Jl. Surapati No. 17</v>
      </c>
      <c r="X816" s="4" t="str">
        <f>VLOOKUP(Main!C816,Sheet1!$A$2:$C$1001,3,FALSE)</f>
        <v>O+</v>
      </c>
    </row>
    <row r="817" spans="1:24" ht="15.75" x14ac:dyDescent="0.25">
      <c r="A817" s="43">
        <v>816</v>
      </c>
      <c r="B817" t="str">
        <f>VLOOKUP(D817,Cara!$C$21:$D$27,2,FALSE)</f>
        <v>A</v>
      </c>
      <c r="C817" t="str">
        <f t="shared" si="36"/>
        <v>A0816</v>
      </c>
      <c r="D817" t="s">
        <v>1015</v>
      </c>
      <c r="E817" s="4" t="str">
        <f>VLOOKUP(C817,Detail!$G:$H,2,FALSE)</f>
        <v>Banara Suartini</v>
      </c>
      <c r="F817" s="4" t="str">
        <f>VLOOKUP(D817,Helper!$D$31:$H$36,5,FALSE)</f>
        <v>Pak Krisna</v>
      </c>
      <c r="G817">
        <v>69</v>
      </c>
      <c r="H817">
        <v>74</v>
      </c>
      <c r="I817">
        <v>33</v>
      </c>
      <c r="J817">
        <v>73</v>
      </c>
      <c r="K817">
        <v>64</v>
      </c>
      <c r="L817">
        <v>91</v>
      </c>
      <c r="M817">
        <v>100</v>
      </c>
      <c r="N817" s="36" t="str">
        <f>IFERROR(VLOOKUP(C817,Absen!$A$2:$B$501,2,FALSE),"No")</f>
        <v>No</v>
      </c>
      <c r="O817" t="str">
        <f t="shared" si="37"/>
        <v>No</v>
      </c>
      <c r="P817">
        <f t="shared" si="38"/>
        <v>100</v>
      </c>
      <c r="Q817" s="42">
        <f>(Main!G817*12.5%)+(H817*12.5%)+(J817*12.5%)+(K817*12.5%)+(I817*20%)+(L817*20%)+(P817*10%)</f>
        <v>69.8</v>
      </c>
      <c r="R817" t="str">
        <f>VLOOKUP(Q817,Cara!$E$44:$F$49,2,TRUE)</f>
        <v>C</v>
      </c>
      <c r="S817" s="5">
        <f>VLOOKUP(C817,Sheet1!$A$2:$B$1001,2,FALSE)</f>
        <v>37108</v>
      </c>
      <c r="T817" s="6" t="str">
        <f>VLOOKUP(C817,Sheet1!$A$2:$G$1001,7,)</f>
        <v>Bukittinggi</v>
      </c>
      <c r="U817" s="4">
        <f>VLOOKUP(C817,Sheet1!$A$2:$D$1001,4,FALSE)</f>
        <v>176</v>
      </c>
      <c r="V817" s="4">
        <f>VLOOKUP(C817,Sheet1!$A$2:$E$1001,5,FALSE)</f>
        <v>82</v>
      </c>
      <c r="W817" s="4" t="str">
        <f>VLOOKUP(C817,Sheet1!$A$2:$F$1001,6,FALSE)</f>
        <v>Gg. Monginsidi No. 16</v>
      </c>
      <c r="X817" s="4" t="str">
        <f>VLOOKUP(Main!C817,Sheet1!$A$2:$C$1001,3,FALSE)</f>
        <v>AB+</v>
      </c>
    </row>
    <row r="818" spans="1:24" ht="15.75" x14ac:dyDescent="0.25">
      <c r="A818" s="43">
        <v>817</v>
      </c>
      <c r="B818" t="str">
        <f>VLOOKUP(D818,Cara!$C$21:$D$27,2,FALSE)</f>
        <v>D</v>
      </c>
      <c r="C818" t="str">
        <f t="shared" si="36"/>
        <v>D0817</v>
      </c>
      <c r="D818" t="s">
        <v>1013</v>
      </c>
      <c r="E818" s="4" t="str">
        <f>VLOOKUP(C818,Detail!$G:$H,2,FALSE)</f>
        <v>Vicky Novitasari</v>
      </c>
      <c r="F818" s="4" t="str">
        <f>VLOOKUP(D818,Helper!$D$31:$H$36,5,FALSE)</f>
        <v>Bu Made</v>
      </c>
      <c r="G818">
        <v>80</v>
      </c>
      <c r="H818">
        <v>72</v>
      </c>
      <c r="I818">
        <v>84</v>
      </c>
      <c r="J818">
        <v>64</v>
      </c>
      <c r="K818">
        <v>70</v>
      </c>
      <c r="L818">
        <v>98</v>
      </c>
      <c r="M818">
        <v>66</v>
      </c>
      <c r="N818" s="36">
        <f>IFERROR(VLOOKUP(C818,Absen!$A$2:$B$501,2,FALSE),"No")</f>
        <v>44896</v>
      </c>
      <c r="O818" t="str">
        <f t="shared" si="37"/>
        <v>December</v>
      </c>
      <c r="P818">
        <f t="shared" si="38"/>
        <v>56</v>
      </c>
      <c r="Q818" s="42">
        <f>(Main!G818*12.5%)+(H818*12.5%)+(J818*12.5%)+(K818*12.5%)+(I818*20%)+(L818*20%)+(P818*10%)</f>
        <v>77.75</v>
      </c>
      <c r="R818" t="str">
        <f>VLOOKUP(Q818,Cara!$E$44:$F$49,2,TRUE)</f>
        <v>B</v>
      </c>
      <c r="S818" s="5">
        <f>VLOOKUP(C818,Sheet1!$A$2:$B$1001,2,FALSE)</f>
        <v>37927</v>
      </c>
      <c r="T818" s="6" t="str">
        <f>VLOOKUP(C818,Sheet1!$A$2:$G$1001,7,)</f>
        <v>Madiun</v>
      </c>
      <c r="U818" s="4">
        <f>VLOOKUP(C818,Sheet1!$A$2:$D$1001,4,FALSE)</f>
        <v>173</v>
      </c>
      <c r="V818" s="4">
        <f>VLOOKUP(C818,Sheet1!$A$2:$E$1001,5,FALSE)</f>
        <v>76</v>
      </c>
      <c r="W818" s="4" t="str">
        <f>VLOOKUP(C818,Sheet1!$A$2:$F$1001,6,FALSE)</f>
        <v>Jalan Suryakencana No. 23</v>
      </c>
      <c r="X818" s="4" t="str">
        <f>VLOOKUP(Main!C818,Sheet1!$A$2:$C$1001,3,FALSE)</f>
        <v>O+</v>
      </c>
    </row>
    <row r="819" spans="1:24" ht="15.75" x14ac:dyDescent="0.25">
      <c r="A819" s="43">
        <v>818</v>
      </c>
      <c r="B819" t="str">
        <f>VLOOKUP(D819,Cara!$C$21:$D$27,2,FALSE)</f>
        <v>B</v>
      </c>
      <c r="C819" t="str">
        <f t="shared" si="36"/>
        <v>B0818</v>
      </c>
      <c r="D819" t="s">
        <v>1014</v>
      </c>
      <c r="E819" s="4" t="str">
        <f>VLOOKUP(C819,Detail!$G:$H,2,FALSE)</f>
        <v>Cornelia Andriani</v>
      </c>
      <c r="F819" s="4" t="str">
        <f>VLOOKUP(D819,Helper!$D$31:$H$36,5,FALSE)</f>
        <v>Pak Budi</v>
      </c>
      <c r="G819">
        <v>78</v>
      </c>
      <c r="H819">
        <v>60</v>
      </c>
      <c r="I819">
        <v>79</v>
      </c>
      <c r="J819">
        <v>59</v>
      </c>
      <c r="K819">
        <v>71</v>
      </c>
      <c r="L819">
        <v>43</v>
      </c>
      <c r="M819">
        <v>95</v>
      </c>
      <c r="N819" s="36" t="str">
        <f>IFERROR(VLOOKUP(C819,Absen!$A$2:$B$501,2,FALSE),"No")</f>
        <v>No</v>
      </c>
      <c r="O819" t="str">
        <f t="shared" si="37"/>
        <v>No</v>
      </c>
      <c r="P819">
        <f t="shared" si="38"/>
        <v>95</v>
      </c>
      <c r="Q819" s="42">
        <f>(Main!G819*12.5%)+(H819*12.5%)+(J819*12.5%)+(K819*12.5%)+(I819*20%)+(L819*20%)+(P819*10%)</f>
        <v>67.400000000000006</v>
      </c>
      <c r="R819" t="str">
        <f>VLOOKUP(Q819,Cara!$E$44:$F$49,2,TRUE)</f>
        <v>C</v>
      </c>
      <c r="S819" s="5">
        <f>VLOOKUP(C819,Sheet1!$A$2:$B$1001,2,FALSE)</f>
        <v>37668</v>
      </c>
      <c r="T819" s="6" t="str">
        <f>VLOOKUP(C819,Sheet1!$A$2:$G$1001,7,)</f>
        <v>Batu</v>
      </c>
      <c r="U819" s="4">
        <f>VLOOKUP(C819,Sheet1!$A$2:$D$1001,4,FALSE)</f>
        <v>158</v>
      </c>
      <c r="V819" s="4">
        <f>VLOOKUP(C819,Sheet1!$A$2:$E$1001,5,FALSE)</f>
        <v>79</v>
      </c>
      <c r="W819" s="4" t="str">
        <f>VLOOKUP(C819,Sheet1!$A$2:$F$1001,6,FALSE)</f>
        <v xml:space="preserve">Jl. Pasteur No. 0
</v>
      </c>
      <c r="X819" s="4" t="str">
        <f>VLOOKUP(Main!C819,Sheet1!$A$2:$C$1001,3,FALSE)</f>
        <v>AB-</v>
      </c>
    </row>
    <row r="820" spans="1:24" ht="15.75" x14ac:dyDescent="0.25">
      <c r="A820" s="43">
        <v>819</v>
      </c>
      <c r="B820" t="str">
        <f>VLOOKUP(D820,Cara!$C$21:$D$27,2,FALSE)</f>
        <v>A</v>
      </c>
      <c r="C820" t="str">
        <f t="shared" si="36"/>
        <v>A0819</v>
      </c>
      <c r="D820" t="s">
        <v>1015</v>
      </c>
      <c r="E820" s="4" t="str">
        <f>VLOOKUP(C820,Detail!$G:$H,2,FALSE)</f>
        <v>Budi Sihotang</v>
      </c>
      <c r="F820" s="4" t="str">
        <f>VLOOKUP(D820,Helper!$D$31:$H$36,5,FALSE)</f>
        <v>Pak Krisna</v>
      </c>
      <c r="G820">
        <v>75</v>
      </c>
      <c r="H820">
        <v>68</v>
      </c>
      <c r="I820">
        <v>55</v>
      </c>
      <c r="J820">
        <v>61</v>
      </c>
      <c r="K820">
        <v>95</v>
      </c>
      <c r="L820">
        <v>87</v>
      </c>
      <c r="M820">
        <v>88</v>
      </c>
      <c r="N820" s="36">
        <f>IFERROR(VLOOKUP(C820,Absen!$A$2:$B$501,2,FALSE),"No")</f>
        <v>44856</v>
      </c>
      <c r="O820" t="str">
        <f t="shared" si="37"/>
        <v>October</v>
      </c>
      <c r="P820">
        <f t="shared" si="38"/>
        <v>78</v>
      </c>
      <c r="Q820" s="42">
        <f>(Main!G820*12.5%)+(H820*12.5%)+(J820*12.5%)+(K820*12.5%)+(I820*20%)+(L820*20%)+(P820*10%)</f>
        <v>73.575000000000003</v>
      </c>
      <c r="R820" t="str">
        <f>VLOOKUP(Q820,Cara!$E$44:$F$49,2,TRUE)</f>
        <v>B</v>
      </c>
      <c r="S820" s="5">
        <f>VLOOKUP(C820,Sheet1!$A$2:$B$1001,2,FALSE)</f>
        <v>37119</v>
      </c>
      <c r="T820" s="6" t="str">
        <f>VLOOKUP(C820,Sheet1!$A$2:$G$1001,7,)</f>
        <v>Blitar</v>
      </c>
      <c r="U820" s="4">
        <f>VLOOKUP(C820,Sheet1!$A$2:$D$1001,4,FALSE)</f>
        <v>174</v>
      </c>
      <c r="V820" s="4">
        <f>VLOOKUP(C820,Sheet1!$A$2:$E$1001,5,FALSE)</f>
        <v>93</v>
      </c>
      <c r="W820" s="4" t="str">
        <f>VLOOKUP(C820,Sheet1!$A$2:$F$1001,6,FALSE)</f>
        <v xml:space="preserve">Jl. Cikutra Barat No. 9
</v>
      </c>
      <c r="X820" s="4" t="str">
        <f>VLOOKUP(Main!C820,Sheet1!$A$2:$C$1001,3,FALSE)</f>
        <v>AB-</v>
      </c>
    </row>
    <row r="821" spans="1:24" ht="15.75" x14ac:dyDescent="0.25">
      <c r="A821" s="43">
        <v>820</v>
      </c>
      <c r="B821" t="str">
        <f>VLOOKUP(D821,Cara!$C$21:$D$27,2,FALSE)</f>
        <v>A</v>
      </c>
      <c r="C821" t="str">
        <f t="shared" si="36"/>
        <v>A0820</v>
      </c>
      <c r="D821" t="s">
        <v>1015</v>
      </c>
      <c r="E821" s="4" t="str">
        <f>VLOOKUP(C821,Detail!$G:$H,2,FALSE)</f>
        <v>Carub Ramadan</v>
      </c>
      <c r="F821" s="4" t="str">
        <f>VLOOKUP(D821,Helper!$D$31:$H$36,5,FALSE)</f>
        <v>Pak Krisna</v>
      </c>
      <c r="G821">
        <v>93</v>
      </c>
      <c r="H821">
        <v>61</v>
      </c>
      <c r="I821">
        <v>40</v>
      </c>
      <c r="J821">
        <v>71</v>
      </c>
      <c r="K821">
        <v>82</v>
      </c>
      <c r="L821">
        <v>52</v>
      </c>
      <c r="M821">
        <v>99</v>
      </c>
      <c r="N821" s="36">
        <f>IFERROR(VLOOKUP(C821,Absen!$A$2:$B$501,2,FALSE),"No")</f>
        <v>44788</v>
      </c>
      <c r="O821" t="str">
        <f t="shared" si="37"/>
        <v>August</v>
      </c>
      <c r="P821">
        <f t="shared" si="38"/>
        <v>89</v>
      </c>
      <c r="Q821" s="42">
        <f>(Main!G821*12.5%)+(H821*12.5%)+(J821*12.5%)+(K821*12.5%)+(I821*20%)+(L821*20%)+(P821*10%)</f>
        <v>65.674999999999997</v>
      </c>
      <c r="R821" t="str">
        <f>VLOOKUP(Q821,Cara!$E$44:$F$49,2,TRUE)</f>
        <v>C</v>
      </c>
      <c r="S821" s="5">
        <f>VLOOKUP(C821,Sheet1!$A$2:$B$1001,2,FALSE)</f>
        <v>38274</v>
      </c>
      <c r="T821" s="6" t="str">
        <f>VLOOKUP(C821,Sheet1!$A$2:$G$1001,7,)</f>
        <v>Padang</v>
      </c>
      <c r="U821" s="4">
        <f>VLOOKUP(C821,Sheet1!$A$2:$D$1001,4,FALSE)</f>
        <v>153</v>
      </c>
      <c r="V821" s="4">
        <f>VLOOKUP(C821,Sheet1!$A$2:$E$1001,5,FALSE)</f>
        <v>66</v>
      </c>
      <c r="W821" s="4" t="str">
        <f>VLOOKUP(C821,Sheet1!$A$2:$F$1001,6,FALSE)</f>
        <v>Jalan Moch. Ramdan No. 63</v>
      </c>
      <c r="X821" s="4" t="str">
        <f>VLOOKUP(Main!C821,Sheet1!$A$2:$C$1001,3,FALSE)</f>
        <v>AB+</v>
      </c>
    </row>
    <row r="822" spans="1:24" ht="15.75" x14ac:dyDescent="0.25">
      <c r="A822" s="43">
        <v>821</v>
      </c>
      <c r="B822" t="str">
        <f>VLOOKUP(D822,Cara!$C$21:$D$27,2,FALSE)</f>
        <v>A</v>
      </c>
      <c r="C822" t="str">
        <f t="shared" si="36"/>
        <v>A0821</v>
      </c>
      <c r="D822" t="s">
        <v>1015</v>
      </c>
      <c r="E822" s="4" t="str">
        <f>VLOOKUP(C822,Detail!$G:$H,2,FALSE)</f>
        <v>Maman Hutasoit</v>
      </c>
      <c r="F822" s="4" t="str">
        <f>VLOOKUP(D822,Helper!$D$31:$H$36,5,FALSE)</f>
        <v>Pak Krisna</v>
      </c>
      <c r="G822">
        <v>95</v>
      </c>
      <c r="H822">
        <v>52</v>
      </c>
      <c r="I822">
        <v>92</v>
      </c>
      <c r="J822">
        <v>58</v>
      </c>
      <c r="K822">
        <v>62</v>
      </c>
      <c r="L822">
        <v>80</v>
      </c>
      <c r="M822">
        <v>79</v>
      </c>
      <c r="N822" s="36" t="str">
        <f>IFERROR(VLOOKUP(C822,Absen!$A$2:$B$501,2,FALSE),"No")</f>
        <v>No</v>
      </c>
      <c r="O822" t="str">
        <f t="shared" si="37"/>
        <v>No</v>
      </c>
      <c r="P822">
        <f t="shared" si="38"/>
        <v>79</v>
      </c>
      <c r="Q822" s="42">
        <f>(Main!G822*12.5%)+(H822*12.5%)+(J822*12.5%)+(K822*12.5%)+(I822*20%)+(L822*20%)+(P822*10%)</f>
        <v>75.675000000000011</v>
      </c>
      <c r="R822" t="str">
        <f>VLOOKUP(Q822,Cara!$E$44:$F$49,2,TRUE)</f>
        <v>B</v>
      </c>
      <c r="S822" s="5">
        <f>VLOOKUP(C822,Sheet1!$A$2:$B$1001,2,FALSE)</f>
        <v>38406</v>
      </c>
      <c r="T822" s="6" t="str">
        <f>VLOOKUP(C822,Sheet1!$A$2:$G$1001,7,)</f>
        <v>Jambi</v>
      </c>
      <c r="U822" s="4">
        <f>VLOOKUP(C822,Sheet1!$A$2:$D$1001,4,FALSE)</f>
        <v>152</v>
      </c>
      <c r="V822" s="4">
        <f>VLOOKUP(C822,Sheet1!$A$2:$E$1001,5,FALSE)</f>
        <v>80</v>
      </c>
      <c r="W822" s="4" t="str">
        <f>VLOOKUP(C822,Sheet1!$A$2:$F$1001,6,FALSE)</f>
        <v>Jalan Moch. Toha No. 29</v>
      </c>
      <c r="X822" s="4" t="str">
        <f>VLOOKUP(Main!C822,Sheet1!$A$2:$C$1001,3,FALSE)</f>
        <v>B+</v>
      </c>
    </row>
    <row r="823" spans="1:24" ht="15.75" x14ac:dyDescent="0.25">
      <c r="A823" s="43">
        <v>822</v>
      </c>
      <c r="B823" t="str">
        <f>VLOOKUP(D823,Cara!$C$21:$D$27,2,FALSE)</f>
        <v>D</v>
      </c>
      <c r="C823" t="str">
        <f t="shared" si="36"/>
        <v>D0822</v>
      </c>
      <c r="D823" t="s">
        <v>1013</v>
      </c>
      <c r="E823" s="4" t="str">
        <f>VLOOKUP(C823,Detail!$G:$H,2,FALSE)</f>
        <v>Yance Tamba</v>
      </c>
      <c r="F823" s="4" t="str">
        <f>VLOOKUP(D823,Helper!$D$31:$H$36,5,FALSE)</f>
        <v>Bu Made</v>
      </c>
      <c r="G823">
        <v>59</v>
      </c>
      <c r="H823">
        <v>51</v>
      </c>
      <c r="I823">
        <v>63</v>
      </c>
      <c r="J823">
        <v>66</v>
      </c>
      <c r="K823">
        <v>93</v>
      </c>
      <c r="L823">
        <v>72</v>
      </c>
      <c r="M823">
        <v>100</v>
      </c>
      <c r="N823" s="36" t="str">
        <f>IFERROR(VLOOKUP(C823,Absen!$A$2:$B$501,2,FALSE),"No")</f>
        <v>No</v>
      </c>
      <c r="O823" t="str">
        <f t="shared" si="37"/>
        <v>No</v>
      </c>
      <c r="P823">
        <f t="shared" si="38"/>
        <v>100</v>
      </c>
      <c r="Q823" s="42">
        <f>(Main!G823*12.5%)+(H823*12.5%)+(J823*12.5%)+(K823*12.5%)+(I823*20%)+(L823*20%)+(P823*10%)</f>
        <v>70.625</v>
      </c>
      <c r="R823" t="str">
        <f>VLOOKUP(Q823,Cara!$E$44:$F$49,2,TRUE)</f>
        <v>B</v>
      </c>
      <c r="S823" s="5">
        <f>VLOOKUP(C823,Sheet1!$A$2:$B$1001,2,FALSE)</f>
        <v>37419</v>
      </c>
      <c r="T823" s="6" t="str">
        <f>VLOOKUP(C823,Sheet1!$A$2:$G$1001,7,)</f>
        <v>Padangpanjang</v>
      </c>
      <c r="U823" s="4">
        <f>VLOOKUP(C823,Sheet1!$A$2:$D$1001,4,FALSE)</f>
        <v>167</v>
      </c>
      <c r="V823" s="4">
        <f>VLOOKUP(C823,Sheet1!$A$2:$E$1001,5,FALSE)</f>
        <v>70</v>
      </c>
      <c r="W823" s="4" t="str">
        <f>VLOOKUP(C823,Sheet1!$A$2:$F$1001,6,FALSE)</f>
        <v>Jalan Kendalsari No. 22</v>
      </c>
      <c r="X823" s="4" t="str">
        <f>VLOOKUP(Main!C823,Sheet1!$A$2:$C$1001,3,FALSE)</f>
        <v>A+</v>
      </c>
    </row>
    <row r="824" spans="1:24" ht="15.75" x14ac:dyDescent="0.25">
      <c r="A824" s="43">
        <v>823</v>
      </c>
      <c r="B824" t="str">
        <f>VLOOKUP(D824,Cara!$C$21:$D$27,2,FALSE)</f>
        <v>F</v>
      </c>
      <c r="C824" t="str">
        <f t="shared" si="36"/>
        <v>F0823</v>
      </c>
      <c r="D824" t="s">
        <v>1011</v>
      </c>
      <c r="E824" s="4" t="str">
        <f>VLOOKUP(C824,Detail!$G:$H,2,FALSE)</f>
        <v>Tiara Palastri</v>
      </c>
      <c r="F824" s="4" t="str">
        <f>VLOOKUP(D824,Helper!$D$31:$H$36,5,FALSE)</f>
        <v>Bu Dwi</v>
      </c>
      <c r="G824">
        <v>60</v>
      </c>
      <c r="H824">
        <v>47</v>
      </c>
      <c r="I824">
        <v>55</v>
      </c>
      <c r="J824">
        <v>60</v>
      </c>
      <c r="K824">
        <v>52</v>
      </c>
      <c r="L824">
        <v>44</v>
      </c>
      <c r="M824">
        <v>82</v>
      </c>
      <c r="N824" s="36">
        <f>IFERROR(VLOOKUP(C824,Absen!$A$2:$B$501,2,FALSE),"No")</f>
        <v>44804</v>
      </c>
      <c r="O824" t="str">
        <f t="shared" si="37"/>
        <v>August</v>
      </c>
      <c r="P824">
        <f t="shared" si="38"/>
        <v>72</v>
      </c>
      <c r="Q824" s="42">
        <f>(Main!G824*12.5%)+(H824*12.5%)+(J824*12.5%)+(K824*12.5%)+(I824*20%)+(L824*20%)+(P824*10%)</f>
        <v>54.375</v>
      </c>
      <c r="R824" t="str">
        <f>VLOOKUP(Q824,Cara!$E$44:$F$49,2,TRUE)</f>
        <v>D</v>
      </c>
      <c r="S824" s="5">
        <f>VLOOKUP(C824,Sheet1!$A$2:$B$1001,2,FALSE)</f>
        <v>38168</v>
      </c>
      <c r="T824" s="6" t="str">
        <f>VLOOKUP(C824,Sheet1!$A$2:$G$1001,7,)</f>
        <v>Pasuruan</v>
      </c>
      <c r="U824" s="4">
        <f>VLOOKUP(C824,Sheet1!$A$2:$D$1001,4,FALSE)</f>
        <v>162</v>
      </c>
      <c r="V824" s="4">
        <f>VLOOKUP(C824,Sheet1!$A$2:$E$1001,5,FALSE)</f>
        <v>47</v>
      </c>
      <c r="W824" s="4" t="str">
        <f>VLOOKUP(C824,Sheet1!$A$2:$F$1001,6,FALSE)</f>
        <v>Jl. H.J Maemunah No. 30</v>
      </c>
      <c r="X824" s="4" t="str">
        <f>VLOOKUP(Main!C824,Sheet1!$A$2:$C$1001,3,FALSE)</f>
        <v>AB+</v>
      </c>
    </row>
    <row r="825" spans="1:24" ht="15.75" x14ac:dyDescent="0.25">
      <c r="A825" s="43">
        <v>78</v>
      </c>
      <c r="B825" t="str">
        <f>VLOOKUP(D825,Cara!$C$21:$D$27,2,FALSE)</f>
        <v>F</v>
      </c>
      <c r="C825" t="str">
        <f t="shared" si="36"/>
        <v>F0078</v>
      </c>
      <c r="D825" t="s">
        <v>1011</v>
      </c>
      <c r="E825" s="4" t="str">
        <f>VLOOKUP(C825,Detail!$G:$H,2,FALSE)</f>
        <v>Diah Simbolon</v>
      </c>
      <c r="F825" s="4" t="str">
        <f>VLOOKUP(D825,Helper!$D$31:$H$36,5,FALSE)</f>
        <v>Bu Dwi</v>
      </c>
      <c r="G825">
        <v>95</v>
      </c>
      <c r="H825">
        <v>41</v>
      </c>
      <c r="I825">
        <v>90</v>
      </c>
      <c r="J825">
        <v>68</v>
      </c>
      <c r="K825">
        <v>90</v>
      </c>
      <c r="L825">
        <v>97</v>
      </c>
      <c r="M825">
        <v>67</v>
      </c>
      <c r="N825" s="36" t="str">
        <f>IFERROR(VLOOKUP(C825,Absen!$A$2:$B$501,2,FALSE),"No")</f>
        <v>No</v>
      </c>
      <c r="O825" t="str">
        <f t="shared" si="37"/>
        <v>No</v>
      </c>
      <c r="P825">
        <f t="shared" si="38"/>
        <v>67</v>
      </c>
      <c r="Q825" s="42">
        <f>(Main!G825*12.5%)+(H825*12.5%)+(J825*12.5%)+(K825*12.5%)+(I825*20%)+(L825*20%)+(P825*10%)</f>
        <v>80.850000000000009</v>
      </c>
      <c r="R825" t="str">
        <f>VLOOKUP(Q825,Cara!$E$44:$F$49,2,TRUE)</f>
        <v>A</v>
      </c>
      <c r="S825" s="5">
        <f>VLOOKUP(C825,Sheet1!$A$2:$B$1001,2,FALSE)</f>
        <v>37105</v>
      </c>
      <c r="T825" s="6" t="str">
        <f>VLOOKUP(C825,Sheet1!$A$2:$G$1001,7,)</f>
        <v>Bandar Lampung</v>
      </c>
      <c r="U825" s="4">
        <f>VLOOKUP(C825,Sheet1!$A$2:$D$1001,4,FALSE)</f>
        <v>171</v>
      </c>
      <c r="V825" s="4">
        <f>VLOOKUP(C825,Sheet1!$A$2:$E$1001,5,FALSE)</f>
        <v>69</v>
      </c>
      <c r="W825" s="4" t="str">
        <f>VLOOKUP(C825,Sheet1!$A$2:$F$1001,6,FALSE)</f>
        <v xml:space="preserve">Gang Kebonjati No. 8
</v>
      </c>
      <c r="X825" s="4" t="str">
        <f>VLOOKUP(Main!C825,Sheet1!$A$2:$C$1001,3,FALSE)</f>
        <v>O-</v>
      </c>
    </row>
    <row r="826" spans="1:24" ht="15.75" x14ac:dyDescent="0.25">
      <c r="A826" s="43">
        <v>825</v>
      </c>
      <c r="B826" t="str">
        <f>VLOOKUP(D826,Cara!$C$21:$D$27,2,FALSE)</f>
        <v>D</v>
      </c>
      <c r="C826" t="str">
        <f t="shared" si="36"/>
        <v>D0825</v>
      </c>
      <c r="D826" t="s">
        <v>1013</v>
      </c>
      <c r="E826" s="4" t="str">
        <f>VLOOKUP(C826,Detail!$G:$H,2,FALSE)</f>
        <v>Darijan Permata</v>
      </c>
      <c r="F826" s="4" t="str">
        <f>VLOOKUP(D826,Helper!$D$31:$H$36,5,FALSE)</f>
        <v>Bu Made</v>
      </c>
      <c r="G826">
        <v>85</v>
      </c>
      <c r="H826">
        <v>43</v>
      </c>
      <c r="I826">
        <v>45</v>
      </c>
      <c r="J826">
        <v>54</v>
      </c>
      <c r="K826">
        <v>68</v>
      </c>
      <c r="L826">
        <v>45</v>
      </c>
      <c r="M826">
        <v>62</v>
      </c>
      <c r="N826" s="36" t="str">
        <f>IFERROR(VLOOKUP(C826,Absen!$A$2:$B$501,2,FALSE),"No")</f>
        <v>No</v>
      </c>
      <c r="O826" t="str">
        <f t="shared" si="37"/>
        <v>No</v>
      </c>
      <c r="P826">
        <f t="shared" si="38"/>
        <v>62</v>
      </c>
      <c r="Q826" s="42">
        <f>(Main!G826*12.5%)+(H826*12.5%)+(J826*12.5%)+(K826*12.5%)+(I826*20%)+(L826*20%)+(P826*10%)</f>
        <v>55.45</v>
      </c>
      <c r="R826" t="str">
        <f>VLOOKUP(Q826,Cara!$E$44:$F$49,2,TRUE)</f>
        <v>D</v>
      </c>
      <c r="S826" s="5">
        <f>VLOOKUP(C826,Sheet1!$A$2:$B$1001,2,FALSE)</f>
        <v>37983</v>
      </c>
      <c r="T826" s="6" t="str">
        <f>VLOOKUP(C826,Sheet1!$A$2:$G$1001,7,)</f>
        <v>Pekalongan</v>
      </c>
      <c r="U826" s="4">
        <f>VLOOKUP(C826,Sheet1!$A$2:$D$1001,4,FALSE)</f>
        <v>178</v>
      </c>
      <c r="V826" s="4">
        <f>VLOOKUP(C826,Sheet1!$A$2:$E$1001,5,FALSE)</f>
        <v>79</v>
      </c>
      <c r="W826" s="4" t="str">
        <f>VLOOKUP(C826,Sheet1!$A$2:$F$1001,6,FALSE)</f>
        <v>Jalan BKR No. 03</v>
      </c>
      <c r="X826" s="4" t="str">
        <f>VLOOKUP(Main!C826,Sheet1!$A$2:$C$1001,3,FALSE)</f>
        <v>B+</v>
      </c>
    </row>
    <row r="827" spans="1:24" ht="15.75" x14ac:dyDescent="0.25">
      <c r="A827" s="43">
        <v>826</v>
      </c>
      <c r="B827" t="str">
        <f>VLOOKUP(D827,Cara!$C$21:$D$27,2,FALSE)</f>
        <v>E</v>
      </c>
      <c r="C827" t="str">
        <f t="shared" si="36"/>
        <v>E0826</v>
      </c>
      <c r="D827" t="s">
        <v>1010</v>
      </c>
      <c r="E827" s="4" t="str">
        <f>VLOOKUP(C827,Detail!$G:$H,2,FALSE)</f>
        <v>Gamani Wibisono</v>
      </c>
      <c r="F827" s="4" t="str">
        <f>VLOOKUP(D827,Helper!$D$31:$H$36,5,FALSE)</f>
        <v>Bu Ratna</v>
      </c>
      <c r="G827">
        <v>79</v>
      </c>
      <c r="H827">
        <v>53</v>
      </c>
      <c r="I827">
        <v>69</v>
      </c>
      <c r="J827">
        <v>65</v>
      </c>
      <c r="K827">
        <v>80</v>
      </c>
      <c r="L827">
        <v>100</v>
      </c>
      <c r="M827">
        <v>70</v>
      </c>
      <c r="N827" s="36" t="str">
        <f>IFERROR(VLOOKUP(C827,Absen!$A$2:$B$501,2,FALSE),"No")</f>
        <v>No</v>
      </c>
      <c r="O827" t="str">
        <f t="shared" si="37"/>
        <v>No</v>
      </c>
      <c r="P827">
        <f t="shared" si="38"/>
        <v>70</v>
      </c>
      <c r="Q827" s="42">
        <f>(Main!G827*12.5%)+(H827*12.5%)+(J827*12.5%)+(K827*12.5%)+(I827*20%)+(L827*20%)+(P827*10%)</f>
        <v>75.424999999999997</v>
      </c>
      <c r="R827" t="str">
        <f>VLOOKUP(Q827,Cara!$E$44:$F$49,2,TRUE)</f>
        <v>B</v>
      </c>
      <c r="S827" s="5">
        <f>VLOOKUP(C827,Sheet1!$A$2:$B$1001,2,FALSE)</f>
        <v>37431</v>
      </c>
      <c r="T827" s="6" t="str">
        <f>VLOOKUP(C827,Sheet1!$A$2:$G$1001,7,)</f>
        <v>Tasikmalaya</v>
      </c>
      <c r="U827" s="4">
        <f>VLOOKUP(C827,Sheet1!$A$2:$D$1001,4,FALSE)</f>
        <v>169</v>
      </c>
      <c r="V827" s="4">
        <f>VLOOKUP(C827,Sheet1!$A$2:$E$1001,5,FALSE)</f>
        <v>94</v>
      </c>
      <c r="W827" s="4" t="str">
        <f>VLOOKUP(C827,Sheet1!$A$2:$F$1001,6,FALSE)</f>
        <v xml:space="preserve">Gg. Kiaracondong No. 9
</v>
      </c>
      <c r="X827" s="4" t="str">
        <f>VLOOKUP(Main!C827,Sheet1!$A$2:$C$1001,3,FALSE)</f>
        <v>O-</v>
      </c>
    </row>
    <row r="828" spans="1:24" ht="15.75" x14ac:dyDescent="0.25">
      <c r="A828" s="43">
        <v>827</v>
      </c>
      <c r="B828" t="str">
        <f>VLOOKUP(D828,Cara!$C$21:$D$27,2,FALSE)</f>
        <v>E</v>
      </c>
      <c r="C828" t="str">
        <f t="shared" si="36"/>
        <v>E0827</v>
      </c>
      <c r="D828" t="s">
        <v>1010</v>
      </c>
      <c r="E828" s="4" t="str">
        <f>VLOOKUP(C828,Detail!$G:$H,2,FALSE)</f>
        <v>Melinda Utama</v>
      </c>
      <c r="F828" s="4" t="str">
        <f>VLOOKUP(D828,Helper!$D$31:$H$36,5,FALSE)</f>
        <v>Bu Ratna</v>
      </c>
      <c r="G828">
        <v>56</v>
      </c>
      <c r="H828">
        <v>49</v>
      </c>
      <c r="I828">
        <v>88</v>
      </c>
      <c r="J828">
        <v>50</v>
      </c>
      <c r="K828">
        <v>53</v>
      </c>
      <c r="L828">
        <v>70</v>
      </c>
      <c r="M828">
        <v>75</v>
      </c>
      <c r="N828" s="36" t="str">
        <f>IFERROR(VLOOKUP(C828,Absen!$A$2:$B$501,2,FALSE),"No")</f>
        <v>No</v>
      </c>
      <c r="O828" t="str">
        <f t="shared" si="37"/>
        <v>No</v>
      </c>
      <c r="P828">
        <f t="shared" si="38"/>
        <v>75</v>
      </c>
      <c r="Q828" s="42">
        <f>(Main!G828*12.5%)+(H828*12.5%)+(J828*12.5%)+(K828*12.5%)+(I828*20%)+(L828*20%)+(P828*10%)</f>
        <v>65.099999999999994</v>
      </c>
      <c r="R828" t="str">
        <f>VLOOKUP(Q828,Cara!$E$44:$F$49,2,TRUE)</f>
        <v>C</v>
      </c>
      <c r="S828" s="5">
        <f>VLOOKUP(C828,Sheet1!$A$2:$B$1001,2,FALSE)</f>
        <v>37607</v>
      </c>
      <c r="T828" s="6" t="str">
        <f>VLOOKUP(C828,Sheet1!$A$2:$G$1001,7,)</f>
        <v>Sabang</v>
      </c>
      <c r="U828" s="4">
        <f>VLOOKUP(C828,Sheet1!$A$2:$D$1001,4,FALSE)</f>
        <v>172</v>
      </c>
      <c r="V828" s="4">
        <f>VLOOKUP(C828,Sheet1!$A$2:$E$1001,5,FALSE)</f>
        <v>85</v>
      </c>
      <c r="W828" s="4" t="str">
        <f>VLOOKUP(C828,Sheet1!$A$2:$F$1001,6,FALSE)</f>
        <v>Gang Sadang Serang No. 87</v>
      </c>
      <c r="X828" s="4" t="str">
        <f>VLOOKUP(Main!C828,Sheet1!$A$2:$C$1001,3,FALSE)</f>
        <v>B-</v>
      </c>
    </row>
    <row r="829" spans="1:24" ht="15.75" x14ac:dyDescent="0.25">
      <c r="A829" s="43">
        <v>828</v>
      </c>
      <c r="B829" t="str">
        <f>VLOOKUP(D829,Cara!$C$21:$D$27,2,FALSE)</f>
        <v>F</v>
      </c>
      <c r="C829" t="str">
        <f t="shared" si="36"/>
        <v>F0828</v>
      </c>
      <c r="D829" t="s">
        <v>1011</v>
      </c>
      <c r="E829" s="4" t="str">
        <f>VLOOKUP(C829,Detail!$G:$H,2,FALSE)</f>
        <v>Teguh Uyainah</v>
      </c>
      <c r="F829" s="4" t="str">
        <f>VLOOKUP(D829,Helper!$D$31:$H$36,5,FALSE)</f>
        <v>Bu Dwi</v>
      </c>
      <c r="G829">
        <v>70</v>
      </c>
      <c r="H829">
        <v>71</v>
      </c>
      <c r="I829">
        <v>58</v>
      </c>
      <c r="J829">
        <v>73</v>
      </c>
      <c r="K829">
        <v>67</v>
      </c>
      <c r="L829">
        <v>93</v>
      </c>
      <c r="M829">
        <v>82</v>
      </c>
      <c r="N829" s="36" t="str">
        <f>IFERROR(VLOOKUP(C829,Absen!$A$2:$B$501,2,FALSE),"No")</f>
        <v>No</v>
      </c>
      <c r="O829" t="str">
        <f t="shared" si="37"/>
        <v>No</v>
      </c>
      <c r="P829">
        <f t="shared" si="38"/>
        <v>82</v>
      </c>
      <c r="Q829" s="42">
        <f>(Main!G829*12.5%)+(H829*12.5%)+(J829*12.5%)+(K829*12.5%)+(I829*20%)+(L829*20%)+(P829*10%)</f>
        <v>73.525000000000006</v>
      </c>
      <c r="R829" t="str">
        <f>VLOOKUP(Q829,Cara!$E$44:$F$49,2,TRUE)</f>
        <v>B</v>
      </c>
      <c r="S829" s="5">
        <f>VLOOKUP(C829,Sheet1!$A$2:$B$1001,2,FALSE)</f>
        <v>37274</v>
      </c>
      <c r="T829" s="6" t="str">
        <f>VLOOKUP(C829,Sheet1!$A$2:$G$1001,7,)</f>
        <v>Parepare</v>
      </c>
      <c r="U829" s="4">
        <f>VLOOKUP(C829,Sheet1!$A$2:$D$1001,4,FALSE)</f>
        <v>164</v>
      </c>
      <c r="V829" s="4">
        <f>VLOOKUP(C829,Sheet1!$A$2:$E$1001,5,FALSE)</f>
        <v>75</v>
      </c>
      <c r="W829" s="4" t="str">
        <f>VLOOKUP(C829,Sheet1!$A$2:$F$1001,6,FALSE)</f>
        <v>Jl. Sukajadi No. 73</v>
      </c>
      <c r="X829" s="4" t="str">
        <f>VLOOKUP(Main!C829,Sheet1!$A$2:$C$1001,3,FALSE)</f>
        <v>AB+</v>
      </c>
    </row>
    <row r="830" spans="1:24" ht="15.75" x14ac:dyDescent="0.25">
      <c r="A830" s="43">
        <v>829</v>
      </c>
      <c r="B830" t="str">
        <f>VLOOKUP(D830,Cara!$C$21:$D$27,2,FALSE)</f>
        <v>B</v>
      </c>
      <c r="C830" t="str">
        <f t="shared" si="36"/>
        <v>B0829</v>
      </c>
      <c r="D830" t="s">
        <v>1014</v>
      </c>
      <c r="E830" s="4" t="str">
        <f>VLOOKUP(C830,Detail!$G:$H,2,FALSE)</f>
        <v>Darimin Yuliarti</v>
      </c>
      <c r="F830" s="4" t="str">
        <f>VLOOKUP(D830,Helper!$D$31:$H$36,5,FALSE)</f>
        <v>Pak Budi</v>
      </c>
      <c r="G830">
        <v>54</v>
      </c>
      <c r="H830">
        <v>72</v>
      </c>
      <c r="I830">
        <v>40</v>
      </c>
      <c r="J830">
        <v>50</v>
      </c>
      <c r="K830">
        <v>64</v>
      </c>
      <c r="L830">
        <v>77</v>
      </c>
      <c r="M830">
        <v>62</v>
      </c>
      <c r="N830" s="36" t="str">
        <f>IFERROR(VLOOKUP(C830,Absen!$A$2:$B$501,2,FALSE),"No")</f>
        <v>No</v>
      </c>
      <c r="O830" t="str">
        <f t="shared" si="37"/>
        <v>No</v>
      </c>
      <c r="P830">
        <f t="shared" si="38"/>
        <v>62</v>
      </c>
      <c r="Q830" s="42">
        <f>(Main!G830*12.5%)+(H830*12.5%)+(J830*12.5%)+(K830*12.5%)+(I830*20%)+(L830*20%)+(P830*10%)</f>
        <v>59.6</v>
      </c>
      <c r="R830" t="str">
        <f>VLOOKUP(Q830,Cara!$E$44:$F$49,2,TRUE)</f>
        <v>D</v>
      </c>
      <c r="S830" s="5">
        <f>VLOOKUP(C830,Sheet1!$A$2:$B$1001,2,FALSE)</f>
        <v>37662</v>
      </c>
      <c r="T830" s="6" t="str">
        <f>VLOOKUP(C830,Sheet1!$A$2:$G$1001,7,)</f>
        <v>Bekasi</v>
      </c>
      <c r="U830" s="4">
        <f>VLOOKUP(C830,Sheet1!$A$2:$D$1001,4,FALSE)</f>
        <v>159</v>
      </c>
      <c r="V830" s="4">
        <f>VLOOKUP(C830,Sheet1!$A$2:$E$1001,5,FALSE)</f>
        <v>58</v>
      </c>
      <c r="W830" s="4" t="str">
        <f>VLOOKUP(C830,Sheet1!$A$2:$F$1001,6,FALSE)</f>
        <v>Jl. Kebonjati No. 12</v>
      </c>
      <c r="X830" s="4" t="str">
        <f>VLOOKUP(Main!C830,Sheet1!$A$2:$C$1001,3,FALSE)</f>
        <v>O+</v>
      </c>
    </row>
    <row r="831" spans="1:24" ht="15.75" x14ac:dyDescent="0.25">
      <c r="A831" s="43">
        <v>830</v>
      </c>
      <c r="B831" t="str">
        <f>VLOOKUP(D831,Cara!$C$21:$D$27,2,FALSE)</f>
        <v>B</v>
      </c>
      <c r="C831" t="str">
        <f t="shared" si="36"/>
        <v>B0830</v>
      </c>
      <c r="D831" t="s">
        <v>1014</v>
      </c>
      <c r="E831" s="4" t="str">
        <f>VLOOKUP(C831,Detail!$G:$H,2,FALSE)</f>
        <v>Jayeng Putra</v>
      </c>
      <c r="F831" s="4" t="str">
        <f>VLOOKUP(D831,Helper!$D$31:$H$36,5,FALSE)</f>
        <v>Pak Budi</v>
      </c>
      <c r="G831">
        <v>93</v>
      </c>
      <c r="H831">
        <v>71</v>
      </c>
      <c r="I831">
        <v>83</v>
      </c>
      <c r="J831">
        <v>57</v>
      </c>
      <c r="K831">
        <v>92</v>
      </c>
      <c r="L831">
        <v>76</v>
      </c>
      <c r="M831">
        <v>80</v>
      </c>
      <c r="N831" s="36">
        <f>IFERROR(VLOOKUP(C831,Absen!$A$2:$B$501,2,FALSE),"No")</f>
        <v>44821</v>
      </c>
      <c r="O831" t="str">
        <f t="shared" si="37"/>
        <v>September</v>
      </c>
      <c r="P831">
        <f t="shared" si="38"/>
        <v>70</v>
      </c>
      <c r="Q831" s="42">
        <f>(Main!G831*12.5%)+(H831*12.5%)+(J831*12.5%)+(K831*12.5%)+(I831*20%)+(L831*20%)+(P831*10%)</f>
        <v>77.924999999999997</v>
      </c>
      <c r="R831" t="str">
        <f>VLOOKUP(Q831,Cara!$E$44:$F$49,2,TRUE)</f>
        <v>B</v>
      </c>
      <c r="S831" s="5">
        <f>VLOOKUP(C831,Sheet1!$A$2:$B$1001,2,FALSE)</f>
        <v>37870</v>
      </c>
      <c r="T831" s="6" t="str">
        <f>VLOOKUP(C831,Sheet1!$A$2:$G$1001,7,)</f>
        <v>Parepare</v>
      </c>
      <c r="U831" s="4">
        <f>VLOOKUP(C831,Sheet1!$A$2:$D$1001,4,FALSE)</f>
        <v>177</v>
      </c>
      <c r="V831" s="4">
        <f>VLOOKUP(C831,Sheet1!$A$2:$E$1001,5,FALSE)</f>
        <v>69</v>
      </c>
      <c r="W831" s="4" t="str">
        <f>VLOOKUP(C831,Sheet1!$A$2:$F$1001,6,FALSE)</f>
        <v>Jl. KH Amin Jasuta No. 34</v>
      </c>
      <c r="X831" s="4" t="str">
        <f>VLOOKUP(Main!C831,Sheet1!$A$2:$C$1001,3,FALSE)</f>
        <v>O-</v>
      </c>
    </row>
    <row r="832" spans="1:24" ht="15.75" x14ac:dyDescent="0.25">
      <c r="A832" s="43">
        <v>831</v>
      </c>
      <c r="B832" t="str">
        <f>VLOOKUP(D832,Cara!$C$21:$D$27,2,FALSE)</f>
        <v>B</v>
      </c>
      <c r="C832" t="str">
        <f t="shared" si="36"/>
        <v>B0831</v>
      </c>
      <c r="D832" t="s">
        <v>1014</v>
      </c>
      <c r="E832" s="4" t="str">
        <f>VLOOKUP(C832,Detail!$G:$H,2,FALSE)</f>
        <v>Kamila Prayoga</v>
      </c>
      <c r="F832" s="4" t="str">
        <f>VLOOKUP(D832,Helper!$D$31:$H$36,5,FALSE)</f>
        <v>Pak Budi</v>
      </c>
      <c r="G832">
        <v>82</v>
      </c>
      <c r="H832">
        <v>49</v>
      </c>
      <c r="I832">
        <v>73</v>
      </c>
      <c r="J832">
        <v>56</v>
      </c>
      <c r="K832">
        <v>60</v>
      </c>
      <c r="L832">
        <v>63</v>
      </c>
      <c r="M832">
        <v>75</v>
      </c>
      <c r="N832" s="36">
        <f>IFERROR(VLOOKUP(C832,Absen!$A$2:$B$501,2,FALSE),"No")</f>
        <v>44830</v>
      </c>
      <c r="O832" t="str">
        <f t="shared" si="37"/>
        <v>September</v>
      </c>
      <c r="P832">
        <f t="shared" si="38"/>
        <v>65</v>
      </c>
      <c r="Q832" s="42">
        <f>(Main!G832*12.5%)+(H832*12.5%)+(J832*12.5%)+(K832*12.5%)+(I832*20%)+(L832*20%)+(P832*10%)</f>
        <v>64.575000000000003</v>
      </c>
      <c r="R832" t="str">
        <f>VLOOKUP(Q832,Cara!$E$44:$F$49,2,TRUE)</f>
        <v>C</v>
      </c>
      <c r="S832" s="5">
        <f>VLOOKUP(C832,Sheet1!$A$2:$B$1001,2,FALSE)</f>
        <v>38429</v>
      </c>
      <c r="T832" s="6" t="str">
        <f>VLOOKUP(C832,Sheet1!$A$2:$G$1001,7,)</f>
        <v>Bandar Lampung</v>
      </c>
      <c r="U832" s="4">
        <f>VLOOKUP(C832,Sheet1!$A$2:$D$1001,4,FALSE)</f>
        <v>161</v>
      </c>
      <c r="V832" s="4">
        <f>VLOOKUP(C832,Sheet1!$A$2:$E$1001,5,FALSE)</f>
        <v>71</v>
      </c>
      <c r="W832" s="4" t="str">
        <f>VLOOKUP(C832,Sheet1!$A$2:$F$1001,6,FALSE)</f>
        <v>Gang Waringin No. 28</v>
      </c>
      <c r="X832" s="4" t="str">
        <f>VLOOKUP(Main!C832,Sheet1!$A$2:$C$1001,3,FALSE)</f>
        <v>B-</v>
      </c>
    </row>
    <row r="833" spans="1:24" ht="15.75" x14ac:dyDescent="0.25">
      <c r="A833" s="43">
        <v>832</v>
      </c>
      <c r="B833" t="str">
        <f>VLOOKUP(D833,Cara!$C$21:$D$27,2,FALSE)</f>
        <v>D</v>
      </c>
      <c r="C833" t="str">
        <f t="shared" si="36"/>
        <v>D0832</v>
      </c>
      <c r="D833" t="s">
        <v>1013</v>
      </c>
      <c r="E833" s="4" t="str">
        <f>VLOOKUP(C833,Detail!$G:$H,2,FALSE)</f>
        <v>Ifa Kusmawati</v>
      </c>
      <c r="F833" s="4" t="str">
        <f>VLOOKUP(D833,Helper!$D$31:$H$36,5,FALSE)</f>
        <v>Bu Made</v>
      </c>
      <c r="G833">
        <v>83</v>
      </c>
      <c r="H833">
        <v>54</v>
      </c>
      <c r="I833">
        <v>34</v>
      </c>
      <c r="J833">
        <v>56</v>
      </c>
      <c r="K833">
        <v>86</v>
      </c>
      <c r="L833">
        <v>70</v>
      </c>
      <c r="M833">
        <v>74</v>
      </c>
      <c r="N833" s="36">
        <f>IFERROR(VLOOKUP(C833,Absen!$A$2:$B$501,2,FALSE),"No")</f>
        <v>44782</v>
      </c>
      <c r="O833" t="str">
        <f t="shared" si="37"/>
        <v>August</v>
      </c>
      <c r="P833">
        <f t="shared" si="38"/>
        <v>64</v>
      </c>
      <c r="Q833" s="42">
        <f>(Main!G833*12.5%)+(H833*12.5%)+(J833*12.5%)+(K833*12.5%)+(I833*20%)+(L833*20%)+(P833*10%)</f>
        <v>62.074999999999996</v>
      </c>
      <c r="R833" t="str">
        <f>VLOOKUP(Q833,Cara!$E$44:$F$49,2,TRUE)</f>
        <v>C</v>
      </c>
      <c r="S833" s="5">
        <f>VLOOKUP(C833,Sheet1!$A$2:$B$1001,2,FALSE)</f>
        <v>37252</v>
      </c>
      <c r="T833" s="6" t="str">
        <f>VLOOKUP(C833,Sheet1!$A$2:$G$1001,7,)</f>
        <v>Bukittinggi</v>
      </c>
      <c r="U833" s="4">
        <f>VLOOKUP(C833,Sheet1!$A$2:$D$1001,4,FALSE)</f>
        <v>157</v>
      </c>
      <c r="V833" s="4">
        <f>VLOOKUP(C833,Sheet1!$A$2:$E$1001,5,FALSE)</f>
        <v>59</v>
      </c>
      <c r="W833" s="4" t="str">
        <f>VLOOKUP(C833,Sheet1!$A$2:$F$1001,6,FALSE)</f>
        <v>Jalan Rajiman No. 44</v>
      </c>
      <c r="X833" s="4" t="str">
        <f>VLOOKUP(Main!C833,Sheet1!$A$2:$C$1001,3,FALSE)</f>
        <v>A-</v>
      </c>
    </row>
    <row r="834" spans="1:24" ht="15.75" x14ac:dyDescent="0.25">
      <c r="A834" s="43">
        <v>833</v>
      </c>
      <c r="B834" t="str">
        <f>VLOOKUP(D834,Cara!$C$21:$D$27,2,FALSE)</f>
        <v>E</v>
      </c>
      <c r="C834" t="str">
        <f t="shared" si="36"/>
        <v>E0833</v>
      </c>
      <c r="D834" t="s">
        <v>1010</v>
      </c>
      <c r="E834" s="4" t="str">
        <f>VLOOKUP(C834,Detail!$G:$H,2,FALSE)</f>
        <v>Julia Kuswandari</v>
      </c>
      <c r="F834" s="4" t="str">
        <f>VLOOKUP(D834,Helper!$D$31:$H$36,5,FALSE)</f>
        <v>Bu Ratna</v>
      </c>
      <c r="G834">
        <v>68</v>
      </c>
      <c r="H834">
        <v>60</v>
      </c>
      <c r="I834">
        <v>30</v>
      </c>
      <c r="J834">
        <v>67</v>
      </c>
      <c r="K834">
        <v>91</v>
      </c>
      <c r="L834">
        <v>91</v>
      </c>
      <c r="M834">
        <v>81</v>
      </c>
      <c r="N834" s="36">
        <f>IFERROR(VLOOKUP(C834,Absen!$A$2:$B$501,2,FALSE),"No")</f>
        <v>44890</v>
      </c>
      <c r="O834" t="str">
        <f t="shared" si="37"/>
        <v>November</v>
      </c>
      <c r="P834">
        <f t="shared" si="38"/>
        <v>71</v>
      </c>
      <c r="Q834" s="42">
        <f>(Main!G834*12.5%)+(H834*12.5%)+(J834*12.5%)+(K834*12.5%)+(I834*20%)+(L834*20%)+(P834*10%)</f>
        <v>67.05</v>
      </c>
      <c r="R834" t="str">
        <f>VLOOKUP(Q834,Cara!$E$44:$F$49,2,TRUE)</f>
        <v>C</v>
      </c>
      <c r="S834" s="5">
        <f>VLOOKUP(C834,Sheet1!$A$2:$B$1001,2,FALSE)</f>
        <v>37472</v>
      </c>
      <c r="T834" s="6" t="str">
        <f>VLOOKUP(C834,Sheet1!$A$2:$G$1001,7,)</f>
        <v>Banda Aceh</v>
      </c>
      <c r="U834" s="4">
        <f>VLOOKUP(C834,Sheet1!$A$2:$D$1001,4,FALSE)</f>
        <v>165</v>
      </c>
      <c r="V834" s="4">
        <f>VLOOKUP(C834,Sheet1!$A$2:$E$1001,5,FALSE)</f>
        <v>50</v>
      </c>
      <c r="W834" s="4" t="str">
        <f>VLOOKUP(C834,Sheet1!$A$2:$F$1001,6,FALSE)</f>
        <v>Gang BKR No. 89</v>
      </c>
      <c r="X834" s="4" t="str">
        <f>VLOOKUP(Main!C834,Sheet1!$A$2:$C$1001,3,FALSE)</f>
        <v>O+</v>
      </c>
    </row>
    <row r="835" spans="1:24" ht="15.75" x14ac:dyDescent="0.25">
      <c r="A835" s="43">
        <v>834</v>
      </c>
      <c r="B835" t="str">
        <f>VLOOKUP(D835,Cara!$C$21:$D$27,2,FALSE)</f>
        <v>A</v>
      </c>
      <c r="C835" t="str">
        <f t="shared" ref="C835:C898" si="39">_xlfn.CONCAT(B835,TEXT(A835,"0000"))</f>
        <v>A0834</v>
      </c>
      <c r="D835" t="s">
        <v>1015</v>
      </c>
      <c r="E835" s="4" t="str">
        <f>VLOOKUP(C835,Detail!$G:$H,2,FALSE)</f>
        <v>Kuncara Mulyani</v>
      </c>
      <c r="F835" s="4" t="str">
        <f>VLOOKUP(D835,Helper!$D$31:$H$36,5,FALSE)</f>
        <v>Pak Krisna</v>
      </c>
      <c r="G835">
        <v>73</v>
      </c>
      <c r="H835">
        <v>59</v>
      </c>
      <c r="I835">
        <v>89</v>
      </c>
      <c r="J835">
        <v>63</v>
      </c>
      <c r="K835">
        <v>61</v>
      </c>
      <c r="L835">
        <v>67</v>
      </c>
      <c r="M835">
        <v>65</v>
      </c>
      <c r="N835" s="36" t="str">
        <f>IFERROR(VLOOKUP(C835,Absen!$A$2:$B$501,2,FALSE),"No")</f>
        <v>No</v>
      </c>
      <c r="O835" t="str">
        <f t="shared" ref="O835:O898" si="40">TEXT(N835,"mmmm")</f>
        <v>No</v>
      </c>
      <c r="P835">
        <f t="shared" ref="P835:P898" si="41">IF(N835="No",M835,M835-10)</f>
        <v>65</v>
      </c>
      <c r="Q835" s="42">
        <f>(Main!G835*12.5%)+(H835*12.5%)+(J835*12.5%)+(K835*12.5%)+(I835*20%)+(L835*20%)+(P835*10%)</f>
        <v>69.699999999999989</v>
      </c>
      <c r="R835" t="str">
        <f>VLOOKUP(Q835,Cara!$E$44:$F$49,2,TRUE)</f>
        <v>C</v>
      </c>
      <c r="S835" s="5">
        <f>VLOOKUP(C835,Sheet1!$A$2:$B$1001,2,FALSE)</f>
        <v>37196</v>
      </c>
      <c r="T835" s="6" t="str">
        <f>VLOOKUP(C835,Sheet1!$A$2:$G$1001,7,)</f>
        <v>Prabumulih</v>
      </c>
      <c r="U835" s="4">
        <f>VLOOKUP(C835,Sheet1!$A$2:$D$1001,4,FALSE)</f>
        <v>174</v>
      </c>
      <c r="V835" s="4">
        <f>VLOOKUP(C835,Sheet1!$A$2:$E$1001,5,FALSE)</f>
        <v>45</v>
      </c>
      <c r="W835" s="4" t="str">
        <f>VLOOKUP(C835,Sheet1!$A$2:$F$1001,6,FALSE)</f>
        <v>Jl. M.H Thamrin No. 58</v>
      </c>
      <c r="X835" s="4" t="str">
        <f>VLOOKUP(Main!C835,Sheet1!$A$2:$C$1001,3,FALSE)</f>
        <v>O-</v>
      </c>
    </row>
    <row r="836" spans="1:24" ht="15.75" x14ac:dyDescent="0.25">
      <c r="A836" s="43">
        <v>835</v>
      </c>
      <c r="B836" t="str">
        <f>VLOOKUP(D836,Cara!$C$21:$D$27,2,FALSE)</f>
        <v>C</v>
      </c>
      <c r="C836" t="str">
        <f t="shared" si="39"/>
        <v>C0835</v>
      </c>
      <c r="D836" t="s">
        <v>1012</v>
      </c>
      <c r="E836" s="4" t="str">
        <f>VLOOKUP(C836,Detail!$G:$H,2,FALSE)</f>
        <v>Ghaliyati Yulianti</v>
      </c>
      <c r="F836" s="4" t="str">
        <f>VLOOKUP(D836,Helper!$D$31:$H$36,5,FALSE)</f>
        <v>Pak Andi</v>
      </c>
      <c r="G836">
        <v>81</v>
      </c>
      <c r="H836">
        <v>41</v>
      </c>
      <c r="I836">
        <v>95</v>
      </c>
      <c r="J836">
        <v>50</v>
      </c>
      <c r="K836">
        <v>79</v>
      </c>
      <c r="L836">
        <v>97</v>
      </c>
      <c r="M836">
        <v>97</v>
      </c>
      <c r="N836" s="36" t="str">
        <f>IFERROR(VLOOKUP(C836,Absen!$A$2:$B$501,2,FALSE),"No")</f>
        <v>No</v>
      </c>
      <c r="O836" t="str">
        <f t="shared" si="40"/>
        <v>No</v>
      </c>
      <c r="P836">
        <f t="shared" si="41"/>
        <v>97</v>
      </c>
      <c r="Q836" s="42">
        <f>(Main!G836*12.5%)+(H836*12.5%)+(J836*12.5%)+(K836*12.5%)+(I836*20%)+(L836*20%)+(P836*10%)</f>
        <v>79.475000000000009</v>
      </c>
      <c r="R836" t="str">
        <f>VLOOKUP(Q836,Cara!$E$44:$F$49,2,TRUE)</f>
        <v>B</v>
      </c>
      <c r="S836" s="5">
        <f>VLOOKUP(C836,Sheet1!$A$2:$B$1001,2,FALSE)</f>
        <v>37964</v>
      </c>
      <c r="T836" s="6" t="str">
        <f>VLOOKUP(C836,Sheet1!$A$2:$G$1001,7,)</f>
        <v>Mataram</v>
      </c>
      <c r="U836" s="4">
        <f>VLOOKUP(C836,Sheet1!$A$2:$D$1001,4,FALSE)</f>
        <v>163</v>
      </c>
      <c r="V836" s="4">
        <f>VLOOKUP(C836,Sheet1!$A$2:$E$1001,5,FALSE)</f>
        <v>81</v>
      </c>
      <c r="W836" s="4" t="str">
        <f>VLOOKUP(C836,Sheet1!$A$2:$F$1001,6,FALSE)</f>
        <v>Jl. Tebet Barat Dalam No. 01</v>
      </c>
      <c r="X836" s="4" t="str">
        <f>VLOOKUP(Main!C836,Sheet1!$A$2:$C$1001,3,FALSE)</f>
        <v>A+</v>
      </c>
    </row>
    <row r="837" spans="1:24" ht="15.75" x14ac:dyDescent="0.25">
      <c r="A837" s="43">
        <v>836</v>
      </c>
      <c r="B837" t="str">
        <f>VLOOKUP(D837,Cara!$C$21:$D$27,2,FALSE)</f>
        <v>C</v>
      </c>
      <c r="C837" t="str">
        <f t="shared" si="39"/>
        <v>C0836</v>
      </c>
      <c r="D837" t="s">
        <v>1012</v>
      </c>
      <c r="E837" s="4" t="str">
        <f>VLOOKUP(C837,Detail!$G:$H,2,FALSE)</f>
        <v>Nrima Prabowo</v>
      </c>
      <c r="F837" s="4" t="str">
        <f>VLOOKUP(D837,Helper!$D$31:$H$36,5,FALSE)</f>
        <v>Pak Andi</v>
      </c>
      <c r="G837">
        <v>89</v>
      </c>
      <c r="H837">
        <v>45</v>
      </c>
      <c r="I837">
        <v>33</v>
      </c>
      <c r="J837">
        <v>70</v>
      </c>
      <c r="K837">
        <v>75</v>
      </c>
      <c r="L837">
        <v>72</v>
      </c>
      <c r="M837">
        <v>67</v>
      </c>
      <c r="N837" s="36" t="str">
        <f>IFERROR(VLOOKUP(C837,Absen!$A$2:$B$501,2,FALSE),"No")</f>
        <v>No</v>
      </c>
      <c r="O837" t="str">
        <f t="shared" si="40"/>
        <v>No</v>
      </c>
      <c r="P837">
        <f t="shared" si="41"/>
        <v>67</v>
      </c>
      <c r="Q837" s="42">
        <f>(Main!G837*12.5%)+(H837*12.5%)+(J837*12.5%)+(K837*12.5%)+(I837*20%)+(L837*20%)+(P837*10%)</f>
        <v>62.575000000000003</v>
      </c>
      <c r="R837" t="str">
        <f>VLOOKUP(Q837,Cara!$E$44:$F$49,2,TRUE)</f>
        <v>C</v>
      </c>
      <c r="S837" s="5">
        <f>VLOOKUP(C837,Sheet1!$A$2:$B$1001,2,FALSE)</f>
        <v>38404</v>
      </c>
      <c r="T837" s="6" t="str">
        <f>VLOOKUP(C837,Sheet1!$A$2:$G$1001,7,)</f>
        <v>Mataram</v>
      </c>
      <c r="U837" s="4">
        <f>VLOOKUP(C837,Sheet1!$A$2:$D$1001,4,FALSE)</f>
        <v>163</v>
      </c>
      <c r="V837" s="4">
        <f>VLOOKUP(C837,Sheet1!$A$2:$E$1001,5,FALSE)</f>
        <v>92</v>
      </c>
      <c r="W837" s="4" t="str">
        <f>VLOOKUP(C837,Sheet1!$A$2:$F$1001,6,FALSE)</f>
        <v>Jalan PHH. Mustofa No. 25</v>
      </c>
      <c r="X837" s="4" t="str">
        <f>VLOOKUP(Main!C837,Sheet1!$A$2:$C$1001,3,FALSE)</f>
        <v>B-</v>
      </c>
    </row>
    <row r="838" spans="1:24" ht="15.75" x14ac:dyDescent="0.25">
      <c r="A838" s="43">
        <v>837</v>
      </c>
      <c r="B838" t="str">
        <f>VLOOKUP(D838,Cara!$C$21:$D$27,2,FALSE)</f>
        <v>C</v>
      </c>
      <c r="C838" t="str">
        <f t="shared" si="39"/>
        <v>C0837</v>
      </c>
      <c r="D838" t="s">
        <v>1012</v>
      </c>
      <c r="E838" s="4" t="str">
        <f>VLOOKUP(C838,Detail!$G:$H,2,FALSE)</f>
        <v>Mahdi Kuswandari</v>
      </c>
      <c r="F838" s="4" t="str">
        <f>VLOOKUP(D838,Helper!$D$31:$H$36,5,FALSE)</f>
        <v>Pak Andi</v>
      </c>
      <c r="G838">
        <v>89</v>
      </c>
      <c r="H838">
        <v>41</v>
      </c>
      <c r="I838">
        <v>54</v>
      </c>
      <c r="J838">
        <v>75</v>
      </c>
      <c r="K838">
        <v>50</v>
      </c>
      <c r="L838">
        <v>71</v>
      </c>
      <c r="M838">
        <v>96</v>
      </c>
      <c r="N838" s="36">
        <f>IFERROR(VLOOKUP(C838,Absen!$A$2:$B$501,2,FALSE),"No")</f>
        <v>44754</v>
      </c>
      <c r="O838" t="str">
        <f t="shared" si="40"/>
        <v>July</v>
      </c>
      <c r="P838">
        <f t="shared" si="41"/>
        <v>86</v>
      </c>
      <c r="Q838" s="42">
        <f>(Main!G838*12.5%)+(H838*12.5%)+(J838*12.5%)+(K838*12.5%)+(I838*20%)+(L838*20%)+(P838*10%)</f>
        <v>65.474999999999994</v>
      </c>
      <c r="R838" t="str">
        <f>VLOOKUP(Q838,Cara!$E$44:$F$49,2,TRUE)</f>
        <v>C</v>
      </c>
      <c r="S838" s="5">
        <f>VLOOKUP(C838,Sheet1!$A$2:$B$1001,2,FALSE)</f>
        <v>37271</v>
      </c>
      <c r="T838" s="6" t="str">
        <f>VLOOKUP(C838,Sheet1!$A$2:$G$1001,7,)</f>
        <v>Tebingtinggi</v>
      </c>
      <c r="U838" s="4">
        <f>VLOOKUP(C838,Sheet1!$A$2:$D$1001,4,FALSE)</f>
        <v>164</v>
      </c>
      <c r="V838" s="4">
        <f>VLOOKUP(C838,Sheet1!$A$2:$E$1001,5,FALSE)</f>
        <v>94</v>
      </c>
      <c r="W838" s="4" t="str">
        <f>VLOOKUP(C838,Sheet1!$A$2:$F$1001,6,FALSE)</f>
        <v>Jalan Cikutra Barat No. 09</v>
      </c>
      <c r="X838" s="4" t="str">
        <f>VLOOKUP(Main!C838,Sheet1!$A$2:$C$1001,3,FALSE)</f>
        <v>A+</v>
      </c>
    </row>
    <row r="839" spans="1:24" ht="15.75" x14ac:dyDescent="0.25">
      <c r="A839" s="43">
        <v>838</v>
      </c>
      <c r="B839" t="str">
        <f>VLOOKUP(D839,Cara!$C$21:$D$27,2,FALSE)</f>
        <v>F</v>
      </c>
      <c r="C839" t="str">
        <f t="shared" si="39"/>
        <v>F0838</v>
      </c>
      <c r="D839" t="s">
        <v>1011</v>
      </c>
      <c r="E839" s="4" t="str">
        <f>VLOOKUP(C839,Detail!$G:$H,2,FALSE)</f>
        <v>Raditya Mangunsong</v>
      </c>
      <c r="F839" s="4" t="str">
        <f>VLOOKUP(D839,Helper!$D$31:$H$36,5,FALSE)</f>
        <v>Bu Dwi</v>
      </c>
      <c r="G839">
        <v>82</v>
      </c>
      <c r="H839">
        <v>64</v>
      </c>
      <c r="I839">
        <v>69</v>
      </c>
      <c r="J839">
        <v>72</v>
      </c>
      <c r="K839">
        <v>64</v>
      </c>
      <c r="L839">
        <v>53</v>
      </c>
      <c r="M839">
        <v>92</v>
      </c>
      <c r="N839" s="36">
        <f>IFERROR(VLOOKUP(C839,Absen!$A$2:$B$501,2,FALSE),"No")</f>
        <v>44863</v>
      </c>
      <c r="O839" t="str">
        <f t="shared" si="40"/>
        <v>October</v>
      </c>
      <c r="P839">
        <f t="shared" si="41"/>
        <v>82</v>
      </c>
      <c r="Q839" s="42">
        <f>(Main!G839*12.5%)+(H839*12.5%)+(J839*12.5%)+(K839*12.5%)+(I839*20%)+(L839*20%)+(P839*10%)</f>
        <v>67.849999999999994</v>
      </c>
      <c r="R839" t="str">
        <f>VLOOKUP(Q839,Cara!$E$44:$F$49,2,TRUE)</f>
        <v>C</v>
      </c>
      <c r="S839" s="5">
        <f>VLOOKUP(C839,Sheet1!$A$2:$B$1001,2,FALSE)</f>
        <v>37424</v>
      </c>
      <c r="T839" s="6" t="str">
        <f>VLOOKUP(C839,Sheet1!$A$2:$G$1001,7,)</f>
        <v>Solok</v>
      </c>
      <c r="U839" s="4">
        <f>VLOOKUP(C839,Sheet1!$A$2:$D$1001,4,FALSE)</f>
        <v>180</v>
      </c>
      <c r="V839" s="4">
        <f>VLOOKUP(C839,Sheet1!$A$2:$E$1001,5,FALSE)</f>
        <v>81</v>
      </c>
      <c r="W839" s="4" t="str">
        <f>VLOOKUP(C839,Sheet1!$A$2:$F$1001,6,FALSE)</f>
        <v xml:space="preserve">Gg. Abdul Muis No. 4
</v>
      </c>
      <c r="X839" s="4" t="str">
        <f>VLOOKUP(Main!C839,Sheet1!$A$2:$C$1001,3,FALSE)</f>
        <v>O-</v>
      </c>
    </row>
    <row r="840" spans="1:24" ht="15.75" x14ac:dyDescent="0.25">
      <c r="A840" s="43">
        <v>839</v>
      </c>
      <c r="B840" t="str">
        <f>VLOOKUP(D840,Cara!$C$21:$D$27,2,FALSE)</f>
        <v>C</v>
      </c>
      <c r="C840" t="str">
        <f t="shared" si="39"/>
        <v>C0839</v>
      </c>
      <c r="D840" t="s">
        <v>1012</v>
      </c>
      <c r="E840" s="4" t="str">
        <f>VLOOKUP(C840,Detail!$G:$H,2,FALSE)</f>
        <v>Uchita Haryanto</v>
      </c>
      <c r="F840" s="4" t="str">
        <f>VLOOKUP(D840,Helper!$D$31:$H$36,5,FALSE)</f>
        <v>Pak Andi</v>
      </c>
      <c r="G840">
        <v>67</v>
      </c>
      <c r="H840">
        <v>60</v>
      </c>
      <c r="I840">
        <v>30</v>
      </c>
      <c r="J840">
        <v>66</v>
      </c>
      <c r="K840">
        <v>85</v>
      </c>
      <c r="L840">
        <v>40</v>
      </c>
      <c r="M840">
        <v>83</v>
      </c>
      <c r="N840" s="36" t="str">
        <f>IFERROR(VLOOKUP(C840,Absen!$A$2:$B$501,2,FALSE),"No")</f>
        <v>No</v>
      </c>
      <c r="O840" t="str">
        <f t="shared" si="40"/>
        <v>No</v>
      </c>
      <c r="P840">
        <f t="shared" si="41"/>
        <v>83</v>
      </c>
      <c r="Q840" s="42">
        <f>(Main!G840*12.5%)+(H840*12.5%)+(J840*12.5%)+(K840*12.5%)+(I840*20%)+(L840*20%)+(P840*10%)</f>
        <v>57.05</v>
      </c>
      <c r="R840" t="str">
        <f>VLOOKUP(Q840,Cara!$E$44:$F$49,2,TRUE)</f>
        <v>D</v>
      </c>
      <c r="S840" s="5">
        <f>VLOOKUP(C840,Sheet1!$A$2:$B$1001,2,FALSE)</f>
        <v>38331</v>
      </c>
      <c r="T840" s="6" t="str">
        <f>VLOOKUP(C840,Sheet1!$A$2:$G$1001,7,)</f>
        <v>Kendari</v>
      </c>
      <c r="U840" s="4">
        <f>VLOOKUP(C840,Sheet1!$A$2:$D$1001,4,FALSE)</f>
        <v>161</v>
      </c>
      <c r="V840" s="4">
        <f>VLOOKUP(C840,Sheet1!$A$2:$E$1001,5,FALSE)</f>
        <v>55</v>
      </c>
      <c r="W840" s="4" t="str">
        <f>VLOOKUP(C840,Sheet1!$A$2:$F$1001,6,FALSE)</f>
        <v>Jl. Rajawali Timur No. 82</v>
      </c>
      <c r="X840" s="4" t="str">
        <f>VLOOKUP(Main!C840,Sheet1!$A$2:$C$1001,3,FALSE)</f>
        <v>O-</v>
      </c>
    </row>
    <row r="841" spans="1:24" ht="15.75" x14ac:dyDescent="0.25">
      <c r="A841" s="43">
        <v>840</v>
      </c>
      <c r="B841" t="str">
        <f>VLOOKUP(D841,Cara!$C$21:$D$27,2,FALSE)</f>
        <v>D</v>
      </c>
      <c r="C841" t="str">
        <f t="shared" si="39"/>
        <v>D0840</v>
      </c>
      <c r="D841" t="s">
        <v>1013</v>
      </c>
      <c r="E841" s="4" t="str">
        <f>VLOOKUP(C841,Detail!$G:$H,2,FALSE)</f>
        <v>Edward Natsir</v>
      </c>
      <c r="F841" s="4" t="str">
        <f>VLOOKUP(D841,Helper!$D$31:$H$36,5,FALSE)</f>
        <v>Bu Made</v>
      </c>
      <c r="G841">
        <v>59</v>
      </c>
      <c r="H841">
        <v>56</v>
      </c>
      <c r="I841">
        <v>43</v>
      </c>
      <c r="J841">
        <v>68</v>
      </c>
      <c r="K841">
        <v>63</v>
      </c>
      <c r="L841">
        <v>57</v>
      </c>
      <c r="M841">
        <v>93</v>
      </c>
      <c r="N841" s="36" t="str">
        <f>IFERROR(VLOOKUP(C841,Absen!$A$2:$B$501,2,FALSE),"No")</f>
        <v>No</v>
      </c>
      <c r="O841" t="str">
        <f t="shared" si="40"/>
        <v>No</v>
      </c>
      <c r="P841">
        <f t="shared" si="41"/>
        <v>93</v>
      </c>
      <c r="Q841" s="42">
        <f>(Main!G841*12.5%)+(H841*12.5%)+(J841*12.5%)+(K841*12.5%)+(I841*20%)+(L841*20%)+(P841*10%)</f>
        <v>60.05</v>
      </c>
      <c r="R841" t="str">
        <f>VLOOKUP(Q841,Cara!$E$44:$F$49,2,TRUE)</f>
        <v>C</v>
      </c>
      <c r="S841" s="5">
        <f>VLOOKUP(C841,Sheet1!$A$2:$B$1001,2,FALSE)</f>
        <v>38242</v>
      </c>
      <c r="T841" s="6" t="str">
        <f>VLOOKUP(C841,Sheet1!$A$2:$G$1001,7,)</f>
        <v>Bitung</v>
      </c>
      <c r="U841" s="4">
        <f>VLOOKUP(C841,Sheet1!$A$2:$D$1001,4,FALSE)</f>
        <v>159</v>
      </c>
      <c r="V841" s="4">
        <f>VLOOKUP(C841,Sheet1!$A$2:$E$1001,5,FALSE)</f>
        <v>66</v>
      </c>
      <c r="W841" s="4" t="str">
        <f>VLOOKUP(C841,Sheet1!$A$2:$F$1001,6,FALSE)</f>
        <v>Gg. Ahmad Dahlan No. 89</v>
      </c>
      <c r="X841" s="4" t="str">
        <f>VLOOKUP(Main!C841,Sheet1!$A$2:$C$1001,3,FALSE)</f>
        <v>AB+</v>
      </c>
    </row>
    <row r="842" spans="1:24" ht="15.75" x14ac:dyDescent="0.25">
      <c r="A842" s="43">
        <v>841</v>
      </c>
      <c r="B842" t="str">
        <f>VLOOKUP(D842,Cara!$C$21:$D$27,2,FALSE)</f>
        <v>D</v>
      </c>
      <c r="C842" t="str">
        <f t="shared" si="39"/>
        <v>D0841</v>
      </c>
      <c r="D842" t="s">
        <v>1013</v>
      </c>
      <c r="E842" s="4" t="str">
        <f>VLOOKUP(C842,Detail!$G:$H,2,FALSE)</f>
        <v>Clara Kusmawati</v>
      </c>
      <c r="F842" s="4" t="str">
        <f>VLOOKUP(D842,Helper!$D$31:$H$36,5,FALSE)</f>
        <v>Bu Made</v>
      </c>
      <c r="G842">
        <v>62</v>
      </c>
      <c r="H842">
        <v>68</v>
      </c>
      <c r="I842">
        <v>31</v>
      </c>
      <c r="J842">
        <v>74</v>
      </c>
      <c r="K842">
        <v>63</v>
      </c>
      <c r="L842">
        <v>74</v>
      </c>
      <c r="M842">
        <v>69</v>
      </c>
      <c r="N842" s="36">
        <f>IFERROR(VLOOKUP(C842,Absen!$A$2:$B$501,2,FALSE),"No")</f>
        <v>44820</v>
      </c>
      <c r="O842" t="str">
        <f t="shared" si="40"/>
        <v>September</v>
      </c>
      <c r="P842">
        <f t="shared" si="41"/>
        <v>59</v>
      </c>
      <c r="Q842" s="42">
        <f>(Main!G842*12.5%)+(H842*12.5%)+(J842*12.5%)+(K842*12.5%)+(I842*20%)+(L842*20%)+(P842*10%)</f>
        <v>60.274999999999999</v>
      </c>
      <c r="R842" t="str">
        <f>VLOOKUP(Q842,Cara!$E$44:$F$49,2,TRUE)</f>
        <v>C</v>
      </c>
      <c r="S842" s="5">
        <f>VLOOKUP(C842,Sheet1!$A$2:$B$1001,2,FALSE)</f>
        <v>37119</v>
      </c>
      <c r="T842" s="6" t="str">
        <f>VLOOKUP(C842,Sheet1!$A$2:$G$1001,7,)</f>
        <v>Palopo</v>
      </c>
      <c r="U842" s="4">
        <f>VLOOKUP(C842,Sheet1!$A$2:$D$1001,4,FALSE)</f>
        <v>179</v>
      </c>
      <c r="V842" s="4">
        <f>VLOOKUP(C842,Sheet1!$A$2:$E$1001,5,FALSE)</f>
        <v>74</v>
      </c>
      <c r="W842" s="4" t="str">
        <f>VLOOKUP(C842,Sheet1!$A$2:$F$1001,6,FALSE)</f>
        <v>Jl. H.J Maemunah No. 72</v>
      </c>
      <c r="X842" s="4" t="str">
        <f>VLOOKUP(Main!C842,Sheet1!$A$2:$C$1001,3,FALSE)</f>
        <v>B+</v>
      </c>
    </row>
    <row r="843" spans="1:24" ht="15.75" x14ac:dyDescent="0.25">
      <c r="A843" s="43">
        <v>842</v>
      </c>
      <c r="B843" t="str">
        <f>VLOOKUP(D843,Cara!$C$21:$D$27,2,FALSE)</f>
        <v>C</v>
      </c>
      <c r="C843" t="str">
        <f t="shared" si="39"/>
        <v>C0842</v>
      </c>
      <c r="D843" t="s">
        <v>1012</v>
      </c>
      <c r="E843" s="4" t="str">
        <f>VLOOKUP(C843,Detail!$G:$H,2,FALSE)</f>
        <v>Gaiman Irawan</v>
      </c>
      <c r="F843" s="4" t="str">
        <f>VLOOKUP(D843,Helper!$D$31:$H$36,5,FALSE)</f>
        <v>Pak Andi</v>
      </c>
      <c r="G843">
        <v>72</v>
      </c>
      <c r="H843">
        <v>74</v>
      </c>
      <c r="I843">
        <v>49</v>
      </c>
      <c r="J843">
        <v>70</v>
      </c>
      <c r="K843">
        <v>76</v>
      </c>
      <c r="L843">
        <v>78</v>
      </c>
      <c r="M843">
        <v>61</v>
      </c>
      <c r="N843" s="36" t="str">
        <f>IFERROR(VLOOKUP(C843,Absen!$A$2:$B$501,2,FALSE),"No")</f>
        <v>No</v>
      </c>
      <c r="O843" t="str">
        <f t="shared" si="40"/>
        <v>No</v>
      </c>
      <c r="P843">
        <f t="shared" si="41"/>
        <v>61</v>
      </c>
      <c r="Q843" s="42">
        <f>(Main!G843*12.5%)+(H843*12.5%)+(J843*12.5%)+(K843*12.5%)+(I843*20%)+(L843*20%)+(P843*10%)</f>
        <v>68</v>
      </c>
      <c r="R843" t="str">
        <f>VLOOKUP(Q843,Cara!$E$44:$F$49,2,TRUE)</f>
        <v>C</v>
      </c>
      <c r="S843" s="5">
        <f>VLOOKUP(C843,Sheet1!$A$2:$B$1001,2,FALSE)</f>
        <v>38079</v>
      </c>
      <c r="T843" s="6" t="str">
        <f>VLOOKUP(C843,Sheet1!$A$2:$G$1001,7,)</f>
        <v>Samarinda</v>
      </c>
      <c r="U843" s="4">
        <f>VLOOKUP(C843,Sheet1!$A$2:$D$1001,4,FALSE)</f>
        <v>161</v>
      </c>
      <c r="V843" s="4">
        <f>VLOOKUP(C843,Sheet1!$A$2:$E$1001,5,FALSE)</f>
        <v>65</v>
      </c>
      <c r="W843" s="4" t="str">
        <f>VLOOKUP(C843,Sheet1!$A$2:$F$1001,6,FALSE)</f>
        <v xml:space="preserve">Jl. Suryakencana No. 7
</v>
      </c>
      <c r="X843" s="4" t="str">
        <f>VLOOKUP(Main!C843,Sheet1!$A$2:$C$1001,3,FALSE)</f>
        <v>A+</v>
      </c>
    </row>
    <row r="844" spans="1:24" ht="15.75" x14ac:dyDescent="0.25">
      <c r="A844" s="43">
        <v>843</v>
      </c>
      <c r="B844" t="str">
        <f>VLOOKUP(D844,Cara!$C$21:$D$27,2,FALSE)</f>
        <v>A</v>
      </c>
      <c r="C844" t="str">
        <f t="shared" si="39"/>
        <v>A0843</v>
      </c>
      <c r="D844" t="s">
        <v>1015</v>
      </c>
      <c r="E844" s="4" t="str">
        <f>VLOOKUP(C844,Detail!$G:$H,2,FALSE)</f>
        <v>Devi Lailasari</v>
      </c>
      <c r="F844" s="4" t="str">
        <f>VLOOKUP(D844,Helper!$D$31:$H$36,5,FALSE)</f>
        <v>Pak Krisna</v>
      </c>
      <c r="G844">
        <v>85</v>
      </c>
      <c r="H844">
        <v>45</v>
      </c>
      <c r="I844">
        <v>61</v>
      </c>
      <c r="J844">
        <v>52</v>
      </c>
      <c r="K844">
        <v>79</v>
      </c>
      <c r="L844">
        <v>79</v>
      </c>
      <c r="M844">
        <v>94</v>
      </c>
      <c r="N844" s="36">
        <f>IFERROR(VLOOKUP(C844,Absen!$A$2:$B$501,2,FALSE),"No")</f>
        <v>44763</v>
      </c>
      <c r="O844" t="str">
        <f t="shared" si="40"/>
        <v>July</v>
      </c>
      <c r="P844">
        <f t="shared" si="41"/>
        <v>84</v>
      </c>
      <c r="Q844" s="42">
        <f>(Main!G844*12.5%)+(H844*12.5%)+(J844*12.5%)+(K844*12.5%)+(I844*20%)+(L844*20%)+(P844*10%)</f>
        <v>69.025000000000006</v>
      </c>
      <c r="R844" t="str">
        <f>VLOOKUP(Q844,Cara!$E$44:$F$49,2,TRUE)</f>
        <v>C</v>
      </c>
      <c r="S844" s="5">
        <f>VLOOKUP(C844,Sheet1!$A$2:$B$1001,2,FALSE)</f>
        <v>37488</v>
      </c>
      <c r="T844" s="6" t="str">
        <f>VLOOKUP(C844,Sheet1!$A$2:$G$1001,7,)</f>
        <v>Pekalongan</v>
      </c>
      <c r="U844" s="4">
        <f>VLOOKUP(C844,Sheet1!$A$2:$D$1001,4,FALSE)</f>
        <v>175</v>
      </c>
      <c r="V844" s="4">
        <f>VLOOKUP(C844,Sheet1!$A$2:$E$1001,5,FALSE)</f>
        <v>53</v>
      </c>
      <c r="W844" s="4" t="str">
        <f>VLOOKUP(C844,Sheet1!$A$2:$F$1001,6,FALSE)</f>
        <v>Jl. Pasir Koja No. 36</v>
      </c>
      <c r="X844" s="4" t="str">
        <f>VLOOKUP(Main!C844,Sheet1!$A$2:$C$1001,3,FALSE)</f>
        <v>AB-</v>
      </c>
    </row>
    <row r="845" spans="1:24" ht="15.75" x14ac:dyDescent="0.25">
      <c r="A845" s="43">
        <v>844</v>
      </c>
      <c r="B845" t="str">
        <f>VLOOKUP(D845,Cara!$C$21:$D$27,2,FALSE)</f>
        <v>D</v>
      </c>
      <c r="C845" t="str">
        <f t="shared" si="39"/>
        <v>D0844</v>
      </c>
      <c r="D845" t="s">
        <v>1013</v>
      </c>
      <c r="E845" s="4" t="str">
        <f>VLOOKUP(C845,Detail!$G:$H,2,FALSE)</f>
        <v>Banara Utama</v>
      </c>
      <c r="F845" s="4" t="str">
        <f>VLOOKUP(D845,Helper!$D$31:$H$36,5,FALSE)</f>
        <v>Bu Made</v>
      </c>
      <c r="G845">
        <v>83</v>
      </c>
      <c r="H845">
        <v>56</v>
      </c>
      <c r="I845">
        <v>51</v>
      </c>
      <c r="J845">
        <v>50</v>
      </c>
      <c r="K845">
        <v>83</v>
      </c>
      <c r="L845">
        <v>73</v>
      </c>
      <c r="M845">
        <v>71</v>
      </c>
      <c r="N845" s="36">
        <f>IFERROR(VLOOKUP(C845,Absen!$A$2:$B$501,2,FALSE),"No")</f>
        <v>44784</v>
      </c>
      <c r="O845" t="str">
        <f t="shared" si="40"/>
        <v>August</v>
      </c>
      <c r="P845">
        <f t="shared" si="41"/>
        <v>61</v>
      </c>
      <c r="Q845" s="42">
        <f>(Main!G845*12.5%)+(H845*12.5%)+(J845*12.5%)+(K845*12.5%)+(I845*20%)+(L845*20%)+(P845*10%)</f>
        <v>64.900000000000006</v>
      </c>
      <c r="R845" t="str">
        <f>VLOOKUP(Q845,Cara!$E$44:$F$49,2,TRUE)</f>
        <v>C</v>
      </c>
      <c r="S845" s="5">
        <f>VLOOKUP(C845,Sheet1!$A$2:$B$1001,2,FALSE)</f>
        <v>37100</v>
      </c>
      <c r="T845" s="6" t="str">
        <f>VLOOKUP(C845,Sheet1!$A$2:$G$1001,7,)</f>
        <v>Manado</v>
      </c>
      <c r="U845" s="4">
        <f>VLOOKUP(C845,Sheet1!$A$2:$D$1001,4,FALSE)</f>
        <v>177</v>
      </c>
      <c r="V845" s="4">
        <f>VLOOKUP(C845,Sheet1!$A$2:$E$1001,5,FALSE)</f>
        <v>77</v>
      </c>
      <c r="W845" s="4" t="str">
        <f>VLOOKUP(C845,Sheet1!$A$2:$F$1001,6,FALSE)</f>
        <v>Jalan Kapten Muslihat No. 61</v>
      </c>
      <c r="X845" s="4" t="str">
        <f>VLOOKUP(Main!C845,Sheet1!$A$2:$C$1001,3,FALSE)</f>
        <v>A+</v>
      </c>
    </row>
    <row r="846" spans="1:24" ht="15.75" x14ac:dyDescent="0.25">
      <c r="A846" s="43">
        <v>845</v>
      </c>
      <c r="B846" t="str">
        <f>VLOOKUP(D846,Cara!$C$21:$D$27,2,FALSE)</f>
        <v>F</v>
      </c>
      <c r="C846" t="str">
        <f t="shared" si="39"/>
        <v>F0845</v>
      </c>
      <c r="D846" t="s">
        <v>1011</v>
      </c>
      <c r="E846" s="4" t="str">
        <f>VLOOKUP(C846,Detail!$G:$H,2,FALSE)</f>
        <v>Imam Palastri</v>
      </c>
      <c r="F846" s="4" t="str">
        <f>VLOOKUP(D846,Helper!$D$31:$H$36,5,FALSE)</f>
        <v>Bu Dwi</v>
      </c>
      <c r="G846">
        <v>57</v>
      </c>
      <c r="H846">
        <v>71</v>
      </c>
      <c r="I846">
        <v>92</v>
      </c>
      <c r="J846">
        <v>55</v>
      </c>
      <c r="K846">
        <v>77</v>
      </c>
      <c r="L846">
        <v>73</v>
      </c>
      <c r="M846">
        <v>99</v>
      </c>
      <c r="N846" s="36">
        <f>IFERROR(VLOOKUP(C846,Absen!$A$2:$B$501,2,FALSE),"No")</f>
        <v>44847</v>
      </c>
      <c r="O846" t="str">
        <f t="shared" si="40"/>
        <v>October</v>
      </c>
      <c r="P846">
        <f t="shared" si="41"/>
        <v>89</v>
      </c>
      <c r="Q846" s="42">
        <f>(Main!G846*12.5%)+(H846*12.5%)+(J846*12.5%)+(K846*12.5%)+(I846*20%)+(L846*20%)+(P846*10%)</f>
        <v>74.400000000000006</v>
      </c>
      <c r="R846" t="str">
        <f>VLOOKUP(Q846,Cara!$E$44:$F$49,2,TRUE)</f>
        <v>B</v>
      </c>
      <c r="S846" s="5">
        <f>VLOOKUP(C846,Sheet1!$A$2:$B$1001,2,FALSE)</f>
        <v>38285</v>
      </c>
      <c r="T846" s="6" t="str">
        <f>VLOOKUP(C846,Sheet1!$A$2:$G$1001,7,)</f>
        <v>Yogyakarta</v>
      </c>
      <c r="U846" s="4">
        <f>VLOOKUP(C846,Sheet1!$A$2:$D$1001,4,FALSE)</f>
        <v>155</v>
      </c>
      <c r="V846" s="4">
        <f>VLOOKUP(C846,Sheet1!$A$2:$E$1001,5,FALSE)</f>
        <v>61</v>
      </c>
      <c r="W846" s="4" t="str">
        <f>VLOOKUP(C846,Sheet1!$A$2:$F$1001,6,FALSE)</f>
        <v>Gg. Rungkut Industri No. 00</v>
      </c>
      <c r="X846" s="4" t="str">
        <f>VLOOKUP(Main!C846,Sheet1!$A$2:$C$1001,3,FALSE)</f>
        <v>A-</v>
      </c>
    </row>
    <row r="847" spans="1:24" ht="15.75" x14ac:dyDescent="0.25">
      <c r="A847" s="43">
        <v>846</v>
      </c>
      <c r="B847" t="str">
        <f>VLOOKUP(D847,Cara!$C$21:$D$27,2,FALSE)</f>
        <v>D</v>
      </c>
      <c r="C847" t="str">
        <f t="shared" si="39"/>
        <v>D0846</v>
      </c>
      <c r="D847" t="s">
        <v>1013</v>
      </c>
      <c r="E847" s="4" t="str">
        <f>VLOOKUP(C847,Detail!$G:$H,2,FALSE)</f>
        <v>Cawisadi Laksita</v>
      </c>
      <c r="F847" s="4" t="str">
        <f>VLOOKUP(D847,Helper!$D$31:$H$36,5,FALSE)</f>
        <v>Bu Made</v>
      </c>
      <c r="G847">
        <v>77</v>
      </c>
      <c r="H847">
        <v>60</v>
      </c>
      <c r="I847">
        <v>55</v>
      </c>
      <c r="J847">
        <v>53</v>
      </c>
      <c r="K847">
        <v>66</v>
      </c>
      <c r="L847">
        <v>82</v>
      </c>
      <c r="M847">
        <v>64</v>
      </c>
      <c r="N847" s="36" t="str">
        <f>IFERROR(VLOOKUP(C847,Absen!$A$2:$B$501,2,FALSE),"No")</f>
        <v>No</v>
      </c>
      <c r="O847" t="str">
        <f t="shared" si="40"/>
        <v>No</v>
      </c>
      <c r="P847">
        <f t="shared" si="41"/>
        <v>64</v>
      </c>
      <c r="Q847" s="42">
        <f>(Main!G847*12.5%)+(H847*12.5%)+(J847*12.5%)+(K847*12.5%)+(I847*20%)+(L847*20%)+(P847*10%)</f>
        <v>65.800000000000011</v>
      </c>
      <c r="R847" t="str">
        <f>VLOOKUP(Q847,Cara!$E$44:$F$49,2,TRUE)</f>
        <v>C</v>
      </c>
      <c r="S847" s="5">
        <f>VLOOKUP(C847,Sheet1!$A$2:$B$1001,2,FALSE)</f>
        <v>37876</v>
      </c>
      <c r="T847" s="6" t="str">
        <f>VLOOKUP(C847,Sheet1!$A$2:$G$1001,7,)</f>
        <v>Makassar</v>
      </c>
      <c r="U847" s="4">
        <f>VLOOKUP(C847,Sheet1!$A$2:$D$1001,4,FALSE)</f>
        <v>160</v>
      </c>
      <c r="V847" s="4">
        <f>VLOOKUP(C847,Sheet1!$A$2:$E$1001,5,FALSE)</f>
        <v>50</v>
      </c>
      <c r="W847" s="4" t="str">
        <f>VLOOKUP(C847,Sheet1!$A$2:$F$1001,6,FALSE)</f>
        <v>Jalan Stasiun Wonokromo No. 12</v>
      </c>
      <c r="X847" s="4" t="str">
        <f>VLOOKUP(Main!C847,Sheet1!$A$2:$C$1001,3,FALSE)</f>
        <v>AB-</v>
      </c>
    </row>
    <row r="848" spans="1:24" ht="15.75" x14ac:dyDescent="0.25">
      <c r="A848" s="43">
        <v>847</v>
      </c>
      <c r="B848" t="str">
        <f>VLOOKUP(D848,Cara!$C$21:$D$27,2,FALSE)</f>
        <v>B</v>
      </c>
      <c r="C848" t="str">
        <f t="shared" si="39"/>
        <v>B0847</v>
      </c>
      <c r="D848" t="s">
        <v>1014</v>
      </c>
      <c r="E848" s="4" t="str">
        <f>VLOOKUP(C848,Detail!$G:$H,2,FALSE)</f>
        <v>Endah Purwanti</v>
      </c>
      <c r="F848" s="4" t="str">
        <f>VLOOKUP(D848,Helper!$D$31:$H$36,5,FALSE)</f>
        <v>Pak Budi</v>
      </c>
      <c r="G848">
        <v>71</v>
      </c>
      <c r="H848">
        <v>60</v>
      </c>
      <c r="I848">
        <v>80</v>
      </c>
      <c r="J848">
        <v>60</v>
      </c>
      <c r="K848">
        <v>52</v>
      </c>
      <c r="L848">
        <v>55</v>
      </c>
      <c r="M848">
        <v>91</v>
      </c>
      <c r="N848" s="36">
        <f>IFERROR(VLOOKUP(C848,Absen!$A$2:$B$501,2,FALSE),"No")</f>
        <v>44867</v>
      </c>
      <c r="O848" t="str">
        <f t="shared" si="40"/>
        <v>November</v>
      </c>
      <c r="P848">
        <f t="shared" si="41"/>
        <v>81</v>
      </c>
      <c r="Q848" s="42">
        <f>(Main!G848*12.5%)+(H848*12.5%)+(J848*12.5%)+(K848*12.5%)+(I848*20%)+(L848*20%)+(P848*10%)</f>
        <v>65.474999999999994</v>
      </c>
      <c r="R848" t="str">
        <f>VLOOKUP(Q848,Cara!$E$44:$F$49,2,TRUE)</f>
        <v>C</v>
      </c>
      <c r="S848" s="5">
        <f>VLOOKUP(C848,Sheet1!$A$2:$B$1001,2,FALSE)</f>
        <v>38363</v>
      </c>
      <c r="T848" s="6" t="str">
        <f>VLOOKUP(C848,Sheet1!$A$2:$G$1001,7,)</f>
        <v>Cilegon</v>
      </c>
      <c r="U848" s="4">
        <f>VLOOKUP(C848,Sheet1!$A$2:$D$1001,4,FALSE)</f>
        <v>179</v>
      </c>
      <c r="V848" s="4">
        <f>VLOOKUP(C848,Sheet1!$A$2:$E$1001,5,FALSE)</f>
        <v>90</v>
      </c>
      <c r="W848" s="4" t="str">
        <f>VLOOKUP(C848,Sheet1!$A$2:$F$1001,6,FALSE)</f>
        <v>Jalan Pelajar Pejuang No. 01</v>
      </c>
      <c r="X848" s="4" t="str">
        <f>VLOOKUP(Main!C848,Sheet1!$A$2:$C$1001,3,FALSE)</f>
        <v>AB+</v>
      </c>
    </row>
    <row r="849" spans="1:24" ht="15.75" x14ac:dyDescent="0.25">
      <c r="A849" s="43">
        <v>848</v>
      </c>
      <c r="B849" t="str">
        <f>VLOOKUP(D849,Cara!$C$21:$D$27,2,FALSE)</f>
        <v>E</v>
      </c>
      <c r="C849" t="str">
        <f t="shared" si="39"/>
        <v>E0848</v>
      </c>
      <c r="D849" t="s">
        <v>1010</v>
      </c>
      <c r="E849" s="4" t="str">
        <f>VLOOKUP(C849,Detail!$G:$H,2,FALSE)</f>
        <v>Shania Pertiwi</v>
      </c>
      <c r="F849" s="4" t="str">
        <f>VLOOKUP(D849,Helper!$D$31:$H$36,5,FALSE)</f>
        <v>Bu Ratna</v>
      </c>
      <c r="G849">
        <v>92</v>
      </c>
      <c r="H849">
        <v>58</v>
      </c>
      <c r="I849">
        <v>47</v>
      </c>
      <c r="J849">
        <v>54</v>
      </c>
      <c r="K849">
        <v>51</v>
      </c>
      <c r="L849">
        <v>79</v>
      </c>
      <c r="M849">
        <v>71</v>
      </c>
      <c r="N849" s="36">
        <f>IFERROR(VLOOKUP(C849,Absen!$A$2:$B$501,2,FALSE),"No")</f>
        <v>44811</v>
      </c>
      <c r="O849" t="str">
        <f t="shared" si="40"/>
        <v>September</v>
      </c>
      <c r="P849">
        <f t="shared" si="41"/>
        <v>61</v>
      </c>
      <c r="Q849" s="42">
        <f>(Main!G849*12.5%)+(H849*12.5%)+(J849*12.5%)+(K849*12.5%)+(I849*20%)+(L849*20%)+(P849*10%)</f>
        <v>63.175000000000004</v>
      </c>
      <c r="R849" t="str">
        <f>VLOOKUP(Q849,Cara!$E$44:$F$49,2,TRUE)</f>
        <v>C</v>
      </c>
      <c r="S849" s="5">
        <f>VLOOKUP(C849,Sheet1!$A$2:$B$1001,2,FALSE)</f>
        <v>37259</v>
      </c>
      <c r="T849" s="6" t="str">
        <f>VLOOKUP(C849,Sheet1!$A$2:$G$1001,7,)</f>
        <v>Surakarta</v>
      </c>
      <c r="U849" s="4">
        <f>VLOOKUP(C849,Sheet1!$A$2:$D$1001,4,FALSE)</f>
        <v>155</v>
      </c>
      <c r="V849" s="4">
        <f>VLOOKUP(C849,Sheet1!$A$2:$E$1001,5,FALSE)</f>
        <v>82</v>
      </c>
      <c r="W849" s="4" t="str">
        <f>VLOOKUP(C849,Sheet1!$A$2:$F$1001,6,FALSE)</f>
        <v>Jl. Bangka Raya No. 78</v>
      </c>
      <c r="X849" s="4" t="str">
        <f>VLOOKUP(Main!C849,Sheet1!$A$2:$C$1001,3,FALSE)</f>
        <v>AB+</v>
      </c>
    </row>
    <row r="850" spans="1:24" ht="15.75" x14ac:dyDescent="0.25">
      <c r="A850" s="43">
        <v>849</v>
      </c>
      <c r="B850" t="str">
        <f>VLOOKUP(D850,Cara!$C$21:$D$27,2,FALSE)</f>
        <v>D</v>
      </c>
      <c r="C850" t="str">
        <f t="shared" si="39"/>
        <v>D0849</v>
      </c>
      <c r="D850" t="s">
        <v>1013</v>
      </c>
      <c r="E850" s="4" t="str">
        <f>VLOOKUP(C850,Detail!$G:$H,2,FALSE)</f>
        <v>Tugiman Hassanah</v>
      </c>
      <c r="F850" s="4" t="str">
        <f>VLOOKUP(D850,Helper!$D$31:$H$36,5,FALSE)</f>
        <v>Bu Made</v>
      </c>
      <c r="G850">
        <v>74</v>
      </c>
      <c r="H850">
        <v>71</v>
      </c>
      <c r="I850">
        <v>79</v>
      </c>
      <c r="J850">
        <v>70</v>
      </c>
      <c r="K850">
        <v>82</v>
      </c>
      <c r="L850">
        <v>87</v>
      </c>
      <c r="M850">
        <v>73</v>
      </c>
      <c r="N850" s="36">
        <f>IFERROR(VLOOKUP(C850,Absen!$A$2:$B$501,2,FALSE),"No")</f>
        <v>44896</v>
      </c>
      <c r="O850" t="str">
        <f t="shared" si="40"/>
        <v>December</v>
      </c>
      <c r="P850">
        <f t="shared" si="41"/>
        <v>63</v>
      </c>
      <c r="Q850" s="42">
        <f>(Main!G850*12.5%)+(H850*12.5%)+(J850*12.5%)+(K850*12.5%)+(I850*20%)+(L850*20%)+(P850*10%)</f>
        <v>76.625</v>
      </c>
      <c r="R850" t="str">
        <f>VLOOKUP(Q850,Cara!$E$44:$F$49,2,TRUE)</f>
        <v>B</v>
      </c>
      <c r="S850" s="5">
        <f>VLOOKUP(C850,Sheet1!$A$2:$B$1001,2,FALSE)</f>
        <v>37904</v>
      </c>
      <c r="T850" s="6" t="str">
        <f>VLOOKUP(C850,Sheet1!$A$2:$G$1001,7,)</f>
        <v>Bandung</v>
      </c>
      <c r="U850" s="4">
        <f>VLOOKUP(C850,Sheet1!$A$2:$D$1001,4,FALSE)</f>
        <v>153</v>
      </c>
      <c r="V850" s="4">
        <f>VLOOKUP(C850,Sheet1!$A$2:$E$1001,5,FALSE)</f>
        <v>50</v>
      </c>
      <c r="W850" s="4" t="str">
        <f>VLOOKUP(C850,Sheet1!$A$2:$F$1001,6,FALSE)</f>
        <v>Gang HOS. Cokroaminoto No. 33</v>
      </c>
      <c r="X850" s="4" t="str">
        <f>VLOOKUP(Main!C850,Sheet1!$A$2:$C$1001,3,FALSE)</f>
        <v>A-</v>
      </c>
    </row>
    <row r="851" spans="1:24" ht="15.75" x14ac:dyDescent="0.25">
      <c r="A851" s="43">
        <v>850</v>
      </c>
      <c r="B851" t="str">
        <f>VLOOKUP(D851,Cara!$C$21:$D$27,2,FALSE)</f>
        <v>D</v>
      </c>
      <c r="C851" t="str">
        <f t="shared" si="39"/>
        <v>D0850</v>
      </c>
      <c r="D851" t="s">
        <v>1013</v>
      </c>
      <c r="E851" s="4" t="str">
        <f>VLOOKUP(C851,Detail!$G:$H,2,FALSE)</f>
        <v>Kania Irawan</v>
      </c>
      <c r="F851" s="4" t="str">
        <f>VLOOKUP(D851,Helper!$D$31:$H$36,5,FALSE)</f>
        <v>Bu Made</v>
      </c>
      <c r="G851">
        <v>67</v>
      </c>
      <c r="H851">
        <v>41</v>
      </c>
      <c r="I851">
        <v>49</v>
      </c>
      <c r="J851">
        <v>68</v>
      </c>
      <c r="K851">
        <v>87</v>
      </c>
      <c r="L851">
        <v>53</v>
      </c>
      <c r="M851">
        <v>92</v>
      </c>
      <c r="N851" s="36" t="str">
        <f>IFERROR(VLOOKUP(C851,Absen!$A$2:$B$501,2,FALSE),"No")</f>
        <v>No</v>
      </c>
      <c r="O851" t="str">
        <f t="shared" si="40"/>
        <v>No</v>
      </c>
      <c r="P851">
        <f t="shared" si="41"/>
        <v>92</v>
      </c>
      <c r="Q851" s="42">
        <f>(Main!G851*12.5%)+(H851*12.5%)+(J851*12.5%)+(K851*12.5%)+(I851*20%)+(L851*20%)+(P851*10%)</f>
        <v>62.475000000000001</v>
      </c>
      <c r="R851" t="str">
        <f>VLOOKUP(Q851,Cara!$E$44:$F$49,2,TRUE)</f>
        <v>C</v>
      </c>
      <c r="S851" s="5">
        <f>VLOOKUP(C851,Sheet1!$A$2:$B$1001,2,FALSE)</f>
        <v>38006</v>
      </c>
      <c r="T851" s="6" t="str">
        <f>VLOOKUP(C851,Sheet1!$A$2:$G$1001,7,)</f>
        <v>Lubuklinggau</v>
      </c>
      <c r="U851" s="4">
        <f>VLOOKUP(C851,Sheet1!$A$2:$D$1001,4,FALSE)</f>
        <v>155</v>
      </c>
      <c r="V851" s="4">
        <f>VLOOKUP(C851,Sheet1!$A$2:$E$1001,5,FALSE)</f>
        <v>62</v>
      </c>
      <c r="W851" s="4" t="str">
        <f>VLOOKUP(C851,Sheet1!$A$2:$F$1001,6,FALSE)</f>
        <v xml:space="preserve">Jl. S. Parman No. 4
</v>
      </c>
      <c r="X851" s="4" t="str">
        <f>VLOOKUP(Main!C851,Sheet1!$A$2:$C$1001,3,FALSE)</f>
        <v>AB-</v>
      </c>
    </row>
    <row r="852" spans="1:24" ht="15.75" x14ac:dyDescent="0.25">
      <c r="A852" s="43">
        <v>851</v>
      </c>
      <c r="B852" t="str">
        <f>VLOOKUP(D852,Cara!$C$21:$D$27,2,FALSE)</f>
        <v>E</v>
      </c>
      <c r="C852" t="str">
        <f t="shared" si="39"/>
        <v>E0851</v>
      </c>
      <c r="D852" t="s">
        <v>1010</v>
      </c>
      <c r="E852" s="4" t="str">
        <f>VLOOKUP(C852,Detail!$G:$H,2,FALSE)</f>
        <v>Darmaji Budiman</v>
      </c>
      <c r="F852" s="4" t="str">
        <f>VLOOKUP(D852,Helper!$D$31:$H$36,5,FALSE)</f>
        <v>Bu Ratna</v>
      </c>
      <c r="G852">
        <v>58</v>
      </c>
      <c r="H852">
        <v>55</v>
      </c>
      <c r="I852">
        <v>78</v>
      </c>
      <c r="J852">
        <v>62</v>
      </c>
      <c r="K852">
        <v>65</v>
      </c>
      <c r="L852">
        <v>99</v>
      </c>
      <c r="M852">
        <v>88</v>
      </c>
      <c r="N852" s="36" t="str">
        <f>IFERROR(VLOOKUP(C852,Absen!$A$2:$B$501,2,FALSE),"No")</f>
        <v>No</v>
      </c>
      <c r="O852" t="str">
        <f t="shared" si="40"/>
        <v>No</v>
      </c>
      <c r="P852">
        <f t="shared" si="41"/>
        <v>88</v>
      </c>
      <c r="Q852" s="42">
        <f>(Main!G852*12.5%)+(H852*12.5%)+(J852*12.5%)+(K852*12.5%)+(I852*20%)+(L852*20%)+(P852*10%)</f>
        <v>74.2</v>
      </c>
      <c r="R852" t="str">
        <f>VLOOKUP(Q852,Cara!$E$44:$F$49,2,TRUE)</f>
        <v>B</v>
      </c>
      <c r="S852" s="5">
        <f>VLOOKUP(C852,Sheet1!$A$2:$B$1001,2,FALSE)</f>
        <v>37598</v>
      </c>
      <c r="T852" s="6" t="str">
        <f>VLOOKUP(C852,Sheet1!$A$2:$G$1001,7,)</f>
        <v>Pontianak</v>
      </c>
      <c r="U852" s="4">
        <f>VLOOKUP(C852,Sheet1!$A$2:$D$1001,4,FALSE)</f>
        <v>157</v>
      </c>
      <c r="V852" s="4">
        <f>VLOOKUP(C852,Sheet1!$A$2:$E$1001,5,FALSE)</f>
        <v>88</v>
      </c>
      <c r="W852" s="4" t="str">
        <f>VLOOKUP(C852,Sheet1!$A$2:$F$1001,6,FALSE)</f>
        <v>Gg. Joyoboyo No. 46</v>
      </c>
      <c r="X852" s="4" t="str">
        <f>VLOOKUP(Main!C852,Sheet1!$A$2:$C$1001,3,FALSE)</f>
        <v>AB+</v>
      </c>
    </row>
    <row r="853" spans="1:24" ht="15.75" x14ac:dyDescent="0.25">
      <c r="A853" s="43">
        <v>852</v>
      </c>
      <c r="B853" t="str">
        <f>VLOOKUP(D853,Cara!$C$21:$D$27,2,FALSE)</f>
        <v>E</v>
      </c>
      <c r="C853" t="str">
        <f t="shared" si="39"/>
        <v>E0852</v>
      </c>
      <c r="D853" t="s">
        <v>1010</v>
      </c>
      <c r="E853" s="4" t="str">
        <f>VLOOKUP(C853,Detail!$G:$H,2,FALSE)</f>
        <v>Bambang Haryanto</v>
      </c>
      <c r="F853" s="4" t="str">
        <f>VLOOKUP(D853,Helper!$D$31:$H$36,5,FALSE)</f>
        <v>Bu Ratna</v>
      </c>
      <c r="G853">
        <v>78</v>
      </c>
      <c r="H853">
        <v>65</v>
      </c>
      <c r="I853">
        <v>69</v>
      </c>
      <c r="J853">
        <v>73</v>
      </c>
      <c r="K853">
        <v>90</v>
      </c>
      <c r="L853">
        <v>66</v>
      </c>
      <c r="M853">
        <v>89</v>
      </c>
      <c r="N853" s="36">
        <f>IFERROR(VLOOKUP(C853,Absen!$A$2:$B$501,2,FALSE),"No")</f>
        <v>44811</v>
      </c>
      <c r="O853" t="str">
        <f t="shared" si="40"/>
        <v>September</v>
      </c>
      <c r="P853">
        <f t="shared" si="41"/>
        <v>79</v>
      </c>
      <c r="Q853" s="42">
        <f>(Main!G853*12.5%)+(H853*12.5%)+(J853*12.5%)+(K853*12.5%)+(I853*20%)+(L853*20%)+(P853*10%)</f>
        <v>73.150000000000006</v>
      </c>
      <c r="R853" t="str">
        <f>VLOOKUP(Q853,Cara!$E$44:$F$49,2,TRUE)</f>
        <v>B</v>
      </c>
      <c r="S853" s="5">
        <f>VLOOKUP(C853,Sheet1!$A$2:$B$1001,2,FALSE)</f>
        <v>37466</v>
      </c>
      <c r="T853" s="6" t="str">
        <f>VLOOKUP(C853,Sheet1!$A$2:$G$1001,7,)</f>
        <v>Bau-Bau</v>
      </c>
      <c r="U853" s="4">
        <f>VLOOKUP(C853,Sheet1!$A$2:$D$1001,4,FALSE)</f>
        <v>157</v>
      </c>
      <c r="V853" s="4">
        <f>VLOOKUP(C853,Sheet1!$A$2:$E$1001,5,FALSE)</f>
        <v>60</v>
      </c>
      <c r="W853" s="4" t="str">
        <f>VLOOKUP(C853,Sheet1!$A$2:$F$1001,6,FALSE)</f>
        <v>Gg. Astana Anyar No. 64</v>
      </c>
      <c r="X853" s="4" t="str">
        <f>VLOOKUP(Main!C853,Sheet1!$A$2:$C$1001,3,FALSE)</f>
        <v>AB+</v>
      </c>
    </row>
    <row r="854" spans="1:24" ht="15.75" x14ac:dyDescent="0.25">
      <c r="A854" s="43">
        <v>853</v>
      </c>
      <c r="B854" t="str">
        <f>VLOOKUP(D854,Cara!$C$21:$D$27,2,FALSE)</f>
        <v>F</v>
      </c>
      <c r="C854" t="str">
        <f t="shared" si="39"/>
        <v>F0853</v>
      </c>
      <c r="D854" t="s">
        <v>1011</v>
      </c>
      <c r="E854" s="4" t="str">
        <f>VLOOKUP(C854,Detail!$G:$H,2,FALSE)</f>
        <v>Leo Halim</v>
      </c>
      <c r="F854" s="4" t="str">
        <f>VLOOKUP(D854,Helper!$D$31:$H$36,5,FALSE)</f>
        <v>Bu Dwi</v>
      </c>
      <c r="G854">
        <v>80</v>
      </c>
      <c r="H854">
        <v>74</v>
      </c>
      <c r="I854">
        <v>95</v>
      </c>
      <c r="J854">
        <v>54</v>
      </c>
      <c r="K854">
        <v>88</v>
      </c>
      <c r="L854">
        <v>94</v>
      </c>
      <c r="M854">
        <v>61</v>
      </c>
      <c r="N854" s="36">
        <f>IFERROR(VLOOKUP(C854,Absen!$A$2:$B$501,2,FALSE),"No")</f>
        <v>44783</v>
      </c>
      <c r="O854" t="str">
        <f t="shared" si="40"/>
        <v>August</v>
      </c>
      <c r="P854">
        <f t="shared" si="41"/>
        <v>51</v>
      </c>
      <c r="Q854" s="42">
        <f>(Main!G854*12.5%)+(H854*12.5%)+(J854*12.5%)+(K854*12.5%)+(I854*20%)+(L854*20%)+(P854*10%)</f>
        <v>79.899999999999991</v>
      </c>
      <c r="R854" t="str">
        <f>VLOOKUP(Q854,Cara!$E$44:$F$49,2,TRUE)</f>
        <v>B</v>
      </c>
      <c r="S854" s="5">
        <f>VLOOKUP(C854,Sheet1!$A$2:$B$1001,2,FALSE)</f>
        <v>37886</v>
      </c>
      <c r="T854" s="6" t="str">
        <f>VLOOKUP(C854,Sheet1!$A$2:$G$1001,7,)</f>
        <v>Palopo</v>
      </c>
      <c r="U854" s="4">
        <f>VLOOKUP(C854,Sheet1!$A$2:$D$1001,4,FALSE)</f>
        <v>174</v>
      </c>
      <c r="V854" s="4">
        <f>VLOOKUP(C854,Sheet1!$A$2:$E$1001,5,FALSE)</f>
        <v>53</v>
      </c>
      <c r="W854" s="4" t="str">
        <f>VLOOKUP(C854,Sheet1!$A$2:$F$1001,6,FALSE)</f>
        <v>Jalan Sukajadi No. 48</v>
      </c>
      <c r="X854" s="4" t="str">
        <f>VLOOKUP(Main!C854,Sheet1!$A$2:$C$1001,3,FALSE)</f>
        <v>A+</v>
      </c>
    </row>
    <row r="855" spans="1:24" ht="15.75" x14ac:dyDescent="0.25">
      <c r="A855" s="43">
        <v>854</v>
      </c>
      <c r="B855" t="str">
        <f>VLOOKUP(D855,Cara!$C$21:$D$27,2,FALSE)</f>
        <v>A</v>
      </c>
      <c r="C855" t="str">
        <f t="shared" si="39"/>
        <v>A0854</v>
      </c>
      <c r="D855" t="s">
        <v>1015</v>
      </c>
      <c r="E855" s="4" t="str">
        <f>VLOOKUP(C855,Detail!$G:$H,2,FALSE)</f>
        <v>Diah Saptono</v>
      </c>
      <c r="F855" s="4" t="str">
        <f>VLOOKUP(D855,Helper!$D$31:$H$36,5,FALSE)</f>
        <v>Pak Krisna</v>
      </c>
      <c r="G855">
        <v>79</v>
      </c>
      <c r="H855">
        <v>56</v>
      </c>
      <c r="I855">
        <v>73</v>
      </c>
      <c r="J855">
        <v>72</v>
      </c>
      <c r="K855">
        <v>90</v>
      </c>
      <c r="L855">
        <v>46</v>
      </c>
      <c r="M855">
        <v>85</v>
      </c>
      <c r="N855" s="36">
        <f>IFERROR(VLOOKUP(C855,Absen!$A$2:$B$501,2,FALSE),"No")</f>
        <v>44880</v>
      </c>
      <c r="O855" t="str">
        <f t="shared" si="40"/>
        <v>November</v>
      </c>
      <c r="P855">
        <f t="shared" si="41"/>
        <v>75</v>
      </c>
      <c r="Q855" s="42">
        <f>(Main!G855*12.5%)+(H855*12.5%)+(J855*12.5%)+(K855*12.5%)+(I855*20%)+(L855*20%)+(P855*10%)</f>
        <v>68.425000000000011</v>
      </c>
      <c r="R855" t="str">
        <f>VLOOKUP(Q855,Cara!$E$44:$F$49,2,TRUE)</f>
        <v>C</v>
      </c>
      <c r="S855" s="5">
        <f>VLOOKUP(C855,Sheet1!$A$2:$B$1001,2,FALSE)</f>
        <v>37469</v>
      </c>
      <c r="T855" s="6" t="str">
        <f>VLOOKUP(C855,Sheet1!$A$2:$G$1001,7,)</f>
        <v>Bandar Lampung</v>
      </c>
      <c r="U855" s="4">
        <f>VLOOKUP(C855,Sheet1!$A$2:$D$1001,4,FALSE)</f>
        <v>165</v>
      </c>
      <c r="V855" s="4">
        <f>VLOOKUP(C855,Sheet1!$A$2:$E$1001,5,FALSE)</f>
        <v>71</v>
      </c>
      <c r="W855" s="4" t="str">
        <f>VLOOKUP(C855,Sheet1!$A$2:$F$1001,6,FALSE)</f>
        <v>Gg. Veteran No. 48</v>
      </c>
      <c r="X855" s="4" t="str">
        <f>VLOOKUP(Main!C855,Sheet1!$A$2:$C$1001,3,FALSE)</f>
        <v>A-</v>
      </c>
    </row>
    <row r="856" spans="1:24" ht="15.75" x14ac:dyDescent="0.25">
      <c r="A856" s="43">
        <v>855</v>
      </c>
      <c r="B856" t="str">
        <f>VLOOKUP(D856,Cara!$C$21:$D$27,2,FALSE)</f>
        <v>B</v>
      </c>
      <c r="C856" t="str">
        <f t="shared" si="39"/>
        <v>B0855</v>
      </c>
      <c r="D856" t="s">
        <v>1014</v>
      </c>
      <c r="E856" s="4" t="str">
        <f>VLOOKUP(C856,Detail!$G:$H,2,FALSE)</f>
        <v>Rudi Zulkarnain</v>
      </c>
      <c r="F856" s="4" t="str">
        <f>VLOOKUP(D856,Helper!$D$31:$H$36,5,FALSE)</f>
        <v>Pak Budi</v>
      </c>
      <c r="G856">
        <v>59</v>
      </c>
      <c r="H856">
        <v>42</v>
      </c>
      <c r="I856">
        <v>71</v>
      </c>
      <c r="J856">
        <v>74</v>
      </c>
      <c r="K856">
        <v>50</v>
      </c>
      <c r="L856">
        <v>70</v>
      </c>
      <c r="M856">
        <v>77</v>
      </c>
      <c r="N856" s="36">
        <f>IFERROR(VLOOKUP(C856,Absen!$A$2:$B$501,2,FALSE),"No")</f>
        <v>44897</v>
      </c>
      <c r="O856" t="str">
        <f t="shared" si="40"/>
        <v>December</v>
      </c>
      <c r="P856">
        <f t="shared" si="41"/>
        <v>67</v>
      </c>
      <c r="Q856" s="42">
        <f>(Main!G856*12.5%)+(H856*12.5%)+(J856*12.5%)+(K856*12.5%)+(I856*20%)+(L856*20%)+(P856*10%)</f>
        <v>63.025000000000006</v>
      </c>
      <c r="R856" t="str">
        <f>VLOOKUP(Q856,Cara!$E$44:$F$49,2,TRUE)</f>
        <v>C</v>
      </c>
      <c r="S856" s="5">
        <f>VLOOKUP(C856,Sheet1!$A$2:$B$1001,2,FALSE)</f>
        <v>37672</v>
      </c>
      <c r="T856" s="6" t="str">
        <f>VLOOKUP(C856,Sheet1!$A$2:$G$1001,7,)</f>
        <v>Pasuruan</v>
      </c>
      <c r="U856" s="4">
        <f>VLOOKUP(C856,Sheet1!$A$2:$D$1001,4,FALSE)</f>
        <v>156</v>
      </c>
      <c r="V856" s="4">
        <f>VLOOKUP(C856,Sheet1!$A$2:$E$1001,5,FALSE)</f>
        <v>90</v>
      </c>
      <c r="W856" s="4" t="str">
        <f>VLOOKUP(C856,Sheet1!$A$2:$F$1001,6,FALSE)</f>
        <v xml:space="preserve">Jalan Antapani Lama No. 6
</v>
      </c>
      <c r="X856" s="4" t="str">
        <f>VLOOKUP(Main!C856,Sheet1!$A$2:$C$1001,3,FALSE)</f>
        <v>AB+</v>
      </c>
    </row>
    <row r="857" spans="1:24" ht="15.75" x14ac:dyDescent="0.25">
      <c r="A857" s="43">
        <v>856</v>
      </c>
      <c r="B857" t="str">
        <f>VLOOKUP(D857,Cara!$C$21:$D$27,2,FALSE)</f>
        <v>F</v>
      </c>
      <c r="C857" t="str">
        <f t="shared" si="39"/>
        <v>F0856</v>
      </c>
      <c r="D857" t="s">
        <v>1011</v>
      </c>
      <c r="E857" s="4" t="str">
        <f>VLOOKUP(C857,Detail!$G:$H,2,FALSE)</f>
        <v>Maryadi Natsir</v>
      </c>
      <c r="F857" s="4" t="str">
        <f>VLOOKUP(D857,Helper!$D$31:$H$36,5,FALSE)</f>
        <v>Bu Dwi</v>
      </c>
      <c r="G857">
        <v>76</v>
      </c>
      <c r="H857">
        <v>62</v>
      </c>
      <c r="I857">
        <v>79</v>
      </c>
      <c r="J857">
        <v>64</v>
      </c>
      <c r="K857">
        <v>95</v>
      </c>
      <c r="L857">
        <v>71</v>
      </c>
      <c r="M857">
        <v>91</v>
      </c>
      <c r="N857" s="36">
        <f>IFERROR(VLOOKUP(C857,Absen!$A$2:$B$501,2,FALSE),"No")</f>
        <v>44832</v>
      </c>
      <c r="O857" t="str">
        <f t="shared" si="40"/>
        <v>September</v>
      </c>
      <c r="P857">
        <f t="shared" si="41"/>
        <v>81</v>
      </c>
      <c r="Q857" s="42">
        <f>(Main!G857*12.5%)+(H857*12.5%)+(J857*12.5%)+(K857*12.5%)+(I857*20%)+(L857*20%)+(P857*10%)</f>
        <v>75.224999999999994</v>
      </c>
      <c r="R857" t="str">
        <f>VLOOKUP(Q857,Cara!$E$44:$F$49,2,TRUE)</f>
        <v>B</v>
      </c>
      <c r="S857" s="5">
        <f>VLOOKUP(C857,Sheet1!$A$2:$B$1001,2,FALSE)</f>
        <v>37912</v>
      </c>
      <c r="T857" s="6" t="str">
        <f>VLOOKUP(C857,Sheet1!$A$2:$G$1001,7,)</f>
        <v>Pematangsiantar</v>
      </c>
      <c r="U857" s="4">
        <f>VLOOKUP(C857,Sheet1!$A$2:$D$1001,4,FALSE)</f>
        <v>178</v>
      </c>
      <c r="V857" s="4">
        <f>VLOOKUP(C857,Sheet1!$A$2:$E$1001,5,FALSE)</f>
        <v>81</v>
      </c>
      <c r="W857" s="4" t="str">
        <f>VLOOKUP(C857,Sheet1!$A$2:$F$1001,6,FALSE)</f>
        <v xml:space="preserve">Jl. Merdeka No. 4
</v>
      </c>
      <c r="X857" s="4" t="str">
        <f>VLOOKUP(Main!C857,Sheet1!$A$2:$C$1001,3,FALSE)</f>
        <v>O+</v>
      </c>
    </row>
    <row r="858" spans="1:24" ht="15.75" x14ac:dyDescent="0.25">
      <c r="A858" s="43">
        <v>857</v>
      </c>
      <c r="B858" t="str">
        <f>VLOOKUP(D858,Cara!$C$21:$D$27,2,FALSE)</f>
        <v>B</v>
      </c>
      <c r="C858" t="str">
        <f t="shared" si="39"/>
        <v>B0857</v>
      </c>
      <c r="D858" t="s">
        <v>1014</v>
      </c>
      <c r="E858" s="4" t="str">
        <f>VLOOKUP(C858,Detail!$G:$H,2,FALSE)</f>
        <v>Waluyo Riyanti</v>
      </c>
      <c r="F858" s="4" t="str">
        <f>VLOOKUP(D858,Helper!$D$31:$H$36,5,FALSE)</f>
        <v>Pak Budi</v>
      </c>
      <c r="G858">
        <v>62</v>
      </c>
      <c r="H858">
        <v>45</v>
      </c>
      <c r="I858">
        <v>35</v>
      </c>
      <c r="J858">
        <v>57</v>
      </c>
      <c r="K858">
        <v>95</v>
      </c>
      <c r="L858">
        <v>44</v>
      </c>
      <c r="M858">
        <v>96</v>
      </c>
      <c r="N858" s="36" t="str">
        <f>IFERROR(VLOOKUP(C858,Absen!$A$2:$B$501,2,FALSE),"No")</f>
        <v>No</v>
      </c>
      <c r="O858" t="str">
        <f t="shared" si="40"/>
        <v>No</v>
      </c>
      <c r="P858">
        <f t="shared" si="41"/>
        <v>96</v>
      </c>
      <c r="Q858" s="42">
        <f>(Main!G858*12.5%)+(H858*12.5%)+(J858*12.5%)+(K858*12.5%)+(I858*20%)+(L858*20%)+(P858*10%)</f>
        <v>57.774999999999999</v>
      </c>
      <c r="R858" t="str">
        <f>VLOOKUP(Q858,Cara!$E$44:$F$49,2,TRUE)</f>
        <v>D</v>
      </c>
      <c r="S858" s="5">
        <f>VLOOKUP(C858,Sheet1!$A$2:$B$1001,2,FALSE)</f>
        <v>37200</v>
      </c>
      <c r="T858" s="6" t="str">
        <f>VLOOKUP(C858,Sheet1!$A$2:$G$1001,7,)</f>
        <v>Blitar</v>
      </c>
      <c r="U858" s="4">
        <f>VLOOKUP(C858,Sheet1!$A$2:$D$1001,4,FALSE)</f>
        <v>154</v>
      </c>
      <c r="V858" s="4">
        <f>VLOOKUP(C858,Sheet1!$A$2:$E$1001,5,FALSE)</f>
        <v>50</v>
      </c>
      <c r="W858" s="4" t="str">
        <f>VLOOKUP(C858,Sheet1!$A$2:$F$1001,6,FALSE)</f>
        <v xml:space="preserve">Gg. Kutisari Selatan No. 5
</v>
      </c>
      <c r="X858" s="4" t="str">
        <f>VLOOKUP(Main!C858,Sheet1!$A$2:$C$1001,3,FALSE)</f>
        <v>B+</v>
      </c>
    </row>
    <row r="859" spans="1:24" ht="15.75" x14ac:dyDescent="0.25">
      <c r="A859" s="43">
        <v>858</v>
      </c>
      <c r="B859" t="str">
        <f>VLOOKUP(D859,Cara!$C$21:$D$27,2,FALSE)</f>
        <v>C</v>
      </c>
      <c r="C859" t="str">
        <f t="shared" si="39"/>
        <v>C0858</v>
      </c>
      <c r="D859" t="s">
        <v>1012</v>
      </c>
      <c r="E859" s="4" t="str">
        <f>VLOOKUP(C859,Detail!$G:$H,2,FALSE)</f>
        <v>Yance Winarno</v>
      </c>
      <c r="F859" s="4" t="str">
        <f>VLOOKUP(D859,Helper!$D$31:$H$36,5,FALSE)</f>
        <v>Pak Andi</v>
      </c>
      <c r="G859">
        <v>78</v>
      </c>
      <c r="H859">
        <v>74</v>
      </c>
      <c r="I859">
        <v>41</v>
      </c>
      <c r="J859">
        <v>53</v>
      </c>
      <c r="K859">
        <v>92</v>
      </c>
      <c r="L859">
        <v>72</v>
      </c>
      <c r="M859">
        <v>63</v>
      </c>
      <c r="N859" s="36">
        <f>IFERROR(VLOOKUP(C859,Absen!$A$2:$B$501,2,FALSE),"No")</f>
        <v>44842</v>
      </c>
      <c r="O859" t="str">
        <f t="shared" si="40"/>
        <v>October</v>
      </c>
      <c r="P859">
        <f t="shared" si="41"/>
        <v>53</v>
      </c>
      <c r="Q859" s="42">
        <f>(Main!G859*12.5%)+(H859*12.5%)+(J859*12.5%)+(K859*12.5%)+(I859*20%)+(L859*20%)+(P859*10%)</f>
        <v>65.025000000000006</v>
      </c>
      <c r="R859" t="str">
        <f>VLOOKUP(Q859,Cara!$E$44:$F$49,2,TRUE)</f>
        <v>C</v>
      </c>
      <c r="S859" s="5">
        <f>VLOOKUP(C859,Sheet1!$A$2:$B$1001,2,FALSE)</f>
        <v>37647</v>
      </c>
      <c r="T859" s="6" t="str">
        <f>VLOOKUP(C859,Sheet1!$A$2:$G$1001,7,)</f>
        <v>Sibolga</v>
      </c>
      <c r="U859" s="4">
        <f>VLOOKUP(C859,Sheet1!$A$2:$D$1001,4,FALSE)</f>
        <v>170</v>
      </c>
      <c r="V859" s="4">
        <f>VLOOKUP(C859,Sheet1!$A$2:$E$1001,5,FALSE)</f>
        <v>81</v>
      </c>
      <c r="W859" s="4" t="str">
        <f>VLOOKUP(C859,Sheet1!$A$2:$F$1001,6,FALSE)</f>
        <v xml:space="preserve">Jalan Veteran No. 9
</v>
      </c>
      <c r="X859" s="4" t="str">
        <f>VLOOKUP(Main!C859,Sheet1!$A$2:$C$1001,3,FALSE)</f>
        <v>O-</v>
      </c>
    </row>
    <row r="860" spans="1:24" ht="15.75" x14ac:dyDescent="0.25">
      <c r="A860" s="43">
        <v>859</v>
      </c>
      <c r="B860" t="str">
        <f>VLOOKUP(D860,Cara!$C$21:$D$27,2,FALSE)</f>
        <v>C</v>
      </c>
      <c r="C860" t="str">
        <f t="shared" si="39"/>
        <v>C0859</v>
      </c>
      <c r="D860" t="s">
        <v>1012</v>
      </c>
      <c r="E860" s="4" t="str">
        <f>VLOOKUP(C860,Detail!$G:$H,2,FALSE)</f>
        <v>Soleh Uyainah</v>
      </c>
      <c r="F860" s="4" t="str">
        <f>VLOOKUP(D860,Helper!$D$31:$H$36,5,FALSE)</f>
        <v>Pak Andi</v>
      </c>
      <c r="G860">
        <v>57</v>
      </c>
      <c r="H860">
        <v>72</v>
      </c>
      <c r="I860">
        <v>71</v>
      </c>
      <c r="J860">
        <v>67</v>
      </c>
      <c r="K860">
        <v>78</v>
      </c>
      <c r="L860">
        <v>63</v>
      </c>
      <c r="M860">
        <v>94</v>
      </c>
      <c r="N860" s="36">
        <f>IFERROR(VLOOKUP(C860,Absen!$A$2:$B$501,2,FALSE),"No")</f>
        <v>44908</v>
      </c>
      <c r="O860" t="str">
        <f t="shared" si="40"/>
        <v>December</v>
      </c>
      <c r="P860">
        <f t="shared" si="41"/>
        <v>84</v>
      </c>
      <c r="Q860" s="42">
        <f>(Main!G860*12.5%)+(H860*12.5%)+(J860*12.5%)+(K860*12.5%)+(I860*20%)+(L860*20%)+(P860*10%)</f>
        <v>69.45</v>
      </c>
      <c r="R860" t="str">
        <f>VLOOKUP(Q860,Cara!$E$44:$F$49,2,TRUE)</f>
        <v>C</v>
      </c>
      <c r="S860" s="5">
        <f>VLOOKUP(C860,Sheet1!$A$2:$B$1001,2,FALSE)</f>
        <v>37222</v>
      </c>
      <c r="T860" s="6" t="str">
        <f>VLOOKUP(C860,Sheet1!$A$2:$G$1001,7,)</f>
        <v>Tomohon</v>
      </c>
      <c r="U860" s="4">
        <f>VLOOKUP(C860,Sheet1!$A$2:$D$1001,4,FALSE)</f>
        <v>160</v>
      </c>
      <c r="V860" s="4">
        <f>VLOOKUP(C860,Sheet1!$A$2:$E$1001,5,FALSE)</f>
        <v>58</v>
      </c>
      <c r="W860" s="4" t="str">
        <f>VLOOKUP(C860,Sheet1!$A$2:$F$1001,6,FALSE)</f>
        <v>Jalan KH Amin Jasuta No. 68</v>
      </c>
      <c r="X860" s="4" t="str">
        <f>VLOOKUP(Main!C860,Sheet1!$A$2:$C$1001,3,FALSE)</f>
        <v>O+</v>
      </c>
    </row>
    <row r="861" spans="1:24" ht="15.75" x14ac:dyDescent="0.25">
      <c r="A861" s="43">
        <v>860</v>
      </c>
      <c r="B861" t="str">
        <f>VLOOKUP(D861,Cara!$C$21:$D$27,2,FALSE)</f>
        <v>C</v>
      </c>
      <c r="C861" t="str">
        <f t="shared" si="39"/>
        <v>C0860</v>
      </c>
      <c r="D861" t="s">
        <v>1012</v>
      </c>
      <c r="E861" s="4" t="str">
        <f>VLOOKUP(C861,Detail!$G:$H,2,FALSE)</f>
        <v>Aswani Maryati</v>
      </c>
      <c r="F861" s="4" t="str">
        <f>VLOOKUP(D861,Helper!$D$31:$H$36,5,FALSE)</f>
        <v>Pak Andi</v>
      </c>
      <c r="G861">
        <v>63</v>
      </c>
      <c r="H861">
        <v>48</v>
      </c>
      <c r="I861">
        <v>46</v>
      </c>
      <c r="J861">
        <v>68</v>
      </c>
      <c r="K861">
        <v>90</v>
      </c>
      <c r="L861">
        <v>72</v>
      </c>
      <c r="M861">
        <v>87</v>
      </c>
      <c r="N861" s="36" t="str">
        <f>IFERROR(VLOOKUP(C861,Absen!$A$2:$B$501,2,FALSE),"No")</f>
        <v>No</v>
      </c>
      <c r="O861" t="str">
        <f t="shared" si="40"/>
        <v>No</v>
      </c>
      <c r="P861">
        <f t="shared" si="41"/>
        <v>87</v>
      </c>
      <c r="Q861" s="42">
        <f>(Main!G861*12.5%)+(H861*12.5%)+(J861*12.5%)+(K861*12.5%)+(I861*20%)+(L861*20%)+(P861*10%)</f>
        <v>65.924999999999997</v>
      </c>
      <c r="R861" t="str">
        <f>VLOOKUP(Q861,Cara!$E$44:$F$49,2,TRUE)</f>
        <v>C</v>
      </c>
      <c r="S861" s="5">
        <f>VLOOKUP(C861,Sheet1!$A$2:$B$1001,2,FALSE)</f>
        <v>37836</v>
      </c>
      <c r="T861" s="6" t="str">
        <f>VLOOKUP(C861,Sheet1!$A$2:$G$1001,7,)</f>
        <v>Meulaboh</v>
      </c>
      <c r="U861" s="4">
        <f>VLOOKUP(C861,Sheet1!$A$2:$D$1001,4,FALSE)</f>
        <v>154</v>
      </c>
      <c r="V861" s="4">
        <f>VLOOKUP(C861,Sheet1!$A$2:$E$1001,5,FALSE)</f>
        <v>85</v>
      </c>
      <c r="W861" s="4" t="str">
        <f>VLOOKUP(C861,Sheet1!$A$2:$F$1001,6,FALSE)</f>
        <v xml:space="preserve">Gg. Raya Setiabudhi No. 7
</v>
      </c>
      <c r="X861" s="4" t="str">
        <f>VLOOKUP(Main!C861,Sheet1!$A$2:$C$1001,3,FALSE)</f>
        <v>O+</v>
      </c>
    </row>
    <row r="862" spans="1:24" ht="15.75" x14ac:dyDescent="0.25">
      <c r="A862" s="43">
        <v>861</v>
      </c>
      <c r="B862" t="str">
        <f>VLOOKUP(D862,Cara!$C$21:$D$27,2,FALSE)</f>
        <v>A</v>
      </c>
      <c r="C862" t="str">
        <f t="shared" si="39"/>
        <v>A0861</v>
      </c>
      <c r="D862" t="s">
        <v>1015</v>
      </c>
      <c r="E862" s="4" t="str">
        <f>VLOOKUP(C862,Detail!$G:$H,2,FALSE)</f>
        <v>Elvina Usamah</v>
      </c>
      <c r="F862" s="4" t="str">
        <f>VLOOKUP(D862,Helper!$D$31:$H$36,5,FALSE)</f>
        <v>Pak Krisna</v>
      </c>
      <c r="G862">
        <v>91</v>
      </c>
      <c r="H862">
        <v>40</v>
      </c>
      <c r="I862">
        <v>37</v>
      </c>
      <c r="J862">
        <v>60</v>
      </c>
      <c r="K862">
        <v>60</v>
      </c>
      <c r="L862">
        <v>56</v>
      </c>
      <c r="M862">
        <v>63</v>
      </c>
      <c r="N862" s="36" t="str">
        <f>IFERROR(VLOOKUP(C862,Absen!$A$2:$B$501,2,FALSE),"No")</f>
        <v>No</v>
      </c>
      <c r="O862" t="str">
        <f t="shared" si="40"/>
        <v>No</v>
      </c>
      <c r="P862">
        <f t="shared" si="41"/>
        <v>63</v>
      </c>
      <c r="Q862" s="42">
        <f>(Main!G862*12.5%)+(H862*12.5%)+(J862*12.5%)+(K862*12.5%)+(I862*20%)+(L862*20%)+(P862*10%)</f>
        <v>56.275000000000006</v>
      </c>
      <c r="R862" t="str">
        <f>VLOOKUP(Q862,Cara!$E$44:$F$49,2,TRUE)</f>
        <v>D</v>
      </c>
      <c r="S862" s="5">
        <f>VLOOKUP(C862,Sheet1!$A$2:$B$1001,2,FALSE)</f>
        <v>37630</v>
      </c>
      <c r="T862" s="6" t="str">
        <f>VLOOKUP(C862,Sheet1!$A$2:$G$1001,7,)</f>
        <v>Binjai</v>
      </c>
      <c r="U862" s="4">
        <f>VLOOKUP(C862,Sheet1!$A$2:$D$1001,4,FALSE)</f>
        <v>152</v>
      </c>
      <c r="V862" s="4">
        <f>VLOOKUP(C862,Sheet1!$A$2:$E$1001,5,FALSE)</f>
        <v>63</v>
      </c>
      <c r="W862" s="4" t="str">
        <f>VLOOKUP(C862,Sheet1!$A$2:$F$1001,6,FALSE)</f>
        <v>Gg. Rajawali Barat No. 45</v>
      </c>
      <c r="X862" s="4" t="str">
        <f>VLOOKUP(Main!C862,Sheet1!$A$2:$C$1001,3,FALSE)</f>
        <v>AB-</v>
      </c>
    </row>
    <row r="863" spans="1:24" ht="15.75" x14ac:dyDescent="0.25">
      <c r="A863" s="43">
        <v>862</v>
      </c>
      <c r="B863" t="str">
        <f>VLOOKUP(D863,Cara!$C$21:$D$27,2,FALSE)</f>
        <v>A</v>
      </c>
      <c r="C863" t="str">
        <f t="shared" si="39"/>
        <v>A0862</v>
      </c>
      <c r="D863" t="s">
        <v>1015</v>
      </c>
      <c r="E863" s="4" t="str">
        <f>VLOOKUP(C863,Detail!$G:$H,2,FALSE)</f>
        <v>Arta Ardianto</v>
      </c>
      <c r="F863" s="4" t="str">
        <f>VLOOKUP(D863,Helper!$D$31:$H$36,5,FALSE)</f>
        <v>Pak Krisna</v>
      </c>
      <c r="G863">
        <v>87</v>
      </c>
      <c r="H863">
        <v>74</v>
      </c>
      <c r="I863">
        <v>72</v>
      </c>
      <c r="J863">
        <v>54</v>
      </c>
      <c r="K863">
        <v>82</v>
      </c>
      <c r="L863">
        <v>84</v>
      </c>
      <c r="M863">
        <v>85</v>
      </c>
      <c r="N863" s="36" t="str">
        <f>IFERROR(VLOOKUP(C863,Absen!$A$2:$B$501,2,FALSE),"No")</f>
        <v>No</v>
      </c>
      <c r="O863" t="str">
        <f t="shared" si="40"/>
        <v>No</v>
      </c>
      <c r="P863">
        <f t="shared" si="41"/>
        <v>85</v>
      </c>
      <c r="Q863" s="42">
        <f>(Main!G863*12.5%)+(H863*12.5%)+(J863*12.5%)+(K863*12.5%)+(I863*20%)+(L863*20%)+(P863*10%)</f>
        <v>76.825000000000003</v>
      </c>
      <c r="R863" t="str">
        <f>VLOOKUP(Q863,Cara!$E$44:$F$49,2,TRUE)</f>
        <v>B</v>
      </c>
      <c r="S863" s="5">
        <f>VLOOKUP(C863,Sheet1!$A$2:$B$1001,2,FALSE)</f>
        <v>37896</v>
      </c>
      <c r="T863" s="6" t="str">
        <f>VLOOKUP(C863,Sheet1!$A$2:$G$1001,7,)</f>
        <v>Gorontalo</v>
      </c>
      <c r="U863" s="4">
        <f>VLOOKUP(C863,Sheet1!$A$2:$D$1001,4,FALSE)</f>
        <v>150</v>
      </c>
      <c r="V863" s="4">
        <f>VLOOKUP(C863,Sheet1!$A$2:$E$1001,5,FALSE)</f>
        <v>63</v>
      </c>
      <c r="W863" s="4" t="str">
        <f>VLOOKUP(C863,Sheet1!$A$2:$F$1001,6,FALSE)</f>
        <v>Jalan Suniaraja No. 30</v>
      </c>
      <c r="X863" s="4" t="str">
        <f>VLOOKUP(Main!C863,Sheet1!$A$2:$C$1001,3,FALSE)</f>
        <v>O-</v>
      </c>
    </row>
    <row r="864" spans="1:24" ht="15.75" x14ac:dyDescent="0.25">
      <c r="A864" s="43">
        <v>863</v>
      </c>
      <c r="B864" t="str">
        <f>VLOOKUP(D864,Cara!$C$21:$D$27,2,FALSE)</f>
        <v>C</v>
      </c>
      <c r="C864" t="str">
        <f t="shared" si="39"/>
        <v>C0863</v>
      </c>
      <c r="D864" t="s">
        <v>1012</v>
      </c>
      <c r="E864" s="4" t="str">
        <f>VLOOKUP(C864,Detail!$G:$H,2,FALSE)</f>
        <v>Gina Irawan</v>
      </c>
      <c r="F864" s="4" t="str">
        <f>VLOOKUP(D864,Helper!$D$31:$H$36,5,FALSE)</f>
        <v>Pak Andi</v>
      </c>
      <c r="G864">
        <v>65</v>
      </c>
      <c r="H864">
        <v>59</v>
      </c>
      <c r="I864">
        <v>79</v>
      </c>
      <c r="J864">
        <v>67</v>
      </c>
      <c r="K864">
        <v>58</v>
      </c>
      <c r="L864">
        <v>61</v>
      </c>
      <c r="M864">
        <v>71</v>
      </c>
      <c r="N864" s="36" t="str">
        <f>IFERROR(VLOOKUP(C864,Absen!$A$2:$B$501,2,FALSE),"No")</f>
        <v>No</v>
      </c>
      <c r="O864" t="str">
        <f t="shared" si="40"/>
        <v>No</v>
      </c>
      <c r="P864">
        <f t="shared" si="41"/>
        <v>71</v>
      </c>
      <c r="Q864" s="42">
        <f>(Main!G864*12.5%)+(H864*12.5%)+(J864*12.5%)+(K864*12.5%)+(I864*20%)+(L864*20%)+(P864*10%)</f>
        <v>66.224999999999994</v>
      </c>
      <c r="R864" t="str">
        <f>VLOOKUP(Q864,Cara!$E$44:$F$49,2,TRUE)</f>
        <v>C</v>
      </c>
      <c r="S864" s="5">
        <f>VLOOKUP(C864,Sheet1!$A$2:$B$1001,2,FALSE)</f>
        <v>37628</v>
      </c>
      <c r="T864" s="6" t="str">
        <f>VLOOKUP(C864,Sheet1!$A$2:$G$1001,7,)</f>
        <v>Pontianak</v>
      </c>
      <c r="U864" s="4">
        <f>VLOOKUP(C864,Sheet1!$A$2:$D$1001,4,FALSE)</f>
        <v>161</v>
      </c>
      <c r="V864" s="4">
        <f>VLOOKUP(C864,Sheet1!$A$2:$E$1001,5,FALSE)</f>
        <v>86</v>
      </c>
      <c r="W864" s="4" t="str">
        <f>VLOOKUP(C864,Sheet1!$A$2:$F$1001,6,FALSE)</f>
        <v>Jalan Rajawali Timur No. 33</v>
      </c>
      <c r="X864" s="4" t="str">
        <f>VLOOKUP(Main!C864,Sheet1!$A$2:$C$1001,3,FALSE)</f>
        <v>B-</v>
      </c>
    </row>
    <row r="865" spans="1:24" ht="15.75" x14ac:dyDescent="0.25">
      <c r="A865" s="43">
        <v>864</v>
      </c>
      <c r="B865" t="str">
        <f>VLOOKUP(D865,Cara!$C$21:$D$27,2,FALSE)</f>
        <v>B</v>
      </c>
      <c r="C865" t="str">
        <f t="shared" si="39"/>
        <v>B0864</v>
      </c>
      <c r="D865" t="s">
        <v>1014</v>
      </c>
      <c r="E865" s="4" t="str">
        <f>VLOOKUP(C865,Detail!$G:$H,2,FALSE)</f>
        <v>Vanesa Agustina</v>
      </c>
      <c r="F865" s="4" t="str">
        <f>VLOOKUP(D865,Helper!$D$31:$H$36,5,FALSE)</f>
        <v>Pak Budi</v>
      </c>
      <c r="G865">
        <v>93</v>
      </c>
      <c r="H865">
        <v>47</v>
      </c>
      <c r="I865">
        <v>59</v>
      </c>
      <c r="J865">
        <v>55</v>
      </c>
      <c r="K865">
        <v>56</v>
      </c>
      <c r="L865">
        <v>65</v>
      </c>
      <c r="M865">
        <v>78</v>
      </c>
      <c r="N865" s="36">
        <f>IFERROR(VLOOKUP(C865,Absen!$A$2:$B$501,2,FALSE),"No")</f>
        <v>44844</v>
      </c>
      <c r="O865" t="str">
        <f t="shared" si="40"/>
        <v>October</v>
      </c>
      <c r="P865">
        <f t="shared" si="41"/>
        <v>68</v>
      </c>
      <c r="Q865" s="42">
        <f>(Main!G865*12.5%)+(H865*12.5%)+(J865*12.5%)+(K865*12.5%)+(I865*20%)+(L865*20%)+(P865*10%)</f>
        <v>62.974999999999994</v>
      </c>
      <c r="R865" t="str">
        <f>VLOOKUP(Q865,Cara!$E$44:$F$49,2,TRUE)</f>
        <v>C</v>
      </c>
      <c r="S865" s="5">
        <f>VLOOKUP(C865,Sheet1!$A$2:$B$1001,2,FALSE)</f>
        <v>37478</v>
      </c>
      <c r="T865" s="6" t="str">
        <f>VLOOKUP(C865,Sheet1!$A$2:$G$1001,7,)</f>
        <v>Cimahi</v>
      </c>
      <c r="U865" s="4">
        <f>VLOOKUP(C865,Sheet1!$A$2:$D$1001,4,FALSE)</f>
        <v>178</v>
      </c>
      <c r="V865" s="4">
        <f>VLOOKUP(C865,Sheet1!$A$2:$E$1001,5,FALSE)</f>
        <v>51</v>
      </c>
      <c r="W865" s="4" t="str">
        <f>VLOOKUP(C865,Sheet1!$A$2:$F$1001,6,FALSE)</f>
        <v xml:space="preserve">Gang Moch. Ramdan No. 0
</v>
      </c>
      <c r="X865" s="4" t="str">
        <f>VLOOKUP(Main!C865,Sheet1!$A$2:$C$1001,3,FALSE)</f>
        <v>O+</v>
      </c>
    </row>
    <row r="866" spans="1:24" ht="15.75" x14ac:dyDescent="0.25">
      <c r="A866" s="43">
        <v>865</v>
      </c>
      <c r="B866" t="str">
        <f>VLOOKUP(D866,Cara!$C$21:$D$27,2,FALSE)</f>
        <v>C</v>
      </c>
      <c r="C866" t="str">
        <f t="shared" si="39"/>
        <v>C0865</v>
      </c>
      <c r="D866" t="s">
        <v>1012</v>
      </c>
      <c r="E866" s="4" t="str">
        <f>VLOOKUP(C866,Detail!$G:$H,2,FALSE)</f>
        <v>Yunita Siregar</v>
      </c>
      <c r="F866" s="4" t="str">
        <f>VLOOKUP(D866,Helper!$D$31:$H$36,5,FALSE)</f>
        <v>Pak Andi</v>
      </c>
      <c r="G866">
        <v>80</v>
      </c>
      <c r="H866">
        <v>73</v>
      </c>
      <c r="I866">
        <v>82</v>
      </c>
      <c r="J866">
        <v>62</v>
      </c>
      <c r="K866">
        <v>93</v>
      </c>
      <c r="L866">
        <v>94</v>
      </c>
      <c r="M866">
        <v>72</v>
      </c>
      <c r="N866" s="36">
        <f>IFERROR(VLOOKUP(C866,Absen!$A$2:$B$501,2,FALSE),"No")</f>
        <v>44848</v>
      </c>
      <c r="O866" t="str">
        <f t="shared" si="40"/>
        <v>October</v>
      </c>
      <c r="P866">
        <f t="shared" si="41"/>
        <v>62</v>
      </c>
      <c r="Q866" s="42">
        <f>(Main!G866*12.5%)+(H866*12.5%)+(J866*12.5%)+(K866*12.5%)+(I866*20%)+(L866*20%)+(P866*10%)</f>
        <v>79.900000000000006</v>
      </c>
      <c r="R866" t="str">
        <f>VLOOKUP(Q866,Cara!$E$44:$F$49,2,TRUE)</f>
        <v>B</v>
      </c>
      <c r="S866" s="5">
        <f>VLOOKUP(C866,Sheet1!$A$2:$B$1001,2,FALSE)</f>
        <v>37597</v>
      </c>
      <c r="T866" s="6" t="str">
        <f>VLOOKUP(C866,Sheet1!$A$2:$G$1001,7,)</f>
        <v>Sibolga</v>
      </c>
      <c r="U866" s="4">
        <f>VLOOKUP(C866,Sheet1!$A$2:$D$1001,4,FALSE)</f>
        <v>151</v>
      </c>
      <c r="V866" s="4">
        <f>VLOOKUP(C866,Sheet1!$A$2:$E$1001,5,FALSE)</f>
        <v>65</v>
      </c>
      <c r="W866" s="4" t="str">
        <f>VLOOKUP(C866,Sheet1!$A$2:$F$1001,6,FALSE)</f>
        <v>Jl. Kapten Muslihat No. 27</v>
      </c>
      <c r="X866" s="4" t="str">
        <f>VLOOKUP(Main!C866,Sheet1!$A$2:$C$1001,3,FALSE)</f>
        <v>B+</v>
      </c>
    </row>
    <row r="867" spans="1:24" ht="15.75" x14ac:dyDescent="0.25">
      <c r="A867" s="43">
        <v>866</v>
      </c>
      <c r="B867" t="str">
        <f>VLOOKUP(D867,Cara!$C$21:$D$27,2,FALSE)</f>
        <v>F</v>
      </c>
      <c r="C867" t="str">
        <f t="shared" si="39"/>
        <v>F0866</v>
      </c>
      <c r="D867" t="s">
        <v>1011</v>
      </c>
      <c r="E867" s="4" t="str">
        <f>VLOOKUP(C867,Detail!$G:$H,2,FALSE)</f>
        <v>Hesti Saptono</v>
      </c>
      <c r="F867" s="4" t="str">
        <f>VLOOKUP(D867,Helper!$D$31:$H$36,5,FALSE)</f>
        <v>Bu Dwi</v>
      </c>
      <c r="G867">
        <v>70</v>
      </c>
      <c r="H867">
        <v>58</v>
      </c>
      <c r="I867">
        <v>48</v>
      </c>
      <c r="J867">
        <v>58</v>
      </c>
      <c r="K867">
        <v>79</v>
      </c>
      <c r="L867">
        <v>55</v>
      </c>
      <c r="M867">
        <v>88</v>
      </c>
      <c r="N867" s="36">
        <f>IFERROR(VLOOKUP(C867,Absen!$A$2:$B$501,2,FALSE),"No")</f>
        <v>44754</v>
      </c>
      <c r="O867" t="str">
        <f t="shared" si="40"/>
        <v>July</v>
      </c>
      <c r="P867">
        <f t="shared" si="41"/>
        <v>78</v>
      </c>
      <c r="Q867" s="42">
        <f>(Main!G867*12.5%)+(H867*12.5%)+(J867*12.5%)+(K867*12.5%)+(I867*20%)+(L867*20%)+(P867*10%)</f>
        <v>61.525000000000006</v>
      </c>
      <c r="R867" t="str">
        <f>VLOOKUP(Q867,Cara!$E$44:$F$49,2,TRUE)</f>
        <v>C</v>
      </c>
      <c r="S867" s="5">
        <f>VLOOKUP(C867,Sheet1!$A$2:$B$1001,2,FALSE)</f>
        <v>38461</v>
      </c>
      <c r="T867" s="6" t="str">
        <f>VLOOKUP(C867,Sheet1!$A$2:$G$1001,7,)</f>
        <v>Gorontalo</v>
      </c>
      <c r="U867" s="4">
        <f>VLOOKUP(C867,Sheet1!$A$2:$D$1001,4,FALSE)</f>
        <v>168</v>
      </c>
      <c r="V867" s="4">
        <f>VLOOKUP(C867,Sheet1!$A$2:$E$1001,5,FALSE)</f>
        <v>74</v>
      </c>
      <c r="W867" s="4" t="str">
        <f>VLOOKUP(C867,Sheet1!$A$2:$F$1001,6,FALSE)</f>
        <v>Jalan Ahmad Dahlan No. 26</v>
      </c>
      <c r="X867" s="4" t="str">
        <f>VLOOKUP(Main!C867,Sheet1!$A$2:$C$1001,3,FALSE)</f>
        <v>AB-</v>
      </c>
    </row>
    <row r="868" spans="1:24" ht="15.75" x14ac:dyDescent="0.25">
      <c r="A868" s="43">
        <v>867</v>
      </c>
      <c r="B868" t="str">
        <f>VLOOKUP(D868,Cara!$C$21:$D$27,2,FALSE)</f>
        <v>F</v>
      </c>
      <c r="C868" t="str">
        <f t="shared" si="39"/>
        <v>F0867</v>
      </c>
      <c r="D868" t="s">
        <v>1011</v>
      </c>
      <c r="E868" s="4" t="str">
        <f>VLOOKUP(C868,Detail!$G:$H,2,FALSE)</f>
        <v>Aditya Pangestu</v>
      </c>
      <c r="F868" s="4" t="str">
        <f>VLOOKUP(D868,Helper!$D$31:$H$36,5,FALSE)</f>
        <v>Bu Dwi</v>
      </c>
      <c r="G868">
        <v>69</v>
      </c>
      <c r="H868">
        <v>67</v>
      </c>
      <c r="I868">
        <v>51</v>
      </c>
      <c r="J868">
        <v>71</v>
      </c>
      <c r="K868">
        <v>64</v>
      </c>
      <c r="L868">
        <v>53</v>
      </c>
      <c r="M868">
        <v>86</v>
      </c>
      <c r="N868" s="36" t="str">
        <f>IFERROR(VLOOKUP(C868,Absen!$A$2:$B$501,2,FALSE),"No")</f>
        <v>No</v>
      </c>
      <c r="O868" t="str">
        <f t="shared" si="40"/>
        <v>No</v>
      </c>
      <c r="P868">
        <f t="shared" si="41"/>
        <v>86</v>
      </c>
      <c r="Q868" s="42">
        <f>(Main!G868*12.5%)+(H868*12.5%)+(J868*12.5%)+(K868*12.5%)+(I868*20%)+(L868*20%)+(P868*10%)</f>
        <v>63.275000000000006</v>
      </c>
      <c r="R868" t="str">
        <f>VLOOKUP(Q868,Cara!$E$44:$F$49,2,TRUE)</f>
        <v>C</v>
      </c>
      <c r="S868" s="5">
        <f>VLOOKUP(C868,Sheet1!$A$2:$B$1001,2,FALSE)</f>
        <v>37596</v>
      </c>
      <c r="T868" s="6" t="str">
        <f>VLOOKUP(C868,Sheet1!$A$2:$G$1001,7,)</f>
        <v>Salatiga</v>
      </c>
      <c r="U868" s="4">
        <f>VLOOKUP(C868,Sheet1!$A$2:$D$1001,4,FALSE)</f>
        <v>176</v>
      </c>
      <c r="V868" s="4">
        <f>VLOOKUP(C868,Sheet1!$A$2:$E$1001,5,FALSE)</f>
        <v>90</v>
      </c>
      <c r="W868" s="4" t="str">
        <f>VLOOKUP(C868,Sheet1!$A$2:$F$1001,6,FALSE)</f>
        <v>Jl. Sadang Serang No. 14</v>
      </c>
      <c r="X868" s="4" t="str">
        <f>VLOOKUP(Main!C868,Sheet1!$A$2:$C$1001,3,FALSE)</f>
        <v>A-</v>
      </c>
    </row>
    <row r="869" spans="1:24" ht="15.75" x14ac:dyDescent="0.25">
      <c r="A869" s="43">
        <v>868</v>
      </c>
      <c r="B869" t="str">
        <f>VLOOKUP(D869,Cara!$C$21:$D$27,2,FALSE)</f>
        <v>A</v>
      </c>
      <c r="C869" t="str">
        <f t="shared" si="39"/>
        <v>A0868</v>
      </c>
      <c r="D869" t="s">
        <v>1015</v>
      </c>
      <c r="E869" s="4" t="str">
        <f>VLOOKUP(C869,Detail!$G:$H,2,FALSE)</f>
        <v>Tantri Nasyiah</v>
      </c>
      <c r="F869" s="4" t="str">
        <f>VLOOKUP(D869,Helper!$D$31:$H$36,5,FALSE)</f>
        <v>Pak Krisna</v>
      </c>
      <c r="G869">
        <v>69</v>
      </c>
      <c r="H869">
        <v>61</v>
      </c>
      <c r="I869">
        <v>60</v>
      </c>
      <c r="J869">
        <v>67</v>
      </c>
      <c r="K869">
        <v>65</v>
      </c>
      <c r="L869">
        <v>66</v>
      </c>
      <c r="M869">
        <v>98</v>
      </c>
      <c r="N869" s="36">
        <f>IFERROR(VLOOKUP(C869,Absen!$A$2:$B$501,2,FALSE),"No")</f>
        <v>44867</v>
      </c>
      <c r="O869" t="str">
        <f t="shared" si="40"/>
        <v>November</v>
      </c>
      <c r="P869">
        <f t="shared" si="41"/>
        <v>88</v>
      </c>
      <c r="Q869" s="42">
        <f>(Main!G869*12.5%)+(H869*12.5%)+(J869*12.5%)+(K869*12.5%)+(I869*20%)+(L869*20%)+(P869*10%)</f>
        <v>66.75</v>
      </c>
      <c r="R869" t="str">
        <f>VLOOKUP(Q869,Cara!$E$44:$F$49,2,TRUE)</f>
        <v>C</v>
      </c>
      <c r="S869" s="5">
        <f>VLOOKUP(C869,Sheet1!$A$2:$B$1001,2,FALSE)</f>
        <v>38462</v>
      </c>
      <c r="T869" s="6" t="str">
        <f>VLOOKUP(C869,Sheet1!$A$2:$G$1001,7,)</f>
        <v>Kupang</v>
      </c>
      <c r="U869" s="4">
        <f>VLOOKUP(C869,Sheet1!$A$2:$D$1001,4,FALSE)</f>
        <v>159</v>
      </c>
      <c r="V869" s="4">
        <f>VLOOKUP(C869,Sheet1!$A$2:$E$1001,5,FALSE)</f>
        <v>63</v>
      </c>
      <c r="W869" s="4" t="str">
        <f>VLOOKUP(C869,Sheet1!$A$2:$F$1001,6,FALSE)</f>
        <v>Gang Jayawijaya No. 00</v>
      </c>
      <c r="X869" s="4" t="str">
        <f>VLOOKUP(Main!C869,Sheet1!$A$2:$C$1001,3,FALSE)</f>
        <v>O-</v>
      </c>
    </row>
    <row r="870" spans="1:24" ht="15.75" x14ac:dyDescent="0.25">
      <c r="A870" s="43">
        <v>869</v>
      </c>
      <c r="B870" t="str">
        <f>VLOOKUP(D870,Cara!$C$21:$D$27,2,FALSE)</f>
        <v>D</v>
      </c>
      <c r="C870" t="str">
        <f t="shared" si="39"/>
        <v>D0869</v>
      </c>
      <c r="D870" t="s">
        <v>1013</v>
      </c>
      <c r="E870" s="4" t="str">
        <f>VLOOKUP(C870,Detail!$G:$H,2,FALSE)</f>
        <v>Dacin Sinaga</v>
      </c>
      <c r="F870" s="4" t="str">
        <f>VLOOKUP(D870,Helper!$D$31:$H$36,5,FALSE)</f>
        <v>Bu Made</v>
      </c>
      <c r="G870">
        <v>69</v>
      </c>
      <c r="H870">
        <v>47</v>
      </c>
      <c r="I870">
        <v>39</v>
      </c>
      <c r="J870">
        <v>55</v>
      </c>
      <c r="K870">
        <v>92</v>
      </c>
      <c r="L870">
        <v>49</v>
      </c>
      <c r="M870">
        <v>71</v>
      </c>
      <c r="N870" s="36" t="str">
        <f>IFERROR(VLOOKUP(C870,Absen!$A$2:$B$501,2,FALSE),"No")</f>
        <v>No</v>
      </c>
      <c r="O870" t="str">
        <f t="shared" si="40"/>
        <v>No</v>
      </c>
      <c r="P870">
        <f t="shared" si="41"/>
        <v>71</v>
      </c>
      <c r="Q870" s="42">
        <f>(Main!G870*12.5%)+(H870*12.5%)+(J870*12.5%)+(K870*12.5%)+(I870*20%)+(L870*20%)+(P870*10%)</f>
        <v>57.574999999999996</v>
      </c>
      <c r="R870" t="str">
        <f>VLOOKUP(Q870,Cara!$E$44:$F$49,2,TRUE)</f>
        <v>D</v>
      </c>
      <c r="S870" s="5">
        <f>VLOOKUP(C870,Sheet1!$A$2:$B$1001,2,FALSE)</f>
        <v>37393</v>
      </c>
      <c r="T870" s="6" t="str">
        <f>VLOOKUP(C870,Sheet1!$A$2:$G$1001,7,)</f>
        <v>Cimahi</v>
      </c>
      <c r="U870" s="4">
        <f>VLOOKUP(C870,Sheet1!$A$2:$D$1001,4,FALSE)</f>
        <v>160</v>
      </c>
      <c r="V870" s="4">
        <f>VLOOKUP(C870,Sheet1!$A$2:$E$1001,5,FALSE)</f>
        <v>47</v>
      </c>
      <c r="W870" s="4" t="str">
        <f>VLOOKUP(C870,Sheet1!$A$2:$F$1001,6,FALSE)</f>
        <v xml:space="preserve">Gg. Rumah Sakit No. 4
</v>
      </c>
      <c r="X870" s="4" t="str">
        <f>VLOOKUP(Main!C870,Sheet1!$A$2:$C$1001,3,FALSE)</f>
        <v>O+</v>
      </c>
    </row>
    <row r="871" spans="1:24" ht="15.75" x14ac:dyDescent="0.25">
      <c r="A871" s="43">
        <v>870</v>
      </c>
      <c r="B871" t="str">
        <f>VLOOKUP(D871,Cara!$C$21:$D$27,2,FALSE)</f>
        <v>D</v>
      </c>
      <c r="C871" t="str">
        <f t="shared" si="39"/>
        <v>D0870</v>
      </c>
      <c r="D871" t="s">
        <v>1013</v>
      </c>
      <c r="E871" s="4" t="str">
        <f>VLOOKUP(C871,Detail!$G:$H,2,FALSE)</f>
        <v>Okto Lestari</v>
      </c>
      <c r="F871" s="4" t="str">
        <f>VLOOKUP(D871,Helper!$D$31:$H$36,5,FALSE)</f>
        <v>Bu Made</v>
      </c>
      <c r="G871">
        <v>88</v>
      </c>
      <c r="H871">
        <v>65</v>
      </c>
      <c r="I871">
        <v>56</v>
      </c>
      <c r="J871">
        <v>57</v>
      </c>
      <c r="K871">
        <v>74</v>
      </c>
      <c r="L871">
        <v>56</v>
      </c>
      <c r="M871">
        <v>63</v>
      </c>
      <c r="N871" s="36" t="str">
        <f>IFERROR(VLOOKUP(C871,Absen!$A$2:$B$501,2,FALSE),"No")</f>
        <v>No</v>
      </c>
      <c r="O871" t="str">
        <f t="shared" si="40"/>
        <v>No</v>
      </c>
      <c r="P871">
        <f t="shared" si="41"/>
        <v>63</v>
      </c>
      <c r="Q871" s="42">
        <f>(Main!G871*12.5%)+(H871*12.5%)+(J871*12.5%)+(K871*12.5%)+(I871*20%)+(L871*20%)+(P871*10%)</f>
        <v>64.2</v>
      </c>
      <c r="R871" t="str">
        <f>VLOOKUP(Q871,Cara!$E$44:$F$49,2,TRUE)</f>
        <v>C</v>
      </c>
      <c r="S871" s="5">
        <f>VLOOKUP(C871,Sheet1!$A$2:$B$1001,2,FALSE)</f>
        <v>37567</v>
      </c>
      <c r="T871" s="6" t="str">
        <f>VLOOKUP(C871,Sheet1!$A$2:$G$1001,7,)</f>
        <v>Dumai</v>
      </c>
      <c r="U871" s="4">
        <f>VLOOKUP(C871,Sheet1!$A$2:$D$1001,4,FALSE)</f>
        <v>177</v>
      </c>
      <c r="V871" s="4">
        <f>VLOOKUP(C871,Sheet1!$A$2:$E$1001,5,FALSE)</f>
        <v>68</v>
      </c>
      <c r="W871" s="4" t="str">
        <f>VLOOKUP(C871,Sheet1!$A$2:$F$1001,6,FALSE)</f>
        <v>Gg. Raya Ujungberung No. 99</v>
      </c>
      <c r="X871" s="4" t="str">
        <f>VLOOKUP(Main!C871,Sheet1!$A$2:$C$1001,3,FALSE)</f>
        <v>B+</v>
      </c>
    </row>
    <row r="872" spans="1:24" ht="15.75" x14ac:dyDescent="0.25">
      <c r="A872" s="43">
        <v>871</v>
      </c>
      <c r="B872" t="str">
        <f>VLOOKUP(D872,Cara!$C$21:$D$27,2,FALSE)</f>
        <v>A</v>
      </c>
      <c r="C872" t="str">
        <f t="shared" si="39"/>
        <v>A0871</v>
      </c>
      <c r="D872" t="s">
        <v>1015</v>
      </c>
      <c r="E872" s="4" t="str">
        <f>VLOOKUP(C872,Detail!$G:$H,2,FALSE)</f>
        <v>Kuncara Kurniawan</v>
      </c>
      <c r="F872" s="4" t="str">
        <f>VLOOKUP(D872,Helper!$D$31:$H$36,5,FALSE)</f>
        <v>Pak Krisna</v>
      </c>
      <c r="G872">
        <v>55</v>
      </c>
      <c r="H872">
        <v>59</v>
      </c>
      <c r="I872">
        <v>95</v>
      </c>
      <c r="J872">
        <v>64</v>
      </c>
      <c r="K872">
        <v>69</v>
      </c>
      <c r="L872">
        <v>98</v>
      </c>
      <c r="M872">
        <v>81</v>
      </c>
      <c r="N872" s="36">
        <f>IFERROR(VLOOKUP(C872,Absen!$A$2:$B$501,2,FALSE),"No")</f>
        <v>44834</v>
      </c>
      <c r="O872" t="str">
        <f t="shared" si="40"/>
        <v>September</v>
      </c>
      <c r="P872">
        <f t="shared" si="41"/>
        <v>71</v>
      </c>
      <c r="Q872" s="42">
        <f>(Main!G872*12.5%)+(H872*12.5%)+(J872*12.5%)+(K872*12.5%)+(I872*20%)+(L872*20%)+(P872*10%)</f>
        <v>76.574999999999989</v>
      </c>
      <c r="R872" t="str">
        <f>VLOOKUP(Q872,Cara!$E$44:$F$49,2,TRUE)</f>
        <v>B</v>
      </c>
      <c r="S872" s="5">
        <f>VLOOKUP(C872,Sheet1!$A$2:$B$1001,2,FALSE)</f>
        <v>37650</v>
      </c>
      <c r="T872" s="6" t="str">
        <f>VLOOKUP(C872,Sheet1!$A$2:$G$1001,7,)</f>
        <v>Ambon</v>
      </c>
      <c r="U872" s="4">
        <f>VLOOKUP(C872,Sheet1!$A$2:$D$1001,4,FALSE)</f>
        <v>170</v>
      </c>
      <c r="V872" s="4">
        <f>VLOOKUP(C872,Sheet1!$A$2:$E$1001,5,FALSE)</f>
        <v>73</v>
      </c>
      <c r="W872" s="4" t="str">
        <f>VLOOKUP(C872,Sheet1!$A$2:$F$1001,6,FALSE)</f>
        <v>Jalan Sukajadi No. 65</v>
      </c>
      <c r="X872" s="4" t="str">
        <f>VLOOKUP(Main!C872,Sheet1!$A$2:$C$1001,3,FALSE)</f>
        <v>AB-</v>
      </c>
    </row>
    <row r="873" spans="1:24" ht="15.75" x14ac:dyDescent="0.25">
      <c r="A873" s="43">
        <v>872</v>
      </c>
      <c r="B873" t="str">
        <f>VLOOKUP(D873,Cara!$C$21:$D$27,2,FALSE)</f>
        <v>D</v>
      </c>
      <c r="C873" t="str">
        <f t="shared" si="39"/>
        <v>D0872</v>
      </c>
      <c r="D873" t="s">
        <v>1013</v>
      </c>
      <c r="E873" s="4" t="str">
        <f>VLOOKUP(C873,Detail!$G:$H,2,FALSE)</f>
        <v>Tri Sihombing</v>
      </c>
      <c r="F873" s="4" t="str">
        <f>VLOOKUP(D873,Helper!$D$31:$H$36,5,FALSE)</f>
        <v>Bu Made</v>
      </c>
      <c r="G873">
        <v>66</v>
      </c>
      <c r="H873">
        <v>41</v>
      </c>
      <c r="I873">
        <v>94</v>
      </c>
      <c r="J873">
        <v>70</v>
      </c>
      <c r="K873">
        <v>84</v>
      </c>
      <c r="L873">
        <v>83</v>
      </c>
      <c r="M873">
        <v>96</v>
      </c>
      <c r="N873" s="36">
        <f>IFERROR(VLOOKUP(C873,Absen!$A$2:$B$501,2,FALSE),"No")</f>
        <v>44914</v>
      </c>
      <c r="O873" t="str">
        <f t="shared" si="40"/>
        <v>December</v>
      </c>
      <c r="P873">
        <f t="shared" si="41"/>
        <v>86</v>
      </c>
      <c r="Q873" s="42">
        <f>(Main!G873*12.5%)+(H873*12.5%)+(J873*12.5%)+(K873*12.5%)+(I873*20%)+(L873*20%)+(P873*10%)</f>
        <v>76.625</v>
      </c>
      <c r="R873" t="str">
        <f>VLOOKUP(Q873,Cara!$E$44:$F$49,2,TRUE)</f>
        <v>B</v>
      </c>
      <c r="S873" s="5">
        <f>VLOOKUP(C873,Sheet1!$A$2:$B$1001,2,FALSE)</f>
        <v>37572</v>
      </c>
      <c r="T873" s="6" t="str">
        <f>VLOOKUP(C873,Sheet1!$A$2:$G$1001,7,)</f>
        <v>Dumai</v>
      </c>
      <c r="U873" s="4">
        <f>VLOOKUP(C873,Sheet1!$A$2:$D$1001,4,FALSE)</f>
        <v>175</v>
      </c>
      <c r="V873" s="4">
        <f>VLOOKUP(C873,Sheet1!$A$2:$E$1001,5,FALSE)</f>
        <v>77</v>
      </c>
      <c r="W873" s="4" t="str">
        <f>VLOOKUP(C873,Sheet1!$A$2:$F$1001,6,FALSE)</f>
        <v>Jl. Moch. Toha No. 55</v>
      </c>
      <c r="X873" s="4" t="str">
        <f>VLOOKUP(Main!C873,Sheet1!$A$2:$C$1001,3,FALSE)</f>
        <v>AB+</v>
      </c>
    </row>
    <row r="874" spans="1:24" ht="15.75" x14ac:dyDescent="0.25">
      <c r="A874" s="43">
        <v>873</v>
      </c>
      <c r="B874" t="str">
        <f>VLOOKUP(D874,Cara!$C$21:$D$27,2,FALSE)</f>
        <v>C</v>
      </c>
      <c r="C874" t="str">
        <f t="shared" si="39"/>
        <v>C0873</v>
      </c>
      <c r="D874" t="s">
        <v>1012</v>
      </c>
      <c r="E874" s="4" t="str">
        <f>VLOOKUP(C874,Detail!$G:$H,2,FALSE)</f>
        <v>Balapati Tamba</v>
      </c>
      <c r="F874" s="4" t="str">
        <f>VLOOKUP(D874,Helper!$D$31:$H$36,5,FALSE)</f>
        <v>Pak Andi</v>
      </c>
      <c r="G874">
        <v>74</v>
      </c>
      <c r="H874">
        <v>45</v>
      </c>
      <c r="I874">
        <v>32</v>
      </c>
      <c r="J874">
        <v>68</v>
      </c>
      <c r="K874">
        <v>94</v>
      </c>
      <c r="L874">
        <v>46</v>
      </c>
      <c r="M874">
        <v>82</v>
      </c>
      <c r="N874" s="36">
        <f>IFERROR(VLOOKUP(C874,Absen!$A$2:$B$501,2,FALSE),"No")</f>
        <v>44755</v>
      </c>
      <c r="O874" t="str">
        <f t="shared" si="40"/>
        <v>July</v>
      </c>
      <c r="P874">
        <f t="shared" si="41"/>
        <v>72</v>
      </c>
      <c r="Q874" s="42">
        <f>(Main!G874*12.5%)+(H874*12.5%)+(J874*12.5%)+(K874*12.5%)+(I874*20%)+(L874*20%)+(P874*10%)</f>
        <v>57.925000000000004</v>
      </c>
      <c r="R874" t="str">
        <f>VLOOKUP(Q874,Cara!$E$44:$F$49,2,TRUE)</f>
        <v>D</v>
      </c>
      <c r="S874" s="5">
        <f>VLOOKUP(C874,Sheet1!$A$2:$B$1001,2,FALSE)</f>
        <v>38039</v>
      </c>
      <c r="T874" s="6" t="str">
        <f>VLOOKUP(C874,Sheet1!$A$2:$G$1001,7,)</f>
        <v>Bau-Bau</v>
      </c>
      <c r="U874" s="4">
        <f>VLOOKUP(C874,Sheet1!$A$2:$D$1001,4,FALSE)</f>
        <v>152</v>
      </c>
      <c r="V874" s="4">
        <f>VLOOKUP(C874,Sheet1!$A$2:$E$1001,5,FALSE)</f>
        <v>93</v>
      </c>
      <c r="W874" s="4" t="str">
        <f>VLOOKUP(C874,Sheet1!$A$2:$F$1001,6,FALSE)</f>
        <v>Jl. Jamika No. 09</v>
      </c>
      <c r="X874" s="4" t="str">
        <f>VLOOKUP(Main!C874,Sheet1!$A$2:$C$1001,3,FALSE)</f>
        <v>B-</v>
      </c>
    </row>
    <row r="875" spans="1:24" ht="15.75" x14ac:dyDescent="0.25">
      <c r="A875" s="43">
        <v>874</v>
      </c>
      <c r="B875" t="str">
        <f>VLOOKUP(D875,Cara!$C$21:$D$27,2,FALSE)</f>
        <v>E</v>
      </c>
      <c r="C875" t="str">
        <f t="shared" si="39"/>
        <v>E0874</v>
      </c>
      <c r="D875" t="s">
        <v>1010</v>
      </c>
      <c r="E875" s="4" t="str">
        <f>VLOOKUP(C875,Detail!$G:$H,2,FALSE)</f>
        <v>Danu Mulyani</v>
      </c>
      <c r="F875" s="4" t="str">
        <f>VLOOKUP(D875,Helper!$D$31:$H$36,5,FALSE)</f>
        <v>Bu Ratna</v>
      </c>
      <c r="G875">
        <v>55</v>
      </c>
      <c r="H875">
        <v>48</v>
      </c>
      <c r="I875">
        <v>48</v>
      </c>
      <c r="J875">
        <v>72</v>
      </c>
      <c r="K875">
        <v>54</v>
      </c>
      <c r="L875">
        <v>82</v>
      </c>
      <c r="M875">
        <v>97</v>
      </c>
      <c r="N875" s="36" t="str">
        <f>IFERROR(VLOOKUP(C875,Absen!$A$2:$B$501,2,FALSE),"No")</f>
        <v>No</v>
      </c>
      <c r="O875" t="str">
        <f t="shared" si="40"/>
        <v>No</v>
      </c>
      <c r="P875">
        <f t="shared" si="41"/>
        <v>97</v>
      </c>
      <c r="Q875" s="42">
        <f>(Main!G875*12.5%)+(H875*12.5%)+(J875*12.5%)+(K875*12.5%)+(I875*20%)+(L875*20%)+(P875*10%)</f>
        <v>64.325000000000003</v>
      </c>
      <c r="R875" t="str">
        <f>VLOOKUP(Q875,Cara!$E$44:$F$49,2,TRUE)</f>
        <v>C</v>
      </c>
      <c r="S875" s="5">
        <f>VLOOKUP(C875,Sheet1!$A$2:$B$1001,2,FALSE)</f>
        <v>37674</v>
      </c>
      <c r="T875" s="6" t="str">
        <f>VLOOKUP(C875,Sheet1!$A$2:$G$1001,7,)</f>
        <v>Pariaman</v>
      </c>
      <c r="U875" s="4">
        <f>VLOOKUP(C875,Sheet1!$A$2:$D$1001,4,FALSE)</f>
        <v>160</v>
      </c>
      <c r="V875" s="4">
        <f>VLOOKUP(C875,Sheet1!$A$2:$E$1001,5,FALSE)</f>
        <v>57</v>
      </c>
      <c r="W875" s="4" t="str">
        <f>VLOOKUP(C875,Sheet1!$A$2:$F$1001,6,FALSE)</f>
        <v>Jalan Ronggowarsito No. 39</v>
      </c>
      <c r="X875" s="4" t="str">
        <f>VLOOKUP(Main!C875,Sheet1!$A$2:$C$1001,3,FALSE)</f>
        <v>B+</v>
      </c>
    </row>
    <row r="876" spans="1:24" ht="15.75" x14ac:dyDescent="0.25">
      <c r="A876" s="43">
        <v>875</v>
      </c>
      <c r="B876" t="str">
        <f>VLOOKUP(D876,Cara!$C$21:$D$27,2,FALSE)</f>
        <v>D</v>
      </c>
      <c r="C876" t="str">
        <f t="shared" si="39"/>
        <v>D0875</v>
      </c>
      <c r="D876" t="s">
        <v>1013</v>
      </c>
      <c r="E876" s="4" t="str">
        <f>VLOOKUP(C876,Detail!$G:$H,2,FALSE)</f>
        <v>Pangeran Samosir</v>
      </c>
      <c r="F876" s="4" t="str">
        <f>VLOOKUP(D876,Helper!$D$31:$H$36,5,FALSE)</f>
        <v>Bu Made</v>
      </c>
      <c r="G876">
        <v>67</v>
      </c>
      <c r="H876">
        <v>41</v>
      </c>
      <c r="I876">
        <v>43</v>
      </c>
      <c r="J876">
        <v>57</v>
      </c>
      <c r="K876">
        <v>95</v>
      </c>
      <c r="L876">
        <v>69</v>
      </c>
      <c r="M876">
        <v>67</v>
      </c>
      <c r="N876" s="36" t="str">
        <f>IFERROR(VLOOKUP(C876,Absen!$A$2:$B$501,2,FALSE),"No")</f>
        <v>No</v>
      </c>
      <c r="O876" t="str">
        <f t="shared" si="40"/>
        <v>No</v>
      </c>
      <c r="P876">
        <f t="shared" si="41"/>
        <v>67</v>
      </c>
      <c r="Q876" s="42">
        <f>(Main!G876*12.5%)+(H876*12.5%)+(J876*12.5%)+(K876*12.5%)+(I876*20%)+(L876*20%)+(P876*10%)</f>
        <v>61.600000000000009</v>
      </c>
      <c r="R876" t="str">
        <f>VLOOKUP(Q876,Cara!$E$44:$F$49,2,TRUE)</f>
        <v>C</v>
      </c>
      <c r="S876" s="5">
        <f>VLOOKUP(C876,Sheet1!$A$2:$B$1001,2,FALSE)</f>
        <v>37517</v>
      </c>
      <c r="T876" s="6" t="str">
        <f>VLOOKUP(C876,Sheet1!$A$2:$G$1001,7,)</f>
        <v>Payakumbuh</v>
      </c>
      <c r="U876" s="4">
        <f>VLOOKUP(C876,Sheet1!$A$2:$D$1001,4,FALSE)</f>
        <v>158</v>
      </c>
      <c r="V876" s="4">
        <f>VLOOKUP(C876,Sheet1!$A$2:$E$1001,5,FALSE)</f>
        <v>62</v>
      </c>
      <c r="W876" s="4" t="str">
        <f>VLOOKUP(C876,Sheet1!$A$2:$F$1001,6,FALSE)</f>
        <v>Jalan Wonoayu No. 31</v>
      </c>
      <c r="X876" s="4" t="str">
        <f>VLOOKUP(Main!C876,Sheet1!$A$2:$C$1001,3,FALSE)</f>
        <v>O+</v>
      </c>
    </row>
    <row r="877" spans="1:24" ht="15.75" x14ac:dyDescent="0.25">
      <c r="A877" s="43">
        <v>876</v>
      </c>
      <c r="B877" t="str">
        <f>VLOOKUP(D877,Cara!$C$21:$D$27,2,FALSE)</f>
        <v>A</v>
      </c>
      <c r="C877" t="str">
        <f t="shared" si="39"/>
        <v>A0876</v>
      </c>
      <c r="D877" t="s">
        <v>1015</v>
      </c>
      <c r="E877" s="4" t="str">
        <f>VLOOKUP(C877,Detail!$G:$H,2,FALSE)</f>
        <v>Citra Sitorus</v>
      </c>
      <c r="F877" s="4" t="str">
        <f>VLOOKUP(D877,Helper!$D$31:$H$36,5,FALSE)</f>
        <v>Pak Krisna</v>
      </c>
      <c r="G877">
        <v>51</v>
      </c>
      <c r="H877">
        <v>65</v>
      </c>
      <c r="I877">
        <v>42</v>
      </c>
      <c r="J877">
        <v>55</v>
      </c>
      <c r="K877">
        <v>66</v>
      </c>
      <c r="L877">
        <v>52</v>
      </c>
      <c r="M877">
        <v>75</v>
      </c>
      <c r="N877" s="36">
        <f>IFERROR(VLOOKUP(C877,Absen!$A$2:$B$501,2,FALSE),"No")</f>
        <v>44835</v>
      </c>
      <c r="O877" t="str">
        <f t="shared" si="40"/>
        <v>October</v>
      </c>
      <c r="P877">
        <f t="shared" si="41"/>
        <v>65</v>
      </c>
      <c r="Q877" s="42">
        <f>(Main!G877*12.5%)+(H877*12.5%)+(J877*12.5%)+(K877*12.5%)+(I877*20%)+(L877*20%)+(P877*10%)</f>
        <v>54.924999999999997</v>
      </c>
      <c r="R877" t="str">
        <f>VLOOKUP(Q877,Cara!$E$44:$F$49,2,TRUE)</f>
        <v>D</v>
      </c>
      <c r="S877" s="5">
        <f>VLOOKUP(C877,Sheet1!$A$2:$B$1001,2,FALSE)</f>
        <v>38426</v>
      </c>
      <c r="T877" s="6" t="str">
        <f>VLOOKUP(C877,Sheet1!$A$2:$G$1001,7,)</f>
        <v>Pontianak</v>
      </c>
      <c r="U877" s="4">
        <f>VLOOKUP(C877,Sheet1!$A$2:$D$1001,4,FALSE)</f>
        <v>154</v>
      </c>
      <c r="V877" s="4">
        <f>VLOOKUP(C877,Sheet1!$A$2:$E$1001,5,FALSE)</f>
        <v>66</v>
      </c>
      <c r="W877" s="4" t="str">
        <f>VLOOKUP(C877,Sheet1!$A$2:$F$1001,6,FALSE)</f>
        <v xml:space="preserve">Gang Rawamangun No. 3
</v>
      </c>
      <c r="X877" s="4" t="str">
        <f>VLOOKUP(Main!C877,Sheet1!$A$2:$C$1001,3,FALSE)</f>
        <v>A-</v>
      </c>
    </row>
    <row r="878" spans="1:24" ht="15.75" x14ac:dyDescent="0.25">
      <c r="A878" s="43">
        <v>877</v>
      </c>
      <c r="B878" t="str">
        <f>VLOOKUP(D878,Cara!$C$21:$D$27,2,FALSE)</f>
        <v>C</v>
      </c>
      <c r="C878" t="str">
        <f t="shared" si="39"/>
        <v>C0877</v>
      </c>
      <c r="D878" t="s">
        <v>1012</v>
      </c>
      <c r="E878" s="4" t="str">
        <f>VLOOKUP(C878,Detail!$G:$H,2,FALSE)</f>
        <v>Jail Usada</v>
      </c>
      <c r="F878" s="4" t="str">
        <f>VLOOKUP(D878,Helper!$D$31:$H$36,5,FALSE)</f>
        <v>Pak Andi</v>
      </c>
      <c r="G878">
        <v>78</v>
      </c>
      <c r="H878">
        <v>65</v>
      </c>
      <c r="I878">
        <v>48</v>
      </c>
      <c r="J878">
        <v>68</v>
      </c>
      <c r="K878">
        <v>83</v>
      </c>
      <c r="L878">
        <v>64</v>
      </c>
      <c r="M878">
        <v>100</v>
      </c>
      <c r="N878" s="36">
        <f>IFERROR(VLOOKUP(C878,Absen!$A$2:$B$501,2,FALSE),"No")</f>
        <v>44913</v>
      </c>
      <c r="O878" t="str">
        <f t="shared" si="40"/>
        <v>December</v>
      </c>
      <c r="P878">
        <f t="shared" si="41"/>
        <v>90</v>
      </c>
      <c r="Q878" s="42">
        <f>(Main!G878*12.5%)+(H878*12.5%)+(J878*12.5%)+(K878*12.5%)+(I878*20%)+(L878*20%)+(P878*10%)</f>
        <v>68.150000000000006</v>
      </c>
      <c r="R878" t="str">
        <f>VLOOKUP(Q878,Cara!$E$44:$F$49,2,TRUE)</f>
        <v>C</v>
      </c>
      <c r="S878" s="5">
        <f>VLOOKUP(C878,Sheet1!$A$2:$B$1001,2,FALSE)</f>
        <v>38436</v>
      </c>
      <c r="T878" s="6" t="str">
        <f>VLOOKUP(C878,Sheet1!$A$2:$G$1001,7,)</f>
        <v>Kota Administrasi Jakarta Utara</v>
      </c>
      <c r="U878" s="4">
        <f>VLOOKUP(C878,Sheet1!$A$2:$D$1001,4,FALSE)</f>
        <v>154</v>
      </c>
      <c r="V878" s="4">
        <f>VLOOKUP(C878,Sheet1!$A$2:$E$1001,5,FALSE)</f>
        <v>83</v>
      </c>
      <c r="W878" s="4" t="str">
        <f>VLOOKUP(C878,Sheet1!$A$2:$F$1001,6,FALSE)</f>
        <v>Gang Ahmad Dahlan No. 96</v>
      </c>
      <c r="X878" s="4" t="str">
        <f>VLOOKUP(Main!C878,Sheet1!$A$2:$C$1001,3,FALSE)</f>
        <v>A+</v>
      </c>
    </row>
    <row r="879" spans="1:24" ht="15.75" x14ac:dyDescent="0.25">
      <c r="A879" s="43">
        <v>878</v>
      </c>
      <c r="B879" t="str">
        <f>VLOOKUP(D879,Cara!$C$21:$D$27,2,FALSE)</f>
        <v>F</v>
      </c>
      <c r="C879" t="str">
        <f t="shared" si="39"/>
        <v>F0878</v>
      </c>
      <c r="D879" t="s">
        <v>1011</v>
      </c>
      <c r="E879" s="4" t="str">
        <f>VLOOKUP(C879,Detail!$G:$H,2,FALSE)</f>
        <v>Salimah Wijaya</v>
      </c>
      <c r="F879" s="4" t="str">
        <f>VLOOKUP(D879,Helper!$D$31:$H$36,5,FALSE)</f>
        <v>Bu Dwi</v>
      </c>
      <c r="G879">
        <v>55</v>
      </c>
      <c r="H879">
        <v>43</v>
      </c>
      <c r="I879">
        <v>60</v>
      </c>
      <c r="J879">
        <v>72</v>
      </c>
      <c r="K879">
        <v>67</v>
      </c>
      <c r="L879">
        <v>41</v>
      </c>
      <c r="M879">
        <v>75</v>
      </c>
      <c r="N879" s="36">
        <f>IFERROR(VLOOKUP(C879,Absen!$A$2:$B$501,2,FALSE),"No")</f>
        <v>44791</v>
      </c>
      <c r="O879" t="str">
        <f t="shared" si="40"/>
        <v>August</v>
      </c>
      <c r="P879">
        <f t="shared" si="41"/>
        <v>65</v>
      </c>
      <c r="Q879" s="42">
        <f>(Main!G879*12.5%)+(H879*12.5%)+(J879*12.5%)+(K879*12.5%)+(I879*20%)+(L879*20%)+(P879*10%)</f>
        <v>56.325000000000003</v>
      </c>
      <c r="R879" t="str">
        <f>VLOOKUP(Q879,Cara!$E$44:$F$49,2,TRUE)</f>
        <v>D</v>
      </c>
      <c r="S879" s="5">
        <f>VLOOKUP(C879,Sheet1!$A$2:$B$1001,2,FALSE)</f>
        <v>38299</v>
      </c>
      <c r="T879" s="6" t="str">
        <f>VLOOKUP(C879,Sheet1!$A$2:$G$1001,7,)</f>
        <v>Denpasar</v>
      </c>
      <c r="U879" s="4">
        <f>VLOOKUP(C879,Sheet1!$A$2:$D$1001,4,FALSE)</f>
        <v>172</v>
      </c>
      <c r="V879" s="4">
        <f>VLOOKUP(C879,Sheet1!$A$2:$E$1001,5,FALSE)</f>
        <v>51</v>
      </c>
      <c r="W879" s="4" t="str">
        <f>VLOOKUP(C879,Sheet1!$A$2:$F$1001,6,FALSE)</f>
        <v>Gang Moch. Toha No. 06</v>
      </c>
      <c r="X879" s="4" t="str">
        <f>VLOOKUP(Main!C879,Sheet1!$A$2:$C$1001,3,FALSE)</f>
        <v>A+</v>
      </c>
    </row>
    <row r="880" spans="1:24" ht="15.75" x14ac:dyDescent="0.25">
      <c r="A880" s="43">
        <v>879</v>
      </c>
      <c r="B880" t="str">
        <f>VLOOKUP(D880,Cara!$C$21:$D$27,2,FALSE)</f>
        <v>A</v>
      </c>
      <c r="C880" t="str">
        <f t="shared" si="39"/>
        <v>A0879</v>
      </c>
      <c r="D880" t="s">
        <v>1015</v>
      </c>
      <c r="E880" s="4" t="str">
        <f>VLOOKUP(C880,Detail!$G:$H,2,FALSE)</f>
        <v>Irsad Kusmawati</v>
      </c>
      <c r="F880" s="4" t="str">
        <f>VLOOKUP(D880,Helper!$D$31:$H$36,5,FALSE)</f>
        <v>Pak Krisna</v>
      </c>
      <c r="G880">
        <v>70</v>
      </c>
      <c r="H880">
        <v>58</v>
      </c>
      <c r="I880">
        <v>84</v>
      </c>
      <c r="J880">
        <v>50</v>
      </c>
      <c r="K880">
        <v>87</v>
      </c>
      <c r="L880">
        <v>65</v>
      </c>
      <c r="M880">
        <v>74</v>
      </c>
      <c r="N880" s="36" t="str">
        <f>IFERROR(VLOOKUP(C880,Absen!$A$2:$B$501,2,FALSE),"No")</f>
        <v>No</v>
      </c>
      <c r="O880" t="str">
        <f t="shared" si="40"/>
        <v>No</v>
      </c>
      <c r="P880">
        <f t="shared" si="41"/>
        <v>74</v>
      </c>
      <c r="Q880" s="42">
        <f>(Main!G880*12.5%)+(H880*12.5%)+(J880*12.5%)+(K880*12.5%)+(I880*20%)+(L880*20%)+(P880*10%)</f>
        <v>70.325000000000003</v>
      </c>
      <c r="R880" t="str">
        <f>VLOOKUP(Q880,Cara!$E$44:$F$49,2,TRUE)</f>
        <v>B</v>
      </c>
      <c r="S880" s="5">
        <f>VLOOKUP(C880,Sheet1!$A$2:$B$1001,2,FALSE)</f>
        <v>37995</v>
      </c>
      <c r="T880" s="6" t="str">
        <f>VLOOKUP(C880,Sheet1!$A$2:$G$1001,7,)</f>
        <v>Tegal</v>
      </c>
      <c r="U880" s="4">
        <f>VLOOKUP(C880,Sheet1!$A$2:$D$1001,4,FALSE)</f>
        <v>158</v>
      </c>
      <c r="V880" s="4">
        <f>VLOOKUP(C880,Sheet1!$A$2:$E$1001,5,FALSE)</f>
        <v>68</v>
      </c>
      <c r="W880" s="4" t="str">
        <f>VLOOKUP(C880,Sheet1!$A$2:$F$1001,6,FALSE)</f>
        <v xml:space="preserve">Gang Jend. A. Yani No. 5
</v>
      </c>
      <c r="X880" s="4" t="str">
        <f>VLOOKUP(Main!C880,Sheet1!$A$2:$C$1001,3,FALSE)</f>
        <v>AB-</v>
      </c>
    </row>
    <row r="881" spans="1:24" ht="15.75" x14ac:dyDescent="0.25">
      <c r="A881" s="43">
        <v>880</v>
      </c>
      <c r="B881" t="str">
        <f>VLOOKUP(D881,Cara!$C$21:$D$27,2,FALSE)</f>
        <v>A</v>
      </c>
      <c r="C881" t="str">
        <f t="shared" si="39"/>
        <v>A0880</v>
      </c>
      <c r="D881" t="s">
        <v>1015</v>
      </c>
      <c r="E881" s="4" t="str">
        <f>VLOOKUP(C881,Detail!$G:$H,2,FALSE)</f>
        <v>Marsito Nasyiah</v>
      </c>
      <c r="F881" s="4" t="str">
        <f>VLOOKUP(D881,Helper!$D$31:$H$36,5,FALSE)</f>
        <v>Pak Krisna</v>
      </c>
      <c r="G881">
        <v>73</v>
      </c>
      <c r="H881">
        <v>69</v>
      </c>
      <c r="I881">
        <v>58</v>
      </c>
      <c r="J881">
        <v>71</v>
      </c>
      <c r="K881">
        <v>85</v>
      </c>
      <c r="L881">
        <v>58</v>
      </c>
      <c r="M881">
        <v>86</v>
      </c>
      <c r="N881" s="36">
        <f>IFERROR(VLOOKUP(C881,Absen!$A$2:$B$501,2,FALSE),"No")</f>
        <v>44858</v>
      </c>
      <c r="O881" t="str">
        <f t="shared" si="40"/>
        <v>October</v>
      </c>
      <c r="P881">
        <f t="shared" si="41"/>
        <v>76</v>
      </c>
      <c r="Q881" s="42">
        <f>(Main!G881*12.5%)+(H881*12.5%)+(J881*12.5%)+(K881*12.5%)+(I881*20%)+(L881*20%)+(P881*10%)</f>
        <v>68.05</v>
      </c>
      <c r="R881" t="str">
        <f>VLOOKUP(Q881,Cara!$E$44:$F$49,2,TRUE)</f>
        <v>C</v>
      </c>
      <c r="S881" s="5">
        <f>VLOOKUP(C881,Sheet1!$A$2:$B$1001,2,FALSE)</f>
        <v>38105</v>
      </c>
      <c r="T881" s="6" t="str">
        <f>VLOOKUP(C881,Sheet1!$A$2:$G$1001,7,)</f>
        <v>Tidore Kepulauan</v>
      </c>
      <c r="U881" s="4">
        <f>VLOOKUP(C881,Sheet1!$A$2:$D$1001,4,FALSE)</f>
        <v>171</v>
      </c>
      <c r="V881" s="4">
        <f>VLOOKUP(C881,Sheet1!$A$2:$E$1001,5,FALSE)</f>
        <v>80</v>
      </c>
      <c r="W881" s="4" t="str">
        <f>VLOOKUP(C881,Sheet1!$A$2:$F$1001,6,FALSE)</f>
        <v xml:space="preserve">Jl. Yos Sudarso No. 5
</v>
      </c>
      <c r="X881" s="4" t="str">
        <f>VLOOKUP(Main!C881,Sheet1!$A$2:$C$1001,3,FALSE)</f>
        <v>AB+</v>
      </c>
    </row>
    <row r="882" spans="1:24" ht="15.75" x14ac:dyDescent="0.25">
      <c r="A882" s="43">
        <v>881</v>
      </c>
      <c r="B882" t="str">
        <f>VLOOKUP(D882,Cara!$C$21:$D$27,2,FALSE)</f>
        <v>B</v>
      </c>
      <c r="C882" t="str">
        <f t="shared" si="39"/>
        <v>B0881</v>
      </c>
      <c r="D882" t="s">
        <v>1014</v>
      </c>
      <c r="E882" s="4" t="str">
        <f>VLOOKUP(C882,Detail!$G:$H,2,FALSE)</f>
        <v>Raihan Nasyiah</v>
      </c>
      <c r="F882" s="4" t="str">
        <f>VLOOKUP(D882,Helper!$D$31:$H$36,5,FALSE)</f>
        <v>Pak Budi</v>
      </c>
      <c r="G882">
        <v>69</v>
      </c>
      <c r="H882">
        <v>50</v>
      </c>
      <c r="I882">
        <v>45</v>
      </c>
      <c r="J882">
        <v>60</v>
      </c>
      <c r="K882">
        <v>73</v>
      </c>
      <c r="L882">
        <v>99</v>
      </c>
      <c r="M882">
        <v>85</v>
      </c>
      <c r="N882" s="36" t="str">
        <f>IFERROR(VLOOKUP(C882,Absen!$A$2:$B$501,2,FALSE),"No")</f>
        <v>No</v>
      </c>
      <c r="O882" t="str">
        <f t="shared" si="40"/>
        <v>No</v>
      </c>
      <c r="P882">
        <f t="shared" si="41"/>
        <v>85</v>
      </c>
      <c r="Q882" s="42">
        <f>(Main!G882*12.5%)+(H882*12.5%)+(J882*12.5%)+(K882*12.5%)+(I882*20%)+(L882*20%)+(P882*10%)</f>
        <v>68.8</v>
      </c>
      <c r="R882" t="str">
        <f>VLOOKUP(Q882,Cara!$E$44:$F$49,2,TRUE)</f>
        <v>C</v>
      </c>
      <c r="S882" s="5">
        <f>VLOOKUP(C882,Sheet1!$A$2:$B$1001,2,FALSE)</f>
        <v>37676</v>
      </c>
      <c r="T882" s="6" t="str">
        <f>VLOOKUP(C882,Sheet1!$A$2:$G$1001,7,)</f>
        <v>Bau-Bau</v>
      </c>
      <c r="U882" s="4">
        <f>VLOOKUP(C882,Sheet1!$A$2:$D$1001,4,FALSE)</f>
        <v>161</v>
      </c>
      <c r="V882" s="4">
        <f>VLOOKUP(C882,Sheet1!$A$2:$E$1001,5,FALSE)</f>
        <v>51</v>
      </c>
      <c r="W882" s="4" t="str">
        <f>VLOOKUP(C882,Sheet1!$A$2:$F$1001,6,FALSE)</f>
        <v xml:space="preserve">Jl. Laswi No. 8
</v>
      </c>
      <c r="X882" s="4" t="str">
        <f>VLOOKUP(Main!C882,Sheet1!$A$2:$C$1001,3,FALSE)</f>
        <v>A+</v>
      </c>
    </row>
    <row r="883" spans="1:24" ht="15.75" x14ac:dyDescent="0.25">
      <c r="A883" s="43">
        <v>882</v>
      </c>
      <c r="B883" t="str">
        <f>VLOOKUP(D883,Cara!$C$21:$D$27,2,FALSE)</f>
        <v>C</v>
      </c>
      <c r="C883" t="str">
        <f t="shared" si="39"/>
        <v>C0882</v>
      </c>
      <c r="D883" t="s">
        <v>1012</v>
      </c>
      <c r="E883" s="4" t="str">
        <f>VLOOKUP(C883,Detail!$G:$H,2,FALSE)</f>
        <v>Cawuk Sihotang</v>
      </c>
      <c r="F883" s="4" t="str">
        <f>VLOOKUP(D883,Helper!$D$31:$H$36,5,FALSE)</f>
        <v>Pak Andi</v>
      </c>
      <c r="G883">
        <v>85</v>
      </c>
      <c r="H883">
        <v>59</v>
      </c>
      <c r="I883">
        <v>68</v>
      </c>
      <c r="J883">
        <v>72</v>
      </c>
      <c r="K883">
        <v>81</v>
      </c>
      <c r="L883">
        <v>87</v>
      </c>
      <c r="M883">
        <v>62</v>
      </c>
      <c r="N883" s="36">
        <f>IFERROR(VLOOKUP(C883,Absen!$A$2:$B$501,2,FALSE),"No")</f>
        <v>44845</v>
      </c>
      <c r="O883" t="str">
        <f t="shared" si="40"/>
        <v>October</v>
      </c>
      <c r="P883">
        <f t="shared" si="41"/>
        <v>52</v>
      </c>
      <c r="Q883" s="42">
        <f>(Main!G883*12.5%)+(H883*12.5%)+(J883*12.5%)+(K883*12.5%)+(I883*20%)+(L883*20%)+(P883*10%)</f>
        <v>73.325000000000003</v>
      </c>
      <c r="R883" t="str">
        <f>VLOOKUP(Q883,Cara!$E$44:$F$49,2,TRUE)</f>
        <v>B</v>
      </c>
      <c r="S883" s="5">
        <f>VLOOKUP(C883,Sheet1!$A$2:$B$1001,2,FALSE)</f>
        <v>38445</v>
      </c>
      <c r="T883" s="6" t="str">
        <f>VLOOKUP(C883,Sheet1!$A$2:$G$1001,7,)</f>
        <v>Padangpanjang</v>
      </c>
      <c r="U883" s="4">
        <f>VLOOKUP(C883,Sheet1!$A$2:$D$1001,4,FALSE)</f>
        <v>174</v>
      </c>
      <c r="V883" s="4">
        <f>VLOOKUP(C883,Sheet1!$A$2:$E$1001,5,FALSE)</f>
        <v>69</v>
      </c>
      <c r="W883" s="4" t="str">
        <f>VLOOKUP(C883,Sheet1!$A$2:$F$1001,6,FALSE)</f>
        <v xml:space="preserve">Gang Moch. Ramdan No. 3
</v>
      </c>
      <c r="X883" s="4" t="str">
        <f>VLOOKUP(Main!C883,Sheet1!$A$2:$C$1001,3,FALSE)</f>
        <v>AB+</v>
      </c>
    </row>
    <row r="884" spans="1:24" ht="15.75" x14ac:dyDescent="0.25">
      <c r="A884" s="43">
        <v>883</v>
      </c>
      <c r="B884" t="str">
        <f>VLOOKUP(D884,Cara!$C$21:$D$27,2,FALSE)</f>
        <v>C</v>
      </c>
      <c r="C884" t="str">
        <f t="shared" si="39"/>
        <v>C0883</v>
      </c>
      <c r="D884" t="s">
        <v>1012</v>
      </c>
      <c r="E884" s="4" t="str">
        <f>VLOOKUP(C884,Detail!$G:$H,2,FALSE)</f>
        <v>Lanjar Utami</v>
      </c>
      <c r="F884" s="4" t="str">
        <f>VLOOKUP(D884,Helper!$D$31:$H$36,5,FALSE)</f>
        <v>Pak Andi</v>
      </c>
      <c r="G884">
        <v>53</v>
      </c>
      <c r="H884">
        <v>73</v>
      </c>
      <c r="I884">
        <v>70</v>
      </c>
      <c r="J884">
        <v>67</v>
      </c>
      <c r="K884">
        <v>52</v>
      </c>
      <c r="L884">
        <v>87</v>
      </c>
      <c r="M884">
        <v>84</v>
      </c>
      <c r="N884" s="36" t="str">
        <f>IFERROR(VLOOKUP(C884,Absen!$A$2:$B$501,2,FALSE),"No")</f>
        <v>No</v>
      </c>
      <c r="O884" t="str">
        <f t="shared" si="40"/>
        <v>No</v>
      </c>
      <c r="P884">
        <f t="shared" si="41"/>
        <v>84</v>
      </c>
      <c r="Q884" s="42">
        <f>(Main!G884*12.5%)+(H884*12.5%)+(J884*12.5%)+(K884*12.5%)+(I884*20%)+(L884*20%)+(P884*10%)</f>
        <v>70.425000000000011</v>
      </c>
      <c r="R884" t="str">
        <f>VLOOKUP(Q884,Cara!$E$44:$F$49,2,TRUE)</f>
        <v>B</v>
      </c>
      <c r="S884" s="5">
        <f>VLOOKUP(C884,Sheet1!$A$2:$B$1001,2,FALSE)</f>
        <v>37967</v>
      </c>
      <c r="T884" s="6" t="str">
        <f>VLOOKUP(C884,Sheet1!$A$2:$G$1001,7,)</f>
        <v>Lhokseumawe</v>
      </c>
      <c r="U884" s="4">
        <f>VLOOKUP(C884,Sheet1!$A$2:$D$1001,4,FALSE)</f>
        <v>159</v>
      </c>
      <c r="V884" s="4">
        <f>VLOOKUP(C884,Sheet1!$A$2:$E$1001,5,FALSE)</f>
        <v>62</v>
      </c>
      <c r="W884" s="4" t="str">
        <f>VLOOKUP(C884,Sheet1!$A$2:$F$1001,6,FALSE)</f>
        <v xml:space="preserve">Jl. Erlangga No. 5
</v>
      </c>
      <c r="X884" s="4" t="str">
        <f>VLOOKUP(Main!C884,Sheet1!$A$2:$C$1001,3,FALSE)</f>
        <v>A-</v>
      </c>
    </row>
    <row r="885" spans="1:24" ht="15.75" x14ac:dyDescent="0.25">
      <c r="A885" s="43">
        <v>884</v>
      </c>
      <c r="B885" t="str">
        <f>VLOOKUP(D885,Cara!$C$21:$D$27,2,FALSE)</f>
        <v>D</v>
      </c>
      <c r="C885" t="str">
        <f t="shared" si="39"/>
        <v>D0884</v>
      </c>
      <c r="D885" t="s">
        <v>1013</v>
      </c>
      <c r="E885" s="4" t="str">
        <f>VLOOKUP(C885,Detail!$G:$H,2,FALSE)</f>
        <v>Jail Budiman</v>
      </c>
      <c r="F885" s="4" t="str">
        <f>VLOOKUP(D885,Helper!$D$31:$H$36,5,FALSE)</f>
        <v>Bu Made</v>
      </c>
      <c r="G885">
        <v>77</v>
      </c>
      <c r="H885">
        <v>75</v>
      </c>
      <c r="I885">
        <v>85</v>
      </c>
      <c r="J885">
        <v>55</v>
      </c>
      <c r="K885">
        <v>88</v>
      </c>
      <c r="L885">
        <v>66</v>
      </c>
      <c r="M885">
        <v>92</v>
      </c>
      <c r="N885" s="36" t="str">
        <f>IFERROR(VLOOKUP(C885,Absen!$A$2:$B$501,2,FALSE),"No")</f>
        <v>No</v>
      </c>
      <c r="O885" t="str">
        <f t="shared" si="40"/>
        <v>No</v>
      </c>
      <c r="P885">
        <f t="shared" si="41"/>
        <v>92</v>
      </c>
      <c r="Q885" s="42">
        <f>(Main!G885*12.5%)+(H885*12.5%)+(J885*12.5%)+(K885*12.5%)+(I885*20%)+(L885*20%)+(P885*10%)</f>
        <v>76.275000000000006</v>
      </c>
      <c r="R885" t="str">
        <f>VLOOKUP(Q885,Cara!$E$44:$F$49,2,TRUE)</f>
        <v>B</v>
      </c>
      <c r="S885" s="5">
        <f>VLOOKUP(C885,Sheet1!$A$2:$B$1001,2,FALSE)</f>
        <v>38153</v>
      </c>
      <c r="T885" s="6" t="str">
        <f>VLOOKUP(C885,Sheet1!$A$2:$G$1001,7,)</f>
        <v>Tomohon</v>
      </c>
      <c r="U885" s="4">
        <f>VLOOKUP(C885,Sheet1!$A$2:$D$1001,4,FALSE)</f>
        <v>158</v>
      </c>
      <c r="V885" s="4">
        <f>VLOOKUP(C885,Sheet1!$A$2:$E$1001,5,FALSE)</f>
        <v>46</v>
      </c>
      <c r="W885" s="4" t="str">
        <f>VLOOKUP(C885,Sheet1!$A$2:$F$1001,6,FALSE)</f>
        <v>Gang Rajawali Barat No. 01</v>
      </c>
      <c r="X885" s="4" t="str">
        <f>VLOOKUP(Main!C885,Sheet1!$A$2:$C$1001,3,FALSE)</f>
        <v>B-</v>
      </c>
    </row>
    <row r="886" spans="1:24" ht="15.75" x14ac:dyDescent="0.25">
      <c r="A886" s="43">
        <v>885</v>
      </c>
      <c r="B886" t="str">
        <f>VLOOKUP(D886,Cara!$C$21:$D$27,2,FALSE)</f>
        <v>B</v>
      </c>
      <c r="C886" t="str">
        <f t="shared" si="39"/>
        <v>B0885</v>
      </c>
      <c r="D886" t="s">
        <v>1014</v>
      </c>
      <c r="E886" s="4" t="str">
        <f>VLOOKUP(C886,Detail!$G:$H,2,FALSE)</f>
        <v>Karsa Padmasari</v>
      </c>
      <c r="F886" s="4" t="str">
        <f>VLOOKUP(D886,Helper!$D$31:$H$36,5,FALSE)</f>
        <v>Pak Budi</v>
      </c>
      <c r="G886">
        <v>72</v>
      </c>
      <c r="H886">
        <v>69</v>
      </c>
      <c r="I886">
        <v>94</v>
      </c>
      <c r="J886">
        <v>68</v>
      </c>
      <c r="K886">
        <v>76</v>
      </c>
      <c r="L886">
        <v>77</v>
      </c>
      <c r="M886">
        <v>87</v>
      </c>
      <c r="N886" s="36" t="str">
        <f>IFERROR(VLOOKUP(C886,Absen!$A$2:$B$501,2,FALSE),"No")</f>
        <v>No</v>
      </c>
      <c r="O886" t="str">
        <f t="shared" si="40"/>
        <v>No</v>
      </c>
      <c r="P886">
        <f t="shared" si="41"/>
        <v>87</v>
      </c>
      <c r="Q886" s="42">
        <f>(Main!G886*12.5%)+(H886*12.5%)+(J886*12.5%)+(K886*12.5%)+(I886*20%)+(L886*20%)+(P886*10%)</f>
        <v>78.525000000000006</v>
      </c>
      <c r="R886" t="str">
        <f>VLOOKUP(Q886,Cara!$E$44:$F$49,2,TRUE)</f>
        <v>B</v>
      </c>
      <c r="S886" s="5">
        <f>VLOOKUP(C886,Sheet1!$A$2:$B$1001,2,FALSE)</f>
        <v>37566</v>
      </c>
      <c r="T886" s="6" t="str">
        <f>VLOOKUP(C886,Sheet1!$A$2:$G$1001,7,)</f>
        <v>Mataram</v>
      </c>
      <c r="U886" s="4">
        <f>VLOOKUP(C886,Sheet1!$A$2:$D$1001,4,FALSE)</f>
        <v>170</v>
      </c>
      <c r="V886" s="4">
        <f>VLOOKUP(C886,Sheet1!$A$2:$E$1001,5,FALSE)</f>
        <v>52</v>
      </c>
      <c r="W886" s="4" t="str">
        <f>VLOOKUP(C886,Sheet1!$A$2:$F$1001,6,FALSE)</f>
        <v xml:space="preserve">Gg. Cikutra Barat No. 2
</v>
      </c>
      <c r="X886" s="4" t="str">
        <f>VLOOKUP(Main!C886,Sheet1!$A$2:$C$1001,3,FALSE)</f>
        <v>O-</v>
      </c>
    </row>
    <row r="887" spans="1:24" ht="15.75" x14ac:dyDescent="0.25">
      <c r="A887" s="43">
        <v>886</v>
      </c>
      <c r="B887" t="str">
        <f>VLOOKUP(D887,Cara!$C$21:$D$27,2,FALSE)</f>
        <v>B</v>
      </c>
      <c r="C887" t="str">
        <f t="shared" si="39"/>
        <v>B0886</v>
      </c>
      <c r="D887" t="s">
        <v>1014</v>
      </c>
      <c r="E887" s="4" t="str">
        <f>VLOOKUP(C887,Detail!$G:$H,2,FALSE)</f>
        <v>Muhammad Wijaya</v>
      </c>
      <c r="F887" s="4" t="str">
        <f>VLOOKUP(D887,Helper!$D$31:$H$36,5,FALSE)</f>
        <v>Pak Budi</v>
      </c>
      <c r="G887">
        <v>64</v>
      </c>
      <c r="H887">
        <v>63</v>
      </c>
      <c r="I887">
        <v>35</v>
      </c>
      <c r="J887">
        <v>63</v>
      </c>
      <c r="K887">
        <v>54</v>
      </c>
      <c r="L887">
        <v>77</v>
      </c>
      <c r="M887">
        <v>82</v>
      </c>
      <c r="N887" s="36" t="str">
        <f>IFERROR(VLOOKUP(C887,Absen!$A$2:$B$501,2,FALSE),"No")</f>
        <v>No</v>
      </c>
      <c r="O887" t="str">
        <f t="shared" si="40"/>
        <v>No</v>
      </c>
      <c r="P887">
        <f t="shared" si="41"/>
        <v>82</v>
      </c>
      <c r="Q887" s="42">
        <f>(Main!G887*12.5%)+(H887*12.5%)+(J887*12.5%)+(K887*12.5%)+(I887*20%)+(L887*20%)+(P887*10%)</f>
        <v>61.1</v>
      </c>
      <c r="R887" t="str">
        <f>VLOOKUP(Q887,Cara!$E$44:$F$49,2,TRUE)</f>
        <v>C</v>
      </c>
      <c r="S887" s="5">
        <f>VLOOKUP(C887,Sheet1!$A$2:$B$1001,2,FALSE)</f>
        <v>37583</v>
      </c>
      <c r="T887" s="6" t="str">
        <f>VLOOKUP(C887,Sheet1!$A$2:$G$1001,7,)</f>
        <v>Bogor</v>
      </c>
      <c r="U887" s="4">
        <f>VLOOKUP(C887,Sheet1!$A$2:$D$1001,4,FALSE)</f>
        <v>168</v>
      </c>
      <c r="V887" s="4">
        <f>VLOOKUP(C887,Sheet1!$A$2:$E$1001,5,FALSE)</f>
        <v>87</v>
      </c>
      <c r="W887" s="4" t="str">
        <f>VLOOKUP(C887,Sheet1!$A$2:$F$1001,6,FALSE)</f>
        <v xml:space="preserve">Gang Laswi No. 2
</v>
      </c>
      <c r="X887" s="4" t="str">
        <f>VLOOKUP(Main!C887,Sheet1!$A$2:$C$1001,3,FALSE)</f>
        <v>B+</v>
      </c>
    </row>
    <row r="888" spans="1:24" ht="15.75" x14ac:dyDescent="0.25">
      <c r="A888" s="43">
        <v>887</v>
      </c>
      <c r="B888" t="str">
        <f>VLOOKUP(D888,Cara!$C$21:$D$27,2,FALSE)</f>
        <v>B</v>
      </c>
      <c r="C888" t="str">
        <f t="shared" si="39"/>
        <v>B0887</v>
      </c>
      <c r="D888" t="s">
        <v>1014</v>
      </c>
      <c r="E888" s="4" t="str">
        <f>VLOOKUP(C888,Detail!$G:$H,2,FALSE)</f>
        <v>Cemplunk Rajata</v>
      </c>
      <c r="F888" s="4" t="str">
        <f>VLOOKUP(D888,Helper!$D$31:$H$36,5,FALSE)</f>
        <v>Pak Budi</v>
      </c>
      <c r="G888">
        <v>69</v>
      </c>
      <c r="H888">
        <v>68</v>
      </c>
      <c r="I888">
        <v>77</v>
      </c>
      <c r="J888">
        <v>74</v>
      </c>
      <c r="K888">
        <v>90</v>
      </c>
      <c r="L888">
        <v>41</v>
      </c>
      <c r="M888">
        <v>87</v>
      </c>
      <c r="N888" s="36">
        <f>IFERROR(VLOOKUP(C888,Absen!$A$2:$B$501,2,FALSE),"No")</f>
        <v>44754</v>
      </c>
      <c r="O888" t="str">
        <f t="shared" si="40"/>
        <v>July</v>
      </c>
      <c r="P888">
        <f t="shared" si="41"/>
        <v>77</v>
      </c>
      <c r="Q888" s="42">
        <f>(Main!G888*12.5%)+(H888*12.5%)+(J888*12.5%)+(K888*12.5%)+(I888*20%)+(L888*20%)+(P888*10%)</f>
        <v>68.924999999999997</v>
      </c>
      <c r="R888" t="str">
        <f>VLOOKUP(Q888,Cara!$E$44:$F$49,2,TRUE)</f>
        <v>C</v>
      </c>
      <c r="S888" s="5">
        <f>VLOOKUP(C888,Sheet1!$A$2:$B$1001,2,FALSE)</f>
        <v>37355</v>
      </c>
      <c r="T888" s="6" t="str">
        <f>VLOOKUP(C888,Sheet1!$A$2:$G$1001,7,)</f>
        <v>Tidore Kepulauan</v>
      </c>
      <c r="U888" s="4">
        <f>VLOOKUP(C888,Sheet1!$A$2:$D$1001,4,FALSE)</f>
        <v>178</v>
      </c>
      <c r="V888" s="4">
        <f>VLOOKUP(C888,Sheet1!$A$2:$E$1001,5,FALSE)</f>
        <v>69</v>
      </c>
      <c r="W888" s="4" t="str">
        <f>VLOOKUP(C888,Sheet1!$A$2:$F$1001,6,FALSE)</f>
        <v>Jalan Ronggowarsito No. 42</v>
      </c>
      <c r="X888" s="4" t="str">
        <f>VLOOKUP(Main!C888,Sheet1!$A$2:$C$1001,3,FALSE)</f>
        <v>O-</v>
      </c>
    </row>
    <row r="889" spans="1:24" ht="15.75" x14ac:dyDescent="0.25">
      <c r="A889" s="43">
        <v>888</v>
      </c>
      <c r="B889" t="str">
        <f>VLOOKUP(D889,Cara!$C$21:$D$27,2,FALSE)</f>
        <v>F</v>
      </c>
      <c r="C889" t="str">
        <f t="shared" si="39"/>
        <v>F0888</v>
      </c>
      <c r="D889" t="s">
        <v>1011</v>
      </c>
      <c r="E889" s="4" t="str">
        <f>VLOOKUP(C889,Detail!$G:$H,2,FALSE)</f>
        <v>Hartaka Utami</v>
      </c>
      <c r="F889" s="4" t="str">
        <f>VLOOKUP(D889,Helper!$D$31:$H$36,5,FALSE)</f>
        <v>Bu Dwi</v>
      </c>
      <c r="G889">
        <v>83</v>
      </c>
      <c r="H889">
        <v>74</v>
      </c>
      <c r="I889">
        <v>39</v>
      </c>
      <c r="J889">
        <v>75</v>
      </c>
      <c r="K889">
        <v>92</v>
      </c>
      <c r="L889">
        <v>44</v>
      </c>
      <c r="M889">
        <v>78</v>
      </c>
      <c r="N889" s="36" t="str">
        <f>IFERROR(VLOOKUP(C889,Absen!$A$2:$B$501,2,FALSE),"No")</f>
        <v>No</v>
      </c>
      <c r="O889" t="str">
        <f t="shared" si="40"/>
        <v>No</v>
      </c>
      <c r="P889">
        <f t="shared" si="41"/>
        <v>78</v>
      </c>
      <c r="Q889" s="42">
        <f>(Main!G889*12.5%)+(H889*12.5%)+(J889*12.5%)+(K889*12.5%)+(I889*20%)+(L889*20%)+(P889*10%)</f>
        <v>64.899999999999991</v>
      </c>
      <c r="R889" t="str">
        <f>VLOOKUP(Q889,Cara!$E$44:$F$49,2,TRUE)</f>
        <v>C</v>
      </c>
      <c r="S889" s="5">
        <f>VLOOKUP(C889,Sheet1!$A$2:$B$1001,2,FALSE)</f>
        <v>37530</v>
      </c>
      <c r="T889" s="6" t="str">
        <f>VLOOKUP(C889,Sheet1!$A$2:$G$1001,7,)</f>
        <v>Bontang</v>
      </c>
      <c r="U889" s="4">
        <f>VLOOKUP(C889,Sheet1!$A$2:$D$1001,4,FALSE)</f>
        <v>174</v>
      </c>
      <c r="V889" s="4">
        <f>VLOOKUP(C889,Sheet1!$A$2:$E$1001,5,FALSE)</f>
        <v>59</v>
      </c>
      <c r="W889" s="4" t="str">
        <f>VLOOKUP(C889,Sheet1!$A$2:$F$1001,6,FALSE)</f>
        <v>Jalan Monginsidi No. 10</v>
      </c>
      <c r="X889" s="4" t="str">
        <f>VLOOKUP(Main!C889,Sheet1!$A$2:$C$1001,3,FALSE)</f>
        <v>B+</v>
      </c>
    </row>
    <row r="890" spans="1:24" ht="15.75" x14ac:dyDescent="0.25">
      <c r="A890" s="43">
        <v>889</v>
      </c>
      <c r="B890" t="str">
        <f>VLOOKUP(D890,Cara!$C$21:$D$27,2,FALSE)</f>
        <v>F</v>
      </c>
      <c r="C890" t="str">
        <f t="shared" si="39"/>
        <v>F0889</v>
      </c>
      <c r="D890" t="s">
        <v>1011</v>
      </c>
      <c r="E890" s="4" t="str">
        <f>VLOOKUP(C890,Detail!$G:$H,2,FALSE)</f>
        <v>Radit Kuswandari</v>
      </c>
      <c r="F890" s="4" t="str">
        <f>VLOOKUP(D890,Helper!$D$31:$H$36,5,FALSE)</f>
        <v>Bu Dwi</v>
      </c>
      <c r="G890">
        <v>94</v>
      </c>
      <c r="H890">
        <v>54</v>
      </c>
      <c r="I890">
        <v>45</v>
      </c>
      <c r="J890">
        <v>67</v>
      </c>
      <c r="K890">
        <v>62</v>
      </c>
      <c r="L890">
        <v>72</v>
      </c>
      <c r="M890">
        <v>70</v>
      </c>
      <c r="N890" s="36" t="str">
        <f>IFERROR(VLOOKUP(C890,Absen!$A$2:$B$501,2,FALSE),"No")</f>
        <v>No</v>
      </c>
      <c r="O890" t="str">
        <f t="shared" si="40"/>
        <v>No</v>
      </c>
      <c r="P890">
        <f t="shared" si="41"/>
        <v>70</v>
      </c>
      <c r="Q890" s="42">
        <f>(Main!G890*12.5%)+(H890*12.5%)+(J890*12.5%)+(K890*12.5%)+(I890*20%)+(L890*20%)+(P890*10%)</f>
        <v>65.025000000000006</v>
      </c>
      <c r="R890" t="str">
        <f>VLOOKUP(Q890,Cara!$E$44:$F$49,2,TRUE)</f>
        <v>C</v>
      </c>
      <c r="S890" s="5">
        <f>VLOOKUP(C890,Sheet1!$A$2:$B$1001,2,FALSE)</f>
        <v>37273</v>
      </c>
      <c r="T890" s="6" t="str">
        <f>VLOOKUP(C890,Sheet1!$A$2:$G$1001,7,)</f>
        <v>Ambon</v>
      </c>
      <c r="U890" s="4">
        <f>VLOOKUP(C890,Sheet1!$A$2:$D$1001,4,FALSE)</f>
        <v>159</v>
      </c>
      <c r="V890" s="4">
        <f>VLOOKUP(C890,Sheet1!$A$2:$E$1001,5,FALSE)</f>
        <v>53</v>
      </c>
      <c r="W890" s="4" t="str">
        <f>VLOOKUP(C890,Sheet1!$A$2:$F$1001,6,FALSE)</f>
        <v xml:space="preserve">Gg. Stasiun Wonokromo No. 8
</v>
      </c>
      <c r="X890" s="4" t="str">
        <f>VLOOKUP(Main!C890,Sheet1!$A$2:$C$1001,3,FALSE)</f>
        <v>AB-</v>
      </c>
    </row>
    <row r="891" spans="1:24" ht="15.75" x14ac:dyDescent="0.25">
      <c r="A891" s="43">
        <v>890</v>
      </c>
      <c r="B891" t="str">
        <f>VLOOKUP(D891,Cara!$C$21:$D$27,2,FALSE)</f>
        <v>F</v>
      </c>
      <c r="C891" t="str">
        <f t="shared" si="39"/>
        <v>F0890</v>
      </c>
      <c r="D891" t="s">
        <v>1011</v>
      </c>
      <c r="E891" s="4" t="str">
        <f>VLOOKUP(C891,Detail!$G:$H,2,FALSE)</f>
        <v>Asmadi Prabowo</v>
      </c>
      <c r="F891" s="4" t="str">
        <f>VLOOKUP(D891,Helper!$D$31:$H$36,5,FALSE)</f>
        <v>Bu Dwi</v>
      </c>
      <c r="G891">
        <v>64</v>
      </c>
      <c r="H891">
        <v>66</v>
      </c>
      <c r="I891">
        <v>87</v>
      </c>
      <c r="J891">
        <v>65</v>
      </c>
      <c r="K891">
        <v>94</v>
      </c>
      <c r="L891">
        <v>78</v>
      </c>
      <c r="M891">
        <v>77</v>
      </c>
      <c r="N891" s="36" t="str">
        <f>IFERROR(VLOOKUP(C891,Absen!$A$2:$B$501,2,FALSE),"No")</f>
        <v>No</v>
      </c>
      <c r="O891" t="str">
        <f t="shared" si="40"/>
        <v>No</v>
      </c>
      <c r="P891">
        <f t="shared" si="41"/>
        <v>77</v>
      </c>
      <c r="Q891" s="42">
        <f>(Main!G891*12.5%)+(H891*12.5%)+(J891*12.5%)+(K891*12.5%)+(I891*20%)+(L891*20%)+(P891*10%)</f>
        <v>76.825000000000003</v>
      </c>
      <c r="R891" t="str">
        <f>VLOOKUP(Q891,Cara!$E$44:$F$49,2,TRUE)</f>
        <v>B</v>
      </c>
      <c r="S891" s="5">
        <f>VLOOKUP(C891,Sheet1!$A$2:$B$1001,2,FALSE)</f>
        <v>37222</v>
      </c>
      <c r="T891" s="6" t="str">
        <f>VLOOKUP(C891,Sheet1!$A$2:$G$1001,7,)</f>
        <v>Lubuklinggau</v>
      </c>
      <c r="U891" s="4">
        <f>VLOOKUP(C891,Sheet1!$A$2:$D$1001,4,FALSE)</f>
        <v>178</v>
      </c>
      <c r="V891" s="4">
        <f>VLOOKUP(C891,Sheet1!$A$2:$E$1001,5,FALSE)</f>
        <v>91</v>
      </c>
      <c r="W891" s="4" t="str">
        <f>VLOOKUP(C891,Sheet1!$A$2:$F$1001,6,FALSE)</f>
        <v>Gang Raya Setiabudhi No. 60</v>
      </c>
      <c r="X891" s="4" t="str">
        <f>VLOOKUP(Main!C891,Sheet1!$A$2:$C$1001,3,FALSE)</f>
        <v>B+</v>
      </c>
    </row>
    <row r="892" spans="1:24" ht="15.75" x14ac:dyDescent="0.25">
      <c r="A892" s="43">
        <v>891</v>
      </c>
      <c r="B892" t="str">
        <f>VLOOKUP(D892,Cara!$C$21:$D$27,2,FALSE)</f>
        <v>B</v>
      </c>
      <c r="C892" t="str">
        <f t="shared" si="39"/>
        <v>B0891</v>
      </c>
      <c r="D892" t="s">
        <v>1014</v>
      </c>
      <c r="E892" s="4" t="str">
        <f>VLOOKUP(C892,Detail!$G:$H,2,FALSE)</f>
        <v>Artawan Zulaika</v>
      </c>
      <c r="F892" s="4" t="str">
        <f>VLOOKUP(D892,Helper!$D$31:$H$36,5,FALSE)</f>
        <v>Pak Budi</v>
      </c>
      <c r="G892">
        <v>63</v>
      </c>
      <c r="H892">
        <v>43</v>
      </c>
      <c r="I892">
        <v>86</v>
      </c>
      <c r="J892">
        <v>58</v>
      </c>
      <c r="K892">
        <v>86</v>
      </c>
      <c r="L892">
        <v>76</v>
      </c>
      <c r="M892">
        <v>69</v>
      </c>
      <c r="N892" s="36" t="str">
        <f>IFERROR(VLOOKUP(C892,Absen!$A$2:$B$501,2,FALSE),"No")</f>
        <v>No</v>
      </c>
      <c r="O892" t="str">
        <f t="shared" si="40"/>
        <v>No</v>
      </c>
      <c r="P892">
        <f t="shared" si="41"/>
        <v>69</v>
      </c>
      <c r="Q892" s="42">
        <f>(Main!G892*12.5%)+(H892*12.5%)+(J892*12.5%)+(K892*12.5%)+(I892*20%)+(L892*20%)+(P892*10%)</f>
        <v>70.550000000000011</v>
      </c>
      <c r="R892" t="str">
        <f>VLOOKUP(Q892,Cara!$E$44:$F$49,2,TRUE)</f>
        <v>B</v>
      </c>
      <c r="S892" s="5">
        <f>VLOOKUP(C892,Sheet1!$A$2:$B$1001,2,FALSE)</f>
        <v>38431</v>
      </c>
      <c r="T892" s="6" t="str">
        <f>VLOOKUP(C892,Sheet1!$A$2:$G$1001,7,)</f>
        <v>Gorontalo</v>
      </c>
      <c r="U892" s="4">
        <f>VLOOKUP(C892,Sheet1!$A$2:$D$1001,4,FALSE)</f>
        <v>159</v>
      </c>
      <c r="V892" s="4">
        <f>VLOOKUP(C892,Sheet1!$A$2:$E$1001,5,FALSE)</f>
        <v>86</v>
      </c>
      <c r="W892" s="4" t="str">
        <f>VLOOKUP(C892,Sheet1!$A$2:$F$1001,6,FALSE)</f>
        <v xml:space="preserve">Gang W.R. Supratman No. 6
</v>
      </c>
      <c r="X892" s="4" t="str">
        <f>VLOOKUP(Main!C892,Sheet1!$A$2:$C$1001,3,FALSE)</f>
        <v>O+</v>
      </c>
    </row>
    <row r="893" spans="1:24" ht="15.75" x14ac:dyDescent="0.25">
      <c r="A893" s="43">
        <v>754</v>
      </c>
      <c r="B893" t="str">
        <f>VLOOKUP(D893,Cara!$C$21:$D$27,2,FALSE)</f>
        <v>E</v>
      </c>
      <c r="C893" t="str">
        <f t="shared" si="39"/>
        <v>E0754</v>
      </c>
      <c r="D893" t="s">
        <v>1010</v>
      </c>
      <c r="E893" s="4" t="str">
        <f>VLOOKUP(C893,Detail!$G:$H,2,FALSE)</f>
        <v>Mursinin Dabukke</v>
      </c>
      <c r="F893" s="4" t="str">
        <f>VLOOKUP(D893,Helper!$D$31:$H$36,5,FALSE)</f>
        <v>Bu Ratna</v>
      </c>
      <c r="G893">
        <v>86</v>
      </c>
      <c r="H893">
        <v>59</v>
      </c>
      <c r="I893">
        <v>90</v>
      </c>
      <c r="J893">
        <v>64</v>
      </c>
      <c r="K893">
        <v>82</v>
      </c>
      <c r="L893">
        <v>88</v>
      </c>
      <c r="M893">
        <v>97</v>
      </c>
      <c r="N893" s="36">
        <f>IFERROR(VLOOKUP(C893,Absen!$A$2:$B$501,2,FALSE),"No")</f>
        <v>44860</v>
      </c>
      <c r="O893" t="str">
        <f t="shared" si="40"/>
        <v>October</v>
      </c>
      <c r="P893">
        <f t="shared" si="41"/>
        <v>87</v>
      </c>
      <c r="Q893" s="42">
        <f>(Main!G893*12.5%)+(H893*12.5%)+(J893*12.5%)+(K893*12.5%)+(I893*20%)+(L893*20%)+(P893*10%)</f>
        <v>80.674999999999997</v>
      </c>
      <c r="R893" t="str">
        <f>VLOOKUP(Q893,Cara!$E$44:$F$49,2,TRUE)</f>
        <v>A</v>
      </c>
      <c r="S893" s="5">
        <f>VLOOKUP(C893,Sheet1!$A$2:$B$1001,2,FALSE)</f>
        <v>38092</v>
      </c>
      <c r="T893" s="6" t="str">
        <f>VLOOKUP(C893,Sheet1!$A$2:$G$1001,7,)</f>
        <v>Parepare</v>
      </c>
      <c r="U893" s="4">
        <f>VLOOKUP(C893,Sheet1!$A$2:$D$1001,4,FALSE)</f>
        <v>160</v>
      </c>
      <c r="V893" s="4">
        <f>VLOOKUP(C893,Sheet1!$A$2:$E$1001,5,FALSE)</f>
        <v>59</v>
      </c>
      <c r="W893" s="4" t="str">
        <f>VLOOKUP(C893,Sheet1!$A$2:$F$1001,6,FALSE)</f>
        <v xml:space="preserve">Gang Bangka Raya No. 7
</v>
      </c>
      <c r="X893" s="4" t="str">
        <f>VLOOKUP(Main!C893,Sheet1!$A$2:$C$1001,3,FALSE)</f>
        <v>B+</v>
      </c>
    </row>
    <row r="894" spans="1:24" ht="15.75" x14ac:dyDescent="0.25">
      <c r="A894" s="43">
        <v>893</v>
      </c>
      <c r="B894" t="str">
        <f>VLOOKUP(D894,Cara!$C$21:$D$27,2,FALSE)</f>
        <v>B</v>
      </c>
      <c r="C894" t="str">
        <f t="shared" si="39"/>
        <v>B0893</v>
      </c>
      <c r="D894" t="s">
        <v>1014</v>
      </c>
      <c r="E894" s="4" t="str">
        <f>VLOOKUP(C894,Detail!$G:$H,2,FALSE)</f>
        <v>Sari Wulandari</v>
      </c>
      <c r="F894" s="4" t="str">
        <f>VLOOKUP(D894,Helper!$D$31:$H$36,5,FALSE)</f>
        <v>Pak Budi</v>
      </c>
      <c r="G894">
        <v>77</v>
      </c>
      <c r="H894">
        <v>44</v>
      </c>
      <c r="I894">
        <v>46</v>
      </c>
      <c r="J894">
        <v>75</v>
      </c>
      <c r="K894">
        <v>52</v>
      </c>
      <c r="L894">
        <v>59</v>
      </c>
      <c r="M894">
        <v>82</v>
      </c>
      <c r="N894" s="36">
        <f>IFERROR(VLOOKUP(C894,Absen!$A$2:$B$501,2,FALSE),"No")</f>
        <v>44837</v>
      </c>
      <c r="O894" t="str">
        <f t="shared" si="40"/>
        <v>October</v>
      </c>
      <c r="P894">
        <f t="shared" si="41"/>
        <v>72</v>
      </c>
      <c r="Q894" s="42">
        <f>(Main!G894*12.5%)+(H894*12.5%)+(J894*12.5%)+(K894*12.5%)+(I894*20%)+(L894*20%)+(P894*10%)</f>
        <v>59.2</v>
      </c>
      <c r="R894" t="str">
        <f>VLOOKUP(Q894,Cara!$E$44:$F$49,2,TRUE)</f>
        <v>D</v>
      </c>
      <c r="S894" s="5">
        <f>VLOOKUP(C894,Sheet1!$A$2:$B$1001,2,FALSE)</f>
        <v>37429</v>
      </c>
      <c r="T894" s="6" t="str">
        <f>VLOOKUP(C894,Sheet1!$A$2:$G$1001,7,)</f>
        <v>Medan</v>
      </c>
      <c r="U894" s="4">
        <f>VLOOKUP(C894,Sheet1!$A$2:$D$1001,4,FALSE)</f>
        <v>153</v>
      </c>
      <c r="V894" s="4">
        <f>VLOOKUP(C894,Sheet1!$A$2:$E$1001,5,FALSE)</f>
        <v>89</v>
      </c>
      <c r="W894" s="4" t="str">
        <f>VLOOKUP(C894,Sheet1!$A$2:$F$1001,6,FALSE)</f>
        <v xml:space="preserve">Gg. Monginsidi No. 5
</v>
      </c>
      <c r="X894" s="4" t="str">
        <f>VLOOKUP(Main!C894,Sheet1!$A$2:$C$1001,3,FALSE)</f>
        <v>B-</v>
      </c>
    </row>
    <row r="895" spans="1:24" ht="15.75" x14ac:dyDescent="0.25">
      <c r="A895" s="43">
        <v>894</v>
      </c>
      <c r="B895" t="str">
        <f>VLOOKUP(D895,Cara!$C$21:$D$27,2,FALSE)</f>
        <v>E</v>
      </c>
      <c r="C895" t="str">
        <f t="shared" si="39"/>
        <v>E0894</v>
      </c>
      <c r="D895" t="s">
        <v>1010</v>
      </c>
      <c r="E895" s="4" t="str">
        <f>VLOOKUP(C895,Detail!$G:$H,2,FALSE)</f>
        <v>Harimurti Iswahyudi</v>
      </c>
      <c r="F895" s="4" t="str">
        <f>VLOOKUP(D895,Helper!$D$31:$H$36,5,FALSE)</f>
        <v>Bu Ratna</v>
      </c>
      <c r="G895">
        <v>67</v>
      </c>
      <c r="H895">
        <v>65</v>
      </c>
      <c r="I895">
        <v>65</v>
      </c>
      <c r="J895">
        <v>60</v>
      </c>
      <c r="K895">
        <v>63</v>
      </c>
      <c r="L895">
        <v>99</v>
      </c>
      <c r="M895">
        <v>96</v>
      </c>
      <c r="N895" s="36" t="str">
        <f>IFERROR(VLOOKUP(C895,Absen!$A$2:$B$501,2,FALSE),"No")</f>
        <v>No</v>
      </c>
      <c r="O895" t="str">
        <f t="shared" si="40"/>
        <v>No</v>
      </c>
      <c r="P895">
        <f t="shared" si="41"/>
        <v>96</v>
      </c>
      <c r="Q895" s="42">
        <f>(Main!G895*12.5%)+(H895*12.5%)+(J895*12.5%)+(K895*12.5%)+(I895*20%)+(L895*20%)+(P895*10%)</f>
        <v>74.275000000000006</v>
      </c>
      <c r="R895" t="str">
        <f>VLOOKUP(Q895,Cara!$E$44:$F$49,2,TRUE)</f>
        <v>B</v>
      </c>
      <c r="S895" s="5">
        <f>VLOOKUP(C895,Sheet1!$A$2:$B$1001,2,FALSE)</f>
        <v>37754</v>
      </c>
      <c r="T895" s="6" t="str">
        <f>VLOOKUP(C895,Sheet1!$A$2:$G$1001,7,)</f>
        <v>Magelang</v>
      </c>
      <c r="U895" s="4">
        <f>VLOOKUP(C895,Sheet1!$A$2:$D$1001,4,FALSE)</f>
        <v>163</v>
      </c>
      <c r="V895" s="4">
        <f>VLOOKUP(C895,Sheet1!$A$2:$E$1001,5,FALSE)</f>
        <v>76</v>
      </c>
      <c r="W895" s="4" t="str">
        <f>VLOOKUP(C895,Sheet1!$A$2:$F$1001,6,FALSE)</f>
        <v xml:space="preserve">Gg. Kebonjati No. 4
</v>
      </c>
      <c r="X895" s="4" t="str">
        <f>VLOOKUP(Main!C895,Sheet1!$A$2:$C$1001,3,FALSE)</f>
        <v>A-</v>
      </c>
    </row>
    <row r="896" spans="1:24" ht="15.75" x14ac:dyDescent="0.25">
      <c r="A896" s="43">
        <v>895</v>
      </c>
      <c r="B896" t="str">
        <f>VLOOKUP(D896,Cara!$C$21:$D$27,2,FALSE)</f>
        <v>F</v>
      </c>
      <c r="C896" t="str">
        <f t="shared" si="39"/>
        <v>F0895</v>
      </c>
      <c r="D896" t="s">
        <v>1011</v>
      </c>
      <c r="E896" s="4" t="str">
        <f>VLOOKUP(C896,Detail!$G:$H,2,FALSE)</f>
        <v>Ian Prasetya</v>
      </c>
      <c r="F896" s="4" t="str">
        <f>VLOOKUP(D896,Helper!$D$31:$H$36,5,FALSE)</f>
        <v>Bu Dwi</v>
      </c>
      <c r="G896">
        <v>54</v>
      </c>
      <c r="H896">
        <v>58</v>
      </c>
      <c r="I896">
        <v>76</v>
      </c>
      <c r="J896">
        <v>59</v>
      </c>
      <c r="K896">
        <v>51</v>
      </c>
      <c r="L896">
        <v>66</v>
      </c>
      <c r="M896">
        <v>73</v>
      </c>
      <c r="N896" s="36">
        <f>IFERROR(VLOOKUP(C896,Absen!$A$2:$B$501,2,FALSE),"No")</f>
        <v>44842</v>
      </c>
      <c r="O896" t="str">
        <f t="shared" si="40"/>
        <v>October</v>
      </c>
      <c r="P896">
        <f t="shared" si="41"/>
        <v>63</v>
      </c>
      <c r="Q896" s="42">
        <f>(Main!G896*12.5%)+(H896*12.5%)+(J896*12.5%)+(K896*12.5%)+(I896*20%)+(L896*20%)+(P896*10%)</f>
        <v>62.45</v>
      </c>
      <c r="R896" t="str">
        <f>VLOOKUP(Q896,Cara!$E$44:$F$49,2,TRUE)</f>
        <v>C</v>
      </c>
      <c r="S896" s="5">
        <f>VLOOKUP(C896,Sheet1!$A$2:$B$1001,2,FALSE)</f>
        <v>38419</v>
      </c>
      <c r="T896" s="6" t="str">
        <f>VLOOKUP(C896,Sheet1!$A$2:$G$1001,7,)</f>
        <v>Cimahi</v>
      </c>
      <c r="U896" s="4">
        <f>VLOOKUP(C896,Sheet1!$A$2:$D$1001,4,FALSE)</f>
        <v>158</v>
      </c>
      <c r="V896" s="4">
        <f>VLOOKUP(C896,Sheet1!$A$2:$E$1001,5,FALSE)</f>
        <v>56</v>
      </c>
      <c r="W896" s="4" t="str">
        <f>VLOOKUP(C896,Sheet1!$A$2:$F$1001,6,FALSE)</f>
        <v>Gg. Kiaracondong No. 32</v>
      </c>
      <c r="X896" s="4" t="str">
        <f>VLOOKUP(Main!C896,Sheet1!$A$2:$C$1001,3,FALSE)</f>
        <v>A-</v>
      </c>
    </row>
    <row r="897" spans="1:24" ht="15.75" x14ac:dyDescent="0.25">
      <c r="A897" s="43">
        <v>896</v>
      </c>
      <c r="B897" t="str">
        <f>VLOOKUP(D897,Cara!$C$21:$D$27,2,FALSE)</f>
        <v>C</v>
      </c>
      <c r="C897" t="str">
        <f t="shared" si="39"/>
        <v>C0896</v>
      </c>
      <c r="D897" t="s">
        <v>1012</v>
      </c>
      <c r="E897" s="4" t="str">
        <f>VLOOKUP(C897,Detail!$G:$H,2,FALSE)</f>
        <v>Hana Hutagalung</v>
      </c>
      <c r="F897" s="4" t="str">
        <f>VLOOKUP(D897,Helper!$D$31:$H$36,5,FALSE)</f>
        <v>Pak Andi</v>
      </c>
      <c r="G897">
        <v>70</v>
      </c>
      <c r="H897">
        <v>59</v>
      </c>
      <c r="I897">
        <v>48</v>
      </c>
      <c r="J897">
        <v>63</v>
      </c>
      <c r="K897">
        <v>84</v>
      </c>
      <c r="L897">
        <v>55</v>
      </c>
      <c r="M897">
        <v>61</v>
      </c>
      <c r="N897" s="36" t="str">
        <f>IFERROR(VLOOKUP(C897,Absen!$A$2:$B$501,2,FALSE),"No")</f>
        <v>No</v>
      </c>
      <c r="O897" t="str">
        <f t="shared" si="40"/>
        <v>No</v>
      </c>
      <c r="P897">
        <f t="shared" si="41"/>
        <v>61</v>
      </c>
      <c r="Q897" s="42">
        <f>(Main!G897*12.5%)+(H897*12.5%)+(J897*12.5%)+(K897*12.5%)+(I897*20%)+(L897*20%)+(P897*10%)</f>
        <v>61.2</v>
      </c>
      <c r="R897" t="str">
        <f>VLOOKUP(Q897,Cara!$E$44:$F$49,2,TRUE)</f>
        <v>C</v>
      </c>
      <c r="S897" s="5">
        <f>VLOOKUP(C897,Sheet1!$A$2:$B$1001,2,FALSE)</f>
        <v>37712</v>
      </c>
      <c r="T897" s="6" t="str">
        <f>VLOOKUP(C897,Sheet1!$A$2:$G$1001,7,)</f>
        <v>Denpasar</v>
      </c>
      <c r="U897" s="4">
        <f>VLOOKUP(C897,Sheet1!$A$2:$D$1001,4,FALSE)</f>
        <v>168</v>
      </c>
      <c r="V897" s="4">
        <f>VLOOKUP(C897,Sheet1!$A$2:$E$1001,5,FALSE)</f>
        <v>82</v>
      </c>
      <c r="W897" s="4" t="str">
        <f>VLOOKUP(C897,Sheet1!$A$2:$F$1001,6,FALSE)</f>
        <v xml:space="preserve">Gg. Stasiun Wonokromo No. 6
</v>
      </c>
      <c r="X897" s="4" t="str">
        <f>VLOOKUP(Main!C897,Sheet1!$A$2:$C$1001,3,FALSE)</f>
        <v>B-</v>
      </c>
    </row>
    <row r="898" spans="1:24" ht="15.75" x14ac:dyDescent="0.25">
      <c r="A898" s="43">
        <v>897</v>
      </c>
      <c r="B898" t="str">
        <f>VLOOKUP(D898,Cara!$C$21:$D$27,2,FALSE)</f>
        <v>D</v>
      </c>
      <c r="C898" t="str">
        <f t="shared" si="39"/>
        <v>D0897</v>
      </c>
      <c r="D898" t="s">
        <v>1013</v>
      </c>
      <c r="E898" s="4" t="str">
        <f>VLOOKUP(C898,Detail!$G:$H,2,FALSE)</f>
        <v>Nadia Puspasari</v>
      </c>
      <c r="F898" s="4" t="str">
        <f>VLOOKUP(D898,Helper!$D$31:$H$36,5,FALSE)</f>
        <v>Bu Made</v>
      </c>
      <c r="G898">
        <v>84</v>
      </c>
      <c r="H898">
        <v>55</v>
      </c>
      <c r="I898">
        <v>32</v>
      </c>
      <c r="J898">
        <v>64</v>
      </c>
      <c r="K898">
        <v>68</v>
      </c>
      <c r="L898">
        <v>53</v>
      </c>
      <c r="M898">
        <v>62</v>
      </c>
      <c r="N898" s="36">
        <f>IFERROR(VLOOKUP(C898,Absen!$A$2:$B$501,2,FALSE),"No")</f>
        <v>44853</v>
      </c>
      <c r="O898" t="str">
        <f t="shared" si="40"/>
        <v>October</v>
      </c>
      <c r="P898">
        <f t="shared" si="41"/>
        <v>52</v>
      </c>
      <c r="Q898" s="42">
        <f>(Main!G898*12.5%)+(H898*12.5%)+(J898*12.5%)+(K898*12.5%)+(I898*20%)+(L898*20%)+(P898*10%)</f>
        <v>56.075000000000003</v>
      </c>
      <c r="R898" t="str">
        <f>VLOOKUP(Q898,Cara!$E$44:$F$49,2,TRUE)</f>
        <v>D</v>
      </c>
      <c r="S898" s="5">
        <f>VLOOKUP(C898,Sheet1!$A$2:$B$1001,2,FALSE)</f>
        <v>37435</v>
      </c>
      <c r="T898" s="6" t="str">
        <f>VLOOKUP(C898,Sheet1!$A$2:$G$1001,7,)</f>
        <v>Sorong</v>
      </c>
      <c r="U898" s="4">
        <f>VLOOKUP(C898,Sheet1!$A$2:$D$1001,4,FALSE)</f>
        <v>166</v>
      </c>
      <c r="V898" s="4">
        <f>VLOOKUP(C898,Sheet1!$A$2:$E$1001,5,FALSE)</f>
        <v>73</v>
      </c>
      <c r="W898" s="4" t="str">
        <f>VLOOKUP(C898,Sheet1!$A$2:$F$1001,6,FALSE)</f>
        <v>Gang Gardujati No. 55</v>
      </c>
      <c r="X898" s="4" t="str">
        <f>VLOOKUP(Main!C898,Sheet1!$A$2:$C$1001,3,FALSE)</f>
        <v>O-</v>
      </c>
    </row>
    <row r="899" spans="1:24" ht="15.75" x14ac:dyDescent="0.25">
      <c r="A899" s="43">
        <v>898</v>
      </c>
      <c r="B899" t="str">
        <f>VLOOKUP(D899,Cara!$C$21:$D$27,2,FALSE)</f>
        <v>D</v>
      </c>
      <c r="C899" t="str">
        <f t="shared" ref="C899:C962" si="42">_xlfn.CONCAT(B899,TEXT(A899,"0000"))</f>
        <v>D0898</v>
      </c>
      <c r="D899" t="s">
        <v>1013</v>
      </c>
      <c r="E899" s="4" t="str">
        <f>VLOOKUP(C899,Detail!$G:$H,2,FALSE)</f>
        <v>Jamil Handayani</v>
      </c>
      <c r="F899" s="4" t="str">
        <f>VLOOKUP(D899,Helper!$D$31:$H$36,5,FALSE)</f>
        <v>Bu Made</v>
      </c>
      <c r="G899">
        <v>83</v>
      </c>
      <c r="H899">
        <v>60</v>
      </c>
      <c r="I899">
        <v>57</v>
      </c>
      <c r="J899">
        <v>65</v>
      </c>
      <c r="K899">
        <v>67</v>
      </c>
      <c r="L899">
        <v>75</v>
      </c>
      <c r="M899">
        <v>67</v>
      </c>
      <c r="N899" s="36" t="str">
        <f>IFERROR(VLOOKUP(C899,Absen!$A$2:$B$501,2,FALSE),"No")</f>
        <v>No</v>
      </c>
      <c r="O899" t="str">
        <f t="shared" ref="O899:O962" si="43">TEXT(N899,"mmmm")</f>
        <v>No</v>
      </c>
      <c r="P899">
        <f t="shared" ref="P899:P962" si="44">IF(N899="No",M899,M899-10)</f>
        <v>67</v>
      </c>
      <c r="Q899" s="42">
        <f>(Main!G899*12.5%)+(H899*12.5%)+(J899*12.5%)+(K899*12.5%)+(I899*20%)+(L899*20%)+(P899*10%)</f>
        <v>67.474999999999994</v>
      </c>
      <c r="R899" t="str">
        <f>VLOOKUP(Q899,Cara!$E$44:$F$49,2,TRUE)</f>
        <v>C</v>
      </c>
      <c r="S899" s="5">
        <f>VLOOKUP(C899,Sheet1!$A$2:$B$1001,2,FALSE)</f>
        <v>37873</v>
      </c>
      <c r="T899" s="6" t="str">
        <f>VLOOKUP(C899,Sheet1!$A$2:$G$1001,7,)</f>
        <v>Blitar</v>
      </c>
      <c r="U899" s="4">
        <f>VLOOKUP(C899,Sheet1!$A$2:$D$1001,4,FALSE)</f>
        <v>151</v>
      </c>
      <c r="V899" s="4">
        <f>VLOOKUP(C899,Sheet1!$A$2:$E$1001,5,FALSE)</f>
        <v>48</v>
      </c>
      <c r="W899" s="4" t="str">
        <f>VLOOKUP(C899,Sheet1!$A$2:$F$1001,6,FALSE)</f>
        <v>Jl. Gedebage Selatan No. 60</v>
      </c>
      <c r="X899" s="4" t="str">
        <f>VLOOKUP(Main!C899,Sheet1!$A$2:$C$1001,3,FALSE)</f>
        <v>O-</v>
      </c>
    </row>
    <row r="900" spans="1:24" ht="15.75" x14ac:dyDescent="0.25">
      <c r="A900" s="43">
        <v>899</v>
      </c>
      <c r="B900" t="str">
        <f>VLOOKUP(D900,Cara!$C$21:$D$27,2,FALSE)</f>
        <v>C</v>
      </c>
      <c r="C900" t="str">
        <f t="shared" si="42"/>
        <v>C0899</v>
      </c>
      <c r="D900" t="s">
        <v>1012</v>
      </c>
      <c r="E900" s="4" t="str">
        <f>VLOOKUP(C900,Detail!$G:$H,2,FALSE)</f>
        <v>Pranawa Melani</v>
      </c>
      <c r="F900" s="4" t="str">
        <f>VLOOKUP(D900,Helper!$D$31:$H$36,5,FALSE)</f>
        <v>Pak Andi</v>
      </c>
      <c r="G900">
        <v>77</v>
      </c>
      <c r="H900">
        <v>59</v>
      </c>
      <c r="I900">
        <v>31</v>
      </c>
      <c r="J900">
        <v>72</v>
      </c>
      <c r="K900">
        <v>85</v>
      </c>
      <c r="L900">
        <v>92</v>
      </c>
      <c r="M900">
        <v>91</v>
      </c>
      <c r="N900" s="36" t="str">
        <f>IFERROR(VLOOKUP(C900,Absen!$A$2:$B$501,2,FALSE),"No")</f>
        <v>No</v>
      </c>
      <c r="O900" t="str">
        <f t="shared" si="43"/>
        <v>No</v>
      </c>
      <c r="P900">
        <f t="shared" si="44"/>
        <v>91</v>
      </c>
      <c r="Q900" s="42">
        <f>(Main!G900*12.5%)+(H900*12.5%)+(J900*12.5%)+(K900*12.5%)+(I900*20%)+(L900*20%)+(P900*10%)</f>
        <v>70.325000000000003</v>
      </c>
      <c r="R900" t="str">
        <f>VLOOKUP(Q900,Cara!$E$44:$F$49,2,TRUE)</f>
        <v>B</v>
      </c>
      <c r="S900" s="5">
        <f>VLOOKUP(C900,Sheet1!$A$2:$B$1001,2,FALSE)</f>
        <v>37897</v>
      </c>
      <c r="T900" s="6" t="str">
        <f>VLOOKUP(C900,Sheet1!$A$2:$G$1001,7,)</f>
        <v>Bogor</v>
      </c>
      <c r="U900" s="4">
        <f>VLOOKUP(C900,Sheet1!$A$2:$D$1001,4,FALSE)</f>
        <v>180</v>
      </c>
      <c r="V900" s="4">
        <f>VLOOKUP(C900,Sheet1!$A$2:$E$1001,5,FALSE)</f>
        <v>85</v>
      </c>
      <c r="W900" s="4" t="str">
        <f>VLOOKUP(C900,Sheet1!$A$2:$F$1001,6,FALSE)</f>
        <v xml:space="preserve">Jalan Pasirkoja No. 0
</v>
      </c>
      <c r="X900" s="4" t="str">
        <f>VLOOKUP(Main!C900,Sheet1!$A$2:$C$1001,3,FALSE)</f>
        <v>A+</v>
      </c>
    </row>
    <row r="901" spans="1:24" ht="15.75" x14ac:dyDescent="0.25">
      <c r="A901" s="43">
        <v>900</v>
      </c>
      <c r="B901" t="str">
        <f>VLOOKUP(D901,Cara!$C$21:$D$27,2,FALSE)</f>
        <v>C</v>
      </c>
      <c r="C901" t="str">
        <f t="shared" si="42"/>
        <v>C0900</v>
      </c>
      <c r="D901" t="s">
        <v>1012</v>
      </c>
      <c r="E901" s="4" t="str">
        <f>VLOOKUP(C901,Detail!$G:$H,2,FALSE)</f>
        <v>Kasim Natsir</v>
      </c>
      <c r="F901" s="4" t="str">
        <f>VLOOKUP(D901,Helper!$D$31:$H$36,5,FALSE)</f>
        <v>Pak Andi</v>
      </c>
      <c r="G901">
        <v>83</v>
      </c>
      <c r="H901">
        <v>46</v>
      </c>
      <c r="I901">
        <v>59</v>
      </c>
      <c r="J901">
        <v>57</v>
      </c>
      <c r="K901">
        <v>56</v>
      </c>
      <c r="L901">
        <v>95</v>
      </c>
      <c r="M901">
        <v>95</v>
      </c>
      <c r="N901" s="36" t="str">
        <f>IFERROR(VLOOKUP(C901,Absen!$A$2:$B$501,2,FALSE),"No")</f>
        <v>No</v>
      </c>
      <c r="O901" t="str">
        <f t="shared" si="43"/>
        <v>No</v>
      </c>
      <c r="P901">
        <f t="shared" si="44"/>
        <v>95</v>
      </c>
      <c r="Q901" s="42">
        <f>(Main!G901*12.5%)+(H901*12.5%)+(J901*12.5%)+(K901*12.5%)+(I901*20%)+(L901*20%)+(P901*10%)</f>
        <v>70.55</v>
      </c>
      <c r="R901" t="str">
        <f>VLOOKUP(Q901,Cara!$E$44:$F$49,2,TRUE)</f>
        <v>B</v>
      </c>
      <c r="S901" s="5">
        <f>VLOOKUP(C901,Sheet1!$A$2:$B$1001,2,FALSE)</f>
        <v>37022</v>
      </c>
      <c r="T901" s="6" t="str">
        <f>VLOOKUP(C901,Sheet1!$A$2:$G$1001,7,)</f>
        <v>Pagaralam</v>
      </c>
      <c r="U901" s="4">
        <f>VLOOKUP(C901,Sheet1!$A$2:$D$1001,4,FALSE)</f>
        <v>161</v>
      </c>
      <c r="V901" s="4">
        <f>VLOOKUP(C901,Sheet1!$A$2:$E$1001,5,FALSE)</f>
        <v>58</v>
      </c>
      <c r="W901" s="4" t="str">
        <f>VLOOKUP(C901,Sheet1!$A$2:$F$1001,6,FALSE)</f>
        <v xml:space="preserve">Jl. Abdul Muis No. 4
</v>
      </c>
      <c r="X901" s="4" t="str">
        <f>VLOOKUP(Main!C901,Sheet1!$A$2:$C$1001,3,FALSE)</f>
        <v>O-</v>
      </c>
    </row>
    <row r="902" spans="1:24" ht="15.75" x14ac:dyDescent="0.25">
      <c r="A902" s="43">
        <v>901</v>
      </c>
      <c r="B902" t="str">
        <f>VLOOKUP(D902,Cara!$C$21:$D$27,2,FALSE)</f>
        <v>F</v>
      </c>
      <c r="C902" t="str">
        <f t="shared" si="42"/>
        <v>F0901</v>
      </c>
      <c r="D902" t="s">
        <v>1011</v>
      </c>
      <c r="E902" s="4" t="str">
        <f>VLOOKUP(C902,Detail!$G:$H,2,FALSE)</f>
        <v>Adika Prastuti</v>
      </c>
      <c r="F902" s="4" t="str">
        <f>VLOOKUP(D902,Helper!$D$31:$H$36,5,FALSE)</f>
        <v>Bu Dwi</v>
      </c>
      <c r="G902">
        <v>91</v>
      </c>
      <c r="H902">
        <v>68</v>
      </c>
      <c r="I902">
        <v>53</v>
      </c>
      <c r="J902">
        <v>65</v>
      </c>
      <c r="K902">
        <v>80</v>
      </c>
      <c r="L902">
        <v>76</v>
      </c>
      <c r="M902">
        <v>93</v>
      </c>
      <c r="N902" s="36" t="str">
        <f>IFERROR(VLOOKUP(C902,Absen!$A$2:$B$501,2,FALSE),"No")</f>
        <v>No</v>
      </c>
      <c r="O902" t="str">
        <f t="shared" si="43"/>
        <v>No</v>
      </c>
      <c r="P902">
        <f t="shared" si="44"/>
        <v>93</v>
      </c>
      <c r="Q902" s="42">
        <f>(Main!G902*12.5%)+(H902*12.5%)+(J902*12.5%)+(K902*12.5%)+(I902*20%)+(L902*20%)+(P902*10%)</f>
        <v>73.100000000000009</v>
      </c>
      <c r="R902" t="str">
        <f>VLOOKUP(Q902,Cara!$E$44:$F$49,2,TRUE)</f>
        <v>B</v>
      </c>
      <c r="S902" s="5">
        <f>VLOOKUP(C902,Sheet1!$A$2:$B$1001,2,FALSE)</f>
        <v>37684</v>
      </c>
      <c r="T902" s="6" t="str">
        <f>VLOOKUP(C902,Sheet1!$A$2:$G$1001,7,)</f>
        <v>Padang</v>
      </c>
      <c r="U902" s="4">
        <f>VLOOKUP(C902,Sheet1!$A$2:$D$1001,4,FALSE)</f>
        <v>150</v>
      </c>
      <c r="V902" s="4">
        <f>VLOOKUP(C902,Sheet1!$A$2:$E$1001,5,FALSE)</f>
        <v>47</v>
      </c>
      <c r="W902" s="4" t="str">
        <f>VLOOKUP(C902,Sheet1!$A$2:$F$1001,6,FALSE)</f>
        <v>Gang Rajawali Timur No. 36</v>
      </c>
      <c r="X902" s="4" t="str">
        <f>VLOOKUP(Main!C902,Sheet1!$A$2:$C$1001,3,FALSE)</f>
        <v>A-</v>
      </c>
    </row>
    <row r="903" spans="1:24" ht="15.75" x14ac:dyDescent="0.25">
      <c r="A903" s="43">
        <v>902</v>
      </c>
      <c r="B903" t="str">
        <f>VLOOKUP(D903,Cara!$C$21:$D$27,2,FALSE)</f>
        <v>D</v>
      </c>
      <c r="C903" t="str">
        <f t="shared" si="42"/>
        <v>D0902</v>
      </c>
      <c r="D903" t="s">
        <v>1013</v>
      </c>
      <c r="E903" s="4" t="str">
        <f>VLOOKUP(C903,Detail!$G:$H,2,FALSE)</f>
        <v>Tirtayasa Nuraini</v>
      </c>
      <c r="F903" s="4" t="str">
        <f>VLOOKUP(D903,Helper!$D$31:$H$36,5,FALSE)</f>
        <v>Bu Made</v>
      </c>
      <c r="G903">
        <v>58</v>
      </c>
      <c r="H903">
        <v>68</v>
      </c>
      <c r="I903">
        <v>86</v>
      </c>
      <c r="J903">
        <v>67</v>
      </c>
      <c r="K903">
        <v>54</v>
      </c>
      <c r="L903">
        <v>47</v>
      </c>
      <c r="M903">
        <v>97</v>
      </c>
      <c r="N903" s="36" t="str">
        <f>IFERROR(VLOOKUP(C903,Absen!$A$2:$B$501,2,FALSE),"No")</f>
        <v>No</v>
      </c>
      <c r="O903" t="str">
        <f t="shared" si="43"/>
        <v>No</v>
      </c>
      <c r="P903">
        <f t="shared" si="44"/>
        <v>97</v>
      </c>
      <c r="Q903" s="42">
        <f>(Main!G903*12.5%)+(H903*12.5%)+(J903*12.5%)+(K903*12.5%)+(I903*20%)+(L903*20%)+(P903*10%)</f>
        <v>67.174999999999997</v>
      </c>
      <c r="R903" t="str">
        <f>VLOOKUP(Q903,Cara!$E$44:$F$49,2,TRUE)</f>
        <v>C</v>
      </c>
      <c r="S903" s="5">
        <f>VLOOKUP(C903,Sheet1!$A$2:$B$1001,2,FALSE)</f>
        <v>37482</v>
      </c>
      <c r="T903" s="6" t="str">
        <f>VLOOKUP(C903,Sheet1!$A$2:$G$1001,7,)</f>
        <v>Kendari</v>
      </c>
      <c r="U903" s="4">
        <f>VLOOKUP(C903,Sheet1!$A$2:$D$1001,4,FALSE)</f>
        <v>157</v>
      </c>
      <c r="V903" s="4">
        <f>VLOOKUP(C903,Sheet1!$A$2:$E$1001,5,FALSE)</f>
        <v>70</v>
      </c>
      <c r="W903" s="4" t="str">
        <f>VLOOKUP(C903,Sheet1!$A$2:$F$1001,6,FALSE)</f>
        <v>Gang Otto Iskandardinata No. 68</v>
      </c>
      <c r="X903" s="4" t="str">
        <f>VLOOKUP(Main!C903,Sheet1!$A$2:$C$1001,3,FALSE)</f>
        <v>A-</v>
      </c>
    </row>
    <row r="904" spans="1:24" ht="15.75" x14ac:dyDescent="0.25">
      <c r="A904" s="43">
        <v>903</v>
      </c>
      <c r="B904" t="str">
        <f>VLOOKUP(D904,Cara!$C$21:$D$27,2,FALSE)</f>
        <v>D</v>
      </c>
      <c r="C904" t="str">
        <f t="shared" si="42"/>
        <v>D0903</v>
      </c>
      <c r="D904" t="s">
        <v>1013</v>
      </c>
      <c r="E904" s="4" t="str">
        <f>VLOOKUP(C904,Detail!$G:$H,2,FALSE)</f>
        <v>Hendra Halimah</v>
      </c>
      <c r="F904" s="4" t="str">
        <f>VLOOKUP(D904,Helper!$D$31:$H$36,5,FALSE)</f>
        <v>Bu Made</v>
      </c>
      <c r="G904">
        <v>76</v>
      </c>
      <c r="H904">
        <v>71</v>
      </c>
      <c r="I904">
        <v>52</v>
      </c>
      <c r="J904">
        <v>64</v>
      </c>
      <c r="K904">
        <v>84</v>
      </c>
      <c r="L904">
        <v>65</v>
      </c>
      <c r="M904">
        <v>81</v>
      </c>
      <c r="N904" s="36" t="str">
        <f>IFERROR(VLOOKUP(C904,Absen!$A$2:$B$501,2,FALSE),"No")</f>
        <v>No</v>
      </c>
      <c r="O904" t="str">
        <f t="shared" si="43"/>
        <v>No</v>
      </c>
      <c r="P904">
        <f t="shared" si="44"/>
        <v>81</v>
      </c>
      <c r="Q904" s="42">
        <f>(Main!G904*12.5%)+(H904*12.5%)+(J904*12.5%)+(K904*12.5%)+(I904*20%)+(L904*20%)+(P904*10%)</f>
        <v>68.375</v>
      </c>
      <c r="R904" t="str">
        <f>VLOOKUP(Q904,Cara!$E$44:$F$49,2,TRUE)</f>
        <v>C</v>
      </c>
      <c r="S904" s="5">
        <f>VLOOKUP(C904,Sheet1!$A$2:$B$1001,2,FALSE)</f>
        <v>37708</v>
      </c>
      <c r="T904" s="6" t="str">
        <f>VLOOKUP(C904,Sheet1!$A$2:$G$1001,7,)</f>
        <v>Subulussalam</v>
      </c>
      <c r="U904" s="4">
        <f>VLOOKUP(C904,Sheet1!$A$2:$D$1001,4,FALSE)</f>
        <v>162</v>
      </c>
      <c r="V904" s="4">
        <f>VLOOKUP(C904,Sheet1!$A$2:$E$1001,5,FALSE)</f>
        <v>63</v>
      </c>
      <c r="W904" s="4" t="str">
        <f>VLOOKUP(C904,Sheet1!$A$2:$F$1001,6,FALSE)</f>
        <v>Gg. Pacuan Kuda No. 56</v>
      </c>
      <c r="X904" s="4" t="str">
        <f>VLOOKUP(Main!C904,Sheet1!$A$2:$C$1001,3,FALSE)</f>
        <v>A+</v>
      </c>
    </row>
    <row r="905" spans="1:24" ht="15.75" x14ac:dyDescent="0.25">
      <c r="A905" s="43">
        <v>904</v>
      </c>
      <c r="B905" t="str">
        <f>VLOOKUP(D905,Cara!$C$21:$D$27,2,FALSE)</f>
        <v>A</v>
      </c>
      <c r="C905" t="str">
        <f t="shared" si="42"/>
        <v>A0904</v>
      </c>
      <c r="D905" t="s">
        <v>1015</v>
      </c>
      <c r="E905" s="4" t="str">
        <f>VLOOKUP(C905,Detail!$G:$H,2,FALSE)</f>
        <v>Mujur Wibisono</v>
      </c>
      <c r="F905" s="4" t="str">
        <f>VLOOKUP(D905,Helper!$D$31:$H$36,5,FALSE)</f>
        <v>Pak Krisna</v>
      </c>
      <c r="G905">
        <v>65</v>
      </c>
      <c r="H905">
        <v>51</v>
      </c>
      <c r="I905">
        <v>38</v>
      </c>
      <c r="J905">
        <v>72</v>
      </c>
      <c r="K905">
        <v>90</v>
      </c>
      <c r="L905">
        <v>91</v>
      </c>
      <c r="M905">
        <v>95</v>
      </c>
      <c r="N905" s="36" t="str">
        <f>IFERROR(VLOOKUP(C905,Absen!$A$2:$B$501,2,FALSE),"No")</f>
        <v>No</v>
      </c>
      <c r="O905" t="str">
        <f t="shared" si="43"/>
        <v>No</v>
      </c>
      <c r="P905">
        <f t="shared" si="44"/>
        <v>95</v>
      </c>
      <c r="Q905" s="42">
        <f>(Main!G905*12.5%)+(H905*12.5%)+(J905*12.5%)+(K905*12.5%)+(I905*20%)+(L905*20%)+(P905*10%)</f>
        <v>70.05</v>
      </c>
      <c r="R905" t="str">
        <f>VLOOKUP(Q905,Cara!$E$44:$F$49,2,TRUE)</f>
        <v>B</v>
      </c>
      <c r="S905" s="5">
        <f>VLOOKUP(C905,Sheet1!$A$2:$B$1001,2,FALSE)</f>
        <v>37387</v>
      </c>
      <c r="T905" s="6" t="str">
        <f>VLOOKUP(C905,Sheet1!$A$2:$G$1001,7,)</f>
        <v>Bengkulu</v>
      </c>
      <c r="U905" s="4">
        <f>VLOOKUP(C905,Sheet1!$A$2:$D$1001,4,FALSE)</f>
        <v>166</v>
      </c>
      <c r="V905" s="4">
        <f>VLOOKUP(C905,Sheet1!$A$2:$E$1001,5,FALSE)</f>
        <v>74</v>
      </c>
      <c r="W905" s="4" t="str">
        <f>VLOOKUP(C905,Sheet1!$A$2:$F$1001,6,FALSE)</f>
        <v xml:space="preserve">Jalan H.J Maemunah No. 0
</v>
      </c>
      <c r="X905" s="4" t="str">
        <f>VLOOKUP(Main!C905,Sheet1!$A$2:$C$1001,3,FALSE)</f>
        <v>A-</v>
      </c>
    </row>
    <row r="906" spans="1:24" ht="15.75" x14ac:dyDescent="0.25">
      <c r="A906" s="43">
        <v>905</v>
      </c>
      <c r="B906" t="str">
        <f>VLOOKUP(D906,Cara!$C$21:$D$27,2,FALSE)</f>
        <v>A</v>
      </c>
      <c r="C906" t="str">
        <f t="shared" si="42"/>
        <v>A0905</v>
      </c>
      <c r="D906" t="s">
        <v>1015</v>
      </c>
      <c r="E906" s="4" t="str">
        <f>VLOOKUP(C906,Detail!$G:$H,2,FALSE)</f>
        <v>Bambang Yuniar</v>
      </c>
      <c r="F906" s="4" t="str">
        <f>VLOOKUP(D906,Helper!$D$31:$H$36,5,FALSE)</f>
        <v>Pak Krisna</v>
      </c>
      <c r="G906">
        <v>60</v>
      </c>
      <c r="H906">
        <v>41</v>
      </c>
      <c r="I906">
        <v>74</v>
      </c>
      <c r="J906">
        <v>68</v>
      </c>
      <c r="K906">
        <v>85</v>
      </c>
      <c r="L906">
        <v>88</v>
      </c>
      <c r="M906">
        <v>81</v>
      </c>
      <c r="N906" s="36" t="str">
        <f>IFERROR(VLOOKUP(C906,Absen!$A$2:$B$501,2,FALSE),"No")</f>
        <v>No</v>
      </c>
      <c r="O906" t="str">
        <f t="shared" si="43"/>
        <v>No</v>
      </c>
      <c r="P906">
        <f t="shared" si="44"/>
        <v>81</v>
      </c>
      <c r="Q906" s="42">
        <f>(Main!G906*12.5%)+(H906*12.5%)+(J906*12.5%)+(K906*12.5%)+(I906*20%)+(L906*20%)+(P906*10%)</f>
        <v>72.25</v>
      </c>
      <c r="R906" t="str">
        <f>VLOOKUP(Q906,Cara!$E$44:$F$49,2,TRUE)</f>
        <v>B</v>
      </c>
      <c r="S906" s="5">
        <f>VLOOKUP(C906,Sheet1!$A$2:$B$1001,2,FALSE)</f>
        <v>37464</v>
      </c>
      <c r="T906" s="6" t="str">
        <f>VLOOKUP(C906,Sheet1!$A$2:$G$1001,7,)</f>
        <v>Banjar</v>
      </c>
      <c r="U906" s="4">
        <f>VLOOKUP(C906,Sheet1!$A$2:$D$1001,4,FALSE)</f>
        <v>173</v>
      </c>
      <c r="V906" s="4">
        <f>VLOOKUP(C906,Sheet1!$A$2:$E$1001,5,FALSE)</f>
        <v>77</v>
      </c>
      <c r="W906" s="4" t="str">
        <f>VLOOKUP(C906,Sheet1!$A$2:$F$1001,6,FALSE)</f>
        <v>Gg. Tubagus Ismail No. 99</v>
      </c>
      <c r="X906" s="4" t="str">
        <f>VLOOKUP(Main!C906,Sheet1!$A$2:$C$1001,3,FALSE)</f>
        <v>AB+</v>
      </c>
    </row>
    <row r="907" spans="1:24" ht="15.75" x14ac:dyDescent="0.25">
      <c r="A907" s="43">
        <v>906</v>
      </c>
      <c r="B907" t="str">
        <f>VLOOKUP(D907,Cara!$C$21:$D$27,2,FALSE)</f>
        <v>D</v>
      </c>
      <c r="C907" t="str">
        <f t="shared" si="42"/>
        <v>D0906</v>
      </c>
      <c r="D907" t="s">
        <v>1013</v>
      </c>
      <c r="E907" s="4" t="str">
        <f>VLOOKUP(C907,Detail!$G:$H,2,FALSE)</f>
        <v>Jessica Zulaika</v>
      </c>
      <c r="F907" s="4" t="str">
        <f>VLOOKUP(D907,Helper!$D$31:$H$36,5,FALSE)</f>
        <v>Bu Made</v>
      </c>
      <c r="G907">
        <v>63</v>
      </c>
      <c r="H907">
        <v>46</v>
      </c>
      <c r="I907">
        <v>69</v>
      </c>
      <c r="J907">
        <v>56</v>
      </c>
      <c r="K907">
        <v>51</v>
      </c>
      <c r="L907">
        <v>98</v>
      </c>
      <c r="M907">
        <v>89</v>
      </c>
      <c r="N907" s="36" t="str">
        <f>IFERROR(VLOOKUP(C907,Absen!$A$2:$B$501,2,FALSE),"No")</f>
        <v>No</v>
      </c>
      <c r="O907" t="str">
        <f t="shared" si="43"/>
        <v>No</v>
      </c>
      <c r="P907">
        <f t="shared" si="44"/>
        <v>89</v>
      </c>
      <c r="Q907" s="42">
        <f>(Main!G907*12.5%)+(H907*12.5%)+(J907*12.5%)+(K907*12.5%)+(I907*20%)+(L907*20%)+(P907*10%)</f>
        <v>69.3</v>
      </c>
      <c r="R907" t="str">
        <f>VLOOKUP(Q907,Cara!$E$44:$F$49,2,TRUE)</f>
        <v>C</v>
      </c>
      <c r="S907" s="5">
        <f>VLOOKUP(C907,Sheet1!$A$2:$B$1001,2,FALSE)</f>
        <v>37408</v>
      </c>
      <c r="T907" s="6" t="str">
        <f>VLOOKUP(C907,Sheet1!$A$2:$G$1001,7,)</f>
        <v>Lubuklinggau</v>
      </c>
      <c r="U907" s="4">
        <f>VLOOKUP(C907,Sheet1!$A$2:$D$1001,4,FALSE)</f>
        <v>156</v>
      </c>
      <c r="V907" s="4">
        <f>VLOOKUP(C907,Sheet1!$A$2:$E$1001,5,FALSE)</f>
        <v>77</v>
      </c>
      <c r="W907" s="4" t="str">
        <f>VLOOKUP(C907,Sheet1!$A$2:$F$1001,6,FALSE)</f>
        <v xml:space="preserve">Gang Cihampelas No. 8
</v>
      </c>
      <c r="X907" s="4" t="str">
        <f>VLOOKUP(Main!C907,Sheet1!$A$2:$C$1001,3,FALSE)</f>
        <v>A-</v>
      </c>
    </row>
    <row r="908" spans="1:24" ht="15.75" x14ac:dyDescent="0.25">
      <c r="A908" s="43">
        <v>907</v>
      </c>
      <c r="B908" t="str">
        <f>VLOOKUP(D908,Cara!$C$21:$D$27,2,FALSE)</f>
        <v>C</v>
      </c>
      <c r="C908" t="str">
        <f t="shared" si="42"/>
        <v>C0907</v>
      </c>
      <c r="D908" t="s">
        <v>1012</v>
      </c>
      <c r="E908" s="4" t="str">
        <f>VLOOKUP(C908,Detail!$G:$H,2,FALSE)</f>
        <v>Carla Padmasari</v>
      </c>
      <c r="F908" s="4" t="str">
        <f>VLOOKUP(D908,Helper!$D$31:$H$36,5,FALSE)</f>
        <v>Pak Andi</v>
      </c>
      <c r="G908">
        <v>56</v>
      </c>
      <c r="H908">
        <v>63</v>
      </c>
      <c r="I908">
        <v>84</v>
      </c>
      <c r="J908">
        <v>52</v>
      </c>
      <c r="K908">
        <v>58</v>
      </c>
      <c r="L908">
        <v>80</v>
      </c>
      <c r="M908">
        <v>70</v>
      </c>
      <c r="N908" s="36" t="str">
        <f>IFERROR(VLOOKUP(C908,Absen!$A$2:$B$501,2,FALSE),"No")</f>
        <v>No</v>
      </c>
      <c r="O908" t="str">
        <f t="shared" si="43"/>
        <v>No</v>
      </c>
      <c r="P908">
        <f t="shared" si="44"/>
        <v>70</v>
      </c>
      <c r="Q908" s="42">
        <f>(Main!G908*12.5%)+(H908*12.5%)+(J908*12.5%)+(K908*12.5%)+(I908*20%)+(L908*20%)+(P908*10%)</f>
        <v>68.424999999999997</v>
      </c>
      <c r="R908" t="str">
        <f>VLOOKUP(Q908,Cara!$E$44:$F$49,2,TRUE)</f>
        <v>C</v>
      </c>
      <c r="S908" s="5">
        <f>VLOOKUP(C908,Sheet1!$A$2:$B$1001,2,FALSE)</f>
        <v>37077</v>
      </c>
      <c r="T908" s="6" t="str">
        <f>VLOOKUP(C908,Sheet1!$A$2:$G$1001,7,)</f>
        <v>Bukittinggi</v>
      </c>
      <c r="U908" s="4">
        <f>VLOOKUP(C908,Sheet1!$A$2:$D$1001,4,FALSE)</f>
        <v>159</v>
      </c>
      <c r="V908" s="4">
        <f>VLOOKUP(C908,Sheet1!$A$2:$E$1001,5,FALSE)</f>
        <v>83</v>
      </c>
      <c r="W908" s="4" t="str">
        <f>VLOOKUP(C908,Sheet1!$A$2:$F$1001,6,FALSE)</f>
        <v>Jl. Ahmad Yani No. 72</v>
      </c>
      <c r="X908" s="4" t="str">
        <f>VLOOKUP(Main!C908,Sheet1!$A$2:$C$1001,3,FALSE)</f>
        <v>A-</v>
      </c>
    </row>
    <row r="909" spans="1:24" ht="15.75" x14ac:dyDescent="0.25">
      <c r="A909" s="43">
        <v>908</v>
      </c>
      <c r="B909" t="str">
        <f>VLOOKUP(D909,Cara!$C$21:$D$27,2,FALSE)</f>
        <v>C</v>
      </c>
      <c r="C909" t="str">
        <f t="shared" si="42"/>
        <v>C0908</v>
      </c>
      <c r="D909" t="s">
        <v>1012</v>
      </c>
      <c r="E909" s="4" t="str">
        <f>VLOOKUP(C909,Detail!$G:$H,2,FALSE)</f>
        <v>Indra Nasyiah</v>
      </c>
      <c r="F909" s="4" t="str">
        <f>VLOOKUP(D909,Helper!$D$31:$H$36,5,FALSE)</f>
        <v>Pak Andi</v>
      </c>
      <c r="G909">
        <v>89</v>
      </c>
      <c r="H909">
        <v>59</v>
      </c>
      <c r="I909">
        <v>40</v>
      </c>
      <c r="J909">
        <v>57</v>
      </c>
      <c r="K909">
        <v>92</v>
      </c>
      <c r="L909">
        <v>46</v>
      </c>
      <c r="M909">
        <v>66</v>
      </c>
      <c r="N909" s="36">
        <f>IFERROR(VLOOKUP(C909,Absen!$A$2:$B$501,2,FALSE),"No")</f>
        <v>44753</v>
      </c>
      <c r="O909" t="str">
        <f t="shared" si="43"/>
        <v>July</v>
      </c>
      <c r="P909">
        <f t="shared" si="44"/>
        <v>56</v>
      </c>
      <c r="Q909" s="42">
        <f>(Main!G909*12.5%)+(H909*12.5%)+(J909*12.5%)+(K909*12.5%)+(I909*20%)+(L909*20%)+(P909*10%)</f>
        <v>59.925000000000004</v>
      </c>
      <c r="R909" t="str">
        <f>VLOOKUP(Q909,Cara!$E$44:$F$49,2,TRUE)</f>
        <v>D</v>
      </c>
      <c r="S909" s="5">
        <f>VLOOKUP(C909,Sheet1!$A$2:$B$1001,2,FALSE)</f>
        <v>37503</v>
      </c>
      <c r="T909" s="6" t="str">
        <f>VLOOKUP(C909,Sheet1!$A$2:$G$1001,7,)</f>
        <v>Bengkulu</v>
      </c>
      <c r="U909" s="4">
        <f>VLOOKUP(C909,Sheet1!$A$2:$D$1001,4,FALSE)</f>
        <v>150</v>
      </c>
      <c r="V909" s="4">
        <f>VLOOKUP(C909,Sheet1!$A$2:$E$1001,5,FALSE)</f>
        <v>81</v>
      </c>
      <c r="W909" s="4" t="str">
        <f>VLOOKUP(C909,Sheet1!$A$2:$F$1001,6,FALSE)</f>
        <v>Gg. Pacuan Kuda No. 19</v>
      </c>
      <c r="X909" s="4" t="str">
        <f>VLOOKUP(Main!C909,Sheet1!$A$2:$C$1001,3,FALSE)</f>
        <v>A+</v>
      </c>
    </row>
    <row r="910" spans="1:24" ht="15.75" x14ac:dyDescent="0.25">
      <c r="A910" s="43">
        <v>909</v>
      </c>
      <c r="B910" t="str">
        <f>VLOOKUP(D910,Cara!$C$21:$D$27,2,FALSE)</f>
        <v>E</v>
      </c>
      <c r="C910" t="str">
        <f t="shared" si="42"/>
        <v>E0909</v>
      </c>
      <c r="D910" t="s">
        <v>1010</v>
      </c>
      <c r="E910" s="4" t="str">
        <f>VLOOKUP(C910,Detail!$G:$H,2,FALSE)</f>
        <v>Dariati Samosir</v>
      </c>
      <c r="F910" s="4" t="str">
        <f>VLOOKUP(D910,Helper!$D$31:$H$36,5,FALSE)</f>
        <v>Bu Ratna</v>
      </c>
      <c r="G910">
        <v>52</v>
      </c>
      <c r="H910">
        <v>45</v>
      </c>
      <c r="I910">
        <v>36</v>
      </c>
      <c r="J910">
        <v>57</v>
      </c>
      <c r="K910">
        <v>82</v>
      </c>
      <c r="L910">
        <v>57</v>
      </c>
      <c r="M910">
        <v>69</v>
      </c>
      <c r="N910" s="36" t="str">
        <f>IFERROR(VLOOKUP(C910,Absen!$A$2:$B$501,2,FALSE),"No")</f>
        <v>No</v>
      </c>
      <c r="O910" t="str">
        <f t="shared" si="43"/>
        <v>No</v>
      </c>
      <c r="P910">
        <f t="shared" si="44"/>
        <v>69</v>
      </c>
      <c r="Q910" s="42">
        <f>(Main!G910*12.5%)+(H910*12.5%)+(J910*12.5%)+(K910*12.5%)+(I910*20%)+(L910*20%)+(P910*10%)</f>
        <v>55</v>
      </c>
      <c r="R910" t="str">
        <f>VLOOKUP(Q910,Cara!$E$44:$F$49,2,TRUE)</f>
        <v>D</v>
      </c>
      <c r="S910" s="5">
        <f>VLOOKUP(C910,Sheet1!$A$2:$B$1001,2,FALSE)</f>
        <v>37425</v>
      </c>
      <c r="T910" s="6" t="str">
        <f>VLOOKUP(C910,Sheet1!$A$2:$G$1001,7,)</f>
        <v>Semarang</v>
      </c>
      <c r="U910" s="4">
        <f>VLOOKUP(C910,Sheet1!$A$2:$D$1001,4,FALSE)</f>
        <v>170</v>
      </c>
      <c r="V910" s="4">
        <f>VLOOKUP(C910,Sheet1!$A$2:$E$1001,5,FALSE)</f>
        <v>65</v>
      </c>
      <c r="W910" s="4" t="str">
        <f>VLOOKUP(C910,Sheet1!$A$2:$F$1001,6,FALSE)</f>
        <v xml:space="preserve">Gang Sukajadi No. 1
</v>
      </c>
      <c r="X910" s="4" t="str">
        <f>VLOOKUP(Main!C910,Sheet1!$A$2:$C$1001,3,FALSE)</f>
        <v>O-</v>
      </c>
    </row>
    <row r="911" spans="1:24" ht="15.75" x14ac:dyDescent="0.25">
      <c r="A911" s="43">
        <v>910</v>
      </c>
      <c r="B911" t="str">
        <f>VLOOKUP(D911,Cara!$C$21:$D$27,2,FALSE)</f>
        <v>B</v>
      </c>
      <c r="C911" t="str">
        <f t="shared" si="42"/>
        <v>B0910</v>
      </c>
      <c r="D911" t="s">
        <v>1014</v>
      </c>
      <c r="E911" s="4" t="str">
        <f>VLOOKUP(C911,Detail!$G:$H,2,FALSE)</f>
        <v>Parman Kurniawan</v>
      </c>
      <c r="F911" s="4" t="str">
        <f>VLOOKUP(D911,Helper!$D$31:$H$36,5,FALSE)</f>
        <v>Pak Budi</v>
      </c>
      <c r="G911">
        <v>57</v>
      </c>
      <c r="H911">
        <v>60</v>
      </c>
      <c r="I911">
        <v>60</v>
      </c>
      <c r="J911">
        <v>55</v>
      </c>
      <c r="K911">
        <v>68</v>
      </c>
      <c r="L911">
        <v>97</v>
      </c>
      <c r="M911">
        <v>97</v>
      </c>
      <c r="N911" s="36" t="str">
        <f>IFERROR(VLOOKUP(C911,Absen!$A$2:$B$501,2,FALSE),"No")</f>
        <v>No</v>
      </c>
      <c r="O911" t="str">
        <f t="shared" si="43"/>
        <v>No</v>
      </c>
      <c r="P911">
        <f t="shared" si="44"/>
        <v>97</v>
      </c>
      <c r="Q911" s="42">
        <f>(Main!G911*12.5%)+(H911*12.5%)+(J911*12.5%)+(K911*12.5%)+(I911*20%)+(L911*20%)+(P911*10%)</f>
        <v>71.100000000000009</v>
      </c>
      <c r="R911" t="str">
        <f>VLOOKUP(Q911,Cara!$E$44:$F$49,2,TRUE)</f>
        <v>B</v>
      </c>
      <c r="S911" s="5">
        <f>VLOOKUP(C911,Sheet1!$A$2:$B$1001,2,FALSE)</f>
        <v>37117</v>
      </c>
      <c r="T911" s="6" t="str">
        <f>VLOOKUP(C911,Sheet1!$A$2:$G$1001,7,)</f>
        <v>Meulaboh</v>
      </c>
      <c r="U911" s="4">
        <f>VLOOKUP(C911,Sheet1!$A$2:$D$1001,4,FALSE)</f>
        <v>163</v>
      </c>
      <c r="V911" s="4">
        <f>VLOOKUP(C911,Sheet1!$A$2:$E$1001,5,FALSE)</f>
        <v>93</v>
      </c>
      <c r="W911" s="4" t="str">
        <f>VLOOKUP(C911,Sheet1!$A$2:$F$1001,6,FALSE)</f>
        <v>Gg. Ciwastra No. 36</v>
      </c>
      <c r="X911" s="4" t="str">
        <f>VLOOKUP(Main!C911,Sheet1!$A$2:$C$1001,3,FALSE)</f>
        <v>AB+</v>
      </c>
    </row>
    <row r="912" spans="1:24" ht="15.75" x14ac:dyDescent="0.25">
      <c r="A912" s="43">
        <v>911</v>
      </c>
      <c r="B912" t="str">
        <f>VLOOKUP(D912,Cara!$C$21:$D$27,2,FALSE)</f>
        <v>D</v>
      </c>
      <c r="C912" t="str">
        <f t="shared" si="42"/>
        <v>D0911</v>
      </c>
      <c r="D912" t="s">
        <v>1013</v>
      </c>
      <c r="E912" s="4" t="str">
        <f>VLOOKUP(C912,Detail!$G:$H,2,FALSE)</f>
        <v>Dimaz Prasetyo</v>
      </c>
      <c r="F912" s="4" t="str">
        <f>VLOOKUP(D912,Helper!$D$31:$H$36,5,FALSE)</f>
        <v>Bu Made</v>
      </c>
      <c r="G912">
        <v>95</v>
      </c>
      <c r="H912">
        <v>45</v>
      </c>
      <c r="I912">
        <v>50</v>
      </c>
      <c r="J912">
        <v>74</v>
      </c>
      <c r="K912">
        <v>86</v>
      </c>
      <c r="L912">
        <v>86</v>
      </c>
      <c r="M912">
        <v>76</v>
      </c>
      <c r="N912" s="36">
        <f>IFERROR(VLOOKUP(C912,Absen!$A$2:$B$501,2,FALSE),"No")</f>
        <v>44889</v>
      </c>
      <c r="O912" t="str">
        <f t="shared" si="43"/>
        <v>November</v>
      </c>
      <c r="P912">
        <f t="shared" si="44"/>
        <v>66</v>
      </c>
      <c r="Q912" s="42">
        <f>(Main!G912*12.5%)+(H912*12.5%)+(J912*12.5%)+(K912*12.5%)+(I912*20%)+(L912*20%)+(P912*10%)</f>
        <v>71.3</v>
      </c>
      <c r="R912" t="str">
        <f>VLOOKUP(Q912,Cara!$E$44:$F$49,2,TRUE)</f>
        <v>B</v>
      </c>
      <c r="S912" s="5">
        <f>VLOOKUP(C912,Sheet1!$A$2:$B$1001,2,FALSE)</f>
        <v>37040</v>
      </c>
      <c r="T912" s="6" t="str">
        <f>VLOOKUP(C912,Sheet1!$A$2:$G$1001,7,)</f>
        <v>Banjarmasin</v>
      </c>
      <c r="U912" s="4">
        <f>VLOOKUP(C912,Sheet1!$A$2:$D$1001,4,FALSE)</f>
        <v>164</v>
      </c>
      <c r="V912" s="4">
        <f>VLOOKUP(C912,Sheet1!$A$2:$E$1001,5,FALSE)</f>
        <v>74</v>
      </c>
      <c r="W912" s="4" t="str">
        <f>VLOOKUP(C912,Sheet1!$A$2:$F$1001,6,FALSE)</f>
        <v xml:space="preserve">Gg. Pacuan Kuda No. 6
</v>
      </c>
      <c r="X912" s="4" t="str">
        <f>VLOOKUP(Main!C912,Sheet1!$A$2:$C$1001,3,FALSE)</f>
        <v>B-</v>
      </c>
    </row>
    <row r="913" spans="1:24" ht="15.75" x14ac:dyDescent="0.25">
      <c r="A913" s="43">
        <v>912</v>
      </c>
      <c r="B913" t="str">
        <f>VLOOKUP(D913,Cara!$C$21:$D$27,2,FALSE)</f>
        <v>F</v>
      </c>
      <c r="C913" t="str">
        <f t="shared" si="42"/>
        <v>F0912</v>
      </c>
      <c r="D913" t="s">
        <v>1011</v>
      </c>
      <c r="E913" s="4" t="str">
        <f>VLOOKUP(C913,Detail!$G:$H,2,FALSE)</f>
        <v>Kayla Rajata</v>
      </c>
      <c r="F913" s="4" t="str">
        <f>VLOOKUP(D913,Helper!$D$31:$H$36,5,FALSE)</f>
        <v>Bu Dwi</v>
      </c>
      <c r="G913">
        <v>92</v>
      </c>
      <c r="H913">
        <v>75</v>
      </c>
      <c r="I913">
        <v>69</v>
      </c>
      <c r="J913">
        <v>53</v>
      </c>
      <c r="K913">
        <v>52</v>
      </c>
      <c r="L913">
        <v>54</v>
      </c>
      <c r="M913">
        <v>97</v>
      </c>
      <c r="N913" s="36">
        <f>IFERROR(VLOOKUP(C913,Absen!$A$2:$B$501,2,FALSE),"No")</f>
        <v>44816</v>
      </c>
      <c r="O913" t="str">
        <f t="shared" si="43"/>
        <v>September</v>
      </c>
      <c r="P913">
        <f t="shared" si="44"/>
        <v>87</v>
      </c>
      <c r="Q913" s="42">
        <f>(Main!G913*12.5%)+(H913*12.5%)+(J913*12.5%)+(K913*12.5%)+(I913*20%)+(L913*20%)+(P913*10%)</f>
        <v>67.3</v>
      </c>
      <c r="R913" t="str">
        <f>VLOOKUP(Q913,Cara!$E$44:$F$49,2,TRUE)</f>
        <v>C</v>
      </c>
      <c r="S913" s="5">
        <f>VLOOKUP(C913,Sheet1!$A$2:$B$1001,2,FALSE)</f>
        <v>37671</v>
      </c>
      <c r="T913" s="6" t="str">
        <f>VLOOKUP(C913,Sheet1!$A$2:$G$1001,7,)</f>
        <v>Batu</v>
      </c>
      <c r="U913" s="4">
        <f>VLOOKUP(C913,Sheet1!$A$2:$D$1001,4,FALSE)</f>
        <v>178</v>
      </c>
      <c r="V913" s="4">
        <f>VLOOKUP(C913,Sheet1!$A$2:$E$1001,5,FALSE)</f>
        <v>47</v>
      </c>
      <c r="W913" s="4" t="str">
        <f>VLOOKUP(C913,Sheet1!$A$2:$F$1001,6,FALSE)</f>
        <v>Gang Dipenogoro No. 04</v>
      </c>
      <c r="X913" s="4" t="str">
        <f>VLOOKUP(Main!C913,Sheet1!$A$2:$C$1001,3,FALSE)</f>
        <v>A+</v>
      </c>
    </row>
    <row r="914" spans="1:24" ht="15.75" x14ac:dyDescent="0.25">
      <c r="A914" s="43">
        <v>913</v>
      </c>
      <c r="B914" t="str">
        <f>VLOOKUP(D914,Cara!$C$21:$D$27,2,FALSE)</f>
        <v>F</v>
      </c>
      <c r="C914" t="str">
        <f t="shared" si="42"/>
        <v>F0913</v>
      </c>
      <c r="D914" t="s">
        <v>1011</v>
      </c>
      <c r="E914" s="4" t="str">
        <f>VLOOKUP(C914,Detail!$G:$H,2,FALSE)</f>
        <v>Jatmiko Uwais</v>
      </c>
      <c r="F914" s="4" t="str">
        <f>VLOOKUP(D914,Helper!$D$31:$H$36,5,FALSE)</f>
        <v>Bu Dwi</v>
      </c>
      <c r="G914">
        <v>57</v>
      </c>
      <c r="H914">
        <v>71</v>
      </c>
      <c r="I914">
        <v>77</v>
      </c>
      <c r="J914">
        <v>71</v>
      </c>
      <c r="K914">
        <v>59</v>
      </c>
      <c r="L914">
        <v>94</v>
      </c>
      <c r="M914">
        <v>77</v>
      </c>
      <c r="N914" s="36">
        <f>IFERROR(VLOOKUP(C914,Absen!$A$2:$B$501,2,FALSE),"No")</f>
        <v>44761</v>
      </c>
      <c r="O914" t="str">
        <f t="shared" si="43"/>
        <v>July</v>
      </c>
      <c r="P914">
        <f t="shared" si="44"/>
        <v>67</v>
      </c>
      <c r="Q914" s="42">
        <f>(Main!G914*12.5%)+(H914*12.5%)+(J914*12.5%)+(K914*12.5%)+(I914*20%)+(L914*20%)+(P914*10%)</f>
        <v>73.150000000000006</v>
      </c>
      <c r="R914" t="str">
        <f>VLOOKUP(Q914,Cara!$E$44:$F$49,2,TRUE)</f>
        <v>B</v>
      </c>
      <c r="S914" s="5">
        <f>VLOOKUP(C914,Sheet1!$A$2:$B$1001,2,FALSE)</f>
        <v>38373</v>
      </c>
      <c r="T914" s="6" t="str">
        <f>VLOOKUP(C914,Sheet1!$A$2:$G$1001,7,)</f>
        <v>Malang</v>
      </c>
      <c r="U914" s="4">
        <f>VLOOKUP(C914,Sheet1!$A$2:$D$1001,4,FALSE)</f>
        <v>151</v>
      </c>
      <c r="V914" s="4">
        <f>VLOOKUP(C914,Sheet1!$A$2:$E$1001,5,FALSE)</f>
        <v>78</v>
      </c>
      <c r="W914" s="4" t="str">
        <f>VLOOKUP(C914,Sheet1!$A$2:$F$1001,6,FALSE)</f>
        <v>Gg. Kutai No. 84</v>
      </c>
      <c r="X914" s="4" t="str">
        <f>VLOOKUP(Main!C914,Sheet1!$A$2:$C$1001,3,FALSE)</f>
        <v>B-</v>
      </c>
    </row>
    <row r="915" spans="1:24" ht="15.75" x14ac:dyDescent="0.25">
      <c r="A915" s="43">
        <v>914</v>
      </c>
      <c r="B915" t="str">
        <f>VLOOKUP(D915,Cara!$C$21:$D$27,2,FALSE)</f>
        <v>F</v>
      </c>
      <c r="C915" t="str">
        <f t="shared" si="42"/>
        <v>F0914</v>
      </c>
      <c r="D915" t="s">
        <v>1011</v>
      </c>
      <c r="E915" s="4" t="str">
        <f>VLOOKUP(C915,Detail!$G:$H,2,FALSE)</f>
        <v>Eja Yulianti</v>
      </c>
      <c r="F915" s="4" t="str">
        <f>VLOOKUP(D915,Helper!$D$31:$H$36,5,FALSE)</f>
        <v>Bu Dwi</v>
      </c>
      <c r="G915">
        <v>84</v>
      </c>
      <c r="H915">
        <v>46</v>
      </c>
      <c r="I915">
        <v>47</v>
      </c>
      <c r="J915">
        <v>60</v>
      </c>
      <c r="K915">
        <v>70</v>
      </c>
      <c r="L915">
        <v>59</v>
      </c>
      <c r="M915">
        <v>60</v>
      </c>
      <c r="N915" s="36">
        <f>IFERROR(VLOOKUP(C915,Absen!$A$2:$B$501,2,FALSE),"No")</f>
        <v>44788</v>
      </c>
      <c r="O915" t="str">
        <f t="shared" si="43"/>
        <v>August</v>
      </c>
      <c r="P915">
        <f t="shared" si="44"/>
        <v>50</v>
      </c>
      <c r="Q915" s="42">
        <f>(Main!G915*12.5%)+(H915*12.5%)+(J915*12.5%)+(K915*12.5%)+(I915*20%)+(L915*20%)+(P915*10%)</f>
        <v>58.7</v>
      </c>
      <c r="R915" t="str">
        <f>VLOOKUP(Q915,Cara!$E$44:$F$49,2,TRUE)</f>
        <v>D</v>
      </c>
      <c r="S915" s="5">
        <f>VLOOKUP(C915,Sheet1!$A$2:$B$1001,2,FALSE)</f>
        <v>37125</v>
      </c>
      <c r="T915" s="6" t="str">
        <f>VLOOKUP(C915,Sheet1!$A$2:$G$1001,7,)</f>
        <v>Tual</v>
      </c>
      <c r="U915" s="4">
        <f>VLOOKUP(C915,Sheet1!$A$2:$D$1001,4,FALSE)</f>
        <v>164</v>
      </c>
      <c r="V915" s="4">
        <f>VLOOKUP(C915,Sheet1!$A$2:$E$1001,5,FALSE)</f>
        <v>76</v>
      </c>
      <c r="W915" s="4" t="str">
        <f>VLOOKUP(C915,Sheet1!$A$2:$F$1001,6,FALSE)</f>
        <v>Gg. K.H. Wahid Hasyim No. 78</v>
      </c>
      <c r="X915" s="4" t="str">
        <f>VLOOKUP(Main!C915,Sheet1!$A$2:$C$1001,3,FALSE)</f>
        <v>O-</v>
      </c>
    </row>
    <row r="916" spans="1:24" ht="15.75" x14ac:dyDescent="0.25">
      <c r="A916" s="43">
        <v>915</v>
      </c>
      <c r="B916" t="str">
        <f>VLOOKUP(D916,Cara!$C$21:$D$27,2,FALSE)</f>
        <v>A</v>
      </c>
      <c r="C916" t="str">
        <f t="shared" si="42"/>
        <v>A0915</v>
      </c>
      <c r="D916" t="s">
        <v>1015</v>
      </c>
      <c r="E916" s="4" t="str">
        <f>VLOOKUP(C916,Detail!$G:$H,2,FALSE)</f>
        <v>Limar Mangunsong</v>
      </c>
      <c r="F916" s="4" t="str">
        <f>VLOOKUP(D916,Helper!$D$31:$H$36,5,FALSE)</f>
        <v>Pak Krisna</v>
      </c>
      <c r="G916">
        <v>92</v>
      </c>
      <c r="H916">
        <v>42</v>
      </c>
      <c r="I916">
        <v>63</v>
      </c>
      <c r="J916">
        <v>65</v>
      </c>
      <c r="K916">
        <v>81</v>
      </c>
      <c r="L916">
        <v>100</v>
      </c>
      <c r="M916">
        <v>80</v>
      </c>
      <c r="N916" s="36" t="str">
        <f>IFERROR(VLOOKUP(C916,Absen!$A$2:$B$501,2,FALSE),"No")</f>
        <v>No</v>
      </c>
      <c r="O916" t="str">
        <f t="shared" si="43"/>
        <v>No</v>
      </c>
      <c r="P916">
        <f t="shared" si="44"/>
        <v>80</v>
      </c>
      <c r="Q916" s="42">
        <f>(Main!G916*12.5%)+(H916*12.5%)+(J916*12.5%)+(K916*12.5%)+(I916*20%)+(L916*20%)+(P916*10%)</f>
        <v>75.599999999999994</v>
      </c>
      <c r="R916" t="str">
        <f>VLOOKUP(Q916,Cara!$E$44:$F$49,2,TRUE)</f>
        <v>B</v>
      </c>
      <c r="S916" s="5">
        <f>VLOOKUP(C916,Sheet1!$A$2:$B$1001,2,FALSE)</f>
        <v>37120</v>
      </c>
      <c r="T916" s="6" t="str">
        <f>VLOOKUP(C916,Sheet1!$A$2:$G$1001,7,)</f>
        <v>Salatiga</v>
      </c>
      <c r="U916" s="4">
        <f>VLOOKUP(C916,Sheet1!$A$2:$D$1001,4,FALSE)</f>
        <v>153</v>
      </c>
      <c r="V916" s="4">
        <f>VLOOKUP(C916,Sheet1!$A$2:$E$1001,5,FALSE)</f>
        <v>61</v>
      </c>
      <c r="W916" s="4" t="str">
        <f>VLOOKUP(C916,Sheet1!$A$2:$F$1001,6,FALSE)</f>
        <v>Gang PHH. Mustofa No. 71</v>
      </c>
      <c r="X916" s="4" t="str">
        <f>VLOOKUP(Main!C916,Sheet1!$A$2:$C$1001,3,FALSE)</f>
        <v>AB-</v>
      </c>
    </row>
    <row r="917" spans="1:24" ht="15.75" x14ac:dyDescent="0.25">
      <c r="A917" s="43">
        <v>916</v>
      </c>
      <c r="B917" t="str">
        <f>VLOOKUP(D917,Cara!$C$21:$D$27,2,FALSE)</f>
        <v>A</v>
      </c>
      <c r="C917" t="str">
        <f t="shared" si="42"/>
        <v>A0916</v>
      </c>
      <c r="D917" t="s">
        <v>1015</v>
      </c>
      <c r="E917" s="4" t="str">
        <f>VLOOKUP(C917,Detail!$G:$H,2,FALSE)</f>
        <v>Zulaikha Kusumo</v>
      </c>
      <c r="F917" s="4" t="str">
        <f>VLOOKUP(D917,Helper!$D$31:$H$36,5,FALSE)</f>
        <v>Pak Krisna</v>
      </c>
      <c r="G917">
        <v>81</v>
      </c>
      <c r="H917">
        <v>55</v>
      </c>
      <c r="I917">
        <v>57</v>
      </c>
      <c r="J917">
        <v>63</v>
      </c>
      <c r="K917">
        <v>85</v>
      </c>
      <c r="L917">
        <v>55</v>
      </c>
      <c r="M917">
        <v>66</v>
      </c>
      <c r="N917" s="36">
        <f>IFERROR(VLOOKUP(C917,Absen!$A$2:$B$501,2,FALSE),"No")</f>
        <v>44905</v>
      </c>
      <c r="O917" t="str">
        <f t="shared" si="43"/>
        <v>December</v>
      </c>
      <c r="P917">
        <f t="shared" si="44"/>
        <v>56</v>
      </c>
      <c r="Q917" s="42">
        <f>(Main!G917*12.5%)+(H917*12.5%)+(J917*12.5%)+(K917*12.5%)+(I917*20%)+(L917*20%)+(P917*10%)</f>
        <v>63.5</v>
      </c>
      <c r="R917" t="str">
        <f>VLOOKUP(Q917,Cara!$E$44:$F$49,2,TRUE)</f>
        <v>C</v>
      </c>
      <c r="S917" s="5">
        <f>VLOOKUP(C917,Sheet1!$A$2:$B$1001,2,FALSE)</f>
        <v>38253</v>
      </c>
      <c r="T917" s="6" t="str">
        <f>VLOOKUP(C917,Sheet1!$A$2:$G$1001,7,)</f>
        <v>Pontianak</v>
      </c>
      <c r="U917" s="4">
        <f>VLOOKUP(C917,Sheet1!$A$2:$D$1001,4,FALSE)</f>
        <v>178</v>
      </c>
      <c r="V917" s="4">
        <f>VLOOKUP(C917,Sheet1!$A$2:$E$1001,5,FALSE)</f>
        <v>51</v>
      </c>
      <c r="W917" s="4" t="str">
        <f>VLOOKUP(C917,Sheet1!$A$2:$F$1001,6,FALSE)</f>
        <v>Jl. Jakarta No. 26</v>
      </c>
      <c r="X917" s="4" t="str">
        <f>VLOOKUP(Main!C917,Sheet1!$A$2:$C$1001,3,FALSE)</f>
        <v>A-</v>
      </c>
    </row>
    <row r="918" spans="1:24" ht="15.75" x14ac:dyDescent="0.25">
      <c r="A918" s="43">
        <v>917</v>
      </c>
      <c r="B918" t="str">
        <f>VLOOKUP(D918,Cara!$C$21:$D$27,2,FALSE)</f>
        <v>F</v>
      </c>
      <c r="C918" t="str">
        <f t="shared" si="42"/>
        <v>F0917</v>
      </c>
      <c r="D918" t="s">
        <v>1011</v>
      </c>
      <c r="E918" s="4" t="str">
        <f>VLOOKUP(C918,Detail!$G:$H,2,FALSE)</f>
        <v>Marsudi Haryanti</v>
      </c>
      <c r="F918" s="4" t="str">
        <f>VLOOKUP(D918,Helper!$D$31:$H$36,5,FALSE)</f>
        <v>Bu Dwi</v>
      </c>
      <c r="G918">
        <v>82</v>
      </c>
      <c r="H918">
        <v>46</v>
      </c>
      <c r="I918">
        <v>94</v>
      </c>
      <c r="J918">
        <v>71</v>
      </c>
      <c r="K918">
        <v>76</v>
      </c>
      <c r="L918">
        <v>88</v>
      </c>
      <c r="M918">
        <v>62</v>
      </c>
      <c r="N918" s="36">
        <f>IFERROR(VLOOKUP(C918,Absen!$A$2:$B$501,2,FALSE),"No")</f>
        <v>44879</v>
      </c>
      <c r="O918" t="str">
        <f t="shared" si="43"/>
        <v>November</v>
      </c>
      <c r="P918">
        <f t="shared" si="44"/>
        <v>52</v>
      </c>
      <c r="Q918" s="42">
        <f>(Main!G918*12.5%)+(H918*12.5%)+(J918*12.5%)+(K918*12.5%)+(I918*20%)+(L918*20%)+(P918*10%)</f>
        <v>75.975000000000009</v>
      </c>
      <c r="R918" t="str">
        <f>VLOOKUP(Q918,Cara!$E$44:$F$49,2,TRUE)</f>
        <v>B</v>
      </c>
      <c r="S918" s="5">
        <f>VLOOKUP(C918,Sheet1!$A$2:$B$1001,2,FALSE)</f>
        <v>37341</v>
      </c>
      <c r="T918" s="6" t="str">
        <f>VLOOKUP(C918,Sheet1!$A$2:$G$1001,7,)</f>
        <v>Mojokerto</v>
      </c>
      <c r="U918" s="4">
        <f>VLOOKUP(C918,Sheet1!$A$2:$D$1001,4,FALSE)</f>
        <v>159</v>
      </c>
      <c r="V918" s="4">
        <f>VLOOKUP(C918,Sheet1!$A$2:$E$1001,5,FALSE)</f>
        <v>47</v>
      </c>
      <c r="W918" s="4" t="str">
        <f>VLOOKUP(C918,Sheet1!$A$2:$F$1001,6,FALSE)</f>
        <v>Jalan Dipenogoro No. 30</v>
      </c>
      <c r="X918" s="4" t="str">
        <f>VLOOKUP(Main!C918,Sheet1!$A$2:$C$1001,3,FALSE)</f>
        <v>AB+</v>
      </c>
    </row>
    <row r="919" spans="1:24" ht="15.75" x14ac:dyDescent="0.25">
      <c r="A919" s="43">
        <v>918</v>
      </c>
      <c r="B919" t="str">
        <f>VLOOKUP(D919,Cara!$C$21:$D$27,2,FALSE)</f>
        <v>D</v>
      </c>
      <c r="C919" t="str">
        <f t="shared" si="42"/>
        <v>D0918</v>
      </c>
      <c r="D919" t="s">
        <v>1013</v>
      </c>
      <c r="E919" s="4" t="str">
        <f>VLOOKUP(C919,Detail!$G:$H,2,FALSE)</f>
        <v>Banawa Saputra</v>
      </c>
      <c r="F919" s="4" t="str">
        <f>VLOOKUP(D919,Helper!$D$31:$H$36,5,FALSE)</f>
        <v>Bu Made</v>
      </c>
      <c r="G919">
        <v>52</v>
      </c>
      <c r="H919">
        <v>61</v>
      </c>
      <c r="I919">
        <v>71</v>
      </c>
      <c r="J919">
        <v>56</v>
      </c>
      <c r="K919">
        <v>94</v>
      </c>
      <c r="L919">
        <v>71</v>
      </c>
      <c r="M919">
        <v>78</v>
      </c>
      <c r="N919" s="36" t="str">
        <f>IFERROR(VLOOKUP(C919,Absen!$A$2:$B$501,2,FALSE),"No")</f>
        <v>No</v>
      </c>
      <c r="O919" t="str">
        <f t="shared" si="43"/>
        <v>No</v>
      </c>
      <c r="P919">
        <f t="shared" si="44"/>
        <v>78</v>
      </c>
      <c r="Q919" s="42">
        <f>(Main!G919*12.5%)+(H919*12.5%)+(J919*12.5%)+(K919*12.5%)+(I919*20%)+(L919*20%)+(P919*10%)</f>
        <v>69.075000000000003</v>
      </c>
      <c r="R919" t="str">
        <f>VLOOKUP(Q919,Cara!$E$44:$F$49,2,TRUE)</f>
        <v>C</v>
      </c>
      <c r="S919" s="5">
        <f>VLOOKUP(C919,Sheet1!$A$2:$B$1001,2,FALSE)</f>
        <v>38339</v>
      </c>
      <c r="T919" s="6" t="str">
        <f>VLOOKUP(C919,Sheet1!$A$2:$G$1001,7,)</f>
        <v>Lhokseumawe</v>
      </c>
      <c r="U919" s="4">
        <f>VLOOKUP(C919,Sheet1!$A$2:$D$1001,4,FALSE)</f>
        <v>152</v>
      </c>
      <c r="V919" s="4">
        <f>VLOOKUP(C919,Sheet1!$A$2:$E$1001,5,FALSE)</f>
        <v>66</v>
      </c>
      <c r="W919" s="4" t="str">
        <f>VLOOKUP(C919,Sheet1!$A$2:$F$1001,6,FALSE)</f>
        <v>Jl. Dipatiukur No. 38</v>
      </c>
      <c r="X919" s="4" t="str">
        <f>VLOOKUP(Main!C919,Sheet1!$A$2:$C$1001,3,FALSE)</f>
        <v>B-</v>
      </c>
    </row>
    <row r="920" spans="1:24" ht="15.75" x14ac:dyDescent="0.25">
      <c r="A920" s="43">
        <v>919</v>
      </c>
      <c r="B920" t="str">
        <f>VLOOKUP(D920,Cara!$C$21:$D$27,2,FALSE)</f>
        <v>E</v>
      </c>
      <c r="C920" t="str">
        <f t="shared" si="42"/>
        <v>E0919</v>
      </c>
      <c r="D920" t="s">
        <v>1010</v>
      </c>
      <c r="E920" s="4" t="str">
        <f>VLOOKUP(C920,Detail!$G:$H,2,FALSE)</f>
        <v>Karman Hidayat</v>
      </c>
      <c r="F920" s="4" t="str">
        <f>VLOOKUP(D920,Helper!$D$31:$H$36,5,FALSE)</f>
        <v>Bu Ratna</v>
      </c>
      <c r="G920">
        <v>75</v>
      </c>
      <c r="H920">
        <v>56</v>
      </c>
      <c r="I920">
        <v>56</v>
      </c>
      <c r="J920">
        <v>52</v>
      </c>
      <c r="K920">
        <v>76</v>
      </c>
      <c r="L920">
        <v>75</v>
      </c>
      <c r="M920">
        <v>72</v>
      </c>
      <c r="N920" s="36">
        <f>IFERROR(VLOOKUP(C920,Absen!$A$2:$B$501,2,FALSE),"No")</f>
        <v>44857</v>
      </c>
      <c r="O920" t="str">
        <f t="shared" si="43"/>
        <v>October</v>
      </c>
      <c r="P920">
        <f t="shared" si="44"/>
        <v>62</v>
      </c>
      <c r="Q920" s="42">
        <f>(Main!G920*12.5%)+(H920*12.5%)+(J920*12.5%)+(K920*12.5%)+(I920*20%)+(L920*20%)+(P920*10%)</f>
        <v>64.775000000000006</v>
      </c>
      <c r="R920" t="str">
        <f>VLOOKUP(Q920,Cara!$E$44:$F$49,2,TRUE)</f>
        <v>C</v>
      </c>
      <c r="S920" s="5">
        <f>VLOOKUP(C920,Sheet1!$A$2:$B$1001,2,FALSE)</f>
        <v>37921</v>
      </c>
      <c r="T920" s="6" t="str">
        <f>VLOOKUP(C920,Sheet1!$A$2:$G$1001,7,)</f>
        <v>Kota Administrasi Jakarta Pusat</v>
      </c>
      <c r="U920" s="4">
        <f>VLOOKUP(C920,Sheet1!$A$2:$D$1001,4,FALSE)</f>
        <v>154</v>
      </c>
      <c r="V920" s="4">
        <f>VLOOKUP(C920,Sheet1!$A$2:$E$1001,5,FALSE)</f>
        <v>73</v>
      </c>
      <c r="W920" s="4" t="str">
        <f>VLOOKUP(C920,Sheet1!$A$2:$F$1001,6,FALSE)</f>
        <v>Jalan Rajawali Timur No. 19</v>
      </c>
      <c r="X920" s="4" t="str">
        <f>VLOOKUP(Main!C920,Sheet1!$A$2:$C$1001,3,FALSE)</f>
        <v>O+</v>
      </c>
    </row>
    <row r="921" spans="1:24" ht="15.75" x14ac:dyDescent="0.25">
      <c r="A921" s="43">
        <v>920</v>
      </c>
      <c r="B921" t="str">
        <f>VLOOKUP(D921,Cara!$C$21:$D$27,2,FALSE)</f>
        <v>B</v>
      </c>
      <c r="C921" t="str">
        <f t="shared" si="42"/>
        <v>B0920</v>
      </c>
      <c r="D921" t="s">
        <v>1014</v>
      </c>
      <c r="E921" s="4" t="str">
        <f>VLOOKUP(C921,Detail!$G:$H,2,FALSE)</f>
        <v>Jaswadi Dabukke</v>
      </c>
      <c r="F921" s="4" t="str">
        <f>VLOOKUP(D921,Helper!$D$31:$H$36,5,FALSE)</f>
        <v>Pak Budi</v>
      </c>
      <c r="G921">
        <v>68</v>
      </c>
      <c r="H921">
        <v>56</v>
      </c>
      <c r="I921">
        <v>75</v>
      </c>
      <c r="J921">
        <v>59</v>
      </c>
      <c r="K921">
        <v>70</v>
      </c>
      <c r="L921">
        <v>63</v>
      </c>
      <c r="M921">
        <v>63</v>
      </c>
      <c r="N921" s="36" t="str">
        <f>IFERROR(VLOOKUP(C921,Absen!$A$2:$B$501,2,FALSE),"No")</f>
        <v>No</v>
      </c>
      <c r="O921" t="str">
        <f t="shared" si="43"/>
        <v>No</v>
      </c>
      <c r="P921">
        <f t="shared" si="44"/>
        <v>63</v>
      </c>
      <c r="Q921" s="42">
        <f>(Main!G921*12.5%)+(H921*12.5%)+(J921*12.5%)+(K921*12.5%)+(I921*20%)+(L921*20%)+(P921*10%)</f>
        <v>65.525000000000006</v>
      </c>
      <c r="R921" t="str">
        <f>VLOOKUP(Q921,Cara!$E$44:$F$49,2,TRUE)</f>
        <v>C</v>
      </c>
      <c r="S921" s="5">
        <f>VLOOKUP(C921,Sheet1!$A$2:$B$1001,2,FALSE)</f>
        <v>38060</v>
      </c>
      <c r="T921" s="6" t="str">
        <f>VLOOKUP(C921,Sheet1!$A$2:$G$1001,7,)</f>
        <v>Banda Aceh</v>
      </c>
      <c r="U921" s="4">
        <f>VLOOKUP(C921,Sheet1!$A$2:$D$1001,4,FALSE)</f>
        <v>168</v>
      </c>
      <c r="V921" s="4">
        <f>VLOOKUP(C921,Sheet1!$A$2:$E$1001,5,FALSE)</f>
        <v>49</v>
      </c>
      <c r="W921" s="4" t="str">
        <f>VLOOKUP(C921,Sheet1!$A$2:$F$1001,6,FALSE)</f>
        <v xml:space="preserve">Jalan Cempaka No. 8
</v>
      </c>
      <c r="X921" s="4" t="str">
        <f>VLOOKUP(Main!C921,Sheet1!$A$2:$C$1001,3,FALSE)</f>
        <v>AB-</v>
      </c>
    </row>
    <row r="922" spans="1:24" ht="15.75" x14ac:dyDescent="0.25">
      <c r="A922" s="43">
        <v>921</v>
      </c>
      <c r="B922" t="str">
        <f>VLOOKUP(D922,Cara!$C$21:$D$27,2,FALSE)</f>
        <v>B</v>
      </c>
      <c r="C922" t="str">
        <f t="shared" si="42"/>
        <v>B0921</v>
      </c>
      <c r="D922" t="s">
        <v>1014</v>
      </c>
      <c r="E922" s="4" t="str">
        <f>VLOOKUP(C922,Detail!$G:$H,2,FALSE)</f>
        <v>Warta Astuti</v>
      </c>
      <c r="F922" s="4" t="str">
        <f>VLOOKUP(D922,Helper!$D$31:$H$36,5,FALSE)</f>
        <v>Pak Budi</v>
      </c>
      <c r="G922">
        <v>58</v>
      </c>
      <c r="H922">
        <v>48</v>
      </c>
      <c r="I922">
        <v>49</v>
      </c>
      <c r="J922">
        <v>59</v>
      </c>
      <c r="K922">
        <v>76</v>
      </c>
      <c r="L922">
        <v>56</v>
      </c>
      <c r="M922">
        <v>67</v>
      </c>
      <c r="N922" s="36">
        <f>IFERROR(VLOOKUP(C922,Absen!$A$2:$B$501,2,FALSE),"No")</f>
        <v>44908</v>
      </c>
      <c r="O922" t="str">
        <f t="shared" si="43"/>
        <v>December</v>
      </c>
      <c r="P922">
        <f t="shared" si="44"/>
        <v>57</v>
      </c>
      <c r="Q922" s="42">
        <f>(Main!G922*12.5%)+(H922*12.5%)+(J922*12.5%)+(K922*12.5%)+(I922*20%)+(L922*20%)+(P922*10%)</f>
        <v>56.825000000000003</v>
      </c>
      <c r="R922" t="str">
        <f>VLOOKUP(Q922,Cara!$E$44:$F$49,2,TRUE)</f>
        <v>D</v>
      </c>
      <c r="S922" s="5">
        <f>VLOOKUP(C922,Sheet1!$A$2:$B$1001,2,FALSE)</f>
        <v>37357</v>
      </c>
      <c r="T922" s="6" t="str">
        <f>VLOOKUP(C922,Sheet1!$A$2:$G$1001,7,)</f>
        <v>Ambon</v>
      </c>
      <c r="U922" s="4">
        <f>VLOOKUP(C922,Sheet1!$A$2:$D$1001,4,FALSE)</f>
        <v>157</v>
      </c>
      <c r="V922" s="4">
        <f>VLOOKUP(C922,Sheet1!$A$2:$E$1001,5,FALSE)</f>
        <v>56</v>
      </c>
      <c r="W922" s="4" t="str">
        <f>VLOOKUP(C922,Sheet1!$A$2:$F$1001,6,FALSE)</f>
        <v>Jl. Pacuan Kuda No. 72</v>
      </c>
      <c r="X922" s="4" t="str">
        <f>VLOOKUP(Main!C922,Sheet1!$A$2:$C$1001,3,FALSE)</f>
        <v>AB-</v>
      </c>
    </row>
    <row r="923" spans="1:24" ht="15.75" x14ac:dyDescent="0.25">
      <c r="A923" s="43">
        <v>922</v>
      </c>
      <c r="B923" t="str">
        <f>VLOOKUP(D923,Cara!$C$21:$D$27,2,FALSE)</f>
        <v>A</v>
      </c>
      <c r="C923" t="str">
        <f t="shared" si="42"/>
        <v>A0922</v>
      </c>
      <c r="D923" t="s">
        <v>1015</v>
      </c>
      <c r="E923" s="4" t="str">
        <f>VLOOKUP(C923,Detail!$G:$H,2,FALSE)</f>
        <v>Karsana Wijaya</v>
      </c>
      <c r="F923" s="4" t="str">
        <f>VLOOKUP(D923,Helper!$D$31:$H$36,5,FALSE)</f>
        <v>Pak Krisna</v>
      </c>
      <c r="G923">
        <v>66</v>
      </c>
      <c r="H923">
        <v>64</v>
      </c>
      <c r="I923">
        <v>72</v>
      </c>
      <c r="J923">
        <v>71</v>
      </c>
      <c r="K923">
        <v>73</v>
      </c>
      <c r="L923">
        <v>68</v>
      </c>
      <c r="M923">
        <v>66</v>
      </c>
      <c r="N923" s="36">
        <f>IFERROR(VLOOKUP(C923,Absen!$A$2:$B$501,2,FALSE),"No")</f>
        <v>44752</v>
      </c>
      <c r="O923" t="str">
        <f t="shared" si="43"/>
        <v>July</v>
      </c>
      <c r="P923">
        <f t="shared" si="44"/>
        <v>56</v>
      </c>
      <c r="Q923" s="42">
        <f>(Main!G923*12.5%)+(H923*12.5%)+(J923*12.5%)+(K923*12.5%)+(I923*20%)+(L923*20%)+(P923*10%)</f>
        <v>67.849999999999994</v>
      </c>
      <c r="R923" t="str">
        <f>VLOOKUP(Q923,Cara!$E$44:$F$49,2,TRUE)</f>
        <v>C</v>
      </c>
      <c r="S923" s="5">
        <f>VLOOKUP(C923,Sheet1!$A$2:$B$1001,2,FALSE)</f>
        <v>37497</v>
      </c>
      <c r="T923" s="6" t="str">
        <f>VLOOKUP(C923,Sheet1!$A$2:$G$1001,7,)</f>
        <v>Palembang</v>
      </c>
      <c r="U923" s="4">
        <f>VLOOKUP(C923,Sheet1!$A$2:$D$1001,4,FALSE)</f>
        <v>151</v>
      </c>
      <c r="V923" s="4">
        <f>VLOOKUP(C923,Sheet1!$A$2:$E$1001,5,FALSE)</f>
        <v>87</v>
      </c>
      <c r="W923" s="4" t="str">
        <f>VLOOKUP(C923,Sheet1!$A$2:$F$1001,6,FALSE)</f>
        <v xml:space="preserve">Jl. Pasir Koja No. 2
</v>
      </c>
      <c r="X923" s="4" t="str">
        <f>VLOOKUP(Main!C923,Sheet1!$A$2:$C$1001,3,FALSE)</f>
        <v>O+</v>
      </c>
    </row>
    <row r="924" spans="1:24" ht="15.75" x14ac:dyDescent="0.25">
      <c r="A924" s="43">
        <v>923</v>
      </c>
      <c r="B924" t="str">
        <f>VLOOKUP(D924,Cara!$C$21:$D$27,2,FALSE)</f>
        <v>D</v>
      </c>
      <c r="C924" t="str">
        <f t="shared" si="42"/>
        <v>D0923</v>
      </c>
      <c r="D924" t="s">
        <v>1013</v>
      </c>
      <c r="E924" s="4" t="str">
        <f>VLOOKUP(C924,Detail!$G:$H,2,FALSE)</f>
        <v>Kawaca Hutagalung</v>
      </c>
      <c r="F924" s="4" t="str">
        <f>VLOOKUP(D924,Helper!$D$31:$H$36,5,FALSE)</f>
        <v>Bu Made</v>
      </c>
      <c r="G924">
        <v>82</v>
      </c>
      <c r="H924">
        <v>50</v>
      </c>
      <c r="I924">
        <v>57</v>
      </c>
      <c r="J924">
        <v>66</v>
      </c>
      <c r="K924">
        <v>52</v>
      </c>
      <c r="L924">
        <v>97</v>
      </c>
      <c r="M924">
        <v>92</v>
      </c>
      <c r="N924" s="36">
        <f>IFERROR(VLOOKUP(C924,Absen!$A$2:$B$501,2,FALSE),"No")</f>
        <v>44749</v>
      </c>
      <c r="O924" t="str">
        <f t="shared" si="43"/>
        <v>July</v>
      </c>
      <c r="P924">
        <f t="shared" si="44"/>
        <v>82</v>
      </c>
      <c r="Q924" s="42">
        <f>(Main!G924*12.5%)+(H924*12.5%)+(J924*12.5%)+(K924*12.5%)+(I924*20%)+(L924*20%)+(P924*10%)</f>
        <v>70.25</v>
      </c>
      <c r="R924" t="str">
        <f>VLOOKUP(Q924,Cara!$E$44:$F$49,2,TRUE)</f>
        <v>B</v>
      </c>
      <c r="S924" s="5">
        <f>VLOOKUP(C924,Sheet1!$A$2:$B$1001,2,FALSE)</f>
        <v>37326</v>
      </c>
      <c r="T924" s="6" t="str">
        <f>VLOOKUP(C924,Sheet1!$A$2:$G$1001,7,)</f>
        <v>Bogor</v>
      </c>
      <c r="U924" s="4">
        <f>VLOOKUP(C924,Sheet1!$A$2:$D$1001,4,FALSE)</f>
        <v>162</v>
      </c>
      <c r="V924" s="4">
        <f>VLOOKUP(C924,Sheet1!$A$2:$E$1001,5,FALSE)</f>
        <v>94</v>
      </c>
      <c r="W924" s="4" t="str">
        <f>VLOOKUP(C924,Sheet1!$A$2:$F$1001,6,FALSE)</f>
        <v>Jl. Tubagus Ismail No. 10</v>
      </c>
      <c r="X924" s="4" t="str">
        <f>VLOOKUP(Main!C924,Sheet1!$A$2:$C$1001,3,FALSE)</f>
        <v>B+</v>
      </c>
    </row>
    <row r="925" spans="1:24" ht="15.75" x14ac:dyDescent="0.25">
      <c r="A925" s="43">
        <v>924</v>
      </c>
      <c r="B925" t="str">
        <f>VLOOKUP(D925,Cara!$C$21:$D$27,2,FALSE)</f>
        <v>B</v>
      </c>
      <c r="C925" t="str">
        <f t="shared" si="42"/>
        <v>B0924</v>
      </c>
      <c r="D925" t="s">
        <v>1014</v>
      </c>
      <c r="E925" s="4" t="str">
        <f>VLOOKUP(C925,Detail!$G:$H,2,FALSE)</f>
        <v>Cindy Januar</v>
      </c>
      <c r="F925" s="4" t="str">
        <f>VLOOKUP(D925,Helper!$D$31:$H$36,5,FALSE)</f>
        <v>Pak Budi</v>
      </c>
      <c r="G925">
        <v>51</v>
      </c>
      <c r="H925">
        <v>45</v>
      </c>
      <c r="I925">
        <v>84</v>
      </c>
      <c r="J925">
        <v>71</v>
      </c>
      <c r="K925">
        <v>85</v>
      </c>
      <c r="L925">
        <v>62</v>
      </c>
      <c r="M925">
        <v>82</v>
      </c>
      <c r="N925" s="36" t="str">
        <f>IFERROR(VLOOKUP(C925,Absen!$A$2:$B$501,2,FALSE),"No")</f>
        <v>No</v>
      </c>
      <c r="O925" t="str">
        <f t="shared" si="43"/>
        <v>No</v>
      </c>
      <c r="P925">
        <f t="shared" si="44"/>
        <v>82</v>
      </c>
      <c r="Q925" s="42">
        <f>(Main!G925*12.5%)+(H925*12.5%)+(J925*12.5%)+(K925*12.5%)+(I925*20%)+(L925*20%)+(P925*10%)</f>
        <v>68.899999999999991</v>
      </c>
      <c r="R925" t="str">
        <f>VLOOKUP(Q925,Cara!$E$44:$F$49,2,TRUE)</f>
        <v>C</v>
      </c>
      <c r="S925" s="5">
        <f>VLOOKUP(C925,Sheet1!$A$2:$B$1001,2,FALSE)</f>
        <v>38304</v>
      </c>
      <c r="T925" s="6" t="str">
        <f>VLOOKUP(C925,Sheet1!$A$2:$G$1001,7,)</f>
        <v>Medan</v>
      </c>
      <c r="U925" s="4">
        <f>VLOOKUP(C925,Sheet1!$A$2:$D$1001,4,FALSE)</f>
        <v>178</v>
      </c>
      <c r="V925" s="4">
        <f>VLOOKUP(C925,Sheet1!$A$2:$E$1001,5,FALSE)</f>
        <v>59</v>
      </c>
      <c r="W925" s="4" t="str">
        <f>VLOOKUP(C925,Sheet1!$A$2:$F$1001,6,FALSE)</f>
        <v xml:space="preserve">Gang Cempaka No. 2
</v>
      </c>
      <c r="X925" s="4" t="str">
        <f>VLOOKUP(Main!C925,Sheet1!$A$2:$C$1001,3,FALSE)</f>
        <v>O-</v>
      </c>
    </row>
    <row r="926" spans="1:24" ht="15.75" x14ac:dyDescent="0.25">
      <c r="A926" s="43">
        <v>925</v>
      </c>
      <c r="B926" t="str">
        <f>VLOOKUP(D926,Cara!$C$21:$D$27,2,FALSE)</f>
        <v>B</v>
      </c>
      <c r="C926" t="str">
        <f t="shared" si="42"/>
        <v>B0925</v>
      </c>
      <c r="D926" t="s">
        <v>1014</v>
      </c>
      <c r="E926" s="4" t="str">
        <f>VLOOKUP(C926,Detail!$G:$H,2,FALSE)</f>
        <v>Olivia Anggraini</v>
      </c>
      <c r="F926" s="4" t="str">
        <f>VLOOKUP(D926,Helper!$D$31:$H$36,5,FALSE)</f>
        <v>Pak Budi</v>
      </c>
      <c r="G926">
        <v>62</v>
      </c>
      <c r="H926">
        <v>51</v>
      </c>
      <c r="I926">
        <v>57</v>
      </c>
      <c r="J926">
        <v>60</v>
      </c>
      <c r="K926">
        <v>67</v>
      </c>
      <c r="L926">
        <v>59</v>
      </c>
      <c r="M926">
        <v>82</v>
      </c>
      <c r="N926" s="36" t="str">
        <f>IFERROR(VLOOKUP(C926,Absen!$A$2:$B$501,2,FALSE),"No")</f>
        <v>No</v>
      </c>
      <c r="O926" t="str">
        <f t="shared" si="43"/>
        <v>No</v>
      </c>
      <c r="P926">
        <f t="shared" si="44"/>
        <v>82</v>
      </c>
      <c r="Q926" s="42">
        <f>(Main!G926*12.5%)+(H926*12.5%)+(J926*12.5%)+(K926*12.5%)+(I926*20%)+(L926*20%)+(P926*10%)</f>
        <v>61.400000000000006</v>
      </c>
      <c r="R926" t="str">
        <f>VLOOKUP(Q926,Cara!$E$44:$F$49,2,TRUE)</f>
        <v>C</v>
      </c>
      <c r="S926" s="5">
        <f>VLOOKUP(C926,Sheet1!$A$2:$B$1001,2,FALSE)</f>
        <v>37331</v>
      </c>
      <c r="T926" s="6" t="str">
        <f>VLOOKUP(C926,Sheet1!$A$2:$G$1001,7,)</f>
        <v>Sorong</v>
      </c>
      <c r="U926" s="4">
        <f>VLOOKUP(C926,Sheet1!$A$2:$D$1001,4,FALSE)</f>
        <v>173</v>
      </c>
      <c r="V926" s="4">
        <f>VLOOKUP(C926,Sheet1!$A$2:$E$1001,5,FALSE)</f>
        <v>57</v>
      </c>
      <c r="W926" s="4" t="str">
        <f>VLOOKUP(C926,Sheet1!$A$2:$F$1001,6,FALSE)</f>
        <v>Gang Kendalsari No. 85</v>
      </c>
      <c r="X926" s="4" t="str">
        <f>VLOOKUP(Main!C926,Sheet1!$A$2:$C$1001,3,FALSE)</f>
        <v>A+</v>
      </c>
    </row>
    <row r="927" spans="1:24" ht="15.75" x14ac:dyDescent="0.25">
      <c r="A927" s="43">
        <v>926</v>
      </c>
      <c r="B927" t="str">
        <f>VLOOKUP(D927,Cara!$C$21:$D$27,2,FALSE)</f>
        <v>A</v>
      </c>
      <c r="C927" t="str">
        <f t="shared" si="42"/>
        <v>A0926</v>
      </c>
      <c r="D927" t="s">
        <v>1015</v>
      </c>
      <c r="E927" s="4" t="str">
        <f>VLOOKUP(C927,Detail!$G:$H,2,FALSE)</f>
        <v>Putri Thamrin</v>
      </c>
      <c r="F927" s="4" t="str">
        <f>VLOOKUP(D927,Helper!$D$31:$H$36,5,FALSE)</f>
        <v>Pak Krisna</v>
      </c>
      <c r="G927">
        <v>83</v>
      </c>
      <c r="H927">
        <v>48</v>
      </c>
      <c r="I927">
        <v>43</v>
      </c>
      <c r="J927">
        <v>55</v>
      </c>
      <c r="K927">
        <v>63</v>
      </c>
      <c r="L927">
        <v>97</v>
      </c>
      <c r="M927">
        <v>87</v>
      </c>
      <c r="N927" s="36">
        <f>IFERROR(VLOOKUP(C927,Absen!$A$2:$B$501,2,FALSE),"No")</f>
        <v>44795</v>
      </c>
      <c r="O927" t="str">
        <f t="shared" si="43"/>
        <v>August</v>
      </c>
      <c r="P927">
        <f t="shared" si="44"/>
        <v>77</v>
      </c>
      <c r="Q927" s="42">
        <f>(Main!G927*12.5%)+(H927*12.5%)+(J927*12.5%)+(K927*12.5%)+(I927*20%)+(L927*20%)+(P927*10%)</f>
        <v>66.825000000000003</v>
      </c>
      <c r="R927" t="str">
        <f>VLOOKUP(Q927,Cara!$E$44:$F$49,2,TRUE)</f>
        <v>C</v>
      </c>
      <c r="S927" s="5">
        <f>VLOOKUP(C927,Sheet1!$A$2:$B$1001,2,FALSE)</f>
        <v>37335</v>
      </c>
      <c r="T927" s="6" t="str">
        <f>VLOOKUP(C927,Sheet1!$A$2:$G$1001,7,)</f>
        <v>Surabaya</v>
      </c>
      <c r="U927" s="4">
        <f>VLOOKUP(C927,Sheet1!$A$2:$D$1001,4,FALSE)</f>
        <v>153</v>
      </c>
      <c r="V927" s="4">
        <f>VLOOKUP(C927,Sheet1!$A$2:$E$1001,5,FALSE)</f>
        <v>70</v>
      </c>
      <c r="W927" s="4" t="str">
        <f>VLOOKUP(C927,Sheet1!$A$2:$F$1001,6,FALSE)</f>
        <v>Gg. Rawamangun No. 80</v>
      </c>
      <c r="X927" s="4" t="str">
        <f>VLOOKUP(Main!C927,Sheet1!$A$2:$C$1001,3,FALSE)</f>
        <v>O+</v>
      </c>
    </row>
    <row r="928" spans="1:24" ht="15.75" x14ac:dyDescent="0.25">
      <c r="A928" s="43">
        <v>927</v>
      </c>
      <c r="B928" t="str">
        <f>VLOOKUP(D928,Cara!$C$21:$D$27,2,FALSE)</f>
        <v>C</v>
      </c>
      <c r="C928" t="str">
        <f t="shared" si="42"/>
        <v>C0927</v>
      </c>
      <c r="D928" t="s">
        <v>1012</v>
      </c>
      <c r="E928" s="4" t="str">
        <f>VLOOKUP(C928,Detail!$G:$H,2,FALSE)</f>
        <v>Narji Haryanto</v>
      </c>
      <c r="F928" s="4" t="str">
        <f>VLOOKUP(D928,Helper!$D$31:$H$36,5,FALSE)</f>
        <v>Pak Andi</v>
      </c>
      <c r="G928">
        <v>68</v>
      </c>
      <c r="H928">
        <v>57</v>
      </c>
      <c r="I928">
        <v>65</v>
      </c>
      <c r="J928">
        <v>60</v>
      </c>
      <c r="K928">
        <v>72</v>
      </c>
      <c r="L928">
        <v>58</v>
      </c>
      <c r="M928">
        <v>98</v>
      </c>
      <c r="N928" s="36" t="str">
        <f>IFERROR(VLOOKUP(C928,Absen!$A$2:$B$501,2,FALSE),"No")</f>
        <v>No</v>
      </c>
      <c r="O928" t="str">
        <f t="shared" si="43"/>
        <v>No</v>
      </c>
      <c r="P928">
        <f t="shared" si="44"/>
        <v>98</v>
      </c>
      <c r="Q928" s="42">
        <f>(Main!G928*12.5%)+(H928*12.5%)+(J928*12.5%)+(K928*12.5%)+(I928*20%)+(L928*20%)+(P928*10%)</f>
        <v>66.525000000000006</v>
      </c>
      <c r="R928" t="str">
        <f>VLOOKUP(Q928,Cara!$E$44:$F$49,2,TRUE)</f>
        <v>C</v>
      </c>
      <c r="S928" s="5">
        <f>VLOOKUP(C928,Sheet1!$A$2:$B$1001,2,FALSE)</f>
        <v>37053</v>
      </c>
      <c r="T928" s="6" t="str">
        <f>VLOOKUP(C928,Sheet1!$A$2:$G$1001,7,)</f>
        <v>Kotamobagu</v>
      </c>
      <c r="U928" s="4">
        <f>VLOOKUP(C928,Sheet1!$A$2:$D$1001,4,FALSE)</f>
        <v>152</v>
      </c>
      <c r="V928" s="4">
        <f>VLOOKUP(C928,Sheet1!$A$2:$E$1001,5,FALSE)</f>
        <v>58</v>
      </c>
      <c r="W928" s="4" t="str">
        <f>VLOOKUP(C928,Sheet1!$A$2:$F$1001,6,FALSE)</f>
        <v>Gang Jamika No. 17</v>
      </c>
      <c r="X928" s="4" t="str">
        <f>VLOOKUP(Main!C928,Sheet1!$A$2:$C$1001,3,FALSE)</f>
        <v>B+</v>
      </c>
    </row>
    <row r="929" spans="1:24" ht="15.75" x14ac:dyDescent="0.25">
      <c r="A929" s="43">
        <v>928</v>
      </c>
      <c r="B929" t="str">
        <f>VLOOKUP(D929,Cara!$C$21:$D$27,2,FALSE)</f>
        <v>D</v>
      </c>
      <c r="C929" t="str">
        <f t="shared" si="42"/>
        <v>D0928</v>
      </c>
      <c r="D929" t="s">
        <v>1013</v>
      </c>
      <c r="E929" s="4" t="str">
        <f>VLOOKUP(C929,Detail!$G:$H,2,FALSE)</f>
        <v>Tedi Aryani</v>
      </c>
      <c r="F929" s="4" t="str">
        <f>VLOOKUP(D929,Helper!$D$31:$H$36,5,FALSE)</f>
        <v>Bu Made</v>
      </c>
      <c r="G929">
        <v>52</v>
      </c>
      <c r="H929">
        <v>61</v>
      </c>
      <c r="I929">
        <v>89</v>
      </c>
      <c r="J929">
        <v>58</v>
      </c>
      <c r="K929">
        <v>77</v>
      </c>
      <c r="L929">
        <v>53</v>
      </c>
      <c r="M929">
        <v>98</v>
      </c>
      <c r="N929" s="36" t="str">
        <f>IFERROR(VLOOKUP(C929,Absen!$A$2:$B$501,2,FALSE),"No")</f>
        <v>No</v>
      </c>
      <c r="O929" t="str">
        <f t="shared" si="43"/>
        <v>No</v>
      </c>
      <c r="P929">
        <f t="shared" si="44"/>
        <v>98</v>
      </c>
      <c r="Q929" s="42">
        <f>(Main!G929*12.5%)+(H929*12.5%)+(J929*12.5%)+(K929*12.5%)+(I929*20%)+(L929*20%)+(P929*10%)</f>
        <v>69.2</v>
      </c>
      <c r="R929" t="str">
        <f>VLOOKUP(Q929,Cara!$E$44:$F$49,2,TRUE)</f>
        <v>C</v>
      </c>
      <c r="S929" s="5">
        <f>VLOOKUP(C929,Sheet1!$A$2:$B$1001,2,FALSE)</f>
        <v>38251</v>
      </c>
      <c r="T929" s="6" t="str">
        <f>VLOOKUP(C929,Sheet1!$A$2:$G$1001,7,)</f>
        <v>Pangkalpinang</v>
      </c>
      <c r="U929" s="4">
        <f>VLOOKUP(C929,Sheet1!$A$2:$D$1001,4,FALSE)</f>
        <v>169</v>
      </c>
      <c r="V929" s="4">
        <f>VLOOKUP(C929,Sheet1!$A$2:$E$1001,5,FALSE)</f>
        <v>79</v>
      </c>
      <c r="W929" s="4" t="str">
        <f>VLOOKUP(C929,Sheet1!$A$2:$F$1001,6,FALSE)</f>
        <v xml:space="preserve">Jl. Pelajar Pejuang No. 0
</v>
      </c>
      <c r="X929" s="4" t="str">
        <f>VLOOKUP(Main!C929,Sheet1!$A$2:$C$1001,3,FALSE)</f>
        <v>AB+</v>
      </c>
    </row>
    <row r="930" spans="1:24" ht="15.75" x14ac:dyDescent="0.25">
      <c r="A930" s="43">
        <v>929</v>
      </c>
      <c r="B930" t="str">
        <f>VLOOKUP(D930,Cara!$C$21:$D$27,2,FALSE)</f>
        <v>C</v>
      </c>
      <c r="C930" t="str">
        <f t="shared" si="42"/>
        <v>C0929</v>
      </c>
      <c r="D930" t="s">
        <v>1012</v>
      </c>
      <c r="E930" s="4" t="str">
        <f>VLOOKUP(C930,Detail!$G:$H,2,FALSE)</f>
        <v>Prayoga Nurdiyanti</v>
      </c>
      <c r="F930" s="4" t="str">
        <f>VLOOKUP(D930,Helper!$D$31:$H$36,5,FALSE)</f>
        <v>Pak Andi</v>
      </c>
      <c r="G930">
        <v>56</v>
      </c>
      <c r="H930">
        <v>61</v>
      </c>
      <c r="I930">
        <v>94</v>
      </c>
      <c r="J930">
        <v>50</v>
      </c>
      <c r="K930">
        <v>83</v>
      </c>
      <c r="L930">
        <v>43</v>
      </c>
      <c r="M930">
        <v>91</v>
      </c>
      <c r="N930" s="36" t="str">
        <f>IFERROR(VLOOKUP(C930,Absen!$A$2:$B$501,2,FALSE),"No")</f>
        <v>No</v>
      </c>
      <c r="O930" t="str">
        <f t="shared" si="43"/>
        <v>No</v>
      </c>
      <c r="P930">
        <f t="shared" si="44"/>
        <v>91</v>
      </c>
      <c r="Q930" s="42">
        <f>(Main!G930*12.5%)+(H930*12.5%)+(J930*12.5%)+(K930*12.5%)+(I930*20%)+(L930*20%)+(P930*10%)</f>
        <v>67.75</v>
      </c>
      <c r="R930" t="str">
        <f>VLOOKUP(Q930,Cara!$E$44:$F$49,2,TRUE)</f>
        <v>C</v>
      </c>
      <c r="S930" s="5">
        <f>VLOOKUP(C930,Sheet1!$A$2:$B$1001,2,FALSE)</f>
        <v>38221</v>
      </c>
      <c r="T930" s="6" t="str">
        <f>VLOOKUP(C930,Sheet1!$A$2:$G$1001,7,)</f>
        <v>Palu</v>
      </c>
      <c r="U930" s="4">
        <f>VLOOKUP(C930,Sheet1!$A$2:$D$1001,4,FALSE)</f>
        <v>160</v>
      </c>
      <c r="V930" s="4">
        <f>VLOOKUP(C930,Sheet1!$A$2:$E$1001,5,FALSE)</f>
        <v>72</v>
      </c>
      <c r="W930" s="4" t="str">
        <f>VLOOKUP(C930,Sheet1!$A$2:$F$1001,6,FALSE)</f>
        <v xml:space="preserve">Jalan Otto Iskandardinata No. 9
</v>
      </c>
      <c r="X930" s="4" t="str">
        <f>VLOOKUP(Main!C930,Sheet1!$A$2:$C$1001,3,FALSE)</f>
        <v>B+</v>
      </c>
    </row>
    <row r="931" spans="1:24" ht="15.75" x14ac:dyDescent="0.25">
      <c r="A931" s="43">
        <v>930</v>
      </c>
      <c r="B931" t="str">
        <f>VLOOKUP(D931,Cara!$C$21:$D$27,2,FALSE)</f>
        <v>F</v>
      </c>
      <c r="C931" t="str">
        <f t="shared" si="42"/>
        <v>F0930</v>
      </c>
      <c r="D931" t="s">
        <v>1011</v>
      </c>
      <c r="E931" s="4" t="str">
        <f>VLOOKUP(C931,Detail!$G:$H,2,FALSE)</f>
        <v>Irfan Usamah</v>
      </c>
      <c r="F931" s="4" t="str">
        <f>VLOOKUP(D931,Helper!$D$31:$H$36,5,FALSE)</f>
        <v>Bu Dwi</v>
      </c>
      <c r="G931">
        <v>66</v>
      </c>
      <c r="H931">
        <v>74</v>
      </c>
      <c r="I931">
        <v>81</v>
      </c>
      <c r="J931">
        <v>71</v>
      </c>
      <c r="K931">
        <v>67</v>
      </c>
      <c r="L931">
        <v>50</v>
      </c>
      <c r="M931">
        <v>83</v>
      </c>
      <c r="N931" s="36" t="str">
        <f>IFERROR(VLOOKUP(C931,Absen!$A$2:$B$501,2,FALSE),"No")</f>
        <v>No</v>
      </c>
      <c r="O931" t="str">
        <f t="shared" si="43"/>
        <v>No</v>
      </c>
      <c r="P931">
        <f t="shared" si="44"/>
        <v>83</v>
      </c>
      <c r="Q931" s="42">
        <f>(Main!G931*12.5%)+(H931*12.5%)+(J931*12.5%)+(K931*12.5%)+(I931*20%)+(L931*20%)+(P931*10%)</f>
        <v>69.25</v>
      </c>
      <c r="R931" t="str">
        <f>VLOOKUP(Q931,Cara!$E$44:$F$49,2,TRUE)</f>
        <v>C</v>
      </c>
      <c r="S931" s="5">
        <f>VLOOKUP(C931,Sheet1!$A$2:$B$1001,2,FALSE)</f>
        <v>37517</v>
      </c>
      <c r="T931" s="6" t="str">
        <f>VLOOKUP(C931,Sheet1!$A$2:$G$1001,7,)</f>
        <v>Solok</v>
      </c>
      <c r="U931" s="4">
        <f>VLOOKUP(C931,Sheet1!$A$2:$D$1001,4,FALSE)</f>
        <v>172</v>
      </c>
      <c r="V931" s="4">
        <f>VLOOKUP(C931,Sheet1!$A$2:$E$1001,5,FALSE)</f>
        <v>55</v>
      </c>
      <c r="W931" s="4" t="str">
        <f>VLOOKUP(C931,Sheet1!$A$2:$F$1001,6,FALSE)</f>
        <v xml:space="preserve">Gg. Rajawali Barat No. 5
</v>
      </c>
      <c r="X931" s="4" t="str">
        <f>VLOOKUP(Main!C931,Sheet1!$A$2:$C$1001,3,FALSE)</f>
        <v>O+</v>
      </c>
    </row>
    <row r="932" spans="1:24" ht="15.75" x14ac:dyDescent="0.25">
      <c r="A932" s="43">
        <v>931</v>
      </c>
      <c r="B932" t="str">
        <f>VLOOKUP(D932,Cara!$C$21:$D$27,2,FALSE)</f>
        <v>A</v>
      </c>
      <c r="C932" t="str">
        <f t="shared" si="42"/>
        <v>A0931</v>
      </c>
      <c r="D932" t="s">
        <v>1015</v>
      </c>
      <c r="E932" s="4" t="str">
        <f>VLOOKUP(C932,Detail!$G:$H,2,FALSE)</f>
        <v>Mustofa Narpati</v>
      </c>
      <c r="F932" s="4" t="str">
        <f>VLOOKUP(D932,Helper!$D$31:$H$36,5,FALSE)</f>
        <v>Pak Krisna</v>
      </c>
      <c r="G932">
        <v>60</v>
      </c>
      <c r="H932">
        <v>41</v>
      </c>
      <c r="I932">
        <v>72</v>
      </c>
      <c r="J932">
        <v>58</v>
      </c>
      <c r="K932">
        <v>92</v>
      </c>
      <c r="L932">
        <v>58</v>
      </c>
      <c r="M932">
        <v>100</v>
      </c>
      <c r="N932" s="36">
        <f>IFERROR(VLOOKUP(C932,Absen!$A$2:$B$501,2,FALSE),"No")</f>
        <v>44752</v>
      </c>
      <c r="O932" t="str">
        <f t="shared" si="43"/>
        <v>July</v>
      </c>
      <c r="P932">
        <f t="shared" si="44"/>
        <v>90</v>
      </c>
      <c r="Q932" s="42">
        <f>(Main!G932*12.5%)+(H932*12.5%)+(J932*12.5%)+(K932*12.5%)+(I932*20%)+(L932*20%)+(P932*10%)</f>
        <v>66.375</v>
      </c>
      <c r="R932" t="str">
        <f>VLOOKUP(Q932,Cara!$E$44:$F$49,2,TRUE)</f>
        <v>C</v>
      </c>
      <c r="S932" s="5">
        <f>VLOOKUP(C932,Sheet1!$A$2:$B$1001,2,FALSE)</f>
        <v>37900</v>
      </c>
      <c r="T932" s="6" t="str">
        <f>VLOOKUP(C932,Sheet1!$A$2:$G$1001,7,)</f>
        <v>Mojokerto</v>
      </c>
      <c r="U932" s="4">
        <f>VLOOKUP(C932,Sheet1!$A$2:$D$1001,4,FALSE)</f>
        <v>162</v>
      </c>
      <c r="V932" s="4">
        <f>VLOOKUP(C932,Sheet1!$A$2:$E$1001,5,FALSE)</f>
        <v>57</v>
      </c>
      <c r="W932" s="4" t="str">
        <f>VLOOKUP(C932,Sheet1!$A$2:$F$1001,6,FALSE)</f>
        <v>Jl. Joyoboyo No. 20</v>
      </c>
      <c r="X932" s="4" t="str">
        <f>VLOOKUP(Main!C932,Sheet1!$A$2:$C$1001,3,FALSE)</f>
        <v>O-</v>
      </c>
    </row>
    <row r="933" spans="1:24" ht="15.75" x14ac:dyDescent="0.25">
      <c r="A933" s="43">
        <v>932</v>
      </c>
      <c r="B933" t="str">
        <f>VLOOKUP(D933,Cara!$C$21:$D$27,2,FALSE)</f>
        <v>C</v>
      </c>
      <c r="C933" t="str">
        <f t="shared" si="42"/>
        <v>C0932</v>
      </c>
      <c r="D933" t="s">
        <v>1012</v>
      </c>
      <c r="E933" s="4" t="str">
        <f>VLOOKUP(C933,Detail!$G:$H,2,FALSE)</f>
        <v>Purwadi Palastri</v>
      </c>
      <c r="F933" s="4" t="str">
        <f>VLOOKUP(D933,Helper!$D$31:$H$36,5,FALSE)</f>
        <v>Pak Andi</v>
      </c>
      <c r="G933">
        <v>61</v>
      </c>
      <c r="H933">
        <v>74</v>
      </c>
      <c r="I933">
        <v>63</v>
      </c>
      <c r="J933">
        <v>53</v>
      </c>
      <c r="K933">
        <v>89</v>
      </c>
      <c r="L933">
        <v>98</v>
      </c>
      <c r="M933">
        <v>62</v>
      </c>
      <c r="N933" s="36">
        <f>IFERROR(VLOOKUP(C933,Absen!$A$2:$B$501,2,FALSE),"No")</f>
        <v>44790</v>
      </c>
      <c r="O933" t="str">
        <f t="shared" si="43"/>
        <v>August</v>
      </c>
      <c r="P933">
        <f t="shared" si="44"/>
        <v>52</v>
      </c>
      <c r="Q933" s="42">
        <f>(Main!G933*12.5%)+(H933*12.5%)+(J933*12.5%)+(K933*12.5%)+(I933*20%)+(L933*20%)+(P933*10%)</f>
        <v>72.025000000000006</v>
      </c>
      <c r="R933" t="str">
        <f>VLOOKUP(Q933,Cara!$E$44:$F$49,2,TRUE)</f>
        <v>B</v>
      </c>
      <c r="S933" s="5">
        <f>VLOOKUP(C933,Sheet1!$A$2:$B$1001,2,FALSE)</f>
        <v>37422</v>
      </c>
      <c r="T933" s="6" t="str">
        <f>VLOOKUP(C933,Sheet1!$A$2:$G$1001,7,)</f>
        <v>Mataram</v>
      </c>
      <c r="U933" s="4">
        <f>VLOOKUP(C933,Sheet1!$A$2:$D$1001,4,FALSE)</f>
        <v>150</v>
      </c>
      <c r="V933" s="4">
        <f>VLOOKUP(C933,Sheet1!$A$2:$E$1001,5,FALSE)</f>
        <v>68</v>
      </c>
      <c r="W933" s="4" t="str">
        <f>VLOOKUP(C933,Sheet1!$A$2:$F$1001,6,FALSE)</f>
        <v>Gg. Siliwangi No. 53</v>
      </c>
      <c r="X933" s="4" t="str">
        <f>VLOOKUP(Main!C933,Sheet1!$A$2:$C$1001,3,FALSE)</f>
        <v>O-</v>
      </c>
    </row>
    <row r="934" spans="1:24" ht="15.75" x14ac:dyDescent="0.25">
      <c r="A934" s="43">
        <v>933</v>
      </c>
      <c r="B934" t="str">
        <f>VLOOKUP(D934,Cara!$C$21:$D$27,2,FALSE)</f>
        <v>E</v>
      </c>
      <c r="C934" t="str">
        <f t="shared" si="42"/>
        <v>E0933</v>
      </c>
      <c r="D934" t="s">
        <v>1010</v>
      </c>
      <c r="E934" s="4" t="str">
        <f>VLOOKUP(C934,Detail!$G:$H,2,FALSE)</f>
        <v>Prima Saefullah</v>
      </c>
      <c r="F934" s="4" t="str">
        <f>VLOOKUP(D934,Helper!$D$31:$H$36,5,FALSE)</f>
        <v>Bu Ratna</v>
      </c>
      <c r="G934">
        <v>59</v>
      </c>
      <c r="H934">
        <v>69</v>
      </c>
      <c r="I934">
        <v>47</v>
      </c>
      <c r="J934">
        <v>58</v>
      </c>
      <c r="K934">
        <v>85</v>
      </c>
      <c r="L934">
        <v>46</v>
      </c>
      <c r="M934">
        <v>77</v>
      </c>
      <c r="N934" s="36" t="str">
        <f>IFERROR(VLOOKUP(C934,Absen!$A$2:$B$501,2,FALSE),"No")</f>
        <v>No</v>
      </c>
      <c r="O934" t="str">
        <f t="shared" si="43"/>
        <v>No</v>
      </c>
      <c r="P934">
        <f t="shared" si="44"/>
        <v>77</v>
      </c>
      <c r="Q934" s="42">
        <f>(Main!G934*12.5%)+(H934*12.5%)+(J934*12.5%)+(K934*12.5%)+(I934*20%)+(L934*20%)+(P934*10%)</f>
        <v>60.175000000000004</v>
      </c>
      <c r="R934" t="str">
        <f>VLOOKUP(Q934,Cara!$E$44:$F$49,2,TRUE)</f>
        <v>C</v>
      </c>
      <c r="S934" s="5">
        <f>VLOOKUP(C934,Sheet1!$A$2:$B$1001,2,FALSE)</f>
        <v>37672</v>
      </c>
      <c r="T934" s="6" t="str">
        <f>VLOOKUP(C934,Sheet1!$A$2:$G$1001,7,)</f>
        <v>Pagaralam</v>
      </c>
      <c r="U934" s="4">
        <f>VLOOKUP(C934,Sheet1!$A$2:$D$1001,4,FALSE)</f>
        <v>176</v>
      </c>
      <c r="V934" s="4">
        <f>VLOOKUP(C934,Sheet1!$A$2:$E$1001,5,FALSE)</f>
        <v>72</v>
      </c>
      <c r="W934" s="4" t="str">
        <f>VLOOKUP(C934,Sheet1!$A$2:$F$1001,6,FALSE)</f>
        <v>Jalan Cihampelas No. 50</v>
      </c>
      <c r="X934" s="4" t="str">
        <f>VLOOKUP(Main!C934,Sheet1!$A$2:$C$1001,3,FALSE)</f>
        <v>AB+</v>
      </c>
    </row>
    <row r="935" spans="1:24" ht="15.75" x14ac:dyDescent="0.25">
      <c r="A935" s="43">
        <v>934</v>
      </c>
      <c r="B935" t="str">
        <f>VLOOKUP(D935,Cara!$C$21:$D$27,2,FALSE)</f>
        <v>D</v>
      </c>
      <c r="C935" t="str">
        <f t="shared" si="42"/>
        <v>D0934</v>
      </c>
      <c r="D935" t="s">
        <v>1013</v>
      </c>
      <c r="E935" s="4" t="str">
        <f>VLOOKUP(C935,Detail!$G:$H,2,FALSE)</f>
        <v>Darman Permata</v>
      </c>
      <c r="F935" s="4" t="str">
        <f>VLOOKUP(D935,Helper!$D$31:$H$36,5,FALSE)</f>
        <v>Bu Made</v>
      </c>
      <c r="G935">
        <v>90</v>
      </c>
      <c r="H935">
        <v>67</v>
      </c>
      <c r="I935">
        <v>69</v>
      </c>
      <c r="J935">
        <v>66</v>
      </c>
      <c r="K935">
        <v>69</v>
      </c>
      <c r="L935">
        <v>57</v>
      </c>
      <c r="M935">
        <v>83</v>
      </c>
      <c r="N935" s="36">
        <f>IFERROR(VLOOKUP(C935,Absen!$A$2:$B$501,2,FALSE),"No")</f>
        <v>44772</v>
      </c>
      <c r="O935" t="str">
        <f t="shared" si="43"/>
        <v>July</v>
      </c>
      <c r="P935">
        <f t="shared" si="44"/>
        <v>73</v>
      </c>
      <c r="Q935" s="42">
        <f>(Main!G935*12.5%)+(H935*12.5%)+(J935*12.5%)+(K935*12.5%)+(I935*20%)+(L935*20%)+(P935*10%)</f>
        <v>69</v>
      </c>
      <c r="R935" t="str">
        <f>VLOOKUP(Q935,Cara!$E$44:$F$49,2,TRUE)</f>
        <v>C</v>
      </c>
      <c r="S935" s="5">
        <f>VLOOKUP(C935,Sheet1!$A$2:$B$1001,2,FALSE)</f>
        <v>38449</v>
      </c>
      <c r="T935" s="6" t="str">
        <f>VLOOKUP(C935,Sheet1!$A$2:$G$1001,7,)</f>
        <v>Jambi</v>
      </c>
      <c r="U935" s="4">
        <f>VLOOKUP(C935,Sheet1!$A$2:$D$1001,4,FALSE)</f>
        <v>171</v>
      </c>
      <c r="V935" s="4">
        <f>VLOOKUP(C935,Sheet1!$A$2:$E$1001,5,FALSE)</f>
        <v>94</v>
      </c>
      <c r="W935" s="4" t="str">
        <f>VLOOKUP(C935,Sheet1!$A$2:$F$1001,6,FALSE)</f>
        <v xml:space="preserve">Gg. Stasiun Wonokromo No. 1
</v>
      </c>
      <c r="X935" s="4" t="str">
        <f>VLOOKUP(Main!C935,Sheet1!$A$2:$C$1001,3,FALSE)</f>
        <v>B-</v>
      </c>
    </row>
    <row r="936" spans="1:24" ht="15.75" x14ac:dyDescent="0.25">
      <c r="A936" s="43">
        <v>935</v>
      </c>
      <c r="B936" t="str">
        <f>VLOOKUP(D936,Cara!$C$21:$D$27,2,FALSE)</f>
        <v>B</v>
      </c>
      <c r="C936" t="str">
        <f t="shared" si="42"/>
        <v>B0935</v>
      </c>
      <c r="D936" t="s">
        <v>1014</v>
      </c>
      <c r="E936" s="4" t="str">
        <f>VLOOKUP(C936,Detail!$G:$H,2,FALSE)</f>
        <v>Humaira Marpaung</v>
      </c>
      <c r="F936" s="4" t="str">
        <f>VLOOKUP(D936,Helper!$D$31:$H$36,5,FALSE)</f>
        <v>Pak Budi</v>
      </c>
      <c r="G936">
        <v>61</v>
      </c>
      <c r="H936">
        <v>64</v>
      </c>
      <c r="I936">
        <v>77</v>
      </c>
      <c r="J936">
        <v>61</v>
      </c>
      <c r="K936">
        <v>83</v>
      </c>
      <c r="L936">
        <v>83</v>
      </c>
      <c r="M936">
        <v>61</v>
      </c>
      <c r="N936" s="36">
        <f>IFERROR(VLOOKUP(C936,Absen!$A$2:$B$501,2,FALSE),"No")</f>
        <v>44883</v>
      </c>
      <c r="O936" t="str">
        <f t="shared" si="43"/>
        <v>November</v>
      </c>
      <c r="P936">
        <f t="shared" si="44"/>
        <v>51</v>
      </c>
      <c r="Q936" s="42">
        <f>(Main!G936*12.5%)+(H936*12.5%)+(J936*12.5%)+(K936*12.5%)+(I936*20%)+(L936*20%)+(P936*10%)</f>
        <v>70.724999999999994</v>
      </c>
      <c r="R936" t="str">
        <f>VLOOKUP(Q936,Cara!$E$44:$F$49,2,TRUE)</f>
        <v>B</v>
      </c>
      <c r="S936" s="5">
        <f>VLOOKUP(C936,Sheet1!$A$2:$B$1001,2,FALSE)</f>
        <v>37581</v>
      </c>
      <c r="T936" s="6" t="str">
        <f>VLOOKUP(C936,Sheet1!$A$2:$G$1001,7,)</f>
        <v>Probolinggo</v>
      </c>
      <c r="U936" s="4">
        <f>VLOOKUP(C936,Sheet1!$A$2:$D$1001,4,FALSE)</f>
        <v>157</v>
      </c>
      <c r="V936" s="4">
        <f>VLOOKUP(C936,Sheet1!$A$2:$E$1001,5,FALSE)</f>
        <v>90</v>
      </c>
      <c r="W936" s="4" t="str">
        <f>VLOOKUP(C936,Sheet1!$A$2:$F$1001,6,FALSE)</f>
        <v xml:space="preserve">Gang K.H. Wahid Hasyim No. 1
</v>
      </c>
      <c r="X936" s="4" t="str">
        <f>VLOOKUP(Main!C936,Sheet1!$A$2:$C$1001,3,FALSE)</f>
        <v>A+</v>
      </c>
    </row>
    <row r="937" spans="1:24" ht="15.75" x14ac:dyDescent="0.25">
      <c r="A937" s="43">
        <v>936</v>
      </c>
      <c r="B937" t="str">
        <f>VLOOKUP(D937,Cara!$C$21:$D$27,2,FALSE)</f>
        <v>F</v>
      </c>
      <c r="C937" t="str">
        <f t="shared" si="42"/>
        <v>F0936</v>
      </c>
      <c r="D937" t="s">
        <v>1011</v>
      </c>
      <c r="E937" s="4" t="str">
        <f>VLOOKUP(C937,Detail!$G:$H,2,FALSE)</f>
        <v>Vicky Widiastuti</v>
      </c>
      <c r="F937" s="4" t="str">
        <f>VLOOKUP(D937,Helper!$D$31:$H$36,5,FALSE)</f>
        <v>Bu Dwi</v>
      </c>
      <c r="G937">
        <v>85</v>
      </c>
      <c r="H937">
        <v>62</v>
      </c>
      <c r="I937">
        <v>92</v>
      </c>
      <c r="J937">
        <v>72</v>
      </c>
      <c r="K937">
        <v>88</v>
      </c>
      <c r="L937">
        <v>86</v>
      </c>
      <c r="M937">
        <v>64</v>
      </c>
      <c r="N937" s="36">
        <f>IFERROR(VLOOKUP(C937,Absen!$A$2:$B$501,2,FALSE),"No")</f>
        <v>44814</v>
      </c>
      <c r="O937" t="str">
        <f t="shared" si="43"/>
        <v>September</v>
      </c>
      <c r="P937">
        <f t="shared" si="44"/>
        <v>54</v>
      </c>
      <c r="Q937" s="42">
        <f>(Main!G937*12.5%)+(H937*12.5%)+(J937*12.5%)+(K937*12.5%)+(I937*20%)+(L937*20%)+(P937*10%)</f>
        <v>79.375000000000014</v>
      </c>
      <c r="R937" t="str">
        <f>VLOOKUP(Q937,Cara!$E$44:$F$49,2,TRUE)</f>
        <v>B</v>
      </c>
      <c r="S937" s="5">
        <f>VLOOKUP(C937,Sheet1!$A$2:$B$1001,2,FALSE)</f>
        <v>37455</v>
      </c>
      <c r="T937" s="6" t="str">
        <f>VLOOKUP(C937,Sheet1!$A$2:$G$1001,7,)</f>
        <v>Ambon</v>
      </c>
      <c r="U937" s="4">
        <f>VLOOKUP(C937,Sheet1!$A$2:$D$1001,4,FALSE)</f>
        <v>172</v>
      </c>
      <c r="V937" s="4">
        <f>VLOOKUP(C937,Sheet1!$A$2:$E$1001,5,FALSE)</f>
        <v>77</v>
      </c>
      <c r="W937" s="4" t="str">
        <f>VLOOKUP(C937,Sheet1!$A$2:$F$1001,6,FALSE)</f>
        <v xml:space="preserve">Gang Joyoboyo No. 8
</v>
      </c>
      <c r="X937" s="4" t="str">
        <f>VLOOKUP(Main!C937,Sheet1!$A$2:$C$1001,3,FALSE)</f>
        <v>B+</v>
      </c>
    </row>
    <row r="938" spans="1:24" ht="15.75" x14ac:dyDescent="0.25">
      <c r="A938" s="43">
        <v>937</v>
      </c>
      <c r="B938" t="str">
        <f>VLOOKUP(D938,Cara!$C$21:$D$27,2,FALSE)</f>
        <v>F</v>
      </c>
      <c r="C938" t="str">
        <f t="shared" si="42"/>
        <v>F0937</v>
      </c>
      <c r="D938" t="s">
        <v>1011</v>
      </c>
      <c r="E938" s="4" t="str">
        <f>VLOOKUP(C938,Detail!$G:$H,2,FALSE)</f>
        <v>Hasan Laksmiwati</v>
      </c>
      <c r="F938" s="4" t="str">
        <f>VLOOKUP(D938,Helper!$D$31:$H$36,5,FALSE)</f>
        <v>Bu Dwi</v>
      </c>
      <c r="G938">
        <v>70</v>
      </c>
      <c r="H938">
        <v>46</v>
      </c>
      <c r="I938">
        <v>87</v>
      </c>
      <c r="J938">
        <v>72</v>
      </c>
      <c r="K938">
        <v>93</v>
      </c>
      <c r="L938">
        <v>61</v>
      </c>
      <c r="M938">
        <v>74</v>
      </c>
      <c r="N938" s="36" t="str">
        <f>IFERROR(VLOOKUP(C938,Absen!$A$2:$B$501,2,FALSE),"No")</f>
        <v>No</v>
      </c>
      <c r="O938" t="str">
        <f t="shared" si="43"/>
        <v>No</v>
      </c>
      <c r="P938">
        <f t="shared" si="44"/>
        <v>74</v>
      </c>
      <c r="Q938" s="42">
        <f>(Main!G938*12.5%)+(H938*12.5%)+(J938*12.5%)+(K938*12.5%)+(I938*20%)+(L938*20%)+(P938*10%)</f>
        <v>72.125000000000014</v>
      </c>
      <c r="R938" t="str">
        <f>VLOOKUP(Q938,Cara!$E$44:$F$49,2,TRUE)</f>
        <v>B</v>
      </c>
      <c r="S938" s="5">
        <f>VLOOKUP(C938,Sheet1!$A$2:$B$1001,2,FALSE)</f>
        <v>38325</v>
      </c>
      <c r="T938" s="6" t="str">
        <f>VLOOKUP(C938,Sheet1!$A$2:$G$1001,7,)</f>
        <v>Pasuruan</v>
      </c>
      <c r="U938" s="4">
        <f>VLOOKUP(C938,Sheet1!$A$2:$D$1001,4,FALSE)</f>
        <v>169</v>
      </c>
      <c r="V938" s="4">
        <f>VLOOKUP(C938,Sheet1!$A$2:$E$1001,5,FALSE)</f>
        <v>53</v>
      </c>
      <c r="W938" s="4" t="str">
        <f>VLOOKUP(C938,Sheet1!$A$2:$F$1001,6,FALSE)</f>
        <v>Jl. Tubagus Ismail No. 55</v>
      </c>
      <c r="X938" s="4" t="str">
        <f>VLOOKUP(Main!C938,Sheet1!$A$2:$C$1001,3,FALSE)</f>
        <v>B-</v>
      </c>
    </row>
    <row r="939" spans="1:24" ht="15.75" x14ac:dyDescent="0.25">
      <c r="A939" s="43">
        <v>938</v>
      </c>
      <c r="B939" t="str">
        <f>VLOOKUP(D939,Cara!$C$21:$D$27,2,FALSE)</f>
        <v>A</v>
      </c>
      <c r="C939" t="str">
        <f t="shared" si="42"/>
        <v>A0938</v>
      </c>
      <c r="D939" t="s">
        <v>1015</v>
      </c>
      <c r="E939" s="4" t="str">
        <f>VLOOKUP(C939,Detail!$G:$H,2,FALSE)</f>
        <v>Melinda Megantara</v>
      </c>
      <c r="F939" s="4" t="str">
        <f>VLOOKUP(D939,Helper!$D$31:$H$36,5,FALSE)</f>
        <v>Pak Krisna</v>
      </c>
      <c r="G939">
        <v>82</v>
      </c>
      <c r="H939">
        <v>52</v>
      </c>
      <c r="I939">
        <v>62</v>
      </c>
      <c r="J939">
        <v>59</v>
      </c>
      <c r="K939">
        <v>90</v>
      </c>
      <c r="L939">
        <v>97</v>
      </c>
      <c r="M939">
        <v>98</v>
      </c>
      <c r="N939" s="36" t="str">
        <f>IFERROR(VLOOKUP(C939,Absen!$A$2:$B$501,2,FALSE),"No")</f>
        <v>No</v>
      </c>
      <c r="O939" t="str">
        <f t="shared" si="43"/>
        <v>No</v>
      </c>
      <c r="P939">
        <f t="shared" si="44"/>
        <v>98</v>
      </c>
      <c r="Q939" s="42">
        <f>(Main!G939*12.5%)+(H939*12.5%)+(J939*12.5%)+(K939*12.5%)+(I939*20%)+(L939*20%)+(P939*10%)</f>
        <v>76.974999999999994</v>
      </c>
      <c r="R939" t="str">
        <f>VLOOKUP(Q939,Cara!$E$44:$F$49,2,TRUE)</f>
        <v>B</v>
      </c>
      <c r="S939" s="5">
        <f>VLOOKUP(C939,Sheet1!$A$2:$B$1001,2,FALSE)</f>
        <v>38262</v>
      </c>
      <c r="T939" s="6" t="str">
        <f>VLOOKUP(C939,Sheet1!$A$2:$G$1001,7,)</f>
        <v>Balikpapan</v>
      </c>
      <c r="U939" s="4">
        <f>VLOOKUP(C939,Sheet1!$A$2:$D$1001,4,FALSE)</f>
        <v>160</v>
      </c>
      <c r="V939" s="4">
        <f>VLOOKUP(C939,Sheet1!$A$2:$E$1001,5,FALSE)</f>
        <v>50</v>
      </c>
      <c r="W939" s="4" t="str">
        <f>VLOOKUP(C939,Sheet1!$A$2:$F$1001,6,FALSE)</f>
        <v>Jalan Astana Anyar No. 45</v>
      </c>
      <c r="X939" s="4" t="str">
        <f>VLOOKUP(Main!C939,Sheet1!$A$2:$C$1001,3,FALSE)</f>
        <v>AB-</v>
      </c>
    </row>
    <row r="940" spans="1:24" ht="15.75" x14ac:dyDescent="0.25">
      <c r="A940" s="43">
        <v>939</v>
      </c>
      <c r="B940" t="str">
        <f>VLOOKUP(D940,Cara!$C$21:$D$27,2,FALSE)</f>
        <v>B</v>
      </c>
      <c r="C940" t="str">
        <f t="shared" si="42"/>
        <v>B0939</v>
      </c>
      <c r="D940" t="s">
        <v>1014</v>
      </c>
      <c r="E940" s="4" t="str">
        <f>VLOOKUP(C940,Detail!$G:$H,2,FALSE)</f>
        <v>Saka Hidayat</v>
      </c>
      <c r="F940" s="4" t="str">
        <f>VLOOKUP(D940,Helper!$D$31:$H$36,5,FALSE)</f>
        <v>Pak Budi</v>
      </c>
      <c r="G940">
        <v>74</v>
      </c>
      <c r="H940">
        <v>60</v>
      </c>
      <c r="I940">
        <v>87</v>
      </c>
      <c r="J940">
        <v>74</v>
      </c>
      <c r="K940">
        <v>87</v>
      </c>
      <c r="L940">
        <v>42</v>
      </c>
      <c r="M940">
        <v>99</v>
      </c>
      <c r="N940" s="36" t="str">
        <f>IFERROR(VLOOKUP(C940,Absen!$A$2:$B$501,2,FALSE),"No")</f>
        <v>No</v>
      </c>
      <c r="O940" t="str">
        <f t="shared" si="43"/>
        <v>No</v>
      </c>
      <c r="P940">
        <f t="shared" si="44"/>
        <v>99</v>
      </c>
      <c r="Q940" s="42">
        <f>(Main!G940*12.5%)+(H940*12.5%)+(J940*12.5%)+(K940*12.5%)+(I940*20%)+(L940*20%)+(P940*10%)</f>
        <v>72.575000000000003</v>
      </c>
      <c r="R940" t="str">
        <f>VLOOKUP(Q940,Cara!$E$44:$F$49,2,TRUE)</f>
        <v>B</v>
      </c>
      <c r="S940" s="5">
        <f>VLOOKUP(C940,Sheet1!$A$2:$B$1001,2,FALSE)</f>
        <v>38437</v>
      </c>
      <c r="T940" s="6" t="str">
        <f>VLOOKUP(C940,Sheet1!$A$2:$G$1001,7,)</f>
        <v>Pekalongan</v>
      </c>
      <c r="U940" s="4">
        <f>VLOOKUP(C940,Sheet1!$A$2:$D$1001,4,FALSE)</f>
        <v>175</v>
      </c>
      <c r="V940" s="4">
        <f>VLOOKUP(C940,Sheet1!$A$2:$E$1001,5,FALSE)</f>
        <v>49</v>
      </c>
      <c r="W940" s="4" t="str">
        <f>VLOOKUP(C940,Sheet1!$A$2:$F$1001,6,FALSE)</f>
        <v>Jl. Indragiri No. 66</v>
      </c>
      <c r="X940" s="4" t="str">
        <f>VLOOKUP(Main!C940,Sheet1!$A$2:$C$1001,3,FALSE)</f>
        <v>B+</v>
      </c>
    </row>
    <row r="941" spans="1:24" ht="15.75" x14ac:dyDescent="0.25">
      <c r="A941" s="43">
        <v>940</v>
      </c>
      <c r="B941" t="str">
        <f>VLOOKUP(D941,Cara!$C$21:$D$27,2,FALSE)</f>
        <v>A</v>
      </c>
      <c r="C941" t="str">
        <f t="shared" si="42"/>
        <v>A0940</v>
      </c>
      <c r="D941" t="s">
        <v>1015</v>
      </c>
      <c r="E941" s="4" t="str">
        <f>VLOOKUP(C941,Detail!$G:$H,2,FALSE)</f>
        <v>Sarah Nuraini</v>
      </c>
      <c r="F941" s="4" t="str">
        <f>VLOOKUP(D941,Helper!$D$31:$H$36,5,FALSE)</f>
        <v>Pak Krisna</v>
      </c>
      <c r="G941">
        <v>87</v>
      </c>
      <c r="H941">
        <v>46</v>
      </c>
      <c r="I941">
        <v>57</v>
      </c>
      <c r="J941">
        <v>73</v>
      </c>
      <c r="K941">
        <v>64</v>
      </c>
      <c r="L941">
        <v>90</v>
      </c>
      <c r="M941">
        <v>96</v>
      </c>
      <c r="N941" s="36" t="str">
        <f>IFERROR(VLOOKUP(C941,Absen!$A$2:$B$501,2,FALSE),"No")</f>
        <v>No</v>
      </c>
      <c r="O941" t="str">
        <f t="shared" si="43"/>
        <v>No</v>
      </c>
      <c r="P941">
        <f t="shared" si="44"/>
        <v>96</v>
      </c>
      <c r="Q941" s="42">
        <f>(Main!G941*12.5%)+(H941*12.5%)+(J941*12.5%)+(K941*12.5%)+(I941*20%)+(L941*20%)+(P941*10%)</f>
        <v>72.75</v>
      </c>
      <c r="R941" t="str">
        <f>VLOOKUP(Q941,Cara!$E$44:$F$49,2,TRUE)</f>
        <v>B</v>
      </c>
      <c r="S941" s="5">
        <f>VLOOKUP(C941,Sheet1!$A$2:$B$1001,2,FALSE)</f>
        <v>37073</v>
      </c>
      <c r="T941" s="6" t="str">
        <f>VLOOKUP(C941,Sheet1!$A$2:$G$1001,7,)</f>
        <v>Kupang</v>
      </c>
      <c r="U941" s="4">
        <f>VLOOKUP(C941,Sheet1!$A$2:$D$1001,4,FALSE)</f>
        <v>167</v>
      </c>
      <c r="V941" s="4">
        <f>VLOOKUP(C941,Sheet1!$A$2:$E$1001,5,FALSE)</f>
        <v>66</v>
      </c>
      <c r="W941" s="4" t="str">
        <f>VLOOKUP(C941,Sheet1!$A$2:$F$1001,6,FALSE)</f>
        <v xml:space="preserve">Jalan Yos Sudarso No. 8
</v>
      </c>
      <c r="X941" s="4" t="str">
        <f>VLOOKUP(Main!C941,Sheet1!$A$2:$C$1001,3,FALSE)</f>
        <v>AB-</v>
      </c>
    </row>
    <row r="942" spans="1:24" ht="15.75" x14ac:dyDescent="0.25">
      <c r="A942" s="43">
        <v>941</v>
      </c>
      <c r="B942" t="str">
        <f>VLOOKUP(D942,Cara!$C$21:$D$27,2,FALSE)</f>
        <v>C</v>
      </c>
      <c r="C942" t="str">
        <f t="shared" si="42"/>
        <v>C0941</v>
      </c>
      <c r="D942" t="s">
        <v>1012</v>
      </c>
      <c r="E942" s="4" t="str">
        <f>VLOOKUP(C942,Detail!$G:$H,2,FALSE)</f>
        <v>Kala Hassanah</v>
      </c>
      <c r="F942" s="4" t="str">
        <f>VLOOKUP(D942,Helper!$D$31:$H$36,5,FALSE)</f>
        <v>Pak Andi</v>
      </c>
      <c r="G942">
        <v>54</v>
      </c>
      <c r="H942">
        <v>64</v>
      </c>
      <c r="I942">
        <v>67</v>
      </c>
      <c r="J942">
        <v>66</v>
      </c>
      <c r="K942">
        <v>90</v>
      </c>
      <c r="L942">
        <v>88</v>
      </c>
      <c r="M942">
        <v>98</v>
      </c>
      <c r="N942" s="36" t="str">
        <f>IFERROR(VLOOKUP(C942,Absen!$A$2:$B$501,2,FALSE),"No")</f>
        <v>No</v>
      </c>
      <c r="O942" t="str">
        <f t="shared" si="43"/>
        <v>No</v>
      </c>
      <c r="P942">
        <f t="shared" si="44"/>
        <v>98</v>
      </c>
      <c r="Q942" s="42">
        <f>(Main!G942*12.5%)+(H942*12.5%)+(J942*12.5%)+(K942*12.5%)+(I942*20%)+(L942*20%)+(P942*10%)</f>
        <v>75.05</v>
      </c>
      <c r="R942" t="str">
        <f>VLOOKUP(Q942,Cara!$E$44:$F$49,2,TRUE)</f>
        <v>B</v>
      </c>
      <c r="S942" s="5">
        <f>VLOOKUP(C942,Sheet1!$A$2:$B$1001,2,FALSE)</f>
        <v>38279</v>
      </c>
      <c r="T942" s="6" t="str">
        <f>VLOOKUP(C942,Sheet1!$A$2:$G$1001,7,)</f>
        <v>Tangerang Selatan</v>
      </c>
      <c r="U942" s="4">
        <f>VLOOKUP(C942,Sheet1!$A$2:$D$1001,4,FALSE)</f>
        <v>178</v>
      </c>
      <c r="V942" s="4">
        <f>VLOOKUP(C942,Sheet1!$A$2:$E$1001,5,FALSE)</f>
        <v>64</v>
      </c>
      <c r="W942" s="4" t="str">
        <f>VLOOKUP(C942,Sheet1!$A$2:$F$1001,6,FALSE)</f>
        <v xml:space="preserve">Gg. Rawamangun No. 9
</v>
      </c>
      <c r="X942" s="4" t="str">
        <f>VLOOKUP(Main!C942,Sheet1!$A$2:$C$1001,3,FALSE)</f>
        <v>AB-</v>
      </c>
    </row>
    <row r="943" spans="1:24" ht="15.75" x14ac:dyDescent="0.25">
      <c r="A943" s="43">
        <v>942</v>
      </c>
      <c r="B943" t="str">
        <f>VLOOKUP(D943,Cara!$C$21:$D$27,2,FALSE)</f>
        <v>D</v>
      </c>
      <c r="C943" t="str">
        <f t="shared" si="42"/>
        <v>D0942</v>
      </c>
      <c r="D943" t="s">
        <v>1013</v>
      </c>
      <c r="E943" s="4" t="str">
        <f>VLOOKUP(C943,Detail!$G:$H,2,FALSE)</f>
        <v>Prakosa Halim</v>
      </c>
      <c r="F943" s="4" t="str">
        <f>VLOOKUP(D943,Helper!$D$31:$H$36,5,FALSE)</f>
        <v>Bu Made</v>
      </c>
      <c r="G943">
        <v>94</v>
      </c>
      <c r="H943">
        <v>56</v>
      </c>
      <c r="I943">
        <v>43</v>
      </c>
      <c r="J943">
        <v>59</v>
      </c>
      <c r="K943">
        <v>86</v>
      </c>
      <c r="L943">
        <v>84</v>
      </c>
      <c r="M943">
        <v>84</v>
      </c>
      <c r="N943" s="36">
        <f>IFERROR(VLOOKUP(C943,Absen!$A$2:$B$501,2,FALSE),"No")</f>
        <v>44763</v>
      </c>
      <c r="O943" t="str">
        <f t="shared" si="43"/>
        <v>July</v>
      </c>
      <c r="P943">
        <f t="shared" si="44"/>
        <v>74</v>
      </c>
      <c r="Q943" s="42">
        <f>(Main!G943*12.5%)+(H943*12.5%)+(J943*12.5%)+(K943*12.5%)+(I943*20%)+(L943*20%)+(P943*10%)</f>
        <v>69.675000000000011</v>
      </c>
      <c r="R943" t="str">
        <f>VLOOKUP(Q943,Cara!$E$44:$F$49,2,TRUE)</f>
        <v>C</v>
      </c>
      <c r="S943" s="5">
        <f>VLOOKUP(C943,Sheet1!$A$2:$B$1001,2,FALSE)</f>
        <v>38050</v>
      </c>
      <c r="T943" s="6" t="str">
        <f>VLOOKUP(C943,Sheet1!$A$2:$G$1001,7,)</f>
        <v>Kota Administrasi Jakarta Timur</v>
      </c>
      <c r="U943" s="4">
        <f>VLOOKUP(C943,Sheet1!$A$2:$D$1001,4,FALSE)</f>
        <v>165</v>
      </c>
      <c r="V943" s="4">
        <f>VLOOKUP(C943,Sheet1!$A$2:$E$1001,5,FALSE)</f>
        <v>56</v>
      </c>
      <c r="W943" s="4" t="str">
        <f>VLOOKUP(C943,Sheet1!$A$2:$F$1001,6,FALSE)</f>
        <v>Jalan Kendalsari No. 30</v>
      </c>
      <c r="X943" s="4" t="str">
        <f>VLOOKUP(Main!C943,Sheet1!$A$2:$C$1001,3,FALSE)</f>
        <v>B-</v>
      </c>
    </row>
    <row r="944" spans="1:24" ht="15.75" x14ac:dyDescent="0.25">
      <c r="A944" s="43">
        <v>943</v>
      </c>
      <c r="B944" t="str">
        <f>VLOOKUP(D944,Cara!$C$21:$D$27,2,FALSE)</f>
        <v>B</v>
      </c>
      <c r="C944" t="str">
        <f t="shared" si="42"/>
        <v>B0943</v>
      </c>
      <c r="D944" t="s">
        <v>1014</v>
      </c>
      <c r="E944" s="4" t="str">
        <f>VLOOKUP(C944,Detail!$G:$H,2,FALSE)</f>
        <v>Gawati Purwanti</v>
      </c>
      <c r="F944" s="4" t="str">
        <f>VLOOKUP(D944,Helper!$D$31:$H$36,5,FALSE)</f>
        <v>Pak Budi</v>
      </c>
      <c r="G944">
        <v>56</v>
      </c>
      <c r="H944">
        <v>63</v>
      </c>
      <c r="I944">
        <v>45</v>
      </c>
      <c r="J944">
        <v>74</v>
      </c>
      <c r="K944">
        <v>55</v>
      </c>
      <c r="L944">
        <v>54</v>
      </c>
      <c r="M944">
        <v>83</v>
      </c>
      <c r="N944" s="36">
        <f>IFERROR(VLOOKUP(C944,Absen!$A$2:$B$501,2,FALSE),"No")</f>
        <v>44828</v>
      </c>
      <c r="O944" t="str">
        <f t="shared" si="43"/>
        <v>September</v>
      </c>
      <c r="P944">
        <f t="shared" si="44"/>
        <v>73</v>
      </c>
      <c r="Q944" s="42">
        <f>(Main!G944*12.5%)+(H944*12.5%)+(J944*12.5%)+(K944*12.5%)+(I944*20%)+(L944*20%)+(P944*10%)</f>
        <v>58.099999999999994</v>
      </c>
      <c r="R944" t="str">
        <f>VLOOKUP(Q944,Cara!$E$44:$F$49,2,TRUE)</f>
        <v>D</v>
      </c>
      <c r="S944" s="5">
        <f>VLOOKUP(C944,Sheet1!$A$2:$B$1001,2,FALSE)</f>
        <v>38347</v>
      </c>
      <c r="T944" s="6" t="str">
        <f>VLOOKUP(C944,Sheet1!$A$2:$G$1001,7,)</f>
        <v>Tegal</v>
      </c>
      <c r="U944" s="4">
        <f>VLOOKUP(C944,Sheet1!$A$2:$D$1001,4,FALSE)</f>
        <v>161</v>
      </c>
      <c r="V944" s="4">
        <f>VLOOKUP(C944,Sheet1!$A$2:$E$1001,5,FALSE)</f>
        <v>51</v>
      </c>
      <c r="W944" s="4" t="str">
        <f>VLOOKUP(C944,Sheet1!$A$2:$F$1001,6,FALSE)</f>
        <v>Gg. Monginsidi No. 39</v>
      </c>
      <c r="X944" s="4" t="str">
        <f>VLOOKUP(Main!C944,Sheet1!$A$2:$C$1001,3,FALSE)</f>
        <v>AB+</v>
      </c>
    </row>
    <row r="945" spans="1:24" ht="15.75" x14ac:dyDescent="0.25">
      <c r="A945" s="43">
        <v>944</v>
      </c>
      <c r="B945" t="str">
        <f>VLOOKUP(D945,Cara!$C$21:$D$27,2,FALSE)</f>
        <v>E</v>
      </c>
      <c r="C945" t="str">
        <f t="shared" si="42"/>
        <v>E0944</v>
      </c>
      <c r="D945" t="s">
        <v>1010</v>
      </c>
      <c r="E945" s="4" t="str">
        <f>VLOOKUP(C945,Detail!$G:$H,2,FALSE)</f>
        <v>Ikhsan Maheswara</v>
      </c>
      <c r="F945" s="4" t="str">
        <f>VLOOKUP(D945,Helper!$D$31:$H$36,5,FALSE)</f>
        <v>Bu Ratna</v>
      </c>
      <c r="G945">
        <v>81</v>
      </c>
      <c r="H945">
        <v>62</v>
      </c>
      <c r="I945">
        <v>65</v>
      </c>
      <c r="J945">
        <v>73</v>
      </c>
      <c r="K945">
        <v>55</v>
      </c>
      <c r="L945">
        <v>45</v>
      </c>
      <c r="M945">
        <v>74</v>
      </c>
      <c r="N945" s="36">
        <f>IFERROR(VLOOKUP(C945,Absen!$A$2:$B$501,2,FALSE),"No")</f>
        <v>44823</v>
      </c>
      <c r="O945" t="str">
        <f t="shared" si="43"/>
        <v>September</v>
      </c>
      <c r="P945">
        <f t="shared" si="44"/>
        <v>64</v>
      </c>
      <c r="Q945" s="42">
        <f>(Main!G945*12.5%)+(H945*12.5%)+(J945*12.5%)+(K945*12.5%)+(I945*20%)+(L945*20%)+(P945*10%)</f>
        <v>62.274999999999999</v>
      </c>
      <c r="R945" t="str">
        <f>VLOOKUP(Q945,Cara!$E$44:$F$49,2,TRUE)</f>
        <v>C</v>
      </c>
      <c r="S945" s="5">
        <f>VLOOKUP(C945,Sheet1!$A$2:$B$1001,2,FALSE)</f>
        <v>37972</v>
      </c>
      <c r="T945" s="6" t="str">
        <f>VLOOKUP(C945,Sheet1!$A$2:$G$1001,7,)</f>
        <v>Jambi</v>
      </c>
      <c r="U945" s="4">
        <f>VLOOKUP(C945,Sheet1!$A$2:$D$1001,4,FALSE)</f>
        <v>175</v>
      </c>
      <c r="V945" s="4">
        <f>VLOOKUP(C945,Sheet1!$A$2:$E$1001,5,FALSE)</f>
        <v>48</v>
      </c>
      <c r="W945" s="4" t="str">
        <f>VLOOKUP(C945,Sheet1!$A$2:$F$1001,6,FALSE)</f>
        <v xml:space="preserve">Jalan H.J Maemunah No. 5
</v>
      </c>
      <c r="X945" s="4" t="str">
        <f>VLOOKUP(Main!C945,Sheet1!$A$2:$C$1001,3,FALSE)</f>
        <v>A-</v>
      </c>
    </row>
    <row r="946" spans="1:24" ht="15.75" x14ac:dyDescent="0.25">
      <c r="A946" s="43">
        <v>945</v>
      </c>
      <c r="B946" t="str">
        <f>VLOOKUP(D946,Cara!$C$21:$D$27,2,FALSE)</f>
        <v>B</v>
      </c>
      <c r="C946" t="str">
        <f t="shared" si="42"/>
        <v>B0945</v>
      </c>
      <c r="D946" t="s">
        <v>1014</v>
      </c>
      <c r="E946" s="4" t="str">
        <f>VLOOKUP(C946,Detail!$G:$H,2,FALSE)</f>
        <v>Jaeman Sinaga</v>
      </c>
      <c r="F946" s="4" t="str">
        <f>VLOOKUP(D946,Helper!$D$31:$H$36,5,FALSE)</f>
        <v>Pak Budi</v>
      </c>
      <c r="G946">
        <v>90</v>
      </c>
      <c r="H946">
        <v>45</v>
      </c>
      <c r="I946">
        <v>67</v>
      </c>
      <c r="J946">
        <v>70</v>
      </c>
      <c r="K946">
        <v>81</v>
      </c>
      <c r="L946">
        <v>74</v>
      </c>
      <c r="M946">
        <v>90</v>
      </c>
      <c r="N946" s="36" t="str">
        <f>IFERROR(VLOOKUP(C946,Absen!$A$2:$B$501,2,FALSE),"No")</f>
        <v>No</v>
      </c>
      <c r="O946" t="str">
        <f t="shared" si="43"/>
        <v>No</v>
      </c>
      <c r="P946">
        <f t="shared" si="44"/>
        <v>90</v>
      </c>
      <c r="Q946" s="42">
        <f>(Main!G946*12.5%)+(H946*12.5%)+(J946*12.5%)+(K946*12.5%)+(I946*20%)+(L946*20%)+(P946*10%)</f>
        <v>72.95</v>
      </c>
      <c r="R946" t="str">
        <f>VLOOKUP(Q946,Cara!$E$44:$F$49,2,TRUE)</f>
        <v>B</v>
      </c>
      <c r="S946" s="5">
        <f>VLOOKUP(C946,Sheet1!$A$2:$B$1001,2,FALSE)</f>
        <v>38185</v>
      </c>
      <c r="T946" s="6" t="str">
        <f>VLOOKUP(C946,Sheet1!$A$2:$G$1001,7,)</f>
        <v>Kota Administrasi Jakarta Utara</v>
      </c>
      <c r="U946" s="4">
        <f>VLOOKUP(C946,Sheet1!$A$2:$D$1001,4,FALSE)</f>
        <v>171</v>
      </c>
      <c r="V946" s="4">
        <f>VLOOKUP(C946,Sheet1!$A$2:$E$1001,5,FALSE)</f>
        <v>58</v>
      </c>
      <c r="W946" s="4" t="str">
        <f>VLOOKUP(C946,Sheet1!$A$2:$F$1001,6,FALSE)</f>
        <v>Jl. Medokan Ayu No. 73</v>
      </c>
      <c r="X946" s="4" t="str">
        <f>VLOOKUP(Main!C946,Sheet1!$A$2:$C$1001,3,FALSE)</f>
        <v>AB-</v>
      </c>
    </row>
    <row r="947" spans="1:24" ht="15.75" x14ac:dyDescent="0.25">
      <c r="A947" s="43">
        <v>946</v>
      </c>
      <c r="B947" t="str">
        <f>VLOOKUP(D947,Cara!$C$21:$D$27,2,FALSE)</f>
        <v>F</v>
      </c>
      <c r="C947" t="str">
        <f t="shared" si="42"/>
        <v>F0946</v>
      </c>
      <c r="D947" t="s">
        <v>1011</v>
      </c>
      <c r="E947" s="4" t="str">
        <f>VLOOKUP(C947,Detail!$G:$H,2,FALSE)</f>
        <v>Gandewa Sihombing</v>
      </c>
      <c r="F947" s="4" t="str">
        <f>VLOOKUP(D947,Helper!$D$31:$H$36,5,FALSE)</f>
        <v>Bu Dwi</v>
      </c>
      <c r="G947">
        <v>56</v>
      </c>
      <c r="H947">
        <v>47</v>
      </c>
      <c r="I947">
        <v>88</v>
      </c>
      <c r="J947">
        <v>70</v>
      </c>
      <c r="K947">
        <v>84</v>
      </c>
      <c r="L947">
        <v>75</v>
      </c>
      <c r="M947">
        <v>95</v>
      </c>
      <c r="N947" s="36" t="str">
        <f>IFERROR(VLOOKUP(C947,Absen!$A$2:$B$501,2,FALSE),"No")</f>
        <v>No</v>
      </c>
      <c r="O947" t="str">
        <f t="shared" si="43"/>
        <v>No</v>
      </c>
      <c r="P947">
        <f t="shared" si="44"/>
        <v>95</v>
      </c>
      <c r="Q947" s="42">
        <f>(Main!G947*12.5%)+(H947*12.5%)+(J947*12.5%)+(K947*12.5%)+(I947*20%)+(L947*20%)+(P947*10%)</f>
        <v>74.224999999999994</v>
      </c>
      <c r="R947" t="str">
        <f>VLOOKUP(Q947,Cara!$E$44:$F$49,2,TRUE)</f>
        <v>B</v>
      </c>
      <c r="S947" s="5">
        <f>VLOOKUP(C947,Sheet1!$A$2:$B$1001,2,FALSE)</f>
        <v>37800</v>
      </c>
      <c r="T947" s="6" t="str">
        <f>VLOOKUP(C947,Sheet1!$A$2:$G$1001,7,)</f>
        <v>Batam</v>
      </c>
      <c r="U947" s="4">
        <f>VLOOKUP(C947,Sheet1!$A$2:$D$1001,4,FALSE)</f>
        <v>175</v>
      </c>
      <c r="V947" s="4">
        <f>VLOOKUP(C947,Sheet1!$A$2:$E$1001,5,FALSE)</f>
        <v>70</v>
      </c>
      <c r="W947" s="4" t="str">
        <f>VLOOKUP(C947,Sheet1!$A$2:$F$1001,6,FALSE)</f>
        <v xml:space="preserve">Gg. Ahmad Yani No. 8
</v>
      </c>
      <c r="X947" s="4" t="str">
        <f>VLOOKUP(Main!C947,Sheet1!$A$2:$C$1001,3,FALSE)</f>
        <v>B+</v>
      </c>
    </row>
    <row r="948" spans="1:24" ht="15.75" x14ac:dyDescent="0.25">
      <c r="A948" s="43">
        <v>947</v>
      </c>
      <c r="B948" t="str">
        <f>VLOOKUP(D948,Cara!$C$21:$D$27,2,FALSE)</f>
        <v>E</v>
      </c>
      <c r="C948" t="str">
        <f t="shared" si="42"/>
        <v>E0947</v>
      </c>
      <c r="D948" t="s">
        <v>1010</v>
      </c>
      <c r="E948" s="4" t="str">
        <f>VLOOKUP(C948,Detail!$G:$H,2,FALSE)</f>
        <v>Labuh Purnawati</v>
      </c>
      <c r="F948" s="4" t="str">
        <f>VLOOKUP(D948,Helper!$D$31:$H$36,5,FALSE)</f>
        <v>Bu Ratna</v>
      </c>
      <c r="G948">
        <v>93</v>
      </c>
      <c r="H948">
        <v>53</v>
      </c>
      <c r="I948">
        <v>39</v>
      </c>
      <c r="J948">
        <v>57</v>
      </c>
      <c r="K948">
        <v>70</v>
      </c>
      <c r="L948">
        <v>88</v>
      </c>
      <c r="M948">
        <v>69</v>
      </c>
      <c r="N948" s="36" t="str">
        <f>IFERROR(VLOOKUP(C948,Absen!$A$2:$B$501,2,FALSE),"No")</f>
        <v>No</v>
      </c>
      <c r="O948" t="str">
        <f t="shared" si="43"/>
        <v>No</v>
      </c>
      <c r="P948">
        <f t="shared" si="44"/>
        <v>69</v>
      </c>
      <c r="Q948" s="42">
        <f>(Main!G948*12.5%)+(H948*12.5%)+(J948*12.5%)+(K948*12.5%)+(I948*20%)+(L948*20%)+(P948*10%)</f>
        <v>66.424999999999997</v>
      </c>
      <c r="R948" t="str">
        <f>VLOOKUP(Q948,Cara!$E$44:$F$49,2,TRUE)</f>
        <v>C</v>
      </c>
      <c r="S948" s="5">
        <f>VLOOKUP(C948,Sheet1!$A$2:$B$1001,2,FALSE)</f>
        <v>37650</v>
      </c>
      <c r="T948" s="6" t="str">
        <f>VLOOKUP(C948,Sheet1!$A$2:$G$1001,7,)</f>
        <v>Bitung</v>
      </c>
      <c r="U948" s="4">
        <f>VLOOKUP(C948,Sheet1!$A$2:$D$1001,4,FALSE)</f>
        <v>171</v>
      </c>
      <c r="V948" s="4">
        <f>VLOOKUP(C948,Sheet1!$A$2:$E$1001,5,FALSE)</f>
        <v>87</v>
      </c>
      <c r="W948" s="4" t="str">
        <f>VLOOKUP(C948,Sheet1!$A$2:$F$1001,6,FALSE)</f>
        <v>Gg. Yos Sudarso No. 38</v>
      </c>
      <c r="X948" s="4" t="str">
        <f>VLOOKUP(Main!C948,Sheet1!$A$2:$C$1001,3,FALSE)</f>
        <v>B+</v>
      </c>
    </row>
    <row r="949" spans="1:24" ht="15.75" x14ac:dyDescent="0.25">
      <c r="A949" s="43">
        <v>948</v>
      </c>
      <c r="B949" t="str">
        <f>VLOOKUP(D949,Cara!$C$21:$D$27,2,FALSE)</f>
        <v>D</v>
      </c>
      <c r="C949" t="str">
        <f t="shared" si="42"/>
        <v>D0948</v>
      </c>
      <c r="D949" t="s">
        <v>1013</v>
      </c>
      <c r="E949" s="4" t="str">
        <f>VLOOKUP(C949,Detail!$G:$H,2,FALSE)</f>
        <v>Tina Saputra</v>
      </c>
      <c r="F949" s="4" t="str">
        <f>VLOOKUP(D949,Helper!$D$31:$H$36,5,FALSE)</f>
        <v>Bu Made</v>
      </c>
      <c r="G949">
        <v>83</v>
      </c>
      <c r="H949">
        <v>63</v>
      </c>
      <c r="I949">
        <v>53</v>
      </c>
      <c r="J949">
        <v>63</v>
      </c>
      <c r="K949">
        <v>88</v>
      </c>
      <c r="L949">
        <v>43</v>
      </c>
      <c r="M949">
        <v>77</v>
      </c>
      <c r="N949" s="36" t="str">
        <f>IFERROR(VLOOKUP(C949,Absen!$A$2:$B$501,2,FALSE),"No")</f>
        <v>No</v>
      </c>
      <c r="O949" t="str">
        <f t="shared" si="43"/>
        <v>No</v>
      </c>
      <c r="P949">
        <f t="shared" si="44"/>
        <v>77</v>
      </c>
      <c r="Q949" s="42">
        <f>(Main!G949*12.5%)+(H949*12.5%)+(J949*12.5%)+(K949*12.5%)+(I949*20%)+(L949*20%)+(P949*10%)</f>
        <v>64.025000000000006</v>
      </c>
      <c r="R949" t="str">
        <f>VLOOKUP(Q949,Cara!$E$44:$F$49,2,TRUE)</f>
        <v>C</v>
      </c>
      <c r="S949" s="5">
        <f>VLOOKUP(C949,Sheet1!$A$2:$B$1001,2,FALSE)</f>
        <v>37478</v>
      </c>
      <c r="T949" s="6" t="str">
        <f>VLOOKUP(C949,Sheet1!$A$2:$G$1001,7,)</f>
        <v>Prabumulih</v>
      </c>
      <c r="U949" s="4">
        <f>VLOOKUP(C949,Sheet1!$A$2:$D$1001,4,FALSE)</f>
        <v>180</v>
      </c>
      <c r="V949" s="4">
        <f>VLOOKUP(C949,Sheet1!$A$2:$E$1001,5,FALSE)</f>
        <v>84</v>
      </c>
      <c r="W949" s="4" t="str">
        <f>VLOOKUP(C949,Sheet1!$A$2:$F$1001,6,FALSE)</f>
        <v>Gg. Waringin No. 37</v>
      </c>
      <c r="X949" s="4" t="str">
        <f>VLOOKUP(Main!C949,Sheet1!$A$2:$C$1001,3,FALSE)</f>
        <v>O-</v>
      </c>
    </row>
    <row r="950" spans="1:24" ht="15.75" x14ac:dyDescent="0.25">
      <c r="A950" s="43">
        <v>949</v>
      </c>
      <c r="B950" t="str">
        <f>VLOOKUP(D950,Cara!$C$21:$D$27,2,FALSE)</f>
        <v>D</v>
      </c>
      <c r="C950" t="str">
        <f t="shared" si="42"/>
        <v>D0949</v>
      </c>
      <c r="D950" t="s">
        <v>1013</v>
      </c>
      <c r="E950" s="4" t="str">
        <f>VLOOKUP(C950,Detail!$G:$H,2,FALSE)</f>
        <v>Respati Saptono</v>
      </c>
      <c r="F950" s="4" t="str">
        <f>VLOOKUP(D950,Helper!$D$31:$H$36,5,FALSE)</f>
        <v>Bu Made</v>
      </c>
      <c r="G950">
        <v>57</v>
      </c>
      <c r="H950">
        <v>74</v>
      </c>
      <c r="I950">
        <v>87</v>
      </c>
      <c r="J950">
        <v>74</v>
      </c>
      <c r="K950">
        <v>57</v>
      </c>
      <c r="L950">
        <v>61</v>
      </c>
      <c r="M950">
        <v>94</v>
      </c>
      <c r="N950" s="36" t="str">
        <f>IFERROR(VLOOKUP(C950,Absen!$A$2:$B$501,2,FALSE),"No")</f>
        <v>No</v>
      </c>
      <c r="O950" t="str">
        <f t="shared" si="43"/>
        <v>No</v>
      </c>
      <c r="P950">
        <f t="shared" si="44"/>
        <v>94</v>
      </c>
      <c r="Q950" s="42">
        <f>(Main!G950*12.5%)+(H950*12.5%)+(J950*12.5%)+(K950*12.5%)+(I950*20%)+(L950*20%)+(P950*10%)</f>
        <v>71.750000000000014</v>
      </c>
      <c r="R950" t="str">
        <f>VLOOKUP(Q950,Cara!$E$44:$F$49,2,TRUE)</f>
        <v>B</v>
      </c>
      <c r="S950" s="5">
        <f>VLOOKUP(C950,Sheet1!$A$2:$B$1001,2,FALSE)</f>
        <v>37771</v>
      </c>
      <c r="T950" s="6" t="str">
        <f>VLOOKUP(C950,Sheet1!$A$2:$G$1001,7,)</f>
        <v>Bandar Lampung</v>
      </c>
      <c r="U950" s="4">
        <f>VLOOKUP(C950,Sheet1!$A$2:$D$1001,4,FALSE)</f>
        <v>166</v>
      </c>
      <c r="V950" s="4">
        <f>VLOOKUP(C950,Sheet1!$A$2:$E$1001,5,FALSE)</f>
        <v>76</v>
      </c>
      <c r="W950" s="4" t="str">
        <f>VLOOKUP(C950,Sheet1!$A$2:$F$1001,6,FALSE)</f>
        <v>Jl. Laswi No. 49</v>
      </c>
      <c r="X950" s="4" t="str">
        <f>VLOOKUP(Main!C950,Sheet1!$A$2:$C$1001,3,FALSE)</f>
        <v>A-</v>
      </c>
    </row>
    <row r="951" spans="1:24" ht="15.75" x14ac:dyDescent="0.25">
      <c r="A951" s="43">
        <v>950</v>
      </c>
      <c r="B951" t="str">
        <f>VLOOKUP(D951,Cara!$C$21:$D$27,2,FALSE)</f>
        <v>D</v>
      </c>
      <c r="C951" t="str">
        <f t="shared" si="42"/>
        <v>D0950</v>
      </c>
      <c r="D951" t="s">
        <v>1013</v>
      </c>
      <c r="E951" s="4" t="str">
        <f>VLOOKUP(C951,Detail!$G:$H,2,FALSE)</f>
        <v>Rahmat Hutasoit</v>
      </c>
      <c r="F951" s="4" t="str">
        <f>VLOOKUP(D951,Helper!$D$31:$H$36,5,FALSE)</f>
        <v>Bu Made</v>
      </c>
      <c r="G951">
        <v>75</v>
      </c>
      <c r="H951">
        <v>61</v>
      </c>
      <c r="I951">
        <v>74</v>
      </c>
      <c r="J951">
        <v>67</v>
      </c>
      <c r="K951">
        <v>95</v>
      </c>
      <c r="L951">
        <v>41</v>
      </c>
      <c r="M951">
        <v>64</v>
      </c>
      <c r="N951" s="36" t="str">
        <f>IFERROR(VLOOKUP(C951,Absen!$A$2:$B$501,2,FALSE),"No")</f>
        <v>No</v>
      </c>
      <c r="O951" t="str">
        <f t="shared" si="43"/>
        <v>No</v>
      </c>
      <c r="P951">
        <f t="shared" si="44"/>
        <v>64</v>
      </c>
      <c r="Q951" s="42">
        <f>(Main!G951*12.5%)+(H951*12.5%)+(J951*12.5%)+(K951*12.5%)+(I951*20%)+(L951*20%)+(P951*10%)</f>
        <v>66.650000000000006</v>
      </c>
      <c r="R951" t="str">
        <f>VLOOKUP(Q951,Cara!$E$44:$F$49,2,TRUE)</f>
        <v>C</v>
      </c>
      <c r="S951" s="5">
        <f>VLOOKUP(C951,Sheet1!$A$2:$B$1001,2,FALSE)</f>
        <v>38330</v>
      </c>
      <c r="T951" s="6" t="str">
        <f>VLOOKUP(C951,Sheet1!$A$2:$G$1001,7,)</f>
        <v>Langsa</v>
      </c>
      <c r="U951" s="4">
        <f>VLOOKUP(C951,Sheet1!$A$2:$D$1001,4,FALSE)</f>
        <v>161</v>
      </c>
      <c r="V951" s="4">
        <f>VLOOKUP(C951,Sheet1!$A$2:$E$1001,5,FALSE)</f>
        <v>77</v>
      </c>
      <c r="W951" s="4" t="str">
        <f>VLOOKUP(C951,Sheet1!$A$2:$F$1001,6,FALSE)</f>
        <v xml:space="preserve">Gang Sentot Alibasa No. 6
</v>
      </c>
      <c r="X951" s="4" t="str">
        <f>VLOOKUP(Main!C951,Sheet1!$A$2:$C$1001,3,FALSE)</f>
        <v>O-</v>
      </c>
    </row>
    <row r="952" spans="1:24" ht="15.75" x14ac:dyDescent="0.25">
      <c r="A952" s="43">
        <v>951</v>
      </c>
      <c r="B952" t="str">
        <f>VLOOKUP(D952,Cara!$C$21:$D$27,2,FALSE)</f>
        <v>C</v>
      </c>
      <c r="C952" t="str">
        <f t="shared" si="42"/>
        <v>C0951</v>
      </c>
      <c r="D952" t="s">
        <v>1012</v>
      </c>
      <c r="E952" s="4" t="str">
        <f>VLOOKUP(C952,Detail!$G:$H,2,FALSE)</f>
        <v>Mahesa Maulana</v>
      </c>
      <c r="F952" s="4" t="str">
        <f>VLOOKUP(D952,Helper!$D$31:$H$36,5,FALSE)</f>
        <v>Pak Andi</v>
      </c>
      <c r="G952">
        <v>63</v>
      </c>
      <c r="H952">
        <v>48</v>
      </c>
      <c r="I952">
        <v>94</v>
      </c>
      <c r="J952">
        <v>54</v>
      </c>
      <c r="K952">
        <v>55</v>
      </c>
      <c r="L952">
        <v>99</v>
      </c>
      <c r="M952">
        <v>93</v>
      </c>
      <c r="N952" s="36">
        <f>IFERROR(VLOOKUP(C952,Absen!$A$2:$B$501,2,FALSE),"No")</f>
        <v>44780</v>
      </c>
      <c r="O952" t="str">
        <f t="shared" si="43"/>
        <v>August</v>
      </c>
      <c r="P952">
        <f t="shared" si="44"/>
        <v>83</v>
      </c>
      <c r="Q952" s="42">
        <f>(Main!G952*12.5%)+(H952*12.5%)+(J952*12.5%)+(K952*12.5%)+(I952*20%)+(L952*20%)+(P952*10%)</f>
        <v>74.399999999999991</v>
      </c>
      <c r="R952" t="str">
        <f>VLOOKUP(Q952,Cara!$E$44:$F$49,2,TRUE)</f>
        <v>B</v>
      </c>
      <c r="S952" s="5">
        <f>VLOOKUP(C952,Sheet1!$A$2:$B$1001,2,FALSE)</f>
        <v>38078</v>
      </c>
      <c r="T952" s="6" t="str">
        <f>VLOOKUP(C952,Sheet1!$A$2:$G$1001,7,)</f>
        <v>Tidore Kepulauan</v>
      </c>
      <c r="U952" s="4">
        <f>VLOOKUP(C952,Sheet1!$A$2:$D$1001,4,FALSE)</f>
        <v>161</v>
      </c>
      <c r="V952" s="4">
        <f>VLOOKUP(C952,Sheet1!$A$2:$E$1001,5,FALSE)</f>
        <v>73</v>
      </c>
      <c r="W952" s="4" t="str">
        <f>VLOOKUP(C952,Sheet1!$A$2:$F$1001,6,FALSE)</f>
        <v xml:space="preserve">Gg. Jend. Sudirman No. 7
</v>
      </c>
      <c r="X952" s="4" t="str">
        <f>VLOOKUP(Main!C952,Sheet1!$A$2:$C$1001,3,FALSE)</f>
        <v>A-</v>
      </c>
    </row>
    <row r="953" spans="1:24" ht="15.75" x14ac:dyDescent="0.25">
      <c r="A953" s="43">
        <v>952</v>
      </c>
      <c r="B953" t="str">
        <f>VLOOKUP(D953,Cara!$C$21:$D$27,2,FALSE)</f>
        <v>C</v>
      </c>
      <c r="C953" t="str">
        <f t="shared" si="42"/>
        <v>C0952</v>
      </c>
      <c r="D953" t="s">
        <v>1012</v>
      </c>
      <c r="E953" s="4" t="str">
        <f>VLOOKUP(C953,Detail!$G:$H,2,FALSE)</f>
        <v>Gantar Winarsih</v>
      </c>
      <c r="F953" s="4" t="str">
        <f>VLOOKUP(D953,Helper!$D$31:$H$36,5,FALSE)</f>
        <v>Pak Andi</v>
      </c>
      <c r="G953">
        <v>51</v>
      </c>
      <c r="H953">
        <v>47</v>
      </c>
      <c r="I953">
        <v>73</v>
      </c>
      <c r="J953">
        <v>53</v>
      </c>
      <c r="K953">
        <v>93</v>
      </c>
      <c r="L953">
        <v>93</v>
      </c>
      <c r="M953">
        <v>86</v>
      </c>
      <c r="N953" s="36" t="str">
        <f>IFERROR(VLOOKUP(C953,Absen!$A$2:$B$501,2,FALSE),"No")</f>
        <v>No</v>
      </c>
      <c r="O953" t="str">
        <f t="shared" si="43"/>
        <v>No</v>
      </c>
      <c r="P953">
        <f t="shared" si="44"/>
        <v>86</v>
      </c>
      <c r="Q953" s="42">
        <f>(Main!G953*12.5%)+(H953*12.5%)+(J953*12.5%)+(K953*12.5%)+(I953*20%)+(L953*20%)+(P953*10%)</f>
        <v>72.3</v>
      </c>
      <c r="R953" t="str">
        <f>VLOOKUP(Q953,Cara!$E$44:$F$49,2,TRUE)</f>
        <v>B</v>
      </c>
      <c r="S953" s="5">
        <f>VLOOKUP(C953,Sheet1!$A$2:$B$1001,2,FALSE)</f>
        <v>38407</v>
      </c>
      <c r="T953" s="6" t="str">
        <f>VLOOKUP(C953,Sheet1!$A$2:$G$1001,7,)</f>
        <v>Kota Administrasi Jakarta Pusat</v>
      </c>
      <c r="U953" s="4">
        <f>VLOOKUP(C953,Sheet1!$A$2:$D$1001,4,FALSE)</f>
        <v>169</v>
      </c>
      <c r="V953" s="4">
        <f>VLOOKUP(C953,Sheet1!$A$2:$E$1001,5,FALSE)</f>
        <v>92</v>
      </c>
      <c r="W953" s="4" t="str">
        <f>VLOOKUP(C953,Sheet1!$A$2:$F$1001,6,FALSE)</f>
        <v>Gg. Antapani Lama No. 19</v>
      </c>
      <c r="X953" s="4" t="str">
        <f>VLOOKUP(Main!C953,Sheet1!$A$2:$C$1001,3,FALSE)</f>
        <v>B-</v>
      </c>
    </row>
    <row r="954" spans="1:24" ht="15.75" x14ac:dyDescent="0.25">
      <c r="A954" s="43">
        <v>953</v>
      </c>
      <c r="B954" t="str">
        <f>VLOOKUP(D954,Cara!$C$21:$D$27,2,FALSE)</f>
        <v>F</v>
      </c>
      <c r="C954" t="str">
        <f t="shared" si="42"/>
        <v>F0953</v>
      </c>
      <c r="D954" t="s">
        <v>1011</v>
      </c>
      <c r="E954" s="4" t="str">
        <f>VLOOKUP(C954,Detail!$G:$H,2,FALSE)</f>
        <v>Sakti Prasetya</v>
      </c>
      <c r="F954" s="4" t="str">
        <f>VLOOKUP(D954,Helper!$D$31:$H$36,5,FALSE)</f>
        <v>Bu Dwi</v>
      </c>
      <c r="G954">
        <v>52</v>
      </c>
      <c r="H954">
        <v>41</v>
      </c>
      <c r="I954">
        <v>57</v>
      </c>
      <c r="J954">
        <v>65</v>
      </c>
      <c r="K954">
        <v>85</v>
      </c>
      <c r="L954">
        <v>92</v>
      </c>
      <c r="M954">
        <v>97</v>
      </c>
      <c r="N954" s="36" t="str">
        <f>IFERROR(VLOOKUP(C954,Absen!$A$2:$B$501,2,FALSE),"No")</f>
        <v>No</v>
      </c>
      <c r="O954" t="str">
        <f t="shared" si="43"/>
        <v>No</v>
      </c>
      <c r="P954">
        <f t="shared" si="44"/>
        <v>97</v>
      </c>
      <c r="Q954" s="42">
        <f>(Main!G954*12.5%)+(H954*12.5%)+(J954*12.5%)+(K954*12.5%)+(I954*20%)+(L954*20%)+(P954*10%)</f>
        <v>69.875</v>
      </c>
      <c r="R954" t="str">
        <f>VLOOKUP(Q954,Cara!$E$44:$F$49,2,TRUE)</f>
        <v>C</v>
      </c>
      <c r="S954" s="5">
        <f>VLOOKUP(C954,Sheet1!$A$2:$B$1001,2,FALSE)</f>
        <v>38408</v>
      </c>
      <c r="T954" s="6" t="str">
        <f>VLOOKUP(C954,Sheet1!$A$2:$G$1001,7,)</f>
        <v>Tanjungbalai</v>
      </c>
      <c r="U954" s="4">
        <f>VLOOKUP(C954,Sheet1!$A$2:$D$1001,4,FALSE)</f>
        <v>157</v>
      </c>
      <c r="V954" s="4">
        <f>VLOOKUP(C954,Sheet1!$A$2:$E$1001,5,FALSE)</f>
        <v>65</v>
      </c>
      <c r="W954" s="4" t="str">
        <f>VLOOKUP(C954,Sheet1!$A$2:$F$1001,6,FALSE)</f>
        <v>Jalan Asia Afrika No. 36</v>
      </c>
      <c r="X954" s="4" t="str">
        <f>VLOOKUP(Main!C954,Sheet1!$A$2:$C$1001,3,FALSE)</f>
        <v>O+</v>
      </c>
    </row>
    <row r="955" spans="1:24" ht="15.75" x14ac:dyDescent="0.25">
      <c r="A955" s="43">
        <v>954</v>
      </c>
      <c r="B955" t="str">
        <f>VLOOKUP(D955,Cara!$C$21:$D$27,2,FALSE)</f>
        <v>B</v>
      </c>
      <c r="C955" t="str">
        <f t="shared" si="42"/>
        <v>B0954</v>
      </c>
      <c r="D955" t="s">
        <v>1014</v>
      </c>
      <c r="E955" s="4" t="str">
        <f>VLOOKUP(C955,Detail!$G:$H,2,FALSE)</f>
        <v>Zamira Simanjuntak</v>
      </c>
      <c r="F955" s="4" t="str">
        <f>VLOOKUP(D955,Helper!$D$31:$H$36,5,FALSE)</f>
        <v>Pak Budi</v>
      </c>
      <c r="G955">
        <v>93</v>
      </c>
      <c r="H955">
        <v>73</v>
      </c>
      <c r="I955">
        <v>41</v>
      </c>
      <c r="J955">
        <v>50</v>
      </c>
      <c r="K955">
        <v>53</v>
      </c>
      <c r="L955">
        <v>82</v>
      </c>
      <c r="M955">
        <v>74</v>
      </c>
      <c r="N955" s="36" t="str">
        <f>IFERROR(VLOOKUP(C955,Absen!$A$2:$B$501,2,FALSE),"No")</f>
        <v>No</v>
      </c>
      <c r="O955" t="str">
        <f t="shared" si="43"/>
        <v>No</v>
      </c>
      <c r="P955">
        <f t="shared" si="44"/>
        <v>74</v>
      </c>
      <c r="Q955" s="42">
        <f>(Main!G955*12.5%)+(H955*12.5%)+(J955*12.5%)+(K955*12.5%)+(I955*20%)+(L955*20%)+(P955*10%)</f>
        <v>65.625000000000014</v>
      </c>
      <c r="R955" t="str">
        <f>VLOOKUP(Q955,Cara!$E$44:$F$49,2,TRUE)</f>
        <v>C</v>
      </c>
      <c r="S955" s="5">
        <f>VLOOKUP(C955,Sheet1!$A$2:$B$1001,2,FALSE)</f>
        <v>37996</v>
      </c>
      <c r="T955" s="6" t="str">
        <f>VLOOKUP(C955,Sheet1!$A$2:$G$1001,7,)</f>
        <v>Pasuruan</v>
      </c>
      <c r="U955" s="4">
        <f>VLOOKUP(C955,Sheet1!$A$2:$D$1001,4,FALSE)</f>
        <v>150</v>
      </c>
      <c r="V955" s="4">
        <f>VLOOKUP(C955,Sheet1!$A$2:$E$1001,5,FALSE)</f>
        <v>86</v>
      </c>
      <c r="W955" s="4" t="str">
        <f>VLOOKUP(C955,Sheet1!$A$2:$F$1001,6,FALSE)</f>
        <v xml:space="preserve">Jalan Cihampelas No. 5
</v>
      </c>
      <c r="X955" s="4" t="str">
        <f>VLOOKUP(Main!C955,Sheet1!$A$2:$C$1001,3,FALSE)</f>
        <v>A-</v>
      </c>
    </row>
    <row r="956" spans="1:24" ht="15.75" x14ac:dyDescent="0.25">
      <c r="A956" s="43">
        <v>955</v>
      </c>
      <c r="B956" t="str">
        <f>VLOOKUP(D956,Cara!$C$21:$D$27,2,FALSE)</f>
        <v>B</v>
      </c>
      <c r="C956" t="str">
        <f t="shared" si="42"/>
        <v>B0955</v>
      </c>
      <c r="D956" t="s">
        <v>1014</v>
      </c>
      <c r="E956" s="4" t="str">
        <f>VLOOKUP(C956,Detail!$G:$H,2,FALSE)</f>
        <v>Adhiarja Hartati</v>
      </c>
      <c r="F956" s="4" t="str">
        <f>VLOOKUP(D956,Helper!$D$31:$H$36,5,FALSE)</f>
        <v>Pak Budi</v>
      </c>
      <c r="G956">
        <v>82</v>
      </c>
      <c r="H956">
        <v>43</v>
      </c>
      <c r="I956">
        <v>86</v>
      </c>
      <c r="J956">
        <v>56</v>
      </c>
      <c r="K956">
        <v>50</v>
      </c>
      <c r="L956">
        <v>63</v>
      </c>
      <c r="M956">
        <v>94</v>
      </c>
      <c r="N956" s="36" t="str">
        <f>IFERROR(VLOOKUP(C956,Absen!$A$2:$B$501,2,FALSE),"No")</f>
        <v>No</v>
      </c>
      <c r="O956" t="str">
        <f t="shared" si="43"/>
        <v>No</v>
      </c>
      <c r="P956">
        <f t="shared" si="44"/>
        <v>94</v>
      </c>
      <c r="Q956" s="42">
        <f>(Main!G956*12.5%)+(H956*12.5%)+(J956*12.5%)+(K956*12.5%)+(I956*20%)+(L956*20%)+(P956*10%)</f>
        <v>68.075000000000003</v>
      </c>
      <c r="R956" t="str">
        <f>VLOOKUP(Q956,Cara!$E$44:$F$49,2,TRUE)</f>
        <v>C</v>
      </c>
      <c r="S956" s="5">
        <f>VLOOKUP(C956,Sheet1!$A$2:$B$1001,2,FALSE)</f>
        <v>37859</v>
      </c>
      <c r="T956" s="6" t="str">
        <f>VLOOKUP(C956,Sheet1!$A$2:$G$1001,7,)</f>
        <v>Samarinda</v>
      </c>
      <c r="U956" s="4">
        <f>VLOOKUP(C956,Sheet1!$A$2:$D$1001,4,FALSE)</f>
        <v>162</v>
      </c>
      <c r="V956" s="4">
        <f>VLOOKUP(C956,Sheet1!$A$2:$E$1001,5,FALSE)</f>
        <v>86</v>
      </c>
      <c r="W956" s="4" t="str">
        <f>VLOOKUP(C956,Sheet1!$A$2:$F$1001,6,FALSE)</f>
        <v>Gg. Gedebage Selatan No. 16</v>
      </c>
      <c r="X956" s="4" t="str">
        <f>VLOOKUP(Main!C956,Sheet1!$A$2:$C$1001,3,FALSE)</f>
        <v>A+</v>
      </c>
    </row>
    <row r="957" spans="1:24" ht="15.75" x14ac:dyDescent="0.25">
      <c r="A957" s="43">
        <v>956</v>
      </c>
      <c r="B957" t="str">
        <f>VLOOKUP(D957,Cara!$C$21:$D$27,2,FALSE)</f>
        <v>B</v>
      </c>
      <c r="C957" t="str">
        <f t="shared" si="42"/>
        <v>B0956</v>
      </c>
      <c r="D957" t="s">
        <v>1014</v>
      </c>
      <c r="E957" s="4" t="str">
        <f>VLOOKUP(C957,Detail!$G:$H,2,FALSE)</f>
        <v>Bahuwirya Novitasari</v>
      </c>
      <c r="F957" s="4" t="str">
        <f>VLOOKUP(D957,Helper!$D$31:$H$36,5,FALSE)</f>
        <v>Pak Budi</v>
      </c>
      <c r="G957">
        <v>65</v>
      </c>
      <c r="H957">
        <v>58</v>
      </c>
      <c r="I957">
        <v>77</v>
      </c>
      <c r="J957">
        <v>55</v>
      </c>
      <c r="K957">
        <v>88</v>
      </c>
      <c r="L957">
        <v>80</v>
      </c>
      <c r="M957">
        <v>80</v>
      </c>
      <c r="N957" s="36" t="str">
        <f>IFERROR(VLOOKUP(C957,Absen!$A$2:$B$501,2,FALSE),"No")</f>
        <v>No</v>
      </c>
      <c r="O957" t="str">
        <f t="shared" si="43"/>
        <v>No</v>
      </c>
      <c r="P957">
        <f t="shared" si="44"/>
        <v>80</v>
      </c>
      <c r="Q957" s="42">
        <f>(Main!G957*12.5%)+(H957*12.5%)+(J957*12.5%)+(K957*12.5%)+(I957*20%)+(L957*20%)+(P957*10%)</f>
        <v>72.650000000000006</v>
      </c>
      <c r="R957" t="str">
        <f>VLOOKUP(Q957,Cara!$E$44:$F$49,2,TRUE)</f>
        <v>B</v>
      </c>
      <c r="S957" s="5">
        <f>VLOOKUP(C957,Sheet1!$A$2:$B$1001,2,FALSE)</f>
        <v>37061</v>
      </c>
      <c r="T957" s="6" t="str">
        <f>VLOOKUP(C957,Sheet1!$A$2:$G$1001,7,)</f>
        <v>Denpasar</v>
      </c>
      <c r="U957" s="4">
        <f>VLOOKUP(C957,Sheet1!$A$2:$D$1001,4,FALSE)</f>
        <v>177</v>
      </c>
      <c r="V957" s="4">
        <f>VLOOKUP(C957,Sheet1!$A$2:$E$1001,5,FALSE)</f>
        <v>93</v>
      </c>
      <c r="W957" s="4" t="str">
        <f>VLOOKUP(C957,Sheet1!$A$2:$F$1001,6,FALSE)</f>
        <v>Gang Cikutra Barat No. 03</v>
      </c>
      <c r="X957" s="4" t="str">
        <f>VLOOKUP(Main!C957,Sheet1!$A$2:$C$1001,3,FALSE)</f>
        <v>AB-</v>
      </c>
    </row>
    <row r="958" spans="1:24" ht="15.75" x14ac:dyDescent="0.25">
      <c r="A958" s="43">
        <v>957</v>
      </c>
      <c r="B958" t="str">
        <f>VLOOKUP(D958,Cara!$C$21:$D$27,2,FALSE)</f>
        <v>F</v>
      </c>
      <c r="C958" t="str">
        <f t="shared" si="42"/>
        <v>F0957</v>
      </c>
      <c r="D958" t="s">
        <v>1011</v>
      </c>
      <c r="E958" s="4" t="str">
        <f>VLOOKUP(C958,Detail!$G:$H,2,FALSE)</f>
        <v>Taufan Widiastuti</v>
      </c>
      <c r="F958" s="4" t="str">
        <f>VLOOKUP(D958,Helper!$D$31:$H$36,5,FALSE)</f>
        <v>Bu Dwi</v>
      </c>
      <c r="G958">
        <v>86</v>
      </c>
      <c r="H958">
        <v>61</v>
      </c>
      <c r="I958">
        <v>36</v>
      </c>
      <c r="J958">
        <v>53</v>
      </c>
      <c r="K958">
        <v>58</v>
      </c>
      <c r="L958">
        <v>53</v>
      </c>
      <c r="M958">
        <v>93</v>
      </c>
      <c r="N958" s="36">
        <f>IFERROR(VLOOKUP(C958,Absen!$A$2:$B$501,2,FALSE),"No")</f>
        <v>44864</v>
      </c>
      <c r="O958" t="str">
        <f t="shared" si="43"/>
        <v>October</v>
      </c>
      <c r="P958">
        <f t="shared" si="44"/>
        <v>83</v>
      </c>
      <c r="Q958" s="42">
        <f>(Main!G958*12.5%)+(H958*12.5%)+(J958*12.5%)+(K958*12.5%)+(I958*20%)+(L958*20%)+(P958*10%)</f>
        <v>58.350000000000009</v>
      </c>
      <c r="R958" t="str">
        <f>VLOOKUP(Q958,Cara!$E$44:$F$49,2,TRUE)</f>
        <v>D</v>
      </c>
      <c r="S958" s="5">
        <f>VLOOKUP(C958,Sheet1!$A$2:$B$1001,2,FALSE)</f>
        <v>38176</v>
      </c>
      <c r="T958" s="6" t="str">
        <f>VLOOKUP(C958,Sheet1!$A$2:$G$1001,7,)</f>
        <v>Bontang</v>
      </c>
      <c r="U958" s="4">
        <f>VLOOKUP(C958,Sheet1!$A$2:$D$1001,4,FALSE)</f>
        <v>154</v>
      </c>
      <c r="V958" s="4">
        <f>VLOOKUP(C958,Sheet1!$A$2:$E$1001,5,FALSE)</f>
        <v>47</v>
      </c>
      <c r="W958" s="4" t="str">
        <f>VLOOKUP(C958,Sheet1!$A$2:$F$1001,6,FALSE)</f>
        <v xml:space="preserve">Jalan Kutisari Selatan No. 3
</v>
      </c>
      <c r="X958" s="4" t="str">
        <f>VLOOKUP(Main!C958,Sheet1!$A$2:$C$1001,3,FALSE)</f>
        <v>B-</v>
      </c>
    </row>
    <row r="959" spans="1:24" ht="15.75" x14ac:dyDescent="0.25">
      <c r="A959" s="43">
        <v>958</v>
      </c>
      <c r="B959" t="str">
        <f>VLOOKUP(D959,Cara!$C$21:$D$27,2,FALSE)</f>
        <v>F</v>
      </c>
      <c r="C959" t="str">
        <f t="shared" si="42"/>
        <v>F0958</v>
      </c>
      <c r="D959" t="s">
        <v>1011</v>
      </c>
      <c r="E959" s="4" t="str">
        <f>VLOOKUP(C959,Detail!$G:$H,2,FALSE)</f>
        <v>Warsita Putra</v>
      </c>
      <c r="F959" s="4" t="str">
        <f>VLOOKUP(D959,Helper!$D$31:$H$36,5,FALSE)</f>
        <v>Bu Dwi</v>
      </c>
      <c r="G959">
        <v>67</v>
      </c>
      <c r="H959">
        <v>58</v>
      </c>
      <c r="I959">
        <v>86</v>
      </c>
      <c r="J959">
        <v>71</v>
      </c>
      <c r="K959">
        <v>83</v>
      </c>
      <c r="L959">
        <v>95</v>
      </c>
      <c r="M959">
        <v>61</v>
      </c>
      <c r="N959" s="36">
        <f>IFERROR(VLOOKUP(C959,Absen!$A$2:$B$501,2,FALSE),"No")</f>
        <v>44839</v>
      </c>
      <c r="O959" t="str">
        <f t="shared" si="43"/>
        <v>October</v>
      </c>
      <c r="P959">
        <f t="shared" si="44"/>
        <v>51</v>
      </c>
      <c r="Q959" s="42">
        <f>(Main!G959*12.5%)+(H959*12.5%)+(J959*12.5%)+(K959*12.5%)+(I959*20%)+(L959*20%)+(P959*10%)</f>
        <v>76.174999999999997</v>
      </c>
      <c r="R959" t="str">
        <f>VLOOKUP(Q959,Cara!$E$44:$F$49,2,TRUE)</f>
        <v>B</v>
      </c>
      <c r="S959" s="5">
        <f>VLOOKUP(C959,Sheet1!$A$2:$B$1001,2,FALSE)</f>
        <v>37153</v>
      </c>
      <c r="T959" s="6" t="str">
        <f>VLOOKUP(C959,Sheet1!$A$2:$G$1001,7,)</f>
        <v>Sukabumi</v>
      </c>
      <c r="U959" s="4">
        <f>VLOOKUP(C959,Sheet1!$A$2:$D$1001,4,FALSE)</f>
        <v>180</v>
      </c>
      <c r="V959" s="4">
        <f>VLOOKUP(C959,Sheet1!$A$2:$E$1001,5,FALSE)</f>
        <v>73</v>
      </c>
      <c r="W959" s="4" t="str">
        <f>VLOOKUP(C959,Sheet1!$A$2:$F$1001,6,FALSE)</f>
        <v>Jalan Jamika No. 37</v>
      </c>
      <c r="X959" s="4" t="str">
        <f>VLOOKUP(Main!C959,Sheet1!$A$2:$C$1001,3,FALSE)</f>
        <v>B+</v>
      </c>
    </row>
    <row r="960" spans="1:24" ht="15.75" x14ac:dyDescent="0.25">
      <c r="A960" s="43">
        <v>959</v>
      </c>
      <c r="B960" t="str">
        <f>VLOOKUP(D960,Cara!$C$21:$D$27,2,FALSE)</f>
        <v>D</v>
      </c>
      <c r="C960" t="str">
        <f t="shared" si="42"/>
        <v>D0959</v>
      </c>
      <c r="D960" t="s">
        <v>1013</v>
      </c>
      <c r="E960" s="4" t="str">
        <f>VLOOKUP(C960,Detail!$G:$H,2,FALSE)</f>
        <v>Banawa Prasetyo</v>
      </c>
      <c r="F960" s="4" t="str">
        <f>VLOOKUP(D960,Helper!$D$31:$H$36,5,FALSE)</f>
        <v>Bu Made</v>
      </c>
      <c r="G960">
        <v>59</v>
      </c>
      <c r="H960">
        <v>72</v>
      </c>
      <c r="I960">
        <v>75</v>
      </c>
      <c r="J960">
        <v>54</v>
      </c>
      <c r="K960">
        <v>71</v>
      </c>
      <c r="L960">
        <v>93</v>
      </c>
      <c r="M960">
        <v>94</v>
      </c>
      <c r="N960" s="36" t="str">
        <f>IFERROR(VLOOKUP(C960,Absen!$A$2:$B$501,2,FALSE),"No")</f>
        <v>No</v>
      </c>
      <c r="O960" t="str">
        <f t="shared" si="43"/>
        <v>No</v>
      </c>
      <c r="P960">
        <f t="shared" si="44"/>
        <v>94</v>
      </c>
      <c r="Q960" s="42">
        <f>(Main!G960*12.5%)+(H960*12.5%)+(J960*12.5%)+(K960*12.5%)+(I960*20%)+(L960*20%)+(P960*10%)</f>
        <v>75</v>
      </c>
      <c r="R960" t="str">
        <f>VLOOKUP(Q960,Cara!$E$44:$F$49,2,TRUE)</f>
        <v>B</v>
      </c>
      <c r="S960" s="5">
        <f>VLOOKUP(C960,Sheet1!$A$2:$B$1001,2,FALSE)</f>
        <v>38019</v>
      </c>
      <c r="T960" s="6" t="str">
        <f>VLOOKUP(C960,Sheet1!$A$2:$G$1001,7,)</f>
        <v>Kota Administrasi Jakarta Utara</v>
      </c>
      <c r="U960" s="4">
        <f>VLOOKUP(C960,Sheet1!$A$2:$D$1001,4,FALSE)</f>
        <v>157</v>
      </c>
      <c r="V960" s="4">
        <f>VLOOKUP(C960,Sheet1!$A$2:$E$1001,5,FALSE)</f>
        <v>54</v>
      </c>
      <c r="W960" s="4" t="str">
        <f>VLOOKUP(C960,Sheet1!$A$2:$F$1001,6,FALSE)</f>
        <v xml:space="preserve">Gang Ahmad Yani No. 1
</v>
      </c>
      <c r="X960" s="4" t="str">
        <f>VLOOKUP(Main!C960,Sheet1!$A$2:$C$1001,3,FALSE)</f>
        <v>AB+</v>
      </c>
    </row>
    <row r="961" spans="1:24" ht="15.75" x14ac:dyDescent="0.25">
      <c r="A961" s="43">
        <v>960</v>
      </c>
      <c r="B961" t="str">
        <f>VLOOKUP(D961,Cara!$C$21:$D$27,2,FALSE)</f>
        <v>B</v>
      </c>
      <c r="C961" t="str">
        <f t="shared" si="42"/>
        <v>B0960</v>
      </c>
      <c r="D961" t="s">
        <v>1014</v>
      </c>
      <c r="E961" s="4" t="str">
        <f>VLOOKUP(C961,Detail!$G:$H,2,FALSE)</f>
        <v>Aris Purnawati</v>
      </c>
      <c r="F961" s="4" t="str">
        <f>VLOOKUP(D961,Helper!$D$31:$H$36,5,FALSE)</f>
        <v>Pak Budi</v>
      </c>
      <c r="G961">
        <v>94</v>
      </c>
      <c r="H961">
        <v>73</v>
      </c>
      <c r="I961">
        <v>59</v>
      </c>
      <c r="J961">
        <v>71</v>
      </c>
      <c r="K961">
        <v>95</v>
      </c>
      <c r="L961">
        <v>78</v>
      </c>
      <c r="M961">
        <v>98</v>
      </c>
      <c r="N961" s="36" t="str">
        <f>IFERROR(VLOOKUP(C961,Absen!$A$2:$B$501,2,FALSE),"No")</f>
        <v>No</v>
      </c>
      <c r="O961" t="str">
        <f t="shared" si="43"/>
        <v>No</v>
      </c>
      <c r="P961">
        <f t="shared" si="44"/>
        <v>98</v>
      </c>
      <c r="Q961" s="42">
        <f>(Main!G961*12.5%)+(H961*12.5%)+(J961*12.5%)+(K961*12.5%)+(I961*20%)+(L961*20%)+(P961*10%)</f>
        <v>78.825000000000003</v>
      </c>
      <c r="R961" t="str">
        <f>VLOOKUP(Q961,Cara!$E$44:$F$49,2,TRUE)</f>
        <v>B</v>
      </c>
      <c r="S961" s="5">
        <f>VLOOKUP(C961,Sheet1!$A$2:$B$1001,2,FALSE)</f>
        <v>38014</v>
      </c>
      <c r="T961" s="6" t="str">
        <f>VLOOKUP(C961,Sheet1!$A$2:$G$1001,7,)</f>
        <v>Prabumulih</v>
      </c>
      <c r="U961" s="4">
        <f>VLOOKUP(C961,Sheet1!$A$2:$D$1001,4,FALSE)</f>
        <v>154</v>
      </c>
      <c r="V961" s="4">
        <f>VLOOKUP(C961,Sheet1!$A$2:$E$1001,5,FALSE)</f>
        <v>71</v>
      </c>
      <c r="W961" s="4" t="str">
        <f>VLOOKUP(C961,Sheet1!$A$2:$F$1001,6,FALSE)</f>
        <v>Gang HOS. Cokroaminoto No. 41</v>
      </c>
      <c r="X961" s="4" t="str">
        <f>VLOOKUP(Main!C961,Sheet1!$A$2:$C$1001,3,FALSE)</f>
        <v>A-</v>
      </c>
    </row>
    <row r="962" spans="1:24" ht="15.75" x14ac:dyDescent="0.25">
      <c r="A962" s="43">
        <v>961</v>
      </c>
      <c r="B962" t="str">
        <f>VLOOKUP(D962,Cara!$C$21:$D$27,2,FALSE)</f>
        <v>E</v>
      </c>
      <c r="C962" t="str">
        <f t="shared" si="42"/>
        <v>E0961</v>
      </c>
      <c r="D962" t="s">
        <v>1010</v>
      </c>
      <c r="E962" s="4" t="str">
        <f>VLOOKUP(C962,Detail!$G:$H,2,FALSE)</f>
        <v>Gantar Prayoga</v>
      </c>
      <c r="F962" s="4" t="str">
        <f>VLOOKUP(D962,Helper!$D$31:$H$36,5,FALSE)</f>
        <v>Bu Ratna</v>
      </c>
      <c r="G962">
        <v>54</v>
      </c>
      <c r="H962">
        <v>45</v>
      </c>
      <c r="I962">
        <v>32</v>
      </c>
      <c r="J962">
        <v>72</v>
      </c>
      <c r="K962">
        <v>80</v>
      </c>
      <c r="L962">
        <v>75</v>
      </c>
      <c r="M962">
        <v>95</v>
      </c>
      <c r="N962" s="36" t="str">
        <f>IFERROR(VLOOKUP(C962,Absen!$A$2:$B$501,2,FALSE),"No")</f>
        <v>No</v>
      </c>
      <c r="O962" t="str">
        <f t="shared" si="43"/>
        <v>No</v>
      </c>
      <c r="P962">
        <f t="shared" si="44"/>
        <v>95</v>
      </c>
      <c r="Q962" s="42">
        <f>(Main!G962*12.5%)+(H962*12.5%)+(J962*12.5%)+(K962*12.5%)+(I962*20%)+(L962*20%)+(P962*10%)</f>
        <v>62.274999999999999</v>
      </c>
      <c r="R962" t="str">
        <f>VLOOKUP(Q962,Cara!$E$44:$F$49,2,TRUE)</f>
        <v>C</v>
      </c>
      <c r="S962" s="5">
        <f>VLOOKUP(C962,Sheet1!$A$2:$B$1001,2,FALSE)</f>
        <v>37453</v>
      </c>
      <c r="T962" s="6" t="str">
        <f>VLOOKUP(C962,Sheet1!$A$2:$G$1001,7,)</f>
        <v>Ambon</v>
      </c>
      <c r="U962" s="4">
        <f>VLOOKUP(C962,Sheet1!$A$2:$D$1001,4,FALSE)</f>
        <v>175</v>
      </c>
      <c r="V962" s="4">
        <f>VLOOKUP(C962,Sheet1!$A$2:$E$1001,5,FALSE)</f>
        <v>86</v>
      </c>
      <c r="W962" s="4" t="str">
        <f>VLOOKUP(C962,Sheet1!$A$2:$F$1001,6,FALSE)</f>
        <v xml:space="preserve">Jl. Abdul Muis No. 6
</v>
      </c>
      <c r="X962" s="4" t="str">
        <f>VLOOKUP(Main!C962,Sheet1!$A$2:$C$1001,3,FALSE)</f>
        <v>B+</v>
      </c>
    </row>
    <row r="963" spans="1:24" ht="15.75" x14ac:dyDescent="0.25">
      <c r="A963" s="43">
        <v>962</v>
      </c>
      <c r="B963" t="str">
        <f>VLOOKUP(D963,Cara!$C$21:$D$27,2,FALSE)</f>
        <v>B</v>
      </c>
      <c r="C963" t="str">
        <f t="shared" ref="C963:C1001" si="45">_xlfn.CONCAT(B963,TEXT(A963,"0000"))</f>
        <v>B0962</v>
      </c>
      <c r="D963" t="s">
        <v>1014</v>
      </c>
      <c r="E963" s="4" t="str">
        <f>VLOOKUP(C963,Detail!$G:$H,2,FALSE)</f>
        <v>Damu Pradana</v>
      </c>
      <c r="F963" s="4" t="str">
        <f>VLOOKUP(D963,Helper!$D$31:$H$36,5,FALSE)</f>
        <v>Pak Budi</v>
      </c>
      <c r="G963">
        <v>64</v>
      </c>
      <c r="H963">
        <v>53</v>
      </c>
      <c r="I963">
        <v>49</v>
      </c>
      <c r="J963">
        <v>56</v>
      </c>
      <c r="K963">
        <v>74</v>
      </c>
      <c r="L963">
        <v>56</v>
      </c>
      <c r="M963">
        <v>84</v>
      </c>
      <c r="N963" s="36" t="str">
        <f>IFERROR(VLOOKUP(C963,Absen!$A$2:$B$501,2,FALSE),"No")</f>
        <v>No</v>
      </c>
      <c r="O963" t="str">
        <f t="shared" ref="O963:O1001" si="46">TEXT(N963,"mmmm")</f>
        <v>No</v>
      </c>
      <c r="P963">
        <f t="shared" ref="P963:P1001" si="47">IF(N963="No",M963,M963-10)</f>
        <v>84</v>
      </c>
      <c r="Q963" s="42">
        <f>(Main!G963*12.5%)+(H963*12.5%)+(J963*12.5%)+(K963*12.5%)+(I963*20%)+(L963*20%)+(P963*10%)</f>
        <v>60.274999999999999</v>
      </c>
      <c r="R963" t="str">
        <f>VLOOKUP(Q963,Cara!$E$44:$F$49,2,TRUE)</f>
        <v>C</v>
      </c>
      <c r="S963" s="5">
        <f>VLOOKUP(C963,Sheet1!$A$2:$B$1001,2,FALSE)</f>
        <v>37142</v>
      </c>
      <c r="T963" s="6" t="str">
        <f>VLOOKUP(C963,Sheet1!$A$2:$G$1001,7,)</f>
        <v>Jayapura</v>
      </c>
      <c r="U963" s="4">
        <f>VLOOKUP(C963,Sheet1!$A$2:$D$1001,4,FALSE)</f>
        <v>177</v>
      </c>
      <c r="V963" s="4">
        <f>VLOOKUP(C963,Sheet1!$A$2:$E$1001,5,FALSE)</f>
        <v>80</v>
      </c>
      <c r="W963" s="4" t="str">
        <f>VLOOKUP(C963,Sheet1!$A$2:$F$1001,6,FALSE)</f>
        <v xml:space="preserve">Jl. M.T Haryono No. 0
</v>
      </c>
      <c r="X963" s="4" t="str">
        <f>VLOOKUP(Main!C963,Sheet1!$A$2:$C$1001,3,FALSE)</f>
        <v>A-</v>
      </c>
    </row>
    <row r="964" spans="1:24" ht="15.75" x14ac:dyDescent="0.25">
      <c r="A964" s="43">
        <v>963</v>
      </c>
      <c r="B964" t="str">
        <f>VLOOKUP(D964,Cara!$C$21:$D$27,2,FALSE)</f>
        <v>B</v>
      </c>
      <c r="C964" t="str">
        <f t="shared" si="45"/>
        <v>B0963</v>
      </c>
      <c r="D964" t="s">
        <v>1014</v>
      </c>
      <c r="E964" s="4" t="str">
        <f>VLOOKUP(C964,Detail!$G:$H,2,FALSE)</f>
        <v>Alambana Purwanti</v>
      </c>
      <c r="F964" s="4" t="str">
        <f>VLOOKUP(D964,Helper!$D$31:$H$36,5,FALSE)</f>
        <v>Pak Budi</v>
      </c>
      <c r="G964">
        <v>82</v>
      </c>
      <c r="H964">
        <v>59</v>
      </c>
      <c r="I964">
        <v>61</v>
      </c>
      <c r="J964">
        <v>74</v>
      </c>
      <c r="K964">
        <v>53</v>
      </c>
      <c r="L964">
        <v>82</v>
      </c>
      <c r="M964">
        <v>78</v>
      </c>
      <c r="N964" s="36">
        <f>IFERROR(VLOOKUP(C964,Absen!$A$2:$B$501,2,FALSE),"No")</f>
        <v>44823</v>
      </c>
      <c r="O964" t="str">
        <f t="shared" si="46"/>
        <v>September</v>
      </c>
      <c r="P964">
        <f t="shared" si="47"/>
        <v>68</v>
      </c>
      <c r="Q964" s="42">
        <f>(Main!G964*12.5%)+(H964*12.5%)+(J964*12.5%)+(K964*12.5%)+(I964*20%)+(L964*20%)+(P964*10%)</f>
        <v>68.900000000000006</v>
      </c>
      <c r="R964" t="str">
        <f>VLOOKUP(Q964,Cara!$E$44:$F$49,2,TRUE)</f>
        <v>C</v>
      </c>
      <c r="S964" s="5">
        <f>VLOOKUP(C964,Sheet1!$A$2:$B$1001,2,FALSE)</f>
        <v>37219</v>
      </c>
      <c r="T964" s="6" t="str">
        <f>VLOOKUP(C964,Sheet1!$A$2:$G$1001,7,)</f>
        <v>Tangerang</v>
      </c>
      <c r="U964" s="4">
        <f>VLOOKUP(C964,Sheet1!$A$2:$D$1001,4,FALSE)</f>
        <v>155</v>
      </c>
      <c r="V964" s="4">
        <f>VLOOKUP(C964,Sheet1!$A$2:$E$1001,5,FALSE)</f>
        <v>49</v>
      </c>
      <c r="W964" s="4" t="str">
        <f>VLOOKUP(C964,Sheet1!$A$2:$F$1001,6,FALSE)</f>
        <v>Jl. Sadang Serang No. 28</v>
      </c>
      <c r="X964" s="4" t="str">
        <f>VLOOKUP(Main!C964,Sheet1!$A$2:$C$1001,3,FALSE)</f>
        <v>AB+</v>
      </c>
    </row>
    <row r="965" spans="1:24" ht="15.75" x14ac:dyDescent="0.25">
      <c r="A965" s="43">
        <v>964</v>
      </c>
      <c r="B965" t="str">
        <f>VLOOKUP(D965,Cara!$C$21:$D$27,2,FALSE)</f>
        <v>A</v>
      </c>
      <c r="C965" t="str">
        <f t="shared" si="45"/>
        <v>A0964</v>
      </c>
      <c r="D965" t="s">
        <v>1015</v>
      </c>
      <c r="E965" s="4" t="str">
        <f>VLOOKUP(C965,Detail!$G:$H,2,FALSE)</f>
        <v>Gaman Simbolon</v>
      </c>
      <c r="F965" s="4" t="str">
        <f>VLOOKUP(D965,Helper!$D$31:$H$36,5,FALSE)</f>
        <v>Pak Krisna</v>
      </c>
      <c r="G965">
        <v>80</v>
      </c>
      <c r="H965">
        <v>65</v>
      </c>
      <c r="I965">
        <v>50</v>
      </c>
      <c r="J965">
        <v>63</v>
      </c>
      <c r="K965">
        <v>73</v>
      </c>
      <c r="L965">
        <v>45</v>
      </c>
      <c r="M965">
        <v>80</v>
      </c>
      <c r="N965" s="36" t="str">
        <f>IFERROR(VLOOKUP(C965,Absen!$A$2:$B$501,2,FALSE),"No")</f>
        <v>No</v>
      </c>
      <c r="O965" t="str">
        <f t="shared" si="46"/>
        <v>No</v>
      </c>
      <c r="P965">
        <f t="shared" si="47"/>
        <v>80</v>
      </c>
      <c r="Q965" s="42">
        <f>(Main!G965*12.5%)+(H965*12.5%)+(J965*12.5%)+(K965*12.5%)+(I965*20%)+(L965*20%)+(P965*10%)</f>
        <v>62.125</v>
      </c>
      <c r="R965" t="str">
        <f>VLOOKUP(Q965,Cara!$E$44:$F$49,2,TRUE)</f>
        <v>C</v>
      </c>
      <c r="S965" s="5">
        <f>VLOOKUP(C965,Sheet1!$A$2:$B$1001,2,FALSE)</f>
        <v>37515</v>
      </c>
      <c r="T965" s="6" t="str">
        <f>VLOOKUP(C965,Sheet1!$A$2:$G$1001,7,)</f>
        <v>Kota Administrasi Jakarta Barat</v>
      </c>
      <c r="U965" s="4">
        <f>VLOOKUP(C965,Sheet1!$A$2:$D$1001,4,FALSE)</f>
        <v>161</v>
      </c>
      <c r="V965" s="4">
        <f>VLOOKUP(C965,Sheet1!$A$2:$E$1001,5,FALSE)</f>
        <v>54</v>
      </c>
      <c r="W965" s="4" t="str">
        <f>VLOOKUP(C965,Sheet1!$A$2:$F$1001,6,FALSE)</f>
        <v xml:space="preserve">Gang Kutai No. 1
</v>
      </c>
      <c r="X965" s="4" t="str">
        <f>VLOOKUP(Main!C965,Sheet1!$A$2:$C$1001,3,FALSE)</f>
        <v>B-</v>
      </c>
    </row>
    <row r="966" spans="1:24" ht="15.75" x14ac:dyDescent="0.25">
      <c r="A966" s="43">
        <v>965</v>
      </c>
      <c r="B966" t="str">
        <f>VLOOKUP(D966,Cara!$C$21:$D$27,2,FALSE)</f>
        <v>D</v>
      </c>
      <c r="C966" t="str">
        <f t="shared" si="45"/>
        <v>D0965</v>
      </c>
      <c r="D966" t="s">
        <v>1013</v>
      </c>
      <c r="E966" s="4" t="str">
        <f>VLOOKUP(C966,Detail!$G:$H,2,FALSE)</f>
        <v>Darsirah Habibi</v>
      </c>
      <c r="F966" s="4" t="str">
        <f>VLOOKUP(D966,Helper!$D$31:$H$36,5,FALSE)</f>
        <v>Bu Made</v>
      </c>
      <c r="G966">
        <v>50</v>
      </c>
      <c r="H966">
        <v>47</v>
      </c>
      <c r="I966">
        <v>34</v>
      </c>
      <c r="J966">
        <v>75</v>
      </c>
      <c r="K966">
        <v>81</v>
      </c>
      <c r="L966">
        <v>52</v>
      </c>
      <c r="M966">
        <v>69</v>
      </c>
      <c r="N966" s="36" t="str">
        <f>IFERROR(VLOOKUP(C966,Absen!$A$2:$B$501,2,FALSE),"No")</f>
        <v>No</v>
      </c>
      <c r="O966" t="str">
        <f t="shared" si="46"/>
        <v>No</v>
      </c>
      <c r="P966">
        <f t="shared" si="47"/>
        <v>69</v>
      </c>
      <c r="Q966" s="42">
        <f>(Main!G966*12.5%)+(H966*12.5%)+(J966*12.5%)+(K966*12.5%)+(I966*20%)+(L966*20%)+(P966*10%)</f>
        <v>55.724999999999994</v>
      </c>
      <c r="R966" t="str">
        <f>VLOOKUP(Q966,Cara!$E$44:$F$49,2,TRUE)</f>
        <v>D</v>
      </c>
      <c r="S966" s="5">
        <f>VLOOKUP(C966,Sheet1!$A$2:$B$1001,2,FALSE)</f>
        <v>37062</v>
      </c>
      <c r="T966" s="6" t="str">
        <f>VLOOKUP(C966,Sheet1!$A$2:$G$1001,7,)</f>
        <v>Metro</v>
      </c>
      <c r="U966" s="4">
        <f>VLOOKUP(C966,Sheet1!$A$2:$D$1001,4,FALSE)</f>
        <v>157</v>
      </c>
      <c r="V966" s="4">
        <f>VLOOKUP(C966,Sheet1!$A$2:$E$1001,5,FALSE)</f>
        <v>77</v>
      </c>
      <c r="W966" s="4" t="str">
        <f>VLOOKUP(C966,Sheet1!$A$2:$F$1001,6,FALSE)</f>
        <v xml:space="preserve">Gang Yos Sudarso No. 9
</v>
      </c>
      <c r="X966" s="4" t="str">
        <f>VLOOKUP(Main!C966,Sheet1!$A$2:$C$1001,3,FALSE)</f>
        <v>AB-</v>
      </c>
    </row>
    <row r="967" spans="1:24" ht="15.75" x14ac:dyDescent="0.25">
      <c r="A967" s="43">
        <v>966</v>
      </c>
      <c r="B967" t="str">
        <f>VLOOKUP(D967,Cara!$C$21:$D$27,2,FALSE)</f>
        <v>A</v>
      </c>
      <c r="C967" t="str">
        <f t="shared" si="45"/>
        <v>A0966</v>
      </c>
      <c r="D967" t="s">
        <v>1015</v>
      </c>
      <c r="E967" s="4" t="str">
        <f>VLOOKUP(C967,Detail!$G:$H,2,FALSE)</f>
        <v>Bambang Gunarto</v>
      </c>
      <c r="F967" s="4" t="str">
        <f>VLOOKUP(D967,Helper!$D$31:$H$36,5,FALSE)</f>
        <v>Pak Krisna</v>
      </c>
      <c r="G967">
        <v>64</v>
      </c>
      <c r="H967">
        <v>64</v>
      </c>
      <c r="I967">
        <v>72</v>
      </c>
      <c r="J967">
        <v>73</v>
      </c>
      <c r="K967">
        <v>89</v>
      </c>
      <c r="L967">
        <v>54</v>
      </c>
      <c r="M967">
        <v>68</v>
      </c>
      <c r="N967" s="36">
        <f>IFERROR(VLOOKUP(C967,Absen!$A$2:$B$501,2,FALSE),"No")</f>
        <v>44907</v>
      </c>
      <c r="O967" t="str">
        <f t="shared" si="46"/>
        <v>December</v>
      </c>
      <c r="P967">
        <f t="shared" si="47"/>
        <v>58</v>
      </c>
      <c r="Q967" s="42">
        <f>(Main!G967*12.5%)+(H967*12.5%)+(J967*12.5%)+(K967*12.5%)+(I967*20%)+(L967*20%)+(P967*10%)</f>
        <v>67.25</v>
      </c>
      <c r="R967" t="str">
        <f>VLOOKUP(Q967,Cara!$E$44:$F$49,2,TRUE)</f>
        <v>C</v>
      </c>
      <c r="S967" s="5">
        <f>VLOOKUP(C967,Sheet1!$A$2:$B$1001,2,FALSE)</f>
        <v>37343</v>
      </c>
      <c r="T967" s="6" t="str">
        <f>VLOOKUP(C967,Sheet1!$A$2:$G$1001,7,)</f>
        <v>Palembang</v>
      </c>
      <c r="U967" s="4">
        <f>VLOOKUP(C967,Sheet1!$A$2:$D$1001,4,FALSE)</f>
        <v>150</v>
      </c>
      <c r="V967" s="4">
        <f>VLOOKUP(C967,Sheet1!$A$2:$E$1001,5,FALSE)</f>
        <v>54</v>
      </c>
      <c r="W967" s="4" t="str">
        <f>VLOOKUP(C967,Sheet1!$A$2:$F$1001,6,FALSE)</f>
        <v xml:space="preserve">Gang Kiaracondong No. 8
</v>
      </c>
      <c r="X967" s="4" t="str">
        <f>VLOOKUP(Main!C967,Sheet1!$A$2:$C$1001,3,FALSE)</f>
        <v>A+</v>
      </c>
    </row>
    <row r="968" spans="1:24" ht="15.75" x14ac:dyDescent="0.25">
      <c r="A968" s="43">
        <v>967</v>
      </c>
      <c r="B968" t="str">
        <f>VLOOKUP(D968,Cara!$C$21:$D$27,2,FALSE)</f>
        <v>E</v>
      </c>
      <c r="C968" t="str">
        <f t="shared" si="45"/>
        <v>E0967</v>
      </c>
      <c r="D968" t="s">
        <v>1010</v>
      </c>
      <c r="E968" s="4" t="str">
        <f>VLOOKUP(C968,Detail!$G:$H,2,FALSE)</f>
        <v>Hana Prasetya</v>
      </c>
      <c r="F968" s="4" t="str">
        <f>VLOOKUP(D968,Helper!$D$31:$H$36,5,FALSE)</f>
        <v>Bu Ratna</v>
      </c>
      <c r="G968">
        <v>83</v>
      </c>
      <c r="H968">
        <v>48</v>
      </c>
      <c r="I968">
        <v>39</v>
      </c>
      <c r="J968">
        <v>62</v>
      </c>
      <c r="K968">
        <v>62</v>
      </c>
      <c r="L968">
        <v>85</v>
      </c>
      <c r="M968">
        <v>91</v>
      </c>
      <c r="N968" s="36">
        <f>IFERROR(VLOOKUP(C968,Absen!$A$2:$B$501,2,FALSE),"No")</f>
        <v>44840</v>
      </c>
      <c r="O968" t="str">
        <f t="shared" si="46"/>
        <v>October</v>
      </c>
      <c r="P968">
        <f t="shared" si="47"/>
        <v>81</v>
      </c>
      <c r="Q968" s="42">
        <f>(Main!G968*12.5%)+(H968*12.5%)+(J968*12.5%)+(K968*12.5%)+(I968*20%)+(L968*20%)+(P968*10%)</f>
        <v>64.774999999999991</v>
      </c>
      <c r="R968" t="str">
        <f>VLOOKUP(Q968,Cara!$E$44:$F$49,2,TRUE)</f>
        <v>C</v>
      </c>
      <c r="S968" s="5">
        <f>VLOOKUP(C968,Sheet1!$A$2:$B$1001,2,FALSE)</f>
        <v>38134</v>
      </c>
      <c r="T968" s="6" t="str">
        <f>VLOOKUP(C968,Sheet1!$A$2:$G$1001,7,)</f>
        <v>Bau-Bau</v>
      </c>
      <c r="U968" s="4">
        <f>VLOOKUP(C968,Sheet1!$A$2:$D$1001,4,FALSE)</f>
        <v>170</v>
      </c>
      <c r="V968" s="4">
        <f>VLOOKUP(C968,Sheet1!$A$2:$E$1001,5,FALSE)</f>
        <v>52</v>
      </c>
      <c r="W968" s="4" t="str">
        <f>VLOOKUP(C968,Sheet1!$A$2:$F$1001,6,FALSE)</f>
        <v xml:space="preserve">Gg. Bangka Raya No. 9
</v>
      </c>
      <c r="X968" s="4" t="str">
        <f>VLOOKUP(Main!C968,Sheet1!$A$2:$C$1001,3,FALSE)</f>
        <v>B-</v>
      </c>
    </row>
    <row r="969" spans="1:24" ht="15.75" x14ac:dyDescent="0.25">
      <c r="A969" s="43">
        <v>968</v>
      </c>
      <c r="B969" t="str">
        <f>VLOOKUP(D969,Cara!$C$21:$D$27,2,FALSE)</f>
        <v>E</v>
      </c>
      <c r="C969" t="str">
        <f t="shared" si="45"/>
        <v>E0968</v>
      </c>
      <c r="D969" t="s">
        <v>1010</v>
      </c>
      <c r="E969" s="4" t="str">
        <f>VLOOKUP(C969,Detail!$G:$H,2,FALSE)</f>
        <v>Eva Puspita</v>
      </c>
      <c r="F969" s="4" t="str">
        <f>VLOOKUP(D969,Helper!$D$31:$H$36,5,FALSE)</f>
        <v>Bu Ratna</v>
      </c>
      <c r="G969">
        <v>88</v>
      </c>
      <c r="H969">
        <v>44</v>
      </c>
      <c r="I969">
        <v>85</v>
      </c>
      <c r="J969">
        <v>54</v>
      </c>
      <c r="K969">
        <v>55</v>
      </c>
      <c r="L969">
        <v>81</v>
      </c>
      <c r="M969">
        <v>64</v>
      </c>
      <c r="N969" s="36" t="str">
        <f>IFERROR(VLOOKUP(C969,Absen!$A$2:$B$501,2,FALSE),"No")</f>
        <v>No</v>
      </c>
      <c r="O969" t="str">
        <f t="shared" si="46"/>
        <v>No</v>
      </c>
      <c r="P969">
        <f t="shared" si="47"/>
        <v>64</v>
      </c>
      <c r="Q969" s="42">
        <f>(Main!G969*12.5%)+(H969*12.5%)+(J969*12.5%)+(K969*12.5%)+(I969*20%)+(L969*20%)+(P969*10%)</f>
        <v>69.725000000000009</v>
      </c>
      <c r="R969" t="str">
        <f>VLOOKUP(Q969,Cara!$E$44:$F$49,2,TRUE)</f>
        <v>C</v>
      </c>
      <c r="S969" s="5">
        <f>VLOOKUP(C969,Sheet1!$A$2:$B$1001,2,FALSE)</f>
        <v>37552</v>
      </c>
      <c r="T969" s="6" t="str">
        <f>VLOOKUP(C969,Sheet1!$A$2:$G$1001,7,)</f>
        <v>Bau-Bau</v>
      </c>
      <c r="U969" s="4">
        <f>VLOOKUP(C969,Sheet1!$A$2:$D$1001,4,FALSE)</f>
        <v>160</v>
      </c>
      <c r="V969" s="4">
        <f>VLOOKUP(C969,Sheet1!$A$2:$E$1001,5,FALSE)</f>
        <v>51</v>
      </c>
      <c r="W969" s="4" t="str">
        <f>VLOOKUP(C969,Sheet1!$A$2:$F$1001,6,FALSE)</f>
        <v>Jl. Ir. H. Djuanda No. 77</v>
      </c>
      <c r="X969" s="4" t="str">
        <f>VLOOKUP(Main!C969,Sheet1!$A$2:$C$1001,3,FALSE)</f>
        <v>O+</v>
      </c>
    </row>
    <row r="970" spans="1:24" ht="15.75" x14ac:dyDescent="0.25">
      <c r="A970" s="43">
        <v>465</v>
      </c>
      <c r="B970" t="str">
        <f>VLOOKUP(D970,Cara!$C$21:$D$27,2,FALSE)</f>
        <v>F</v>
      </c>
      <c r="C970" t="str">
        <f t="shared" si="45"/>
        <v>F0465</v>
      </c>
      <c r="D970" t="s">
        <v>1011</v>
      </c>
      <c r="E970" s="4" t="str">
        <f>VLOOKUP(C970,Detail!$G:$H,2,FALSE)</f>
        <v>Nrima Pudjiastuti</v>
      </c>
      <c r="F970" s="4" t="str">
        <f>VLOOKUP(D970,Helper!$D$31:$H$36,5,FALSE)</f>
        <v>Bu Dwi</v>
      </c>
      <c r="G970">
        <v>82</v>
      </c>
      <c r="H970">
        <v>73</v>
      </c>
      <c r="I970">
        <v>78</v>
      </c>
      <c r="J970">
        <v>56</v>
      </c>
      <c r="K970">
        <v>81</v>
      </c>
      <c r="L970">
        <v>95</v>
      </c>
      <c r="M970">
        <v>94</v>
      </c>
      <c r="N970" s="36" t="str">
        <f>IFERROR(VLOOKUP(C970,Absen!$A$2:$B$501,2,FALSE),"No")</f>
        <v>No</v>
      </c>
      <c r="O970" t="str">
        <f t="shared" si="46"/>
        <v>No</v>
      </c>
      <c r="P970">
        <f t="shared" si="47"/>
        <v>94</v>
      </c>
      <c r="Q970" s="42">
        <f>(Main!G970*12.5%)+(H970*12.5%)+(J970*12.5%)+(K970*12.5%)+(I970*20%)+(L970*20%)+(P970*10%)</f>
        <v>80.5</v>
      </c>
      <c r="R970" t="str">
        <f>VLOOKUP(Q970,Cara!$E$44:$F$49,2,TRUE)</f>
        <v>A</v>
      </c>
      <c r="S970" s="5">
        <f>VLOOKUP(C970,Sheet1!$A$2:$B$1001,2,FALSE)</f>
        <v>38075</v>
      </c>
      <c r="T970" s="6" t="str">
        <f>VLOOKUP(C970,Sheet1!$A$2:$G$1001,7,)</f>
        <v>Mataram</v>
      </c>
      <c r="U970" s="4">
        <f>VLOOKUP(C970,Sheet1!$A$2:$D$1001,4,FALSE)</f>
        <v>161</v>
      </c>
      <c r="V970" s="4">
        <f>VLOOKUP(C970,Sheet1!$A$2:$E$1001,5,FALSE)</f>
        <v>60</v>
      </c>
      <c r="W970" s="4" t="str">
        <f>VLOOKUP(C970,Sheet1!$A$2:$F$1001,6,FALSE)</f>
        <v xml:space="preserve">Gang Moch. Ramdan No. 6
</v>
      </c>
      <c r="X970" s="4" t="str">
        <f>VLOOKUP(Main!C970,Sheet1!$A$2:$C$1001,3,FALSE)</f>
        <v>AB+</v>
      </c>
    </row>
    <row r="971" spans="1:24" ht="15.75" x14ac:dyDescent="0.25">
      <c r="A971" s="43">
        <v>970</v>
      </c>
      <c r="B971" t="str">
        <f>VLOOKUP(D971,Cara!$C$21:$D$27,2,FALSE)</f>
        <v>A</v>
      </c>
      <c r="C971" t="str">
        <f t="shared" si="45"/>
        <v>A0970</v>
      </c>
      <c r="D971" t="s">
        <v>1015</v>
      </c>
      <c r="E971" s="4" t="str">
        <f>VLOOKUP(C971,Detail!$G:$H,2,FALSE)</f>
        <v>Gangsa Iswahyudi</v>
      </c>
      <c r="F971" s="4" t="str">
        <f>VLOOKUP(D971,Helper!$D$31:$H$36,5,FALSE)</f>
        <v>Pak Krisna</v>
      </c>
      <c r="G971">
        <v>69</v>
      </c>
      <c r="H971">
        <v>59</v>
      </c>
      <c r="I971">
        <v>61</v>
      </c>
      <c r="J971">
        <v>72</v>
      </c>
      <c r="K971">
        <v>73</v>
      </c>
      <c r="L971">
        <v>70</v>
      </c>
      <c r="M971">
        <v>80</v>
      </c>
      <c r="N971" s="36" t="str">
        <f>IFERROR(VLOOKUP(C971,Absen!$A$2:$B$501,2,FALSE),"No")</f>
        <v>No</v>
      </c>
      <c r="O971" t="str">
        <f t="shared" si="46"/>
        <v>No</v>
      </c>
      <c r="P971">
        <f t="shared" si="47"/>
        <v>80</v>
      </c>
      <c r="Q971" s="42">
        <f>(Main!G971*12.5%)+(H971*12.5%)+(J971*12.5%)+(K971*12.5%)+(I971*20%)+(L971*20%)+(P971*10%)</f>
        <v>68.325000000000003</v>
      </c>
      <c r="R971" t="str">
        <f>VLOOKUP(Q971,Cara!$E$44:$F$49,2,TRUE)</f>
        <v>C</v>
      </c>
      <c r="S971" s="5">
        <f>VLOOKUP(C971,Sheet1!$A$2:$B$1001,2,FALSE)</f>
        <v>37596</v>
      </c>
      <c r="T971" s="6" t="str">
        <f>VLOOKUP(C971,Sheet1!$A$2:$G$1001,7,)</f>
        <v>Sorong</v>
      </c>
      <c r="U971" s="4">
        <f>VLOOKUP(C971,Sheet1!$A$2:$D$1001,4,FALSE)</f>
        <v>156</v>
      </c>
      <c r="V971" s="4">
        <f>VLOOKUP(C971,Sheet1!$A$2:$E$1001,5,FALSE)</f>
        <v>70</v>
      </c>
      <c r="W971" s="4" t="str">
        <f>VLOOKUP(C971,Sheet1!$A$2:$F$1001,6,FALSE)</f>
        <v>Gang M.T Haryono No. 25</v>
      </c>
      <c r="X971" s="4" t="str">
        <f>VLOOKUP(Main!C971,Sheet1!$A$2:$C$1001,3,FALSE)</f>
        <v>B+</v>
      </c>
    </row>
    <row r="972" spans="1:24" ht="15.75" x14ac:dyDescent="0.25">
      <c r="A972" s="43">
        <v>971</v>
      </c>
      <c r="B972" t="str">
        <f>VLOOKUP(D972,Cara!$C$21:$D$27,2,FALSE)</f>
        <v>F</v>
      </c>
      <c r="C972" t="str">
        <f t="shared" si="45"/>
        <v>F0971</v>
      </c>
      <c r="D972" t="s">
        <v>1011</v>
      </c>
      <c r="E972" s="4" t="str">
        <f>VLOOKUP(C972,Detail!$G:$H,2,FALSE)</f>
        <v>Dimas Rajasa</v>
      </c>
      <c r="F972" s="4" t="str">
        <f>VLOOKUP(D972,Helper!$D$31:$H$36,5,FALSE)</f>
        <v>Bu Dwi</v>
      </c>
      <c r="G972">
        <v>94</v>
      </c>
      <c r="H972">
        <v>46</v>
      </c>
      <c r="I972">
        <v>93</v>
      </c>
      <c r="J972">
        <v>66</v>
      </c>
      <c r="K972">
        <v>57</v>
      </c>
      <c r="L972">
        <v>86</v>
      </c>
      <c r="M972">
        <v>69</v>
      </c>
      <c r="N972" s="36" t="str">
        <f>IFERROR(VLOOKUP(C972,Absen!$A$2:$B$501,2,FALSE),"No")</f>
        <v>No</v>
      </c>
      <c r="O972" t="str">
        <f t="shared" si="46"/>
        <v>No</v>
      </c>
      <c r="P972">
        <f t="shared" si="47"/>
        <v>69</v>
      </c>
      <c r="Q972" s="42">
        <f>(Main!G972*12.5%)+(H972*12.5%)+(J972*12.5%)+(K972*12.5%)+(I972*20%)+(L972*20%)+(P972*10%)</f>
        <v>75.575000000000003</v>
      </c>
      <c r="R972" t="str">
        <f>VLOOKUP(Q972,Cara!$E$44:$F$49,2,TRUE)</f>
        <v>B</v>
      </c>
      <c r="S972" s="5">
        <f>VLOOKUP(C972,Sheet1!$A$2:$B$1001,2,FALSE)</f>
        <v>37802</v>
      </c>
      <c r="T972" s="6" t="str">
        <f>VLOOKUP(C972,Sheet1!$A$2:$G$1001,7,)</f>
        <v>Manado</v>
      </c>
      <c r="U972" s="4">
        <f>VLOOKUP(C972,Sheet1!$A$2:$D$1001,4,FALSE)</f>
        <v>154</v>
      </c>
      <c r="V972" s="4">
        <f>VLOOKUP(C972,Sheet1!$A$2:$E$1001,5,FALSE)</f>
        <v>60</v>
      </c>
      <c r="W972" s="4" t="str">
        <f>VLOOKUP(C972,Sheet1!$A$2:$F$1001,6,FALSE)</f>
        <v>Jl. Peta No. 76</v>
      </c>
      <c r="X972" s="4" t="str">
        <f>VLOOKUP(Main!C972,Sheet1!$A$2:$C$1001,3,FALSE)</f>
        <v>B-</v>
      </c>
    </row>
    <row r="973" spans="1:24" ht="15.75" x14ac:dyDescent="0.25">
      <c r="A973" s="43">
        <v>972</v>
      </c>
      <c r="B973" t="str">
        <f>VLOOKUP(D973,Cara!$C$21:$D$27,2,FALSE)</f>
        <v>D</v>
      </c>
      <c r="C973" t="str">
        <f t="shared" si="45"/>
        <v>D0972</v>
      </c>
      <c r="D973" t="s">
        <v>1013</v>
      </c>
      <c r="E973" s="4" t="str">
        <f>VLOOKUP(C973,Detail!$G:$H,2,FALSE)</f>
        <v>Hana Winarsih</v>
      </c>
      <c r="F973" s="4" t="str">
        <f>VLOOKUP(D973,Helper!$D$31:$H$36,5,FALSE)</f>
        <v>Bu Made</v>
      </c>
      <c r="G973">
        <v>81</v>
      </c>
      <c r="H973">
        <v>47</v>
      </c>
      <c r="I973">
        <v>93</v>
      </c>
      <c r="J973">
        <v>50</v>
      </c>
      <c r="K973">
        <v>91</v>
      </c>
      <c r="L973">
        <v>74</v>
      </c>
      <c r="M973">
        <v>72</v>
      </c>
      <c r="N973" s="36">
        <f>IFERROR(VLOOKUP(C973,Absen!$A$2:$B$501,2,FALSE),"No")</f>
        <v>44822</v>
      </c>
      <c r="O973" t="str">
        <f t="shared" si="46"/>
        <v>September</v>
      </c>
      <c r="P973">
        <f t="shared" si="47"/>
        <v>62</v>
      </c>
      <c r="Q973" s="42">
        <f>(Main!G973*12.5%)+(H973*12.5%)+(J973*12.5%)+(K973*12.5%)+(I973*20%)+(L973*20%)+(P973*10%)</f>
        <v>73.225000000000009</v>
      </c>
      <c r="R973" t="str">
        <f>VLOOKUP(Q973,Cara!$E$44:$F$49,2,TRUE)</f>
        <v>B</v>
      </c>
      <c r="S973" s="5">
        <f>VLOOKUP(C973,Sheet1!$A$2:$B$1001,2,FALSE)</f>
        <v>37540</v>
      </c>
      <c r="T973" s="6" t="str">
        <f>VLOOKUP(C973,Sheet1!$A$2:$G$1001,7,)</f>
        <v>Samarinda</v>
      </c>
      <c r="U973" s="4">
        <f>VLOOKUP(C973,Sheet1!$A$2:$D$1001,4,FALSE)</f>
        <v>170</v>
      </c>
      <c r="V973" s="4">
        <f>VLOOKUP(C973,Sheet1!$A$2:$E$1001,5,FALSE)</f>
        <v>63</v>
      </c>
      <c r="W973" s="4" t="str">
        <f>VLOOKUP(C973,Sheet1!$A$2:$F$1001,6,FALSE)</f>
        <v>Jl. KH Amin Jasuta No. 87</v>
      </c>
      <c r="X973" s="4" t="str">
        <f>VLOOKUP(Main!C973,Sheet1!$A$2:$C$1001,3,FALSE)</f>
        <v>O-</v>
      </c>
    </row>
    <row r="974" spans="1:24" ht="15.75" x14ac:dyDescent="0.25">
      <c r="A974" s="43">
        <v>973</v>
      </c>
      <c r="B974" t="str">
        <f>VLOOKUP(D974,Cara!$C$21:$D$27,2,FALSE)</f>
        <v>B</v>
      </c>
      <c r="C974" t="str">
        <f t="shared" si="45"/>
        <v>B0973</v>
      </c>
      <c r="D974" t="s">
        <v>1014</v>
      </c>
      <c r="E974" s="4" t="str">
        <f>VLOOKUP(C974,Detail!$G:$H,2,FALSE)</f>
        <v>Martani Mulyani</v>
      </c>
      <c r="F974" s="4" t="str">
        <f>VLOOKUP(D974,Helper!$D$31:$H$36,5,FALSE)</f>
        <v>Pak Budi</v>
      </c>
      <c r="G974">
        <v>91</v>
      </c>
      <c r="H974">
        <v>62</v>
      </c>
      <c r="I974">
        <v>68</v>
      </c>
      <c r="J974">
        <v>69</v>
      </c>
      <c r="K974">
        <v>72</v>
      </c>
      <c r="L974">
        <v>81</v>
      </c>
      <c r="M974">
        <v>71</v>
      </c>
      <c r="N974" s="36">
        <f>IFERROR(VLOOKUP(C974,Absen!$A$2:$B$501,2,FALSE),"No")</f>
        <v>44823</v>
      </c>
      <c r="O974" t="str">
        <f t="shared" si="46"/>
        <v>September</v>
      </c>
      <c r="P974">
        <f t="shared" si="47"/>
        <v>61</v>
      </c>
      <c r="Q974" s="42">
        <f>(Main!G974*12.5%)+(H974*12.5%)+(J974*12.5%)+(K974*12.5%)+(I974*20%)+(L974*20%)+(P974*10%)</f>
        <v>72.649999999999991</v>
      </c>
      <c r="R974" t="str">
        <f>VLOOKUP(Q974,Cara!$E$44:$F$49,2,TRUE)</f>
        <v>B</v>
      </c>
      <c r="S974" s="5">
        <f>VLOOKUP(C974,Sheet1!$A$2:$B$1001,2,FALSE)</f>
        <v>37924</v>
      </c>
      <c r="T974" s="6" t="str">
        <f>VLOOKUP(C974,Sheet1!$A$2:$G$1001,7,)</f>
        <v>Tangerang Selatan</v>
      </c>
      <c r="U974" s="4">
        <f>VLOOKUP(C974,Sheet1!$A$2:$D$1001,4,FALSE)</f>
        <v>172</v>
      </c>
      <c r="V974" s="4">
        <f>VLOOKUP(C974,Sheet1!$A$2:$E$1001,5,FALSE)</f>
        <v>93</v>
      </c>
      <c r="W974" s="4" t="str">
        <f>VLOOKUP(C974,Sheet1!$A$2:$F$1001,6,FALSE)</f>
        <v xml:space="preserve">Gang Sadang Serang No. 5
</v>
      </c>
      <c r="X974" s="4" t="str">
        <f>VLOOKUP(Main!C974,Sheet1!$A$2:$C$1001,3,FALSE)</f>
        <v>AB+</v>
      </c>
    </row>
    <row r="975" spans="1:24" ht="15.75" x14ac:dyDescent="0.25">
      <c r="A975" s="43">
        <v>974</v>
      </c>
      <c r="B975" t="str">
        <f>VLOOKUP(D975,Cara!$C$21:$D$27,2,FALSE)</f>
        <v>F</v>
      </c>
      <c r="C975" t="str">
        <f t="shared" si="45"/>
        <v>F0974</v>
      </c>
      <c r="D975" t="s">
        <v>1011</v>
      </c>
      <c r="E975" s="4" t="str">
        <f>VLOOKUP(C975,Detail!$G:$H,2,FALSE)</f>
        <v>Bakianto Marpaung</v>
      </c>
      <c r="F975" s="4" t="str">
        <f>VLOOKUP(D975,Helper!$D$31:$H$36,5,FALSE)</f>
        <v>Bu Dwi</v>
      </c>
      <c r="G975">
        <v>70</v>
      </c>
      <c r="H975">
        <v>68</v>
      </c>
      <c r="I975">
        <v>42</v>
      </c>
      <c r="J975">
        <v>59</v>
      </c>
      <c r="K975">
        <v>93</v>
      </c>
      <c r="L975">
        <v>61</v>
      </c>
      <c r="M975">
        <v>60</v>
      </c>
      <c r="N975" s="36" t="str">
        <f>IFERROR(VLOOKUP(C975,Absen!$A$2:$B$501,2,FALSE),"No")</f>
        <v>No</v>
      </c>
      <c r="O975" t="str">
        <f t="shared" si="46"/>
        <v>No</v>
      </c>
      <c r="P975">
        <f t="shared" si="47"/>
        <v>60</v>
      </c>
      <c r="Q975" s="42">
        <f>(Main!G975*12.5%)+(H975*12.5%)+(J975*12.5%)+(K975*12.5%)+(I975*20%)+(L975*20%)+(P975*10%)</f>
        <v>62.85</v>
      </c>
      <c r="R975" t="str">
        <f>VLOOKUP(Q975,Cara!$E$44:$F$49,2,TRUE)</f>
        <v>C</v>
      </c>
      <c r="S975" s="5">
        <f>VLOOKUP(C975,Sheet1!$A$2:$B$1001,2,FALSE)</f>
        <v>37195</v>
      </c>
      <c r="T975" s="6" t="str">
        <f>VLOOKUP(C975,Sheet1!$A$2:$G$1001,7,)</f>
        <v>Bontang</v>
      </c>
      <c r="U975" s="4">
        <f>VLOOKUP(C975,Sheet1!$A$2:$D$1001,4,FALSE)</f>
        <v>153</v>
      </c>
      <c r="V975" s="4">
        <f>VLOOKUP(C975,Sheet1!$A$2:$E$1001,5,FALSE)</f>
        <v>91</v>
      </c>
      <c r="W975" s="4" t="str">
        <f>VLOOKUP(C975,Sheet1!$A$2:$F$1001,6,FALSE)</f>
        <v>Gang Kutai No. 21</v>
      </c>
      <c r="X975" s="4" t="str">
        <f>VLOOKUP(Main!C975,Sheet1!$A$2:$C$1001,3,FALSE)</f>
        <v>AB-</v>
      </c>
    </row>
    <row r="976" spans="1:24" ht="15.75" x14ac:dyDescent="0.25">
      <c r="A976" s="43">
        <v>975</v>
      </c>
      <c r="B976" t="str">
        <f>VLOOKUP(D976,Cara!$C$21:$D$27,2,FALSE)</f>
        <v>E</v>
      </c>
      <c r="C976" t="str">
        <f t="shared" si="45"/>
        <v>E0975</v>
      </c>
      <c r="D976" t="s">
        <v>1010</v>
      </c>
      <c r="E976" s="4" t="str">
        <f>VLOOKUP(C976,Detail!$G:$H,2,FALSE)</f>
        <v>Simon Widiastuti</v>
      </c>
      <c r="F976" s="4" t="str">
        <f>VLOOKUP(D976,Helper!$D$31:$H$36,5,FALSE)</f>
        <v>Bu Ratna</v>
      </c>
      <c r="G976">
        <v>65</v>
      </c>
      <c r="H976">
        <v>48</v>
      </c>
      <c r="I976">
        <v>85</v>
      </c>
      <c r="J976">
        <v>68</v>
      </c>
      <c r="K976">
        <v>84</v>
      </c>
      <c r="L976">
        <v>70</v>
      </c>
      <c r="M976">
        <v>64</v>
      </c>
      <c r="N976" s="36" t="str">
        <f>IFERROR(VLOOKUP(C976,Absen!$A$2:$B$501,2,FALSE),"No")</f>
        <v>No</v>
      </c>
      <c r="O976" t="str">
        <f t="shared" si="46"/>
        <v>No</v>
      </c>
      <c r="P976">
        <f t="shared" si="47"/>
        <v>64</v>
      </c>
      <c r="Q976" s="42">
        <f>(Main!G976*12.5%)+(H976*12.5%)+(J976*12.5%)+(K976*12.5%)+(I976*20%)+(L976*20%)+(P976*10%)</f>
        <v>70.525000000000006</v>
      </c>
      <c r="R976" t="str">
        <f>VLOOKUP(Q976,Cara!$E$44:$F$49,2,TRUE)</f>
        <v>B</v>
      </c>
      <c r="S976" s="5">
        <f>VLOOKUP(C976,Sheet1!$A$2:$B$1001,2,FALSE)</f>
        <v>38373</v>
      </c>
      <c r="T976" s="6" t="str">
        <f>VLOOKUP(C976,Sheet1!$A$2:$G$1001,7,)</f>
        <v>Magelang</v>
      </c>
      <c r="U976" s="4">
        <f>VLOOKUP(C976,Sheet1!$A$2:$D$1001,4,FALSE)</f>
        <v>180</v>
      </c>
      <c r="V976" s="4">
        <f>VLOOKUP(C976,Sheet1!$A$2:$E$1001,5,FALSE)</f>
        <v>91</v>
      </c>
      <c r="W976" s="4" t="str">
        <f>VLOOKUP(C976,Sheet1!$A$2:$F$1001,6,FALSE)</f>
        <v>Jalan Rumah Sakit No. 66</v>
      </c>
      <c r="X976" s="4" t="str">
        <f>VLOOKUP(Main!C976,Sheet1!$A$2:$C$1001,3,FALSE)</f>
        <v>A+</v>
      </c>
    </row>
    <row r="977" spans="1:24" ht="15.75" x14ac:dyDescent="0.25">
      <c r="A977" s="43">
        <v>976</v>
      </c>
      <c r="B977" t="str">
        <f>VLOOKUP(D977,Cara!$C$21:$D$27,2,FALSE)</f>
        <v>F</v>
      </c>
      <c r="C977" t="str">
        <f t="shared" si="45"/>
        <v>F0976</v>
      </c>
      <c r="D977" t="s">
        <v>1011</v>
      </c>
      <c r="E977" s="4" t="str">
        <f>VLOOKUP(C977,Detail!$G:$H,2,FALSE)</f>
        <v>Jono Lazuardi</v>
      </c>
      <c r="F977" s="4" t="str">
        <f>VLOOKUP(D977,Helper!$D$31:$H$36,5,FALSE)</f>
        <v>Bu Dwi</v>
      </c>
      <c r="G977">
        <v>92</v>
      </c>
      <c r="H977">
        <v>43</v>
      </c>
      <c r="I977">
        <v>34</v>
      </c>
      <c r="J977">
        <v>64</v>
      </c>
      <c r="K977">
        <v>92</v>
      </c>
      <c r="L977">
        <v>69</v>
      </c>
      <c r="M977">
        <v>83</v>
      </c>
      <c r="N977" s="36">
        <f>IFERROR(VLOOKUP(C977,Absen!$A$2:$B$501,2,FALSE),"No")</f>
        <v>44912</v>
      </c>
      <c r="O977" t="str">
        <f t="shared" si="46"/>
        <v>December</v>
      </c>
      <c r="P977">
        <f t="shared" si="47"/>
        <v>73</v>
      </c>
      <c r="Q977" s="42">
        <f>(Main!G977*12.5%)+(H977*12.5%)+(J977*12.5%)+(K977*12.5%)+(I977*20%)+(L977*20%)+(P977*10%)</f>
        <v>64.274999999999991</v>
      </c>
      <c r="R977" t="str">
        <f>VLOOKUP(Q977,Cara!$E$44:$F$49,2,TRUE)</f>
        <v>C</v>
      </c>
      <c r="S977" s="5">
        <f>VLOOKUP(C977,Sheet1!$A$2:$B$1001,2,FALSE)</f>
        <v>37545</v>
      </c>
      <c r="T977" s="6" t="str">
        <f>VLOOKUP(C977,Sheet1!$A$2:$G$1001,7,)</f>
        <v>Banda Aceh</v>
      </c>
      <c r="U977" s="4">
        <f>VLOOKUP(C977,Sheet1!$A$2:$D$1001,4,FALSE)</f>
        <v>152</v>
      </c>
      <c r="V977" s="4">
        <f>VLOOKUP(C977,Sheet1!$A$2:$E$1001,5,FALSE)</f>
        <v>55</v>
      </c>
      <c r="W977" s="4" t="str">
        <f>VLOOKUP(C977,Sheet1!$A$2:$F$1001,6,FALSE)</f>
        <v>Jl. Cikapayang No. 81</v>
      </c>
      <c r="X977" s="4" t="str">
        <f>VLOOKUP(Main!C977,Sheet1!$A$2:$C$1001,3,FALSE)</f>
        <v>AB+</v>
      </c>
    </row>
    <row r="978" spans="1:24" ht="15.75" x14ac:dyDescent="0.25">
      <c r="A978" s="43">
        <v>977</v>
      </c>
      <c r="B978" t="str">
        <f>VLOOKUP(D978,Cara!$C$21:$D$27,2,FALSE)</f>
        <v>A</v>
      </c>
      <c r="C978" t="str">
        <f t="shared" si="45"/>
        <v>A0977</v>
      </c>
      <c r="D978" t="s">
        <v>1015</v>
      </c>
      <c r="E978" s="4" t="str">
        <f>VLOOKUP(C978,Detail!$G:$H,2,FALSE)</f>
        <v>Okta Sitorus</v>
      </c>
      <c r="F978" s="4" t="str">
        <f>VLOOKUP(D978,Helper!$D$31:$H$36,5,FALSE)</f>
        <v>Pak Krisna</v>
      </c>
      <c r="G978">
        <v>80</v>
      </c>
      <c r="H978">
        <v>65</v>
      </c>
      <c r="I978">
        <v>69</v>
      </c>
      <c r="J978">
        <v>58</v>
      </c>
      <c r="K978">
        <v>63</v>
      </c>
      <c r="L978">
        <v>66</v>
      </c>
      <c r="M978">
        <v>66</v>
      </c>
      <c r="N978" s="36">
        <f>IFERROR(VLOOKUP(C978,Absen!$A$2:$B$501,2,FALSE),"No")</f>
        <v>44879</v>
      </c>
      <c r="O978" t="str">
        <f t="shared" si="46"/>
        <v>November</v>
      </c>
      <c r="P978">
        <f t="shared" si="47"/>
        <v>56</v>
      </c>
      <c r="Q978" s="42">
        <f>(Main!G978*12.5%)+(H978*12.5%)+(J978*12.5%)+(K978*12.5%)+(I978*20%)+(L978*20%)+(P978*10%)</f>
        <v>65.849999999999994</v>
      </c>
      <c r="R978" t="str">
        <f>VLOOKUP(Q978,Cara!$E$44:$F$49,2,TRUE)</f>
        <v>C</v>
      </c>
      <c r="S978" s="5">
        <f>VLOOKUP(C978,Sheet1!$A$2:$B$1001,2,FALSE)</f>
        <v>37834</v>
      </c>
      <c r="T978" s="6" t="str">
        <f>VLOOKUP(C978,Sheet1!$A$2:$G$1001,7,)</f>
        <v>Sibolga</v>
      </c>
      <c r="U978" s="4">
        <f>VLOOKUP(C978,Sheet1!$A$2:$D$1001,4,FALSE)</f>
        <v>164</v>
      </c>
      <c r="V978" s="4">
        <f>VLOOKUP(C978,Sheet1!$A$2:$E$1001,5,FALSE)</f>
        <v>72</v>
      </c>
      <c r="W978" s="4" t="str">
        <f>VLOOKUP(C978,Sheet1!$A$2:$F$1001,6,FALSE)</f>
        <v xml:space="preserve">Jl. Antapani Lama No. 3
</v>
      </c>
      <c r="X978" s="4" t="str">
        <f>VLOOKUP(Main!C978,Sheet1!$A$2:$C$1001,3,FALSE)</f>
        <v>A+</v>
      </c>
    </row>
    <row r="979" spans="1:24" ht="15.75" x14ac:dyDescent="0.25">
      <c r="A979" s="43">
        <v>978</v>
      </c>
      <c r="B979" t="str">
        <f>VLOOKUP(D979,Cara!$C$21:$D$27,2,FALSE)</f>
        <v>A</v>
      </c>
      <c r="C979" t="str">
        <f t="shared" si="45"/>
        <v>A0978</v>
      </c>
      <c r="D979" t="s">
        <v>1015</v>
      </c>
      <c r="E979" s="4" t="str">
        <f>VLOOKUP(C979,Detail!$G:$H,2,FALSE)</f>
        <v>Emong Siregar</v>
      </c>
      <c r="F979" s="4" t="str">
        <f>VLOOKUP(D979,Helper!$D$31:$H$36,5,FALSE)</f>
        <v>Pak Krisna</v>
      </c>
      <c r="G979">
        <v>83</v>
      </c>
      <c r="H979">
        <v>67</v>
      </c>
      <c r="I979">
        <v>93</v>
      </c>
      <c r="J979">
        <v>68</v>
      </c>
      <c r="K979">
        <v>61</v>
      </c>
      <c r="L979">
        <v>84</v>
      </c>
      <c r="M979">
        <v>91</v>
      </c>
      <c r="N979" s="36">
        <f>IFERROR(VLOOKUP(C979,Absen!$A$2:$B$501,2,FALSE),"No")</f>
        <v>44761</v>
      </c>
      <c r="O979" t="str">
        <f t="shared" si="46"/>
        <v>July</v>
      </c>
      <c r="P979">
        <f t="shared" si="47"/>
        <v>81</v>
      </c>
      <c r="Q979" s="42">
        <f>(Main!G979*12.5%)+(H979*12.5%)+(J979*12.5%)+(K979*12.5%)+(I979*20%)+(L979*20%)+(P979*10%)</f>
        <v>78.375</v>
      </c>
      <c r="R979" t="str">
        <f>VLOOKUP(Q979,Cara!$E$44:$F$49,2,TRUE)</f>
        <v>B</v>
      </c>
      <c r="S979" s="5">
        <f>VLOOKUP(C979,Sheet1!$A$2:$B$1001,2,FALSE)</f>
        <v>37438</v>
      </c>
      <c r="T979" s="6" t="str">
        <f>VLOOKUP(C979,Sheet1!$A$2:$G$1001,7,)</f>
        <v>Padangpanjang</v>
      </c>
      <c r="U979" s="4">
        <f>VLOOKUP(C979,Sheet1!$A$2:$D$1001,4,FALSE)</f>
        <v>158</v>
      </c>
      <c r="V979" s="4">
        <f>VLOOKUP(C979,Sheet1!$A$2:$E$1001,5,FALSE)</f>
        <v>89</v>
      </c>
      <c r="W979" s="4" t="str">
        <f>VLOOKUP(C979,Sheet1!$A$2:$F$1001,6,FALSE)</f>
        <v>Gg. Otto Iskandardinata No. 43</v>
      </c>
      <c r="X979" s="4" t="str">
        <f>VLOOKUP(Main!C979,Sheet1!$A$2:$C$1001,3,FALSE)</f>
        <v>O-</v>
      </c>
    </row>
    <row r="980" spans="1:24" ht="15.75" x14ac:dyDescent="0.25">
      <c r="A980" s="43">
        <v>979</v>
      </c>
      <c r="B980" t="str">
        <f>VLOOKUP(D980,Cara!$C$21:$D$27,2,FALSE)</f>
        <v>C</v>
      </c>
      <c r="C980" t="str">
        <f t="shared" si="45"/>
        <v>C0979</v>
      </c>
      <c r="D980" t="s">
        <v>1012</v>
      </c>
      <c r="E980" s="4" t="str">
        <f>VLOOKUP(C980,Detail!$G:$H,2,FALSE)</f>
        <v>Kajen Budiman</v>
      </c>
      <c r="F980" s="4" t="str">
        <f>VLOOKUP(D980,Helper!$D$31:$H$36,5,FALSE)</f>
        <v>Pak Andi</v>
      </c>
      <c r="G980">
        <v>80</v>
      </c>
      <c r="H980">
        <v>43</v>
      </c>
      <c r="I980">
        <v>87</v>
      </c>
      <c r="J980">
        <v>67</v>
      </c>
      <c r="K980">
        <v>89</v>
      </c>
      <c r="L980">
        <v>83</v>
      </c>
      <c r="M980">
        <v>84</v>
      </c>
      <c r="N980" s="36">
        <f>IFERROR(VLOOKUP(C980,Absen!$A$2:$B$501,2,FALSE),"No")</f>
        <v>44811</v>
      </c>
      <c r="O980" t="str">
        <f t="shared" si="46"/>
        <v>September</v>
      </c>
      <c r="P980">
        <f t="shared" si="47"/>
        <v>74</v>
      </c>
      <c r="Q980" s="42">
        <f>(Main!G980*12.5%)+(H980*12.5%)+(J980*12.5%)+(K980*12.5%)+(I980*20%)+(L980*20%)+(P980*10%)</f>
        <v>76.275000000000006</v>
      </c>
      <c r="R980" t="str">
        <f>VLOOKUP(Q980,Cara!$E$44:$F$49,2,TRUE)</f>
        <v>B</v>
      </c>
      <c r="S980" s="5">
        <f>VLOOKUP(C980,Sheet1!$A$2:$B$1001,2,FALSE)</f>
        <v>38176</v>
      </c>
      <c r="T980" s="6" t="str">
        <f>VLOOKUP(C980,Sheet1!$A$2:$G$1001,7,)</f>
        <v>Manado</v>
      </c>
      <c r="U980" s="4">
        <f>VLOOKUP(C980,Sheet1!$A$2:$D$1001,4,FALSE)</f>
        <v>153</v>
      </c>
      <c r="V980" s="4">
        <f>VLOOKUP(C980,Sheet1!$A$2:$E$1001,5,FALSE)</f>
        <v>75</v>
      </c>
      <c r="W980" s="4" t="str">
        <f>VLOOKUP(C980,Sheet1!$A$2:$F$1001,6,FALSE)</f>
        <v>Jl. M.H Thamrin No. 81</v>
      </c>
      <c r="X980" s="4" t="str">
        <f>VLOOKUP(Main!C980,Sheet1!$A$2:$C$1001,3,FALSE)</f>
        <v>A+</v>
      </c>
    </row>
    <row r="981" spans="1:24" ht="15.75" x14ac:dyDescent="0.25">
      <c r="A981" s="43">
        <v>980</v>
      </c>
      <c r="B981" t="str">
        <f>VLOOKUP(D981,Cara!$C$21:$D$27,2,FALSE)</f>
        <v>A</v>
      </c>
      <c r="C981" t="str">
        <f t="shared" si="45"/>
        <v>A0980</v>
      </c>
      <c r="D981" t="s">
        <v>1015</v>
      </c>
      <c r="E981" s="4" t="str">
        <f>VLOOKUP(C981,Detail!$G:$H,2,FALSE)</f>
        <v>Ismail Nugroho</v>
      </c>
      <c r="F981" s="4" t="str">
        <f>VLOOKUP(D981,Helper!$D$31:$H$36,5,FALSE)</f>
        <v>Pak Krisna</v>
      </c>
      <c r="G981">
        <v>65</v>
      </c>
      <c r="H981">
        <v>62</v>
      </c>
      <c r="I981">
        <v>86</v>
      </c>
      <c r="J981">
        <v>57</v>
      </c>
      <c r="K981">
        <v>69</v>
      </c>
      <c r="L981">
        <v>42</v>
      </c>
      <c r="M981">
        <v>95</v>
      </c>
      <c r="N981" s="36">
        <f>IFERROR(VLOOKUP(C981,Absen!$A$2:$B$501,2,FALSE),"No")</f>
        <v>44822</v>
      </c>
      <c r="O981" t="str">
        <f t="shared" si="46"/>
        <v>September</v>
      </c>
      <c r="P981">
        <f t="shared" si="47"/>
        <v>85</v>
      </c>
      <c r="Q981" s="42">
        <f>(Main!G981*12.5%)+(H981*12.5%)+(J981*12.5%)+(K981*12.5%)+(I981*20%)+(L981*20%)+(P981*10%)</f>
        <v>65.724999999999994</v>
      </c>
      <c r="R981" t="str">
        <f>VLOOKUP(Q981,Cara!$E$44:$F$49,2,TRUE)</f>
        <v>C</v>
      </c>
      <c r="S981" s="5">
        <f>VLOOKUP(C981,Sheet1!$A$2:$B$1001,2,FALSE)</f>
        <v>37519</v>
      </c>
      <c r="T981" s="6" t="str">
        <f>VLOOKUP(C981,Sheet1!$A$2:$G$1001,7,)</f>
        <v>Prabumulih</v>
      </c>
      <c r="U981" s="4">
        <f>VLOOKUP(C981,Sheet1!$A$2:$D$1001,4,FALSE)</f>
        <v>159</v>
      </c>
      <c r="V981" s="4">
        <f>VLOOKUP(C981,Sheet1!$A$2:$E$1001,5,FALSE)</f>
        <v>69</v>
      </c>
      <c r="W981" s="4" t="str">
        <f>VLOOKUP(C981,Sheet1!$A$2:$F$1001,6,FALSE)</f>
        <v xml:space="preserve">Gang Moch. Toha No. 6
</v>
      </c>
      <c r="X981" s="4" t="str">
        <f>VLOOKUP(Main!C981,Sheet1!$A$2:$C$1001,3,FALSE)</f>
        <v>A-</v>
      </c>
    </row>
    <row r="982" spans="1:24" ht="15.75" x14ac:dyDescent="0.25">
      <c r="A982" s="43">
        <v>981</v>
      </c>
      <c r="B982" t="str">
        <f>VLOOKUP(D982,Cara!$C$21:$D$27,2,FALSE)</f>
        <v>E</v>
      </c>
      <c r="C982" t="str">
        <f t="shared" si="45"/>
        <v>E0981</v>
      </c>
      <c r="D982" t="s">
        <v>1010</v>
      </c>
      <c r="E982" s="4" t="str">
        <f>VLOOKUP(C982,Detail!$G:$H,2,FALSE)</f>
        <v>Amelia Manullang</v>
      </c>
      <c r="F982" s="4" t="str">
        <f>VLOOKUP(D982,Helper!$D$31:$H$36,5,FALSE)</f>
        <v>Bu Ratna</v>
      </c>
      <c r="G982">
        <v>79</v>
      </c>
      <c r="H982">
        <v>41</v>
      </c>
      <c r="I982">
        <v>91</v>
      </c>
      <c r="J982">
        <v>57</v>
      </c>
      <c r="K982">
        <v>78</v>
      </c>
      <c r="L982">
        <v>89</v>
      </c>
      <c r="M982">
        <v>96</v>
      </c>
      <c r="N982" s="36" t="str">
        <f>IFERROR(VLOOKUP(C982,Absen!$A$2:$B$501,2,FALSE),"No")</f>
        <v>No</v>
      </c>
      <c r="O982" t="str">
        <f t="shared" si="46"/>
        <v>No</v>
      </c>
      <c r="P982">
        <f t="shared" si="47"/>
        <v>96</v>
      </c>
      <c r="Q982" s="42">
        <f>(Main!G982*12.5%)+(H982*12.5%)+(J982*12.5%)+(K982*12.5%)+(I982*20%)+(L982*20%)+(P982*10%)</f>
        <v>77.474999999999994</v>
      </c>
      <c r="R982" t="str">
        <f>VLOOKUP(Q982,Cara!$E$44:$F$49,2,TRUE)</f>
        <v>B</v>
      </c>
      <c r="S982" s="5">
        <f>VLOOKUP(C982,Sheet1!$A$2:$B$1001,2,FALSE)</f>
        <v>37267</v>
      </c>
      <c r="T982" s="6" t="str">
        <f>VLOOKUP(C982,Sheet1!$A$2:$G$1001,7,)</f>
        <v>Solok</v>
      </c>
      <c r="U982" s="4">
        <f>VLOOKUP(C982,Sheet1!$A$2:$D$1001,4,FALSE)</f>
        <v>153</v>
      </c>
      <c r="V982" s="4">
        <f>VLOOKUP(C982,Sheet1!$A$2:$E$1001,5,FALSE)</f>
        <v>47</v>
      </c>
      <c r="W982" s="4" t="str">
        <f>VLOOKUP(C982,Sheet1!$A$2:$F$1001,6,FALSE)</f>
        <v>Gg. Gegerkalong Hilir No. 12</v>
      </c>
      <c r="X982" s="4" t="str">
        <f>VLOOKUP(Main!C982,Sheet1!$A$2:$C$1001,3,FALSE)</f>
        <v>AB-</v>
      </c>
    </row>
    <row r="983" spans="1:24" ht="15.75" x14ac:dyDescent="0.25">
      <c r="A983" s="43">
        <v>969</v>
      </c>
      <c r="B983" t="str">
        <f>VLOOKUP(D983,Cara!$C$21:$D$27,2,FALSE)</f>
        <v>A</v>
      </c>
      <c r="C983" t="str">
        <f t="shared" si="45"/>
        <v>A0969</v>
      </c>
      <c r="D983" t="s">
        <v>1015</v>
      </c>
      <c r="E983" s="4" t="str">
        <f>VLOOKUP(C983,Detail!$G:$H,2,FALSE)</f>
        <v>Fitriani Mulyani</v>
      </c>
      <c r="F983" s="4" t="str">
        <f>VLOOKUP(D983,Helper!$D$31:$H$36,5,FALSE)</f>
        <v>Pak Krisna</v>
      </c>
      <c r="G983">
        <v>92</v>
      </c>
      <c r="H983">
        <v>57</v>
      </c>
      <c r="I983">
        <v>89</v>
      </c>
      <c r="J983">
        <v>73</v>
      </c>
      <c r="K983">
        <v>81</v>
      </c>
      <c r="L983">
        <v>74</v>
      </c>
      <c r="M983">
        <v>99</v>
      </c>
      <c r="N983" s="36" t="str">
        <f>IFERROR(VLOOKUP(C983,Absen!$A$2:$B$501,2,FALSE),"No")</f>
        <v>No</v>
      </c>
      <c r="O983" t="str">
        <f t="shared" si="46"/>
        <v>No</v>
      </c>
      <c r="P983">
        <f t="shared" si="47"/>
        <v>99</v>
      </c>
      <c r="Q983" s="42">
        <f>(Main!G983*12.5%)+(H983*12.5%)+(J983*12.5%)+(K983*12.5%)+(I983*20%)+(L983*20%)+(P983*10%)</f>
        <v>80.375</v>
      </c>
      <c r="R983" t="str">
        <f>VLOOKUP(Q983,Cara!$E$44:$F$49,2,TRUE)</f>
        <v>A</v>
      </c>
      <c r="S983" s="5">
        <f>VLOOKUP(C983,Sheet1!$A$2:$B$1001,2,FALSE)</f>
        <v>37571</v>
      </c>
      <c r="T983" s="6" t="str">
        <f>VLOOKUP(C983,Sheet1!$A$2:$G$1001,7,)</f>
        <v>Bukittinggi</v>
      </c>
      <c r="U983" s="4">
        <f>VLOOKUP(C983,Sheet1!$A$2:$D$1001,4,FALSE)</f>
        <v>161</v>
      </c>
      <c r="V983" s="4">
        <f>VLOOKUP(C983,Sheet1!$A$2:$E$1001,5,FALSE)</f>
        <v>81</v>
      </c>
      <c r="W983" s="4" t="str">
        <f>VLOOKUP(C983,Sheet1!$A$2:$F$1001,6,FALSE)</f>
        <v>Jl. Laswi No. 87</v>
      </c>
      <c r="X983" s="4" t="str">
        <f>VLOOKUP(Main!C983,Sheet1!$A$2:$C$1001,3,FALSE)</f>
        <v>AB+</v>
      </c>
    </row>
    <row r="984" spans="1:24" ht="15.75" x14ac:dyDescent="0.25">
      <c r="A984" s="43">
        <v>983</v>
      </c>
      <c r="B984" t="str">
        <f>VLOOKUP(D984,Cara!$C$21:$D$27,2,FALSE)</f>
        <v>D</v>
      </c>
      <c r="C984" t="str">
        <f t="shared" si="45"/>
        <v>D0983</v>
      </c>
      <c r="D984" t="s">
        <v>1013</v>
      </c>
      <c r="E984" s="4" t="str">
        <f>VLOOKUP(C984,Detail!$G:$H,2,FALSE)</f>
        <v>Ellis Prayoga</v>
      </c>
      <c r="F984" s="4" t="str">
        <f>VLOOKUP(D984,Helper!$D$31:$H$36,5,FALSE)</f>
        <v>Bu Made</v>
      </c>
      <c r="G984">
        <v>78</v>
      </c>
      <c r="H984">
        <v>66</v>
      </c>
      <c r="I984">
        <v>91</v>
      </c>
      <c r="J984">
        <v>72</v>
      </c>
      <c r="K984">
        <v>59</v>
      </c>
      <c r="L984">
        <v>88</v>
      </c>
      <c r="M984">
        <v>60</v>
      </c>
      <c r="N984" s="36">
        <f>IFERROR(VLOOKUP(C984,Absen!$A$2:$B$501,2,FALSE),"No")</f>
        <v>44868</v>
      </c>
      <c r="O984" t="str">
        <f t="shared" si="46"/>
        <v>November</v>
      </c>
      <c r="P984">
        <f t="shared" si="47"/>
        <v>50</v>
      </c>
      <c r="Q984" s="42">
        <f>(Main!G984*12.5%)+(H984*12.5%)+(J984*12.5%)+(K984*12.5%)+(I984*20%)+(L984*20%)+(P984*10%)</f>
        <v>75.175000000000011</v>
      </c>
      <c r="R984" t="str">
        <f>VLOOKUP(Q984,Cara!$E$44:$F$49,2,TRUE)</f>
        <v>B</v>
      </c>
      <c r="S984" s="5">
        <f>VLOOKUP(C984,Sheet1!$A$2:$B$1001,2,FALSE)</f>
        <v>37872</v>
      </c>
      <c r="T984" s="6" t="str">
        <f>VLOOKUP(C984,Sheet1!$A$2:$G$1001,7,)</f>
        <v>Banjarmasin</v>
      </c>
      <c r="U984" s="4">
        <f>VLOOKUP(C984,Sheet1!$A$2:$D$1001,4,FALSE)</f>
        <v>150</v>
      </c>
      <c r="V984" s="4">
        <f>VLOOKUP(C984,Sheet1!$A$2:$E$1001,5,FALSE)</f>
        <v>46</v>
      </c>
      <c r="W984" s="4" t="str">
        <f>VLOOKUP(C984,Sheet1!$A$2:$F$1001,6,FALSE)</f>
        <v xml:space="preserve">Gg. Tebet Barat Dalam No. 6
</v>
      </c>
      <c r="X984" s="4" t="str">
        <f>VLOOKUP(Main!C984,Sheet1!$A$2:$C$1001,3,FALSE)</f>
        <v>AB-</v>
      </c>
    </row>
    <row r="985" spans="1:24" ht="15.75" x14ac:dyDescent="0.25">
      <c r="A985" s="43">
        <v>984</v>
      </c>
      <c r="B985" t="str">
        <f>VLOOKUP(D985,Cara!$C$21:$D$27,2,FALSE)</f>
        <v>D</v>
      </c>
      <c r="C985" t="str">
        <f t="shared" si="45"/>
        <v>D0984</v>
      </c>
      <c r="D985" t="s">
        <v>1013</v>
      </c>
      <c r="E985" s="4" t="str">
        <f>VLOOKUP(C985,Detail!$G:$H,2,FALSE)</f>
        <v>Among Padmasari</v>
      </c>
      <c r="F985" s="4" t="str">
        <f>VLOOKUP(D985,Helper!$D$31:$H$36,5,FALSE)</f>
        <v>Bu Made</v>
      </c>
      <c r="G985">
        <v>52</v>
      </c>
      <c r="H985">
        <v>57</v>
      </c>
      <c r="I985">
        <v>34</v>
      </c>
      <c r="J985">
        <v>73</v>
      </c>
      <c r="K985">
        <v>63</v>
      </c>
      <c r="L985">
        <v>92</v>
      </c>
      <c r="M985">
        <v>77</v>
      </c>
      <c r="N985" s="36">
        <f>IFERROR(VLOOKUP(C985,Absen!$A$2:$B$501,2,FALSE),"No")</f>
        <v>44838</v>
      </c>
      <c r="O985" t="str">
        <f t="shared" si="46"/>
        <v>October</v>
      </c>
      <c r="P985">
        <f t="shared" si="47"/>
        <v>67</v>
      </c>
      <c r="Q985" s="42">
        <f>(Main!G985*12.5%)+(H985*12.5%)+(J985*12.5%)+(K985*12.5%)+(I985*20%)+(L985*20%)+(P985*10%)</f>
        <v>62.525000000000006</v>
      </c>
      <c r="R985" t="str">
        <f>VLOOKUP(Q985,Cara!$E$44:$F$49,2,TRUE)</f>
        <v>C</v>
      </c>
      <c r="S985" s="5">
        <f>VLOOKUP(C985,Sheet1!$A$2:$B$1001,2,FALSE)</f>
        <v>37739</v>
      </c>
      <c r="T985" s="6" t="str">
        <f>VLOOKUP(C985,Sheet1!$A$2:$G$1001,7,)</f>
        <v>Pekanbaru</v>
      </c>
      <c r="U985" s="4">
        <f>VLOOKUP(C985,Sheet1!$A$2:$D$1001,4,FALSE)</f>
        <v>159</v>
      </c>
      <c r="V985" s="4">
        <f>VLOOKUP(C985,Sheet1!$A$2:$E$1001,5,FALSE)</f>
        <v>77</v>
      </c>
      <c r="W985" s="4" t="str">
        <f>VLOOKUP(C985,Sheet1!$A$2:$F$1001,6,FALSE)</f>
        <v>Jl. Rajawali Barat No. 63</v>
      </c>
      <c r="X985" s="4" t="str">
        <f>VLOOKUP(Main!C985,Sheet1!$A$2:$C$1001,3,FALSE)</f>
        <v>O-</v>
      </c>
    </row>
    <row r="986" spans="1:24" ht="15.75" x14ac:dyDescent="0.25">
      <c r="A986" s="43">
        <v>985</v>
      </c>
      <c r="B986" t="str">
        <f>VLOOKUP(D986,Cara!$C$21:$D$27,2,FALSE)</f>
        <v>C</v>
      </c>
      <c r="C986" t="str">
        <f t="shared" si="45"/>
        <v>C0985</v>
      </c>
      <c r="D986" t="s">
        <v>1012</v>
      </c>
      <c r="E986" s="4" t="str">
        <f>VLOOKUP(C986,Detail!$G:$H,2,FALSE)</f>
        <v>Endra Waskita</v>
      </c>
      <c r="F986" s="4" t="str">
        <f>VLOOKUP(D986,Helper!$D$31:$H$36,5,FALSE)</f>
        <v>Pak Andi</v>
      </c>
      <c r="G986">
        <v>55</v>
      </c>
      <c r="H986">
        <v>73</v>
      </c>
      <c r="I986">
        <v>54</v>
      </c>
      <c r="J986">
        <v>62</v>
      </c>
      <c r="K986">
        <v>63</v>
      </c>
      <c r="L986">
        <v>70</v>
      </c>
      <c r="M986">
        <v>72</v>
      </c>
      <c r="N986" s="36">
        <f>IFERROR(VLOOKUP(C986,Absen!$A$2:$B$501,2,FALSE),"No")</f>
        <v>44754</v>
      </c>
      <c r="O986" t="str">
        <f t="shared" si="46"/>
        <v>July</v>
      </c>
      <c r="P986">
        <f t="shared" si="47"/>
        <v>62</v>
      </c>
      <c r="Q986" s="42">
        <f>(Main!G986*12.5%)+(H986*12.5%)+(J986*12.5%)+(K986*12.5%)+(I986*20%)+(L986*20%)+(P986*10%)</f>
        <v>62.625</v>
      </c>
      <c r="R986" t="str">
        <f>VLOOKUP(Q986,Cara!$E$44:$F$49,2,TRUE)</f>
        <v>C</v>
      </c>
      <c r="S986" s="5">
        <f>VLOOKUP(C986,Sheet1!$A$2:$B$1001,2,FALSE)</f>
        <v>37444</v>
      </c>
      <c r="T986" s="6" t="str">
        <f>VLOOKUP(C986,Sheet1!$A$2:$G$1001,7,)</f>
        <v>Malang</v>
      </c>
      <c r="U986" s="4">
        <f>VLOOKUP(C986,Sheet1!$A$2:$D$1001,4,FALSE)</f>
        <v>171</v>
      </c>
      <c r="V986" s="4">
        <f>VLOOKUP(C986,Sheet1!$A$2:$E$1001,5,FALSE)</f>
        <v>49</v>
      </c>
      <c r="W986" s="4" t="str">
        <f>VLOOKUP(C986,Sheet1!$A$2:$F$1001,6,FALSE)</f>
        <v>Gg. Stasiun Wonokromo No. 34</v>
      </c>
      <c r="X986" s="4" t="str">
        <f>VLOOKUP(Main!C986,Sheet1!$A$2:$C$1001,3,FALSE)</f>
        <v>A-</v>
      </c>
    </row>
    <row r="987" spans="1:24" ht="15.75" x14ac:dyDescent="0.25">
      <c r="A987" s="43">
        <v>986</v>
      </c>
      <c r="B987" t="str">
        <f>VLOOKUP(D987,Cara!$C$21:$D$27,2,FALSE)</f>
        <v>F</v>
      </c>
      <c r="C987" t="str">
        <f t="shared" si="45"/>
        <v>F0986</v>
      </c>
      <c r="D987" t="s">
        <v>1011</v>
      </c>
      <c r="E987" s="4" t="str">
        <f>VLOOKUP(C987,Detail!$G:$H,2,FALSE)</f>
        <v>Hasta Usada</v>
      </c>
      <c r="F987" s="4" t="str">
        <f>VLOOKUP(D987,Helper!$D$31:$H$36,5,FALSE)</f>
        <v>Bu Dwi</v>
      </c>
      <c r="G987">
        <v>82</v>
      </c>
      <c r="H987">
        <v>61</v>
      </c>
      <c r="I987">
        <v>54</v>
      </c>
      <c r="J987">
        <v>68</v>
      </c>
      <c r="K987">
        <v>73</v>
      </c>
      <c r="L987">
        <v>92</v>
      </c>
      <c r="M987">
        <v>86</v>
      </c>
      <c r="N987" s="36">
        <f>IFERROR(VLOOKUP(C987,Absen!$A$2:$B$501,2,FALSE),"No")</f>
        <v>44781</v>
      </c>
      <c r="O987" t="str">
        <f t="shared" si="46"/>
        <v>August</v>
      </c>
      <c r="P987">
        <f t="shared" si="47"/>
        <v>76</v>
      </c>
      <c r="Q987" s="42">
        <f>(Main!G987*12.5%)+(H987*12.5%)+(J987*12.5%)+(K987*12.5%)+(I987*20%)+(L987*20%)+(P987*10%)</f>
        <v>72.3</v>
      </c>
      <c r="R987" t="str">
        <f>VLOOKUP(Q987,Cara!$E$44:$F$49,2,TRUE)</f>
        <v>B</v>
      </c>
      <c r="S987" s="5">
        <f>VLOOKUP(C987,Sheet1!$A$2:$B$1001,2,FALSE)</f>
        <v>37222</v>
      </c>
      <c r="T987" s="6" t="str">
        <f>VLOOKUP(C987,Sheet1!$A$2:$G$1001,7,)</f>
        <v>Samarinda</v>
      </c>
      <c r="U987" s="4">
        <f>VLOOKUP(C987,Sheet1!$A$2:$D$1001,4,FALSE)</f>
        <v>153</v>
      </c>
      <c r="V987" s="4">
        <f>VLOOKUP(C987,Sheet1!$A$2:$E$1001,5,FALSE)</f>
        <v>58</v>
      </c>
      <c r="W987" s="4" t="str">
        <f>VLOOKUP(C987,Sheet1!$A$2:$F$1001,6,FALSE)</f>
        <v xml:space="preserve">Jalan Astana Anyar No. 5
</v>
      </c>
      <c r="X987" s="4" t="str">
        <f>VLOOKUP(Main!C987,Sheet1!$A$2:$C$1001,3,FALSE)</f>
        <v>AB+</v>
      </c>
    </row>
    <row r="988" spans="1:24" ht="15.75" x14ac:dyDescent="0.25">
      <c r="A988" s="43">
        <v>987</v>
      </c>
      <c r="B988" t="str">
        <f>VLOOKUP(D988,Cara!$C$21:$D$27,2,FALSE)</f>
        <v>D</v>
      </c>
      <c r="C988" t="str">
        <f t="shared" si="45"/>
        <v>D0987</v>
      </c>
      <c r="D988" t="s">
        <v>1013</v>
      </c>
      <c r="E988" s="4" t="str">
        <f>VLOOKUP(C988,Detail!$G:$H,2,FALSE)</f>
        <v>Ikin Purnawati</v>
      </c>
      <c r="F988" s="4" t="str">
        <f>VLOOKUP(D988,Helper!$D$31:$H$36,5,FALSE)</f>
        <v>Bu Made</v>
      </c>
      <c r="G988">
        <v>51</v>
      </c>
      <c r="H988">
        <v>65</v>
      </c>
      <c r="I988">
        <v>47</v>
      </c>
      <c r="J988">
        <v>56</v>
      </c>
      <c r="K988">
        <v>86</v>
      </c>
      <c r="L988">
        <v>74</v>
      </c>
      <c r="M988">
        <v>72</v>
      </c>
      <c r="N988" s="36" t="str">
        <f>IFERROR(VLOOKUP(C988,Absen!$A$2:$B$501,2,FALSE),"No")</f>
        <v>No</v>
      </c>
      <c r="O988" t="str">
        <f t="shared" si="46"/>
        <v>No</v>
      </c>
      <c r="P988">
        <f t="shared" si="47"/>
        <v>72</v>
      </c>
      <c r="Q988" s="42">
        <f>(Main!G988*12.5%)+(H988*12.5%)+(J988*12.5%)+(K988*12.5%)+(I988*20%)+(L988*20%)+(P988*10%)</f>
        <v>63.650000000000006</v>
      </c>
      <c r="R988" t="str">
        <f>VLOOKUP(Q988,Cara!$E$44:$F$49,2,TRUE)</f>
        <v>C</v>
      </c>
      <c r="S988" s="5">
        <f>VLOOKUP(C988,Sheet1!$A$2:$B$1001,2,FALSE)</f>
        <v>38466</v>
      </c>
      <c r="T988" s="6" t="str">
        <f>VLOOKUP(C988,Sheet1!$A$2:$G$1001,7,)</f>
        <v>Cilegon</v>
      </c>
      <c r="U988" s="4">
        <f>VLOOKUP(C988,Sheet1!$A$2:$D$1001,4,FALSE)</f>
        <v>159</v>
      </c>
      <c r="V988" s="4">
        <f>VLOOKUP(C988,Sheet1!$A$2:$E$1001,5,FALSE)</f>
        <v>71</v>
      </c>
      <c r="W988" s="4" t="str">
        <f>VLOOKUP(C988,Sheet1!$A$2:$F$1001,6,FALSE)</f>
        <v>Jalan Cikapayang No. 13</v>
      </c>
      <c r="X988" s="4" t="str">
        <f>VLOOKUP(Main!C988,Sheet1!$A$2:$C$1001,3,FALSE)</f>
        <v>O-</v>
      </c>
    </row>
    <row r="989" spans="1:24" ht="15.75" x14ac:dyDescent="0.25">
      <c r="A989" s="43">
        <v>988</v>
      </c>
      <c r="B989" t="str">
        <f>VLOOKUP(D989,Cara!$C$21:$D$27,2,FALSE)</f>
        <v>D</v>
      </c>
      <c r="C989" t="str">
        <f t="shared" si="45"/>
        <v>D0988</v>
      </c>
      <c r="D989" t="s">
        <v>1013</v>
      </c>
      <c r="E989" s="4" t="str">
        <f>VLOOKUP(C989,Detail!$G:$H,2,FALSE)</f>
        <v>Ivan Wibisono</v>
      </c>
      <c r="F989" s="4" t="str">
        <f>VLOOKUP(D989,Helper!$D$31:$H$36,5,FALSE)</f>
        <v>Bu Made</v>
      </c>
      <c r="G989">
        <v>51</v>
      </c>
      <c r="H989">
        <v>46</v>
      </c>
      <c r="I989">
        <v>94</v>
      </c>
      <c r="J989">
        <v>51</v>
      </c>
      <c r="K989">
        <v>58</v>
      </c>
      <c r="L989">
        <v>45</v>
      </c>
      <c r="M989">
        <v>87</v>
      </c>
      <c r="N989" s="36">
        <f>IFERROR(VLOOKUP(C989,Absen!$A$2:$B$501,2,FALSE),"No")</f>
        <v>44826</v>
      </c>
      <c r="O989" t="str">
        <f t="shared" si="46"/>
        <v>September</v>
      </c>
      <c r="P989">
        <f t="shared" si="47"/>
        <v>77</v>
      </c>
      <c r="Q989" s="42">
        <f>(Main!G989*12.5%)+(H989*12.5%)+(J989*12.5%)+(K989*12.5%)+(I989*20%)+(L989*20%)+(P989*10%)</f>
        <v>61.25</v>
      </c>
      <c r="R989" t="str">
        <f>VLOOKUP(Q989,Cara!$E$44:$F$49,2,TRUE)</f>
        <v>C</v>
      </c>
      <c r="S989" s="5">
        <f>VLOOKUP(C989,Sheet1!$A$2:$B$1001,2,FALSE)</f>
        <v>37610</v>
      </c>
      <c r="T989" s="6" t="str">
        <f>VLOOKUP(C989,Sheet1!$A$2:$G$1001,7,)</f>
        <v>Mataram</v>
      </c>
      <c r="U989" s="4">
        <f>VLOOKUP(C989,Sheet1!$A$2:$D$1001,4,FALSE)</f>
        <v>173</v>
      </c>
      <c r="V989" s="4">
        <f>VLOOKUP(C989,Sheet1!$A$2:$E$1001,5,FALSE)</f>
        <v>82</v>
      </c>
      <c r="W989" s="4" t="str">
        <f>VLOOKUP(C989,Sheet1!$A$2:$F$1001,6,FALSE)</f>
        <v>Gg. Dipatiukur No. 86</v>
      </c>
      <c r="X989" s="4" t="str">
        <f>VLOOKUP(Main!C989,Sheet1!$A$2:$C$1001,3,FALSE)</f>
        <v>B-</v>
      </c>
    </row>
    <row r="990" spans="1:24" ht="15.75" x14ac:dyDescent="0.25">
      <c r="A990" s="43">
        <v>989</v>
      </c>
      <c r="B990" t="str">
        <f>VLOOKUP(D990,Cara!$C$21:$D$27,2,FALSE)</f>
        <v>C</v>
      </c>
      <c r="C990" t="str">
        <f t="shared" si="45"/>
        <v>C0989</v>
      </c>
      <c r="D990" t="s">
        <v>1012</v>
      </c>
      <c r="E990" s="4" t="str">
        <f>VLOOKUP(C990,Detail!$G:$H,2,FALSE)</f>
        <v>Akarsana Nasyidah</v>
      </c>
      <c r="F990" s="4" t="str">
        <f>VLOOKUP(D990,Helper!$D$31:$H$36,5,FALSE)</f>
        <v>Pak Andi</v>
      </c>
      <c r="G990">
        <v>75</v>
      </c>
      <c r="H990">
        <v>64</v>
      </c>
      <c r="I990">
        <v>43</v>
      </c>
      <c r="J990">
        <v>58</v>
      </c>
      <c r="K990">
        <v>50</v>
      </c>
      <c r="L990">
        <v>77</v>
      </c>
      <c r="M990">
        <v>86</v>
      </c>
      <c r="N990" s="36">
        <f>IFERROR(VLOOKUP(C990,Absen!$A$2:$B$501,2,FALSE),"No")</f>
        <v>44858</v>
      </c>
      <c r="O990" t="str">
        <f t="shared" si="46"/>
        <v>October</v>
      </c>
      <c r="P990">
        <f t="shared" si="47"/>
        <v>76</v>
      </c>
      <c r="Q990" s="42">
        <f>(Main!G990*12.5%)+(H990*12.5%)+(J990*12.5%)+(K990*12.5%)+(I990*20%)+(L990*20%)+(P990*10%)</f>
        <v>62.475000000000001</v>
      </c>
      <c r="R990" t="str">
        <f>VLOOKUP(Q990,Cara!$E$44:$F$49,2,TRUE)</f>
        <v>C</v>
      </c>
      <c r="S990" s="5">
        <f>VLOOKUP(C990,Sheet1!$A$2:$B$1001,2,FALSE)</f>
        <v>38394</v>
      </c>
      <c r="T990" s="6" t="str">
        <f>VLOOKUP(C990,Sheet1!$A$2:$G$1001,7,)</f>
        <v>Lubuklinggau</v>
      </c>
      <c r="U990" s="4">
        <f>VLOOKUP(C990,Sheet1!$A$2:$D$1001,4,FALSE)</f>
        <v>176</v>
      </c>
      <c r="V990" s="4">
        <f>VLOOKUP(C990,Sheet1!$A$2:$E$1001,5,FALSE)</f>
        <v>91</v>
      </c>
      <c r="W990" s="4" t="str">
        <f>VLOOKUP(C990,Sheet1!$A$2:$F$1001,6,FALSE)</f>
        <v>Gg. Ir. H. Djuanda No. 55</v>
      </c>
      <c r="X990" s="4" t="str">
        <f>VLOOKUP(Main!C990,Sheet1!$A$2:$C$1001,3,FALSE)</f>
        <v>O+</v>
      </c>
    </row>
    <row r="991" spans="1:24" ht="15.75" x14ac:dyDescent="0.25">
      <c r="A991" s="43">
        <v>990</v>
      </c>
      <c r="B991" t="str">
        <f>VLOOKUP(D991,Cara!$C$21:$D$27,2,FALSE)</f>
        <v>F</v>
      </c>
      <c r="C991" t="str">
        <f t="shared" si="45"/>
        <v>F0990</v>
      </c>
      <c r="D991" t="s">
        <v>1011</v>
      </c>
      <c r="E991" s="4" t="str">
        <f>VLOOKUP(C991,Detail!$G:$H,2,FALSE)</f>
        <v>Karen Budiyanto</v>
      </c>
      <c r="F991" s="4" t="str">
        <f>VLOOKUP(D991,Helper!$D$31:$H$36,5,FALSE)</f>
        <v>Bu Dwi</v>
      </c>
      <c r="G991">
        <v>75</v>
      </c>
      <c r="H991">
        <v>70</v>
      </c>
      <c r="I991">
        <v>62</v>
      </c>
      <c r="J991">
        <v>62</v>
      </c>
      <c r="K991">
        <v>57</v>
      </c>
      <c r="L991">
        <v>51</v>
      </c>
      <c r="M991">
        <v>72</v>
      </c>
      <c r="N991" s="36" t="str">
        <f>IFERROR(VLOOKUP(C991,Absen!$A$2:$B$501,2,FALSE),"No")</f>
        <v>No</v>
      </c>
      <c r="O991" t="str">
        <f t="shared" si="46"/>
        <v>No</v>
      </c>
      <c r="P991">
        <f t="shared" si="47"/>
        <v>72</v>
      </c>
      <c r="Q991" s="42">
        <f>(Main!G991*12.5%)+(H991*12.5%)+(J991*12.5%)+(K991*12.5%)+(I991*20%)+(L991*20%)+(P991*10%)</f>
        <v>62.800000000000004</v>
      </c>
      <c r="R991" t="str">
        <f>VLOOKUP(Q991,Cara!$E$44:$F$49,2,TRUE)</f>
        <v>C</v>
      </c>
      <c r="S991" s="5">
        <f>VLOOKUP(C991,Sheet1!$A$2:$B$1001,2,FALSE)</f>
        <v>37467</v>
      </c>
      <c r="T991" s="6" t="str">
        <f>VLOOKUP(C991,Sheet1!$A$2:$G$1001,7,)</f>
        <v>Tangerang Selatan</v>
      </c>
      <c r="U991" s="4">
        <f>VLOOKUP(C991,Sheet1!$A$2:$D$1001,4,FALSE)</f>
        <v>180</v>
      </c>
      <c r="V991" s="4">
        <f>VLOOKUP(C991,Sheet1!$A$2:$E$1001,5,FALSE)</f>
        <v>90</v>
      </c>
      <c r="W991" s="4" t="str">
        <f>VLOOKUP(C991,Sheet1!$A$2:$F$1001,6,FALSE)</f>
        <v>Gang Tubagus Ismail No. 27</v>
      </c>
      <c r="X991" s="4" t="str">
        <f>VLOOKUP(Main!C991,Sheet1!$A$2:$C$1001,3,FALSE)</f>
        <v>B-</v>
      </c>
    </row>
    <row r="992" spans="1:24" ht="15.75" x14ac:dyDescent="0.25">
      <c r="A992" s="43">
        <v>550</v>
      </c>
      <c r="B992" t="str">
        <f>VLOOKUP(D992,Cara!$C$21:$D$27,2,FALSE)</f>
        <v>D</v>
      </c>
      <c r="C992" t="str">
        <f t="shared" si="45"/>
        <v>D0550</v>
      </c>
      <c r="D992" t="s">
        <v>1013</v>
      </c>
      <c r="E992" s="4" t="str">
        <f>VLOOKUP(C992,Detail!$G:$H,2,FALSE)</f>
        <v>Carub Rahmawati</v>
      </c>
      <c r="F992" s="4" t="str">
        <f>VLOOKUP(D992,Helper!$D$31:$H$36,5,FALSE)</f>
        <v>Bu Made</v>
      </c>
      <c r="G992">
        <v>95</v>
      </c>
      <c r="H992">
        <v>66</v>
      </c>
      <c r="I992">
        <v>93</v>
      </c>
      <c r="J992">
        <v>62</v>
      </c>
      <c r="K992">
        <v>53</v>
      </c>
      <c r="L992">
        <v>99</v>
      </c>
      <c r="M992">
        <v>84</v>
      </c>
      <c r="N992" s="36">
        <f>IFERROR(VLOOKUP(C992,Absen!$A$2:$B$501,2,FALSE),"No")</f>
        <v>44749</v>
      </c>
      <c r="O992" t="str">
        <f t="shared" si="46"/>
        <v>July</v>
      </c>
      <c r="P992">
        <f t="shared" si="47"/>
        <v>74</v>
      </c>
      <c r="Q992" s="42">
        <f>(Main!G992*12.5%)+(H992*12.5%)+(J992*12.5%)+(K992*12.5%)+(I992*20%)+(L992*20%)+(P992*10%)</f>
        <v>80.300000000000011</v>
      </c>
      <c r="R992" t="str">
        <f>VLOOKUP(Q992,Cara!$E$44:$F$49,2,TRUE)</f>
        <v>A</v>
      </c>
      <c r="S992" s="5">
        <f>VLOOKUP(C992,Sheet1!$A$2:$B$1001,2,FALSE)</f>
        <v>38014</v>
      </c>
      <c r="T992" s="6" t="str">
        <f>VLOOKUP(C992,Sheet1!$A$2:$G$1001,7,)</f>
        <v>Kota Administrasi Jakarta Selatan</v>
      </c>
      <c r="U992" s="4">
        <f>VLOOKUP(C992,Sheet1!$A$2:$D$1001,4,FALSE)</f>
        <v>163</v>
      </c>
      <c r="V992" s="4">
        <f>VLOOKUP(C992,Sheet1!$A$2:$E$1001,5,FALSE)</f>
        <v>87</v>
      </c>
      <c r="W992" s="4" t="str">
        <f>VLOOKUP(C992,Sheet1!$A$2:$F$1001,6,FALSE)</f>
        <v>Jl. Jayawijaya No. 33</v>
      </c>
      <c r="X992" s="4" t="str">
        <f>VLOOKUP(Main!C992,Sheet1!$A$2:$C$1001,3,FALSE)</f>
        <v>AB-</v>
      </c>
    </row>
    <row r="993" spans="1:24" ht="15.75" x14ac:dyDescent="0.25">
      <c r="A993" s="43">
        <v>992</v>
      </c>
      <c r="B993" t="str">
        <f>VLOOKUP(D993,Cara!$C$21:$D$27,2,FALSE)</f>
        <v>A</v>
      </c>
      <c r="C993" t="str">
        <f t="shared" si="45"/>
        <v>A0992</v>
      </c>
      <c r="D993" t="s">
        <v>1015</v>
      </c>
      <c r="E993" s="4" t="str">
        <f>VLOOKUP(C993,Detail!$G:$H,2,FALSE)</f>
        <v>Irfan Nababan</v>
      </c>
      <c r="F993" s="4" t="str">
        <f>VLOOKUP(D993,Helper!$D$31:$H$36,5,FALSE)</f>
        <v>Pak Krisna</v>
      </c>
      <c r="G993">
        <v>75</v>
      </c>
      <c r="H993">
        <v>56</v>
      </c>
      <c r="I993">
        <v>77</v>
      </c>
      <c r="J993">
        <v>53</v>
      </c>
      <c r="K993">
        <v>80</v>
      </c>
      <c r="L993">
        <v>47</v>
      </c>
      <c r="M993">
        <v>83</v>
      </c>
      <c r="N993" s="36">
        <f>IFERROR(VLOOKUP(C993,Absen!$A$2:$B$501,2,FALSE),"No")</f>
        <v>44862</v>
      </c>
      <c r="O993" t="str">
        <f t="shared" si="46"/>
        <v>October</v>
      </c>
      <c r="P993">
        <f t="shared" si="47"/>
        <v>73</v>
      </c>
      <c r="Q993" s="42">
        <f>(Main!G993*12.5%)+(H993*12.5%)+(J993*12.5%)+(K993*12.5%)+(I993*20%)+(L993*20%)+(P993*10%)</f>
        <v>65.099999999999994</v>
      </c>
      <c r="R993" t="str">
        <f>VLOOKUP(Q993,Cara!$E$44:$F$49,2,TRUE)</f>
        <v>C</v>
      </c>
      <c r="S993" s="5">
        <f>VLOOKUP(C993,Sheet1!$A$2:$B$1001,2,FALSE)</f>
        <v>37631</v>
      </c>
      <c r="T993" s="6" t="str">
        <f>VLOOKUP(C993,Sheet1!$A$2:$G$1001,7,)</f>
        <v>Denpasar</v>
      </c>
      <c r="U993" s="4">
        <f>VLOOKUP(C993,Sheet1!$A$2:$D$1001,4,FALSE)</f>
        <v>166</v>
      </c>
      <c r="V993" s="4">
        <f>VLOOKUP(C993,Sheet1!$A$2:$E$1001,5,FALSE)</f>
        <v>78</v>
      </c>
      <c r="W993" s="4" t="str">
        <f>VLOOKUP(C993,Sheet1!$A$2:$F$1001,6,FALSE)</f>
        <v>Gang S. Parman No. 64</v>
      </c>
      <c r="X993" s="4" t="str">
        <f>VLOOKUP(Main!C993,Sheet1!$A$2:$C$1001,3,FALSE)</f>
        <v>B+</v>
      </c>
    </row>
    <row r="994" spans="1:24" ht="15.75" x14ac:dyDescent="0.25">
      <c r="A994" s="43">
        <v>993</v>
      </c>
      <c r="B994" t="str">
        <f>VLOOKUP(D994,Cara!$C$21:$D$27,2,FALSE)</f>
        <v>B</v>
      </c>
      <c r="C994" t="str">
        <f t="shared" si="45"/>
        <v>B0993</v>
      </c>
      <c r="D994" t="s">
        <v>1014</v>
      </c>
      <c r="E994" s="4" t="str">
        <f>VLOOKUP(C994,Detail!$G:$H,2,FALSE)</f>
        <v>Novi Prabowo</v>
      </c>
      <c r="F994" s="4" t="str">
        <f>VLOOKUP(D994,Helper!$D$31:$H$36,5,FALSE)</f>
        <v>Pak Budi</v>
      </c>
      <c r="G994">
        <v>89</v>
      </c>
      <c r="H994">
        <v>63</v>
      </c>
      <c r="I994">
        <v>66</v>
      </c>
      <c r="J994">
        <v>55</v>
      </c>
      <c r="K994">
        <v>95</v>
      </c>
      <c r="L994">
        <v>75</v>
      </c>
      <c r="M994">
        <v>93</v>
      </c>
      <c r="N994" s="36">
        <f>IFERROR(VLOOKUP(C994,Absen!$A$2:$B$501,2,FALSE),"No")</f>
        <v>44810</v>
      </c>
      <c r="O994" t="str">
        <f t="shared" si="46"/>
        <v>September</v>
      </c>
      <c r="P994">
        <f t="shared" si="47"/>
        <v>83</v>
      </c>
      <c r="Q994" s="42">
        <f>(Main!G994*12.5%)+(H994*12.5%)+(J994*12.5%)+(K994*12.5%)+(I994*20%)+(L994*20%)+(P994*10%)</f>
        <v>74.25</v>
      </c>
      <c r="R994" t="str">
        <f>VLOOKUP(Q994,Cara!$E$44:$F$49,2,TRUE)</f>
        <v>B</v>
      </c>
      <c r="S994" s="5">
        <f>VLOOKUP(C994,Sheet1!$A$2:$B$1001,2,FALSE)</f>
        <v>38204</v>
      </c>
      <c r="T994" s="6" t="str">
        <f>VLOOKUP(C994,Sheet1!$A$2:$G$1001,7,)</f>
        <v>Pariaman</v>
      </c>
      <c r="U994" s="4">
        <f>VLOOKUP(C994,Sheet1!$A$2:$D$1001,4,FALSE)</f>
        <v>157</v>
      </c>
      <c r="V994" s="4">
        <f>VLOOKUP(C994,Sheet1!$A$2:$E$1001,5,FALSE)</f>
        <v>51</v>
      </c>
      <c r="W994" s="4" t="str">
        <f>VLOOKUP(C994,Sheet1!$A$2:$F$1001,6,FALSE)</f>
        <v xml:space="preserve">Gang Cihampelas No. 1
</v>
      </c>
      <c r="X994" s="4" t="str">
        <f>VLOOKUP(Main!C994,Sheet1!$A$2:$C$1001,3,FALSE)</f>
        <v>A-</v>
      </c>
    </row>
    <row r="995" spans="1:24" ht="15.75" x14ac:dyDescent="0.25">
      <c r="A995" s="43">
        <v>994</v>
      </c>
      <c r="B995" t="str">
        <f>VLOOKUP(D995,Cara!$C$21:$D$27,2,FALSE)</f>
        <v>C</v>
      </c>
      <c r="C995" t="str">
        <f t="shared" si="45"/>
        <v>C0994</v>
      </c>
      <c r="D995" t="s">
        <v>1012</v>
      </c>
      <c r="E995" s="4" t="str">
        <f>VLOOKUP(C995,Detail!$G:$H,2,FALSE)</f>
        <v>Yance Pranowo</v>
      </c>
      <c r="F995" s="4" t="str">
        <f>VLOOKUP(D995,Helper!$D$31:$H$36,5,FALSE)</f>
        <v>Pak Andi</v>
      </c>
      <c r="G995">
        <v>50</v>
      </c>
      <c r="H995">
        <v>50</v>
      </c>
      <c r="I995">
        <v>43</v>
      </c>
      <c r="J995">
        <v>52</v>
      </c>
      <c r="K995">
        <v>53</v>
      </c>
      <c r="L995">
        <v>93</v>
      </c>
      <c r="M995">
        <v>76</v>
      </c>
      <c r="N995" s="36">
        <f>IFERROR(VLOOKUP(C995,Absen!$A$2:$B$501,2,FALSE),"No")</f>
        <v>44846</v>
      </c>
      <c r="O995" t="str">
        <f t="shared" si="46"/>
        <v>October</v>
      </c>
      <c r="P995">
        <f t="shared" si="47"/>
        <v>66</v>
      </c>
      <c r="Q995" s="42">
        <f>(Main!G995*12.5%)+(H995*12.5%)+(J995*12.5%)+(K995*12.5%)+(I995*20%)+(L995*20%)+(P995*10%)</f>
        <v>59.425000000000004</v>
      </c>
      <c r="R995" t="str">
        <f>VLOOKUP(Q995,Cara!$E$44:$F$49,2,TRUE)</f>
        <v>D</v>
      </c>
      <c r="S995" s="5">
        <f>VLOOKUP(C995,Sheet1!$A$2:$B$1001,2,FALSE)</f>
        <v>37931</v>
      </c>
      <c r="T995" s="6" t="str">
        <f>VLOOKUP(C995,Sheet1!$A$2:$G$1001,7,)</f>
        <v>Banjar</v>
      </c>
      <c r="U995" s="4">
        <f>VLOOKUP(C995,Sheet1!$A$2:$D$1001,4,FALSE)</f>
        <v>175</v>
      </c>
      <c r="V995" s="4">
        <f>VLOOKUP(C995,Sheet1!$A$2:$E$1001,5,FALSE)</f>
        <v>73</v>
      </c>
      <c r="W995" s="4" t="str">
        <f>VLOOKUP(C995,Sheet1!$A$2:$F$1001,6,FALSE)</f>
        <v>Jl. Kutisari Selatan No. 90</v>
      </c>
      <c r="X995" s="4" t="str">
        <f>VLOOKUP(Main!C995,Sheet1!$A$2:$C$1001,3,FALSE)</f>
        <v>B-</v>
      </c>
    </row>
    <row r="996" spans="1:24" ht="15.75" x14ac:dyDescent="0.25">
      <c r="A996" s="43">
        <v>995</v>
      </c>
      <c r="B996" t="str">
        <f>VLOOKUP(D996,Cara!$C$21:$D$27,2,FALSE)</f>
        <v>D</v>
      </c>
      <c r="C996" t="str">
        <f t="shared" si="45"/>
        <v>D0995</v>
      </c>
      <c r="D996" t="s">
        <v>1013</v>
      </c>
      <c r="E996" s="4" t="str">
        <f>VLOOKUP(C996,Detail!$G:$H,2,FALSE)</f>
        <v>Malik Tampubolon</v>
      </c>
      <c r="F996" s="4" t="str">
        <f>VLOOKUP(D996,Helper!$D$31:$H$36,5,FALSE)</f>
        <v>Bu Made</v>
      </c>
      <c r="G996">
        <v>59</v>
      </c>
      <c r="H996">
        <v>43</v>
      </c>
      <c r="I996">
        <v>43</v>
      </c>
      <c r="J996">
        <v>61</v>
      </c>
      <c r="K996">
        <v>75</v>
      </c>
      <c r="L996">
        <v>53</v>
      </c>
      <c r="M996">
        <v>89</v>
      </c>
      <c r="N996" s="36">
        <f>IFERROR(VLOOKUP(C996,Absen!$A$2:$B$501,2,FALSE),"No")</f>
        <v>44798</v>
      </c>
      <c r="O996" t="str">
        <f t="shared" si="46"/>
        <v>August</v>
      </c>
      <c r="P996">
        <f t="shared" si="47"/>
        <v>79</v>
      </c>
      <c r="Q996" s="42">
        <f>(Main!G996*12.5%)+(H996*12.5%)+(J996*12.5%)+(K996*12.5%)+(I996*20%)+(L996*20%)+(P996*10%)</f>
        <v>56.85</v>
      </c>
      <c r="R996" t="str">
        <f>VLOOKUP(Q996,Cara!$E$44:$F$49,2,TRUE)</f>
        <v>D</v>
      </c>
      <c r="S996" s="5">
        <f>VLOOKUP(C996,Sheet1!$A$2:$B$1001,2,FALSE)</f>
        <v>38376</v>
      </c>
      <c r="T996" s="6" t="str">
        <f>VLOOKUP(C996,Sheet1!$A$2:$G$1001,7,)</f>
        <v>Tual</v>
      </c>
      <c r="U996" s="4">
        <f>VLOOKUP(C996,Sheet1!$A$2:$D$1001,4,FALSE)</f>
        <v>160</v>
      </c>
      <c r="V996" s="4">
        <f>VLOOKUP(C996,Sheet1!$A$2:$E$1001,5,FALSE)</f>
        <v>65</v>
      </c>
      <c r="W996" s="4" t="str">
        <f>VLOOKUP(C996,Sheet1!$A$2:$F$1001,6,FALSE)</f>
        <v xml:space="preserve">Gg. PHH. Mustofa No. 2
</v>
      </c>
      <c r="X996" s="4" t="str">
        <f>VLOOKUP(Main!C996,Sheet1!$A$2:$C$1001,3,FALSE)</f>
        <v>B-</v>
      </c>
    </row>
    <row r="997" spans="1:24" ht="15.75" x14ac:dyDescent="0.25">
      <c r="A997" s="43">
        <v>996</v>
      </c>
      <c r="B997" t="str">
        <f>VLOOKUP(D997,Cara!$C$21:$D$27,2,FALSE)</f>
        <v>F</v>
      </c>
      <c r="C997" t="str">
        <f t="shared" si="45"/>
        <v>F0996</v>
      </c>
      <c r="D997" t="s">
        <v>1011</v>
      </c>
      <c r="E997" s="4" t="str">
        <f>VLOOKUP(C997,Detail!$G:$H,2,FALSE)</f>
        <v>Kasim Nasyidah</v>
      </c>
      <c r="F997" s="4" t="str">
        <f>VLOOKUP(D997,Helper!$D$31:$H$36,5,FALSE)</f>
        <v>Bu Dwi</v>
      </c>
      <c r="G997">
        <v>52</v>
      </c>
      <c r="H997">
        <v>54</v>
      </c>
      <c r="I997">
        <v>72</v>
      </c>
      <c r="J997">
        <v>58</v>
      </c>
      <c r="K997">
        <v>81</v>
      </c>
      <c r="L997">
        <v>63</v>
      </c>
      <c r="M997">
        <v>73</v>
      </c>
      <c r="N997" s="36" t="str">
        <f>IFERROR(VLOOKUP(C997,Absen!$A$2:$B$501,2,FALSE),"No")</f>
        <v>No</v>
      </c>
      <c r="O997" t="str">
        <f t="shared" si="46"/>
        <v>No</v>
      </c>
      <c r="P997">
        <f t="shared" si="47"/>
        <v>73</v>
      </c>
      <c r="Q997" s="42">
        <f>(Main!G997*12.5%)+(H997*12.5%)+(J997*12.5%)+(K997*12.5%)+(I997*20%)+(L997*20%)+(P997*10%)</f>
        <v>64.924999999999997</v>
      </c>
      <c r="R997" t="str">
        <f>VLOOKUP(Q997,Cara!$E$44:$F$49,2,TRUE)</f>
        <v>C</v>
      </c>
      <c r="S997" s="5">
        <f>VLOOKUP(C997,Sheet1!$A$2:$B$1001,2,FALSE)</f>
        <v>37589</v>
      </c>
      <c r="T997" s="6" t="str">
        <f>VLOOKUP(C997,Sheet1!$A$2:$G$1001,7,)</f>
        <v>Medan</v>
      </c>
      <c r="U997" s="4">
        <f>VLOOKUP(C997,Sheet1!$A$2:$D$1001,4,FALSE)</f>
        <v>150</v>
      </c>
      <c r="V997" s="4">
        <f>VLOOKUP(C997,Sheet1!$A$2:$E$1001,5,FALSE)</f>
        <v>67</v>
      </c>
      <c r="W997" s="4" t="str">
        <f>VLOOKUP(C997,Sheet1!$A$2:$F$1001,6,FALSE)</f>
        <v>Gang HOS. Cokroaminoto No. 57</v>
      </c>
      <c r="X997" s="4" t="str">
        <f>VLOOKUP(Main!C997,Sheet1!$A$2:$C$1001,3,FALSE)</f>
        <v>A+</v>
      </c>
    </row>
    <row r="998" spans="1:24" ht="15.75" x14ac:dyDescent="0.25">
      <c r="A998" s="43">
        <v>997</v>
      </c>
      <c r="B998" t="str">
        <f>VLOOKUP(D998,Cara!$C$21:$D$27,2,FALSE)</f>
        <v>C</v>
      </c>
      <c r="C998" t="str">
        <f t="shared" si="45"/>
        <v>C0997</v>
      </c>
      <c r="D998" t="s">
        <v>1012</v>
      </c>
      <c r="E998" s="4" t="str">
        <f>VLOOKUP(C998,Detail!$G:$H,2,FALSE)</f>
        <v>Gawati Melani</v>
      </c>
      <c r="F998" s="4" t="str">
        <f>VLOOKUP(D998,Helper!$D$31:$H$36,5,FALSE)</f>
        <v>Pak Andi</v>
      </c>
      <c r="G998">
        <v>80</v>
      </c>
      <c r="H998">
        <v>64</v>
      </c>
      <c r="I998">
        <v>57</v>
      </c>
      <c r="J998">
        <v>54</v>
      </c>
      <c r="K998">
        <v>68</v>
      </c>
      <c r="L998">
        <v>73</v>
      </c>
      <c r="M998">
        <v>85</v>
      </c>
      <c r="N998" s="36">
        <f>IFERROR(VLOOKUP(C998,Absen!$A$2:$B$501,2,FALSE),"No")</f>
        <v>44829</v>
      </c>
      <c r="O998" t="str">
        <f t="shared" si="46"/>
        <v>September</v>
      </c>
      <c r="P998">
        <f t="shared" si="47"/>
        <v>75</v>
      </c>
      <c r="Q998" s="42">
        <f>(Main!G998*12.5%)+(H998*12.5%)+(J998*12.5%)+(K998*12.5%)+(I998*20%)+(L998*20%)+(P998*10%)</f>
        <v>66.75</v>
      </c>
      <c r="R998" t="str">
        <f>VLOOKUP(Q998,Cara!$E$44:$F$49,2,TRUE)</f>
        <v>C</v>
      </c>
      <c r="S998" s="5">
        <f>VLOOKUP(C998,Sheet1!$A$2:$B$1001,2,FALSE)</f>
        <v>37740</v>
      </c>
      <c r="T998" s="6" t="str">
        <f>VLOOKUP(C998,Sheet1!$A$2:$G$1001,7,)</f>
        <v>Kota Administrasi Jakarta Selatan</v>
      </c>
      <c r="U998" s="4">
        <f>VLOOKUP(C998,Sheet1!$A$2:$D$1001,4,FALSE)</f>
        <v>152</v>
      </c>
      <c r="V998" s="4">
        <f>VLOOKUP(C998,Sheet1!$A$2:$E$1001,5,FALSE)</f>
        <v>54</v>
      </c>
      <c r="W998" s="4" t="str">
        <f>VLOOKUP(C998,Sheet1!$A$2:$F$1001,6,FALSE)</f>
        <v>Gang R.E Martadinata No. 17</v>
      </c>
      <c r="X998" s="4" t="str">
        <f>VLOOKUP(Main!C998,Sheet1!$A$2:$C$1001,3,FALSE)</f>
        <v>AB-</v>
      </c>
    </row>
    <row r="999" spans="1:24" ht="15.75" x14ac:dyDescent="0.25">
      <c r="A999" s="43">
        <v>998</v>
      </c>
      <c r="B999" t="str">
        <f>VLOOKUP(D999,Cara!$C$21:$D$27,2,FALSE)</f>
        <v>E</v>
      </c>
      <c r="C999" t="str">
        <f t="shared" si="45"/>
        <v>E0998</v>
      </c>
      <c r="D999" t="s">
        <v>1010</v>
      </c>
      <c r="E999" s="4" t="str">
        <f>VLOOKUP(C999,Detail!$G:$H,2,FALSE)</f>
        <v>Ade Astuti</v>
      </c>
      <c r="F999" s="4" t="str">
        <f>VLOOKUP(D999,Helper!$D$31:$H$36,5,FALSE)</f>
        <v>Bu Ratna</v>
      </c>
      <c r="G999">
        <v>50</v>
      </c>
      <c r="H999">
        <v>43</v>
      </c>
      <c r="I999">
        <v>89</v>
      </c>
      <c r="J999">
        <v>63</v>
      </c>
      <c r="K999">
        <v>84</v>
      </c>
      <c r="L999">
        <v>52</v>
      </c>
      <c r="M999">
        <v>75</v>
      </c>
      <c r="N999" s="36" t="str">
        <f>IFERROR(VLOOKUP(C999,Absen!$A$2:$B$501,2,FALSE),"No")</f>
        <v>No</v>
      </c>
      <c r="O999" t="str">
        <f t="shared" si="46"/>
        <v>No</v>
      </c>
      <c r="P999">
        <f t="shared" si="47"/>
        <v>75</v>
      </c>
      <c r="Q999" s="42">
        <f>(Main!G999*12.5%)+(H999*12.5%)+(J999*12.5%)+(K999*12.5%)+(I999*20%)+(L999*20%)+(P999*10%)</f>
        <v>65.699999999999989</v>
      </c>
      <c r="R999" t="str">
        <f>VLOOKUP(Q999,Cara!$E$44:$F$49,2,TRUE)</f>
        <v>C</v>
      </c>
      <c r="S999" s="5">
        <f>VLOOKUP(C999,Sheet1!$A$2:$B$1001,2,FALSE)</f>
        <v>37749</v>
      </c>
      <c r="T999" s="6" t="str">
        <f>VLOOKUP(C999,Sheet1!$A$2:$G$1001,7,)</f>
        <v>Padang</v>
      </c>
      <c r="U999" s="4">
        <f>VLOOKUP(C999,Sheet1!$A$2:$D$1001,4,FALSE)</f>
        <v>180</v>
      </c>
      <c r="V999" s="4">
        <f>VLOOKUP(C999,Sheet1!$A$2:$E$1001,5,FALSE)</f>
        <v>55</v>
      </c>
      <c r="W999" s="4" t="str">
        <f>VLOOKUP(C999,Sheet1!$A$2:$F$1001,6,FALSE)</f>
        <v>Jalan Pasteur No. 97</v>
      </c>
      <c r="X999" s="4" t="str">
        <f>VLOOKUP(Main!C999,Sheet1!$A$2:$C$1001,3,FALSE)</f>
        <v>A-</v>
      </c>
    </row>
    <row r="1000" spans="1:24" ht="15.75" x14ac:dyDescent="0.25">
      <c r="A1000" s="43">
        <v>999</v>
      </c>
      <c r="B1000" t="str">
        <f>VLOOKUP(D1000,Cara!$C$21:$D$27,2,FALSE)</f>
        <v>F</v>
      </c>
      <c r="C1000" t="str">
        <f t="shared" si="45"/>
        <v>F0999</v>
      </c>
      <c r="D1000" t="s">
        <v>1011</v>
      </c>
      <c r="E1000" s="4" t="str">
        <f>VLOOKUP(C1000,Detail!$G:$H,2,FALSE)</f>
        <v>Michelle Nuraini</v>
      </c>
      <c r="F1000" s="4" t="str">
        <f>VLOOKUP(D1000,Helper!$D$31:$H$36,5,FALSE)</f>
        <v>Bu Dwi</v>
      </c>
      <c r="G1000">
        <v>63</v>
      </c>
      <c r="H1000">
        <v>46</v>
      </c>
      <c r="I1000">
        <v>89</v>
      </c>
      <c r="J1000">
        <v>69</v>
      </c>
      <c r="K1000">
        <v>86</v>
      </c>
      <c r="L1000">
        <v>50</v>
      </c>
      <c r="M1000">
        <v>71</v>
      </c>
      <c r="N1000" s="36">
        <f>IFERROR(VLOOKUP(C1000,Absen!$A$2:$B$501,2,FALSE),"No")</f>
        <v>44746</v>
      </c>
      <c r="O1000" t="str">
        <f t="shared" si="46"/>
        <v>July</v>
      </c>
      <c r="P1000">
        <f t="shared" si="47"/>
        <v>61</v>
      </c>
      <c r="Q1000" s="42">
        <f>(Main!G1000*12.5%)+(H1000*12.5%)+(J1000*12.5%)+(K1000*12.5%)+(I1000*20%)+(L1000*20%)+(P1000*10%)</f>
        <v>66.899999999999991</v>
      </c>
      <c r="R1000" t="str">
        <f>VLOOKUP(Q1000,Cara!$E$44:$F$49,2,TRUE)</f>
        <v>C</v>
      </c>
      <c r="S1000" s="5">
        <f>VLOOKUP(C1000,Sheet1!$A$2:$B$1001,2,FALSE)</f>
        <v>37574</v>
      </c>
      <c r="T1000" s="6" t="str">
        <f>VLOOKUP(C1000,Sheet1!$A$2:$G$1001,7,)</f>
        <v>Tidore Kepulauan</v>
      </c>
      <c r="U1000" s="4">
        <f>VLOOKUP(C1000,Sheet1!$A$2:$D$1001,4,FALSE)</f>
        <v>165</v>
      </c>
      <c r="V1000" s="4">
        <f>VLOOKUP(C1000,Sheet1!$A$2:$E$1001,5,FALSE)</f>
        <v>57</v>
      </c>
      <c r="W1000" s="4" t="str">
        <f>VLOOKUP(C1000,Sheet1!$A$2:$F$1001,6,FALSE)</f>
        <v>Jl. Dipatiukur No. 23</v>
      </c>
      <c r="X1000" s="4" t="str">
        <f>VLOOKUP(Main!C1000,Sheet1!$A$2:$C$1001,3,FALSE)</f>
        <v>AB+</v>
      </c>
    </row>
    <row r="1001" spans="1:24" ht="15.75" x14ac:dyDescent="0.25">
      <c r="A1001" s="43">
        <v>1000</v>
      </c>
      <c r="B1001" t="str">
        <f>VLOOKUP(D1001,Cara!$C$21:$D$27,2,FALSE)</f>
        <v>E</v>
      </c>
      <c r="C1001" t="str">
        <f t="shared" si="45"/>
        <v>E1000</v>
      </c>
      <c r="D1001" t="s">
        <v>1010</v>
      </c>
      <c r="E1001" s="4" t="str">
        <f>VLOOKUP(C1001,Detail!$G:$H,2,FALSE)</f>
        <v>Omar Sihombing</v>
      </c>
      <c r="F1001" s="4" t="str">
        <f>VLOOKUP(D1001,Helper!$D$31:$H$36,5,FALSE)</f>
        <v>Bu Ratna</v>
      </c>
      <c r="G1001">
        <v>60</v>
      </c>
      <c r="H1001">
        <v>55</v>
      </c>
      <c r="I1001">
        <v>67</v>
      </c>
      <c r="J1001">
        <v>61</v>
      </c>
      <c r="K1001">
        <v>63</v>
      </c>
      <c r="L1001">
        <v>73</v>
      </c>
      <c r="M1001">
        <v>89</v>
      </c>
      <c r="N1001" s="36">
        <f>IFERROR(VLOOKUP(C1001,Absen!$A$2:$B$501,2,FALSE),"No")</f>
        <v>44867</v>
      </c>
      <c r="O1001" t="str">
        <f t="shared" si="46"/>
        <v>November</v>
      </c>
      <c r="P1001">
        <f t="shared" si="47"/>
        <v>79</v>
      </c>
      <c r="Q1001" s="42">
        <f>(Main!G1001*12.5%)+(H1001*12.5%)+(J1001*12.5%)+(K1001*12.5%)+(I1001*20%)+(L1001*20%)+(P1001*10%)</f>
        <v>65.775000000000006</v>
      </c>
      <c r="R1001" t="str">
        <f>VLOOKUP(Q1001,Cara!$E$44:$F$49,2,TRUE)</f>
        <v>C</v>
      </c>
      <c r="S1001" s="5">
        <f>VLOOKUP(C1001,Sheet1!$A$2:$B$1001,2,FALSE)</f>
        <v>37615</v>
      </c>
      <c r="T1001" s="6" t="str">
        <f>VLOOKUP(C1001,Sheet1!$A$2:$G$1001,7,)</f>
        <v>Palopo</v>
      </c>
      <c r="U1001" s="4">
        <f>VLOOKUP(C1001,Sheet1!$A$2:$D$1001,4,FALSE)</f>
        <v>179</v>
      </c>
      <c r="V1001" s="4">
        <f>VLOOKUP(C1001,Sheet1!$A$2:$E$1001,5,FALSE)</f>
        <v>62</v>
      </c>
      <c r="W1001" s="4" t="str">
        <f>VLOOKUP(C1001,Sheet1!$A$2:$F$1001,6,FALSE)</f>
        <v xml:space="preserve">Jalan Gedebage Selatan No. 2
</v>
      </c>
      <c r="X1001" s="4" t="str">
        <f>VLOOKUP(Main!C1001,Sheet1!$A$2:$C$1001,3,FALSE)</f>
        <v>A+</v>
      </c>
    </row>
    <row r="1002" spans="1:24" ht="15.75" x14ac:dyDescent="0.25">
      <c r="F1002" s="4"/>
      <c r="N1002" s="36"/>
      <c r="Q1002" s="41"/>
    </row>
    <row r="1003" spans="1:24" ht="15.75" x14ac:dyDescent="0.25">
      <c r="D1003" t="s">
        <v>3178</v>
      </c>
      <c r="F1003" s="4"/>
      <c r="N1003" s="36"/>
      <c r="Q1003" s="41"/>
    </row>
    <row r="1004" spans="1:24" x14ac:dyDescent="0.25">
      <c r="N1004" s="36"/>
      <c r="O1004" s="36"/>
    </row>
    <row r="1005" spans="1:24" x14ac:dyDescent="0.25">
      <c r="M1005" t="s">
        <v>1010</v>
      </c>
      <c r="N1005" s="43">
        <v>76</v>
      </c>
      <c r="O1005" s="43"/>
    </row>
    <row r="1006" spans="1:24" x14ac:dyDescent="0.25">
      <c r="L1006" t="s">
        <v>1013</v>
      </c>
      <c r="M1006">
        <v>98</v>
      </c>
      <c r="N1006">
        <v>88</v>
      </c>
      <c r="P1006">
        <f>N1006+M1006</f>
        <v>186</v>
      </c>
      <c r="T1006" t="s">
        <v>1201</v>
      </c>
      <c r="U1006">
        <f>AVERAGEIF(T2:T1001,T1006,U2:U1001)</f>
        <v>161</v>
      </c>
    </row>
    <row r="1007" spans="1:24" x14ac:dyDescent="0.25">
      <c r="M1007" s="45">
        <f>(M1006/P1006)*100%</f>
        <v>0.5268817204301075</v>
      </c>
      <c r="N1007" s="45"/>
      <c r="O1007" s="45"/>
    </row>
    <row r="1008" spans="1:24" x14ac:dyDescent="0.25">
      <c r="L1008" t="s">
        <v>3179</v>
      </c>
      <c r="M1008">
        <v>104</v>
      </c>
      <c r="N1008" s="46" t="s">
        <v>3180</v>
      </c>
      <c r="O1008" s="46"/>
    </row>
  </sheetData>
  <autoFilter ref="A1:X1003" xr:uid="{4B6B0C52-091B-43F1-BE2C-DDC04AD215D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9" operator="containsText" id="{A1129F57-E1E3-4A88-92EC-70E5AF15E9E3}">
            <xm:f>NOT(ISERROR(SEARCH($N$988,N2)))</xm:f>
            <xm:f>$N$988</xm:f>
            <x14:dxf>
              <font>
                <color rgb="FF9C5700"/>
              </font>
              <fill>
                <patternFill>
                  <bgColor rgb="FFFFEB9C"/>
                </patternFill>
              </fill>
            </x14:dxf>
          </x14:cfRule>
          <xm:sqref>N2:N1001</xm:sqref>
        </x14:conditionalFormatting>
        <x14:conditionalFormatting xmlns:xm="http://schemas.microsoft.com/office/excel/2006/main">
          <x14:cfRule type="containsText" priority="17" operator="containsText" id="{FDDCFD5B-C39C-44F3-ADEF-2040366E9AE0}">
            <xm:f>NOT(ISERROR(SEARCH($R$995,R2)))</xm:f>
            <xm:f>$R$995</xm:f>
            <x14:dxf>
              <font>
                <color rgb="FF9C0006"/>
              </font>
              <fill>
                <patternFill>
                  <bgColor rgb="FFFFC7CE"/>
                </patternFill>
              </fill>
            </x14:dxf>
          </x14:cfRule>
          <xm:sqref>R2:R1001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D3F952C-6D69-4924-AD51-25041C04EFBB}">
          <x14:formula1>
            <xm:f>Helper!$A$2:$A$7</xm:f>
          </x14:formula1>
          <xm:sqref>D2:D1001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892A-6F5E-424E-9F4E-7F7032F95A88}">
  <dimension ref="A1:Z37"/>
  <sheetViews>
    <sheetView topLeftCell="A16" zoomScale="94" zoomScaleNormal="115" workbookViewId="0">
      <selection activeCell="D29" sqref="D29"/>
    </sheetView>
  </sheetViews>
  <sheetFormatPr defaultRowHeight="15" x14ac:dyDescent="0.25"/>
  <cols>
    <col min="1" max="1" width="11.7109375" bestFit="1" customWidth="1"/>
    <col min="2" max="2" width="13.5703125" bestFit="1" customWidth="1"/>
    <col min="3" max="3" width="14.5703125" customWidth="1"/>
    <col min="4" max="4" width="14.140625" customWidth="1"/>
    <col min="20" max="20" width="12.140625" bestFit="1" customWidth="1"/>
  </cols>
  <sheetData>
    <row r="1" spans="1:26" x14ac:dyDescent="0.25">
      <c r="A1" t="s">
        <v>3135</v>
      </c>
      <c r="C1" t="s">
        <v>3172</v>
      </c>
      <c r="Z1" t="s">
        <v>3181</v>
      </c>
    </row>
    <row r="2" spans="1:26" x14ac:dyDescent="0.25">
      <c r="A2" t="s">
        <v>1013</v>
      </c>
      <c r="C2" s="42">
        <f>AVERAGEIF(Main!$D$2:$D$1001,Helper!A2,Main!$I$2:$I$1001)</f>
        <v>62.322580645161288</v>
      </c>
      <c r="D2" s="42" t="str">
        <f ca="1">_xlfn.FORMULATEXT(C2)</f>
        <v>=AVERAGEIF(Main!$D$2:$D$1001,Helper!A2,Main!$I$2:$I$1001)</v>
      </c>
      <c r="E2" s="42"/>
      <c r="F2" s="42"/>
      <c r="G2" s="42"/>
      <c r="H2" s="42"/>
      <c r="I2" s="42"/>
      <c r="X2" t="s">
        <v>1013</v>
      </c>
      <c r="Z2">
        <f>AVERAGEIF(Main!$D$2:$D$1001,Helper!X2,Main!$Q$2:$Q$1001)</f>
        <v>66.92634408602153</v>
      </c>
    </row>
    <row r="3" spans="1:26" x14ac:dyDescent="0.25">
      <c r="A3" t="s">
        <v>1011</v>
      </c>
      <c r="C3" s="42">
        <f>AVERAGEIF(Main!$D$2:$D$1001,Helper!A3,Main!$I$2:$I$1001)</f>
        <v>65.128834355828218</v>
      </c>
      <c r="D3" s="42" t="str">
        <f t="shared" ref="D3:D7" ca="1" si="0">_xlfn.FORMULATEXT(C3)</f>
        <v>=AVERAGEIF(Main!$D$2:$D$1001,Helper!A3,Main!$I$2:$I$1001)</v>
      </c>
      <c r="E3" s="42"/>
      <c r="F3" s="42"/>
      <c r="G3" s="42"/>
      <c r="H3" s="42"/>
      <c r="I3" s="42"/>
      <c r="V3" s="41">
        <f>D19-C19</f>
        <v>11.392638036809814</v>
      </c>
      <c r="X3" t="s">
        <v>1011</v>
      </c>
      <c r="Z3">
        <f>AVERAGEIF(Main!$D$2:$D$1001,Helper!X3,Main!$Q$2:$Q$1001)</f>
        <v>67.564110429447837</v>
      </c>
    </row>
    <row r="4" spans="1:26" x14ac:dyDescent="0.25">
      <c r="A4" t="s">
        <v>1014</v>
      </c>
      <c r="C4" s="42">
        <f>AVERAGEIF(Main!$D$2:$D$1001,Helper!A4,Main!$I$2:$I$1001)</f>
        <v>62.825000000000003</v>
      </c>
      <c r="D4" s="42" t="str">
        <f t="shared" ca="1" si="0"/>
        <v>=AVERAGEIF(Main!$D$2:$D$1001,Helper!A4,Main!$I$2:$I$1001)</v>
      </c>
      <c r="E4" s="42"/>
      <c r="F4" s="42"/>
      <c r="G4" s="42"/>
      <c r="H4" s="42"/>
      <c r="I4" s="42"/>
      <c r="X4" t="s">
        <v>1014</v>
      </c>
      <c r="Z4">
        <f>AVERAGEIF(Main!$D$2:$D$1001,Helper!X4,Main!$Q$2:$Q$1001)</f>
        <v>67.210937499999986</v>
      </c>
    </row>
    <row r="5" spans="1:26" x14ac:dyDescent="0.25">
      <c r="A5" t="s">
        <v>1010</v>
      </c>
      <c r="C5" s="42">
        <f>AVERAGEIF(Main!$D$2:$D$1001,Helper!A5,Main!$I$2:$I$1001)</f>
        <v>62.193750000000001</v>
      </c>
      <c r="D5" s="42" t="str">
        <f t="shared" ca="1" si="0"/>
        <v>=AVERAGEIF(Main!$D$2:$D$1001,Helper!A5,Main!$I$2:$I$1001)</v>
      </c>
      <c r="E5" s="42"/>
      <c r="F5" s="42"/>
      <c r="G5" s="42"/>
      <c r="H5" s="42"/>
      <c r="I5" s="42"/>
      <c r="X5" t="s">
        <v>1010</v>
      </c>
      <c r="Z5">
        <f>AVERAGEIF(Main!$D$2:$D$1001,Helper!X5,Main!$Q$2:$Q$1001)</f>
        <v>66.756562499999973</v>
      </c>
    </row>
    <row r="6" spans="1:26" x14ac:dyDescent="0.25">
      <c r="A6" t="s">
        <v>1015</v>
      </c>
      <c r="C6" s="42">
        <f>AVERAGEIF(Main!$D$2:$D$1001,Helper!A6,Main!$I$2:$I$1001)</f>
        <v>63.874213836477985</v>
      </c>
      <c r="D6" s="42" t="str">
        <f t="shared" ca="1" si="0"/>
        <v>=AVERAGEIF(Main!$D$2:$D$1001,Helper!A6,Main!$I$2:$I$1001)</v>
      </c>
      <c r="E6" s="42"/>
      <c r="F6" s="42"/>
      <c r="G6" s="42"/>
      <c r="H6" s="42"/>
      <c r="I6" s="42"/>
      <c r="X6" t="s">
        <v>1015</v>
      </c>
      <c r="Z6">
        <f>AVERAGEIF(Main!$D$2:$D$1001,Helper!X6,Main!$Q$2:$Q$1001)</f>
        <v>67.472484276729574</v>
      </c>
    </row>
    <row r="7" spans="1:26" x14ac:dyDescent="0.25">
      <c r="A7" t="s">
        <v>1012</v>
      </c>
      <c r="C7" s="42">
        <f>AVERAGEIF(Main!$D$2:$D$1001,Helper!A7,Main!$I$2:$I$1001)</f>
        <v>63.645348837209305</v>
      </c>
      <c r="D7" s="42" t="str">
        <f t="shared" ca="1" si="0"/>
        <v>=AVERAGEIF(Main!$D$2:$D$1001,Helper!A7,Main!$I$2:$I$1001)</v>
      </c>
      <c r="E7" s="42"/>
      <c r="F7" s="42"/>
      <c r="G7" s="42"/>
      <c r="H7" s="42"/>
      <c r="I7" s="42"/>
      <c r="X7" t="s">
        <v>1012</v>
      </c>
      <c r="Z7">
        <f>AVERAGEIF(Main!$D$2:$D$1001,Helper!X7,Main!$Q$2:$Q$1001)</f>
        <v>67.426162790697646</v>
      </c>
    </row>
    <row r="9" spans="1:26" x14ac:dyDescent="0.25">
      <c r="A9" t="s">
        <v>3135</v>
      </c>
      <c r="C9" t="s">
        <v>3173</v>
      </c>
    </row>
    <row r="10" spans="1:26" x14ac:dyDescent="0.25">
      <c r="A10" t="s">
        <v>1013</v>
      </c>
      <c r="C10">
        <f>SUMIF(Main!$D$2:$D$1001,Helper!A10,Main!$H$2:$H$1001)</f>
        <v>10745</v>
      </c>
      <c r="D10" t="str">
        <f ca="1">_xlfn.FORMULATEXT(C10)</f>
        <v>=SUMIF(Main!$D$2:$D$1001,Helper!A10,Main!$H$2:$H$1001)</v>
      </c>
      <c r="Z10" t="str">
        <f>INDEX(X2:Z7,MATCH(MIN(Z2:Z7),Z2:Z7,0),1)</f>
        <v>Statistika</v>
      </c>
    </row>
    <row r="11" spans="1:26" x14ac:dyDescent="0.25">
      <c r="A11" t="s">
        <v>1011</v>
      </c>
      <c r="C11">
        <f>SUMIF(Main!$D$2:$D$1001,Helper!A11,Main!$H$2:$H$1001)</f>
        <v>9493</v>
      </c>
      <c r="D11" t="str">
        <f t="shared" ref="D11:D15" ca="1" si="1">_xlfn.FORMULATEXT(C11)</f>
        <v>=SUMIF(Main!$D$2:$D$1001,Helper!A11,Main!$H$2:$H$1001)</v>
      </c>
    </row>
    <row r="12" spans="1:26" x14ac:dyDescent="0.25">
      <c r="A12" t="s">
        <v>1014</v>
      </c>
      <c r="C12">
        <f>SUMIF(Main!$D$2:$D$1001,Helper!A12,Main!$H$2:$H$1001)</f>
        <v>9022</v>
      </c>
      <c r="D12" t="str">
        <f t="shared" ca="1" si="1"/>
        <v>=SUMIF(Main!$D$2:$D$1001,Helper!A12,Main!$H$2:$H$1001)</v>
      </c>
    </row>
    <row r="13" spans="1:26" x14ac:dyDescent="0.25">
      <c r="A13" t="s">
        <v>1010</v>
      </c>
      <c r="C13">
        <f>SUMIF(Main!$D$2:$D$1001,Helper!A13,Main!$H$2:$H$1001)</f>
        <v>8949</v>
      </c>
      <c r="D13" t="str">
        <f t="shared" ca="1" si="1"/>
        <v>=SUMIF(Main!$D$2:$D$1001,Helper!A13,Main!$H$2:$H$1001)</v>
      </c>
    </row>
    <row r="14" spans="1:26" x14ac:dyDescent="0.25">
      <c r="A14" t="s">
        <v>1015</v>
      </c>
      <c r="C14">
        <f>SUMIF(Main!$D$2:$D$1001,Helper!A14,Main!$H$2:$H$1001)</f>
        <v>9075</v>
      </c>
      <c r="D14" t="str">
        <f t="shared" ca="1" si="1"/>
        <v>=SUMIF(Main!$D$2:$D$1001,Helper!A14,Main!$H$2:$H$1001)</v>
      </c>
    </row>
    <row r="15" spans="1:26" x14ac:dyDescent="0.25">
      <c r="A15" t="s">
        <v>1012</v>
      </c>
      <c r="C15">
        <f>SUMIF(Main!$D$2:$D$1001,Helper!A15,Main!$H$2:$H$1001)</f>
        <v>10010</v>
      </c>
      <c r="D15" t="str">
        <f t="shared" ca="1" si="1"/>
        <v>=SUMIF(Main!$D$2:$D$1001,Helper!A15,Main!$H$2:$H$1001)</v>
      </c>
    </row>
    <row r="17" spans="1:8" x14ac:dyDescent="0.25">
      <c r="A17" t="s">
        <v>3135</v>
      </c>
      <c r="C17" t="s">
        <v>3174</v>
      </c>
      <c r="D17" t="s">
        <v>3175</v>
      </c>
    </row>
    <row r="18" spans="1:8" x14ac:dyDescent="0.25">
      <c r="A18" t="s">
        <v>1013</v>
      </c>
      <c r="C18">
        <f>AVERAGEIF(Main!$D$2:$D$1001,Helper!A18,Main!$J$2:$J$1001)</f>
        <v>62.494623655913976</v>
      </c>
      <c r="D18">
        <f>AVERAGEIF(Main!$D$2:$D$1001,Helper!A18,Main!$K$2:$K$1001)</f>
        <v>71.005376344086017</v>
      </c>
    </row>
    <row r="19" spans="1:8" x14ac:dyDescent="0.25">
      <c r="A19" t="s">
        <v>1011</v>
      </c>
      <c r="C19">
        <f>AVERAGEIF(Main!$D$2:$D$1001,Helper!A19,Main!$J$2:$J$1001)</f>
        <v>62.128834355828218</v>
      </c>
      <c r="D19">
        <f>AVERAGEIF(Main!$D$2:$D$1001,Helper!A19,Main!$K$2:$K$1001)</f>
        <v>73.521472392638032</v>
      </c>
      <c r="E19">
        <f>D19-C19</f>
        <v>11.392638036809814</v>
      </c>
    </row>
    <row r="20" spans="1:8" x14ac:dyDescent="0.25">
      <c r="A20" t="s">
        <v>1014</v>
      </c>
      <c r="C20">
        <f>AVERAGEIF(Main!$D$2:$D$1001,Helper!A20,Main!$J$2:$J$1001)</f>
        <v>63.106250000000003</v>
      </c>
      <c r="D20">
        <f>AVERAGEIF(Main!$D$2:$D$1001,Helper!A20,Main!$K$2:$K$1001)</f>
        <v>71.206249999999997</v>
      </c>
    </row>
    <row r="21" spans="1:8" x14ac:dyDescent="0.25">
      <c r="A21" t="s">
        <v>1010</v>
      </c>
      <c r="C21">
        <f>AVERAGEIF(Main!$D$2:$D$1001,Helper!A21,Main!$J$2:$J$1001)</f>
        <v>62.362499999999997</v>
      </c>
      <c r="D21">
        <f>AVERAGEIF(Main!$D$2:$D$1001,Helper!A21,Main!$K$2:$K$1001)</f>
        <v>72.025000000000006</v>
      </c>
    </row>
    <row r="22" spans="1:8" x14ac:dyDescent="0.25">
      <c r="A22" t="s">
        <v>1015</v>
      </c>
      <c r="C22">
        <f>AVERAGEIF(Main!$D$2:$D$1001,Helper!A22,Main!$J$2:$J$1001)</f>
        <v>62.654088050314463</v>
      </c>
      <c r="D22">
        <f>AVERAGEIF(Main!$D$2:$D$1001,Helper!A22,Main!$K$2:$K$1001)</f>
        <v>73.440251572327043</v>
      </c>
    </row>
    <row r="23" spans="1:8" x14ac:dyDescent="0.25">
      <c r="A23" t="s">
        <v>1012</v>
      </c>
      <c r="C23">
        <f>AVERAGEIF(Main!$D$2:$D$1001,Helper!A23,Main!$J$2:$J$1001)</f>
        <v>62.087209302325583</v>
      </c>
      <c r="D23">
        <f>AVERAGEIF(Main!$D$2:$D$1001,Helper!A23,Main!$K$2:$K$1001)</f>
        <v>73.354651162790702</v>
      </c>
    </row>
    <row r="29" spans="1:8" x14ac:dyDescent="0.25">
      <c r="E29" t="s">
        <v>3185</v>
      </c>
      <c r="F29" t="s">
        <v>3186</v>
      </c>
      <c r="G29" t="s">
        <v>3187</v>
      </c>
      <c r="H29" t="s">
        <v>3188</v>
      </c>
    </row>
    <row r="30" spans="1:8" x14ac:dyDescent="0.25">
      <c r="D30" s="10" t="s">
        <v>3184</v>
      </c>
      <c r="E30" s="10">
        <v>1</v>
      </c>
      <c r="F30" s="10">
        <v>251</v>
      </c>
      <c r="G30" s="10">
        <v>501</v>
      </c>
      <c r="H30" s="10">
        <v>751</v>
      </c>
    </row>
    <row r="31" spans="1:8" x14ac:dyDescent="0.25">
      <c r="A31" s="9" t="s">
        <v>1009</v>
      </c>
      <c r="B31" s="9" t="s">
        <v>1049</v>
      </c>
      <c r="D31" s="10" t="s">
        <v>1015</v>
      </c>
      <c r="E31" s="10" t="s">
        <v>3189</v>
      </c>
      <c r="F31" s="10" t="s">
        <v>3190</v>
      </c>
      <c r="G31" s="10" t="s">
        <v>3191</v>
      </c>
      <c r="H31" s="10" t="s">
        <v>3192</v>
      </c>
    </row>
    <row r="32" spans="1:8" x14ac:dyDescent="0.25">
      <c r="A32" s="10" t="s">
        <v>1015</v>
      </c>
      <c r="B32" s="10" t="s">
        <v>1039</v>
      </c>
      <c r="D32" s="10" t="s">
        <v>1014</v>
      </c>
      <c r="E32" s="10" t="s">
        <v>3192</v>
      </c>
      <c r="F32" s="10" t="s">
        <v>3193</v>
      </c>
      <c r="G32" s="10" t="s">
        <v>3194</v>
      </c>
      <c r="H32" s="10" t="s">
        <v>3190</v>
      </c>
    </row>
    <row r="33" spans="1:8" x14ac:dyDescent="0.25">
      <c r="A33" s="10" t="s">
        <v>1014</v>
      </c>
      <c r="B33" s="10" t="s">
        <v>1040</v>
      </c>
      <c r="D33" s="10" t="s">
        <v>1012</v>
      </c>
      <c r="E33" s="10" t="s">
        <v>3190</v>
      </c>
      <c r="F33" s="10" t="s">
        <v>3191</v>
      </c>
      <c r="G33" s="10" t="s">
        <v>3189</v>
      </c>
      <c r="H33" s="10" t="s">
        <v>3194</v>
      </c>
    </row>
    <row r="34" spans="1:8" x14ac:dyDescent="0.25">
      <c r="A34" s="10" t="s">
        <v>1012</v>
      </c>
      <c r="B34" s="10" t="s">
        <v>1041</v>
      </c>
      <c r="D34" s="10" t="s">
        <v>1013</v>
      </c>
      <c r="E34" s="10" t="s">
        <v>3193</v>
      </c>
      <c r="F34" s="10" t="s">
        <v>3194</v>
      </c>
      <c r="G34" s="10" t="s">
        <v>3192</v>
      </c>
      <c r="H34" s="10" t="s">
        <v>3191</v>
      </c>
    </row>
    <row r="35" spans="1:8" x14ac:dyDescent="0.25">
      <c r="A35" s="10" t="s">
        <v>1013</v>
      </c>
      <c r="B35" s="10" t="s">
        <v>1045</v>
      </c>
      <c r="D35" s="10" t="s">
        <v>1010</v>
      </c>
      <c r="E35" s="10" t="s">
        <v>3191</v>
      </c>
      <c r="F35" s="10" t="s">
        <v>3189</v>
      </c>
      <c r="G35" s="10" t="s">
        <v>3190</v>
      </c>
      <c r="H35" s="10" t="s">
        <v>3193</v>
      </c>
    </row>
    <row r="36" spans="1:8" x14ac:dyDescent="0.25">
      <c r="A36" s="10" t="s">
        <v>1010</v>
      </c>
      <c r="B36" s="10" t="s">
        <v>1047</v>
      </c>
      <c r="D36" s="10" t="s">
        <v>1011</v>
      </c>
      <c r="E36" s="10" t="s">
        <v>3194</v>
      </c>
      <c r="F36" s="10" t="s">
        <v>3192</v>
      </c>
      <c r="G36" s="10" t="s">
        <v>3193</v>
      </c>
      <c r="H36" s="10" t="s">
        <v>3189</v>
      </c>
    </row>
    <row r="37" spans="1:8" x14ac:dyDescent="0.25">
      <c r="A37" s="10" t="s">
        <v>1011</v>
      </c>
      <c r="B37" s="10" t="s">
        <v>3177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7080-5FD8-45BA-9E05-A66E09BEFB7B}">
  <dimension ref="A1:H1001"/>
  <sheetViews>
    <sheetView workbookViewId="0">
      <selection activeCell="K11" sqref="K11"/>
    </sheetView>
  </sheetViews>
  <sheetFormatPr defaultRowHeight="15" x14ac:dyDescent="0.25"/>
  <cols>
    <col min="1" max="1" width="13.7109375" bestFit="1" customWidth="1"/>
    <col min="2" max="2" width="16.140625" bestFit="1" customWidth="1"/>
    <col min="3" max="3" width="13.28515625" bestFit="1" customWidth="1"/>
    <col min="4" max="4" width="12.42578125" bestFit="1" customWidth="1"/>
    <col min="5" max="5" width="32.140625" bestFit="1" customWidth="1"/>
    <col min="6" max="6" width="32.5703125" bestFit="1" customWidth="1"/>
    <col min="7" max="7" width="7" bestFit="1" customWidth="1"/>
    <col min="8" max="8" width="24.7109375" bestFit="1" customWidth="1"/>
  </cols>
  <sheetData>
    <row r="1" spans="1:8" ht="15.75" x14ac:dyDescent="0.25">
      <c r="A1" s="3" t="s">
        <v>1008</v>
      </c>
      <c r="B1" s="4" t="s">
        <v>1050</v>
      </c>
      <c r="C1" s="4" t="s">
        <v>1051</v>
      </c>
      <c r="D1" s="4" t="s">
        <v>1052</v>
      </c>
      <c r="E1" s="4" t="s">
        <v>1053</v>
      </c>
      <c r="F1" s="4" t="s">
        <v>1054</v>
      </c>
      <c r="G1" s="4" t="s">
        <v>1055</v>
      </c>
      <c r="H1" s="4" t="s">
        <v>3154</v>
      </c>
    </row>
    <row r="2" spans="1:8" ht="15.75" x14ac:dyDescent="0.25">
      <c r="A2" s="5">
        <v>37749</v>
      </c>
      <c r="B2" s="4" t="s">
        <v>5</v>
      </c>
      <c r="C2" s="4">
        <v>180</v>
      </c>
      <c r="D2" s="4">
        <v>55</v>
      </c>
      <c r="E2" s="4" t="s">
        <v>1059</v>
      </c>
      <c r="F2" s="6" t="s">
        <v>1060</v>
      </c>
      <c r="G2" s="4" t="s">
        <v>1061</v>
      </c>
      <c r="H2" s="4" t="s">
        <v>19</v>
      </c>
    </row>
    <row r="3" spans="1:8" ht="15.75" x14ac:dyDescent="0.25">
      <c r="A3" s="5">
        <v>37973</v>
      </c>
      <c r="B3" s="4" t="s">
        <v>5</v>
      </c>
      <c r="C3" s="4">
        <v>162</v>
      </c>
      <c r="D3" s="4">
        <v>82</v>
      </c>
      <c r="E3" s="4" t="s">
        <v>1080</v>
      </c>
      <c r="F3" s="6" t="s">
        <v>1081</v>
      </c>
      <c r="G3" s="4" t="s">
        <v>1082</v>
      </c>
      <c r="H3" s="4" t="s">
        <v>26</v>
      </c>
    </row>
    <row r="4" spans="1:8" ht="15.75" x14ac:dyDescent="0.25">
      <c r="A4" s="5">
        <v>37684</v>
      </c>
      <c r="B4" s="4" t="s">
        <v>5</v>
      </c>
      <c r="C4" s="4">
        <v>150</v>
      </c>
      <c r="D4" s="4">
        <v>47</v>
      </c>
      <c r="E4" s="4" t="s">
        <v>1086</v>
      </c>
      <c r="F4" s="6" t="s">
        <v>1060</v>
      </c>
      <c r="G4" s="4" t="s">
        <v>1087</v>
      </c>
      <c r="H4" s="4" t="s">
        <v>28</v>
      </c>
    </row>
    <row r="5" spans="1:8" ht="15.75" x14ac:dyDescent="0.25">
      <c r="A5" s="5">
        <v>38005</v>
      </c>
      <c r="B5" s="4" t="s">
        <v>5</v>
      </c>
      <c r="C5" s="4">
        <v>158</v>
      </c>
      <c r="D5" s="4">
        <v>82</v>
      </c>
      <c r="E5" s="4" t="s">
        <v>1093</v>
      </c>
      <c r="F5" s="6" t="s">
        <v>1094</v>
      </c>
      <c r="G5" s="4" t="s">
        <v>1095</v>
      </c>
      <c r="H5" s="4" t="s">
        <v>30</v>
      </c>
    </row>
    <row r="6" spans="1:8" ht="15.75" x14ac:dyDescent="0.25">
      <c r="A6" s="5">
        <v>37596</v>
      </c>
      <c r="B6" s="4" t="s">
        <v>5</v>
      </c>
      <c r="C6" s="4">
        <v>176</v>
      </c>
      <c r="D6" s="4">
        <v>90</v>
      </c>
      <c r="E6" s="4" t="s">
        <v>1104</v>
      </c>
      <c r="F6" s="6" t="s">
        <v>1105</v>
      </c>
      <c r="G6" s="4" t="s">
        <v>1106</v>
      </c>
      <c r="H6" s="4" t="s">
        <v>34</v>
      </c>
    </row>
    <row r="7" spans="1:8" ht="15.75" x14ac:dyDescent="0.25">
      <c r="A7" s="5">
        <v>37902</v>
      </c>
      <c r="B7" s="4" t="s">
        <v>5</v>
      </c>
      <c r="C7" s="4">
        <v>165</v>
      </c>
      <c r="D7" s="4">
        <v>69</v>
      </c>
      <c r="E7" s="4" t="s">
        <v>1137</v>
      </c>
      <c r="F7" s="6" t="s">
        <v>1138</v>
      </c>
      <c r="G7" s="4" t="s">
        <v>1139</v>
      </c>
      <c r="H7" s="4" t="s">
        <v>46</v>
      </c>
    </row>
    <row r="8" spans="1:8" ht="15.75" x14ac:dyDescent="0.25">
      <c r="A8" s="5">
        <v>37557</v>
      </c>
      <c r="B8" s="4" t="s">
        <v>5</v>
      </c>
      <c r="C8" s="4">
        <v>152</v>
      </c>
      <c r="D8" s="4">
        <v>93</v>
      </c>
      <c r="E8" s="4" t="s">
        <v>1177</v>
      </c>
      <c r="F8" s="6" t="s">
        <v>1178</v>
      </c>
      <c r="G8" s="4" t="s">
        <v>1179</v>
      </c>
      <c r="H8" s="4" t="s">
        <v>61</v>
      </c>
    </row>
    <row r="9" spans="1:8" ht="15.75" x14ac:dyDescent="0.25">
      <c r="A9" s="5">
        <v>38197</v>
      </c>
      <c r="B9" s="4" t="s">
        <v>5</v>
      </c>
      <c r="C9" s="4">
        <v>176</v>
      </c>
      <c r="D9" s="4">
        <v>47</v>
      </c>
      <c r="E9" s="4" t="s">
        <v>1180</v>
      </c>
      <c r="F9" s="6" t="s">
        <v>1181</v>
      </c>
      <c r="G9" s="4" t="s">
        <v>1182</v>
      </c>
      <c r="H9" s="4" t="s">
        <v>62</v>
      </c>
    </row>
    <row r="10" spans="1:8" ht="15.75" x14ac:dyDescent="0.25">
      <c r="A10" s="5">
        <v>37016</v>
      </c>
      <c r="B10" s="4" t="s">
        <v>5</v>
      </c>
      <c r="C10" s="4">
        <v>176</v>
      </c>
      <c r="D10" s="4">
        <v>61</v>
      </c>
      <c r="E10" s="4" t="s">
        <v>1187</v>
      </c>
      <c r="F10" s="6" t="s">
        <v>1188</v>
      </c>
      <c r="G10" s="4" t="s">
        <v>1189</v>
      </c>
      <c r="H10" s="4" t="s">
        <v>65</v>
      </c>
    </row>
    <row r="11" spans="1:8" ht="15.75" x14ac:dyDescent="0.25">
      <c r="A11" s="5">
        <v>38014</v>
      </c>
      <c r="B11" s="4" t="s">
        <v>5</v>
      </c>
      <c r="C11" s="4">
        <v>154</v>
      </c>
      <c r="D11" s="4">
        <v>71</v>
      </c>
      <c r="E11" s="4" t="s">
        <v>1193</v>
      </c>
      <c r="F11" s="6" t="s">
        <v>1194</v>
      </c>
      <c r="G11" s="4" t="s">
        <v>1195</v>
      </c>
      <c r="H11" s="4" t="s">
        <v>67</v>
      </c>
    </row>
    <row r="12" spans="1:8" ht="15.75" x14ac:dyDescent="0.25">
      <c r="A12" s="5">
        <v>38283</v>
      </c>
      <c r="B12" s="4" t="s">
        <v>5</v>
      </c>
      <c r="C12" s="4">
        <v>180</v>
      </c>
      <c r="D12" s="4">
        <v>76</v>
      </c>
      <c r="E12" s="4" t="s">
        <v>1198</v>
      </c>
      <c r="F12" s="6" t="s">
        <v>1069</v>
      </c>
      <c r="G12" s="4" t="s">
        <v>1199</v>
      </c>
      <c r="H12" s="4" t="s">
        <v>69</v>
      </c>
    </row>
    <row r="13" spans="1:8" ht="15.75" x14ac:dyDescent="0.25">
      <c r="A13" s="5">
        <v>37102</v>
      </c>
      <c r="B13" s="4" t="s">
        <v>5</v>
      </c>
      <c r="C13" s="4">
        <v>176</v>
      </c>
      <c r="D13" s="4">
        <v>60</v>
      </c>
      <c r="E13" s="4" t="s">
        <v>1200</v>
      </c>
      <c r="F13" s="6" t="s">
        <v>1201</v>
      </c>
      <c r="G13" s="4" t="s">
        <v>1202</v>
      </c>
      <c r="H13" s="4" t="s">
        <v>70</v>
      </c>
    </row>
    <row r="14" spans="1:8" ht="15.75" x14ac:dyDescent="0.25">
      <c r="A14" s="5">
        <v>37388</v>
      </c>
      <c r="B14" s="4" t="s">
        <v>5</v>
      </c>
      <c r="C14" s="4">
        <v>154</v>
      </c>
      <c r="D14" s="4">
        <v>80</v>
      </c>
      <c r="E14" s="4" t="s">
        <v>1211</v>
      </c>
      <c r="F14" s="6" t="s">
        <v>1212</v>
      </c>
      <c r="G14" s="4" t="s">
        <v>1213</v>
      </c>
      <c r="H14" s="4" t="s">
        <v>74</v>
      </c>
    </row>
    <row r="15" spans="1:8" ht="15.75" x14ac:dyDescent="0.25">
      <c r="A15" s="5">
        <v>38292</v>
      </c>
      <c r="B15" s="4" t="s">
        <v>5</v>
      </c>
      <c r="C15" s="4">
        <v>163</v>
      </c>
      <c r="D15" s="4">
        <v>92</v>
      </c>
      <c r="E15" s="4" t="s">
        <v>1248</v>
      </c>
      <c r="F15" s="6" t="s">
        <v>1105</v>
      </c>
      <c r="G15" s="4" t="s">
        <v>1249</v>
      </c>
      <c r="H15" s="4" t="s">
        <v>88</v>
      </c>
    </row>
    <row r="16" spans="1:8" ht="15.75" x14ac:dyDescent="0.25">
      <c r="A16" s="5">
        <v>37771</v>
      </c>
      <c r="B16" s="4" t="s">
        <v>5</v>
      </c>
      <c r="C16" s="4">
        <v>168</v>
      </c>
      <c r="D16" s="4">
        <v>51</v>
      </c>
      <c r="E16" s="4" t="s">
        <v>1250</v>
      </c>
      <c r="F16" s="6" t="s">
        <v>1251</v>
      </c>
      <c r="G16" s="4" t="s">
        <v>1252</v>
      </c>
      <c r="H16" s="4" t="s">
        <v>89</v>
      </c>
    </row>
    <row r="17" spans="1:8" ht="15.75" x14ac:dyDescent="0.25">
      <c r="A17" s="5">
        <v>37209</v>
      </c>
      <c r="B17" s="4" t="s">
        <v>5</v>
      </c>
      <c r="C17" s="4">
        <v>150</v>
      </c>
      <c r="D17" s="4">
        <v>82</v>
      </c>
      <c r="E17" s="4" t="s">
        <v>1362</v>
      </c>
      <c r="F17" s="6" t="s">
        <v>1170</v>
      </c>
      <c r="G17" s="4" t="s">
        <v>1363</v>
      </c>
      <c r="H17" s="4" t="s">
        <v>135</v>
      </c>
    </row>
    <row r="18" spans="1:8" ht="15.75" x14ac:dyDescent="0.25">
      <c r="A18" s="5">
        <v>37064</v>
      </c>
      <c r="B18" s="4" t="s">
        <v>5</v>
      </c>
      <c r="C18" s="4">
        <v>153</v>
      </c>
      <c r="D18" s="4">
        <v>53</v>
      </c>
      <c r="E18" s="4" t="s">
        <v>1369</v>
      </c>
      <c r="F18" s="6" t="s">
        <v>1370</v>
      </c>
      <c r="G18" s="4" t="s">
        <v>1371</v>
      </c>
      <c r="H18" s="4" t="s">
        <v>138</v>
      </c>
    </row>
    <row r="19" spans="1:8" ht="15.75" x14ac:dyDescent="0.25">
      <c r="A19" s="5">
        <v>38374</v>
      </c>
      <c r="B19" s="4" t="s">
        <v>5</v>
      </c>
      <c r="C19" s="4">
        <v>165</v>
      </c>
      <c r="D19" s="4">
        <v>57</v>
      </c>
      <c r="E19" s="4" t="s">
        <v>1378</v>
      </c>
      <c r="F19" s="6" t="s">
        <v>1379</v>
      </c>
      <c r="G19" s="4" t="s">
        <v>1380</v>
      </c>
      <c r="H19" s="4" t="s">
        <v>142</v>
      </c>
    </row>
    <row r="20" spans="1:8" ht="15.75" x14ac:dyDescent="0.25">
      <c r="A20" s="5">
        <v>38073</v>
      </c>
      <c r="B20" s="4" t="s">
        <v>5</v>
      </c>
      <c r="C20" s="4">
        <v>152</v>
      </c>
      <c r="D20" s="4">
        <v>95</v>
      </c>
      <c r="E20" s="4" t="s">
        <v>1399</v>
      </c>
      <c r="F20" s="6" t="s">
        <v>1081</v>
      </c>
      <c r="G20" s="4" t="s">
        <v>1400</v>
      </c>
      <c r="H20" s="4" t="s">
        <v>151</v>
      </c>
    </row>
    <row r="21" spans="1:8" ht="15.75" x14ac:dyDescent="0.25">
      <c r="A21" s="5">
        <v>37077</v>
      </c>
      <c r="B21" s="4" t="s">
        <v>5</v>
      </c>
      <c r="C21" s="4">
        <v>159</v>
      </c>
      <c r="D21" s="4">
        <v>83</v>
      </c>
      <c r="E21" s="4" t="s">
        <v>1408</v>
      </c>
      <c r="F21" s="6" t="s">
        <v>1352</v>
      </c>
      <c r="G21" s="4" t="s">
        <v>1409</v>
      </c>
      <c r="H21" s="4" t="s">
        <v>155</v>
      </c>
    </row>
    <row r="22" spans="1:8" ht="15.75" x14ac:dyDescent="0.25">
      <c r="A22" s="5">
        <v>38077</v>
      </c>
      <c r="B22" s="4" t="s">
        <v>5</v>
      </c>
      <c r="C22" s="4">
        <v>154</v>
      </c>
      <c r="D22" s="4">
        <v>61</v>
      </c>
      <c r="E22" s="4" t="s">
        <v>1410</v>
      </c>
      <c r="F22" s="6" t="s">
        <v>1170</v>
      </c>
      <c r="G22" s="4" t="s">
        <v>1411</v>
      </c>
      <c r="H22" s="4" t="s">
        <v>156</v>
      </c>
    </row>
    <row r="23" spans="1:8" ht="15.75" x14ac:dyDescent="0.25">
      <c r="A23" s="5">
        <v>38415</v>
      </c>
      <c r="B23" s="4" t="s">
        <v>5</v>
      </c>
      <c r="C23" s="4">
        <v>164</v>
      </c>
      <c r="D23" s="4">
        <v>60</v>
      </c>
      <c r="E23" s="4" t="s">
        <v>1425</v>
      </c>
      <c r="F23" s="6" t="s">
        <v>1204</v>
      </c>
      <c r="G23" s="4" t="s">
        <v>1426</v>
      </c>
      <c r="H23" s="4" t="s">
        <v>163</v>
      </c>
    </row>
    <row r="24" spans="1:8" ht="15.75" x14ac:dyDescent="0.25">
      <c r="A24" s="5">
        <v>37982</v>
      </c>
      <c r="B24" s="4" t="s">
        <v>5</v>
      </c>
      <c r="C24" s="4">
        <v>167</v>
      </c>
      <c r="D24" s="4">
        <v>59</v>
      </c>
      <c r="E24" s="4" t="s">
        <v>1438</v>
      </c>
      <c r="F24" s="6" t="s">
        <v>1141</v>
      </c>
      <c r="G24" s="4" t="s">
        <v>1439</v>
      </c>
      <c r="H24" s="4" t="s">
        <v>169</v>
      </c>
    </row>
    <row r="25" spans="1:8" ht="15.75" x14ac:dyDescent="0.25">
      <c r="A25" s="5">
        <v>38437</v>
      </c>
      <c r="B25" s="4" t="s">
        <v>5</v>
      </c>
      <c r="C25" s="4">
        <v>156</v>
      </c>
      <c r="D25" s="4">
        <v>48</v>
      </c>
      <c r="E25" s="4" t="s">
        <v>1453</v>
      </c>
      <c r="F25" s="6" t="s">
        <v>1144</v>
      </c>
      <c r="G25" s="4" t="s">
        <v>1454</v>
      </c>
      <c r="H25" s="4" t="s">
        <v>176</v>
      </c>
    </row>
    <row r="26" spans="1:8" ht="15.75" x14ac:dyDescent="0.25">
      <c r="A26" s="5">
        <v>37933</v>
      </c>
      <c r="B26" s="4" t="s">
        <v>5</v>
      </c>
      <c r="C26" s="4">
        <v>166</v>
      </c>
      <c r="D26" s="4">
        <v>85</v>
      </c>
      <c r="E26" s="4" t="s">
        <v>1457</v>
      </c>
      <c r="F26" s="6" t="s">
        <v>1191</v>
      </c>
      <c r="G26" s="4" t="s">
        <v>1458</v>
      </c>
      <c r="H26" s="4" t="s">
        <v>178</v>
      </c>
    </row>
    <row r="27" spans="1:8" ht="15.75" x14ac:dyDescent="0.25">
      <c r="A27" s="5">
        <v>38426</v>
      </c>
      <c r="B27" s="4" t="s">
        <v>5</v>
      </c>
      <c r="C27" s="4">
        <v>154</v>
      </c>
      <c r="D27" s="4">
        <v>66</v>
      </c>
      <c r="E27" s="4" t="s">
        <v>1471</v>
      </c>
      <c r="F27" s="6" t="s">
        <v>1094</v>
      </c>
      <c r="G27" s="4" t="s">
        <v>1472</v>
      </c>
      <c r="H27" s="4" t="s">
        <v>185</v>
      </c>
    </row>
    <row r="28" spans="1:8" ht="15.75" x14ac:dyDescent="0.25">
      <c r="A28" s="5">
        <v>37385</v>
      </c>
      <c r="B28" s="4" t="s">
        <v>5</v>
      </c>
      <c r="C28" s="4">
        <v>156</v>
      </c>
      <c r="D28" s="4">
        <v>85</v>
      </c>
      <c r="E28" s="4" t="s">
        <v>1486</v>
      </c>
      <c r="F28" s="6" t="s">
        <v>1099</v>
      </c>
      <c r="G28" s="4" t="s">
        <v>1487</v>
      </c>
      <c r="H28" s="4" t="s">
        <v>191</v>
      </c>
    </row>
    <row r="29" spans="1:8" ht="15.75" x14ac:dyDescent="0.25">
      <c r="A29" s="5">
        <v>37384</v>
      </c>
      <c r="B29" s="4" t="s">
        <v>5</v>
      </c>
      <c r="C29" s="4">
        <v>165</v>
      </c>
      <c r="D29" s="4">
        <v>53</v>
      </c>
      <c r="E29" s="4" t="s">
        <v>1504</v>
      </c>
      <c r="F29" s="6" t="s">
        <v>1228</v>
      </c>
      <c r="G29" s="4" t="s">
        <v>1505</v>
      </c>
      <c r="H29" s="4" t="s">
        <v>200</v>
      </c>
    </row>
    <row r="30" spans="1:8" ht="15.75" x14ac:dyDescent="0.25">
      <c r="A30" s="5">
        <v>37860</v>
      </c>
      <c r="B30" s="4" t="s">
        <v>5</v>
      </c>
      <c r="C30" s="4">
        <v>168</v>
      </c>
      <c r="D30" s="4">
        <v>67</v>
      </c>
      <c r="E30" s="4" t="s">
        <v>1508</v>
      </c>
      <c r="F30" s="6" t="s">
        <v>1246</v>
      </c>
      <c r="G30" s="4" t="s">
        <v>1509</v>
      </c>
      <c r="H30" s="4" t="s">
        <v>202</v>
      </c>
    </row>
    <row r="31" spans="1:8" ht="15.75" x14ac:dyDescent="0.25">
      <c r="A31" s="5">
        <v>37142</v>
      </c>
      <c r="B31" s="4" t="s">
        <v>5</v>
      </c>
      <c r="C31" s="4">
        <v>177</v>
      </c>
      <c r="D31" s="4">
        <v>80</v>
      </c>
      <c r="E31" s="4" t="s">
        <v>1514</v>
      </c>
      <c r="F31" s="6" t="s">
        <v>1254</v>
      </c>
      <c r="G31" s="4" t="s">
        <v>1515</v>
      </c>
      <c r="H31" s="4" t="s">
        <v>205</v>
      </c>
    </row>
    <row r="32" spans="1:8" ht="15.75" x14ac:dyDescent="0.25">
      <c r="A32" s="5">
        <v>38444</v>
      </c>
      <c r="B32" s="4" t="s">
        <v>5</v>
      </c>
      <c r="C32" s="4">
        <v>180</v>
      </c>
      <c r="D32" s="4">
        <v>86</v>
      </c>
      <c r="E32" s="4" t="s">
        <v>1592</v>
      </c>
      <c r="F32" s="6" t="s">
        <v>1072</v>
      </c>
      <c r="G32" s="4" t="s">
        <v>1593</v>
      </c>
      <c r="H32" s="4" t="s">
        <v>241</v>
      </c>
    </row>
    <row r="33" spans="1:8" ht="15.75" x14ac:dyDescent="0.25">
      <c r="A33" s="5">
        <v>37469</v>
      </c>
      <c r="B33" s="4" t="s">
        <v>5</v>
      </c>
      <c r="C33" s="4">
        <v>165</v>
      </c>
      <c r="D33" s="4">
        <v>71</v>
      </c>
      <c r="E33" s="4" t="s">
        <v>1594</v>
      </c>
      <c r="F33" s="6" t="s">
        <v>1099</v>
      </c>
      <c r="G33" s="4" t="s">
        <v>1595</v>
      </c>
      <c r="H33" s="4" t="s">
        <v>242</v>
      </c>
    </row>
    <row r="34" spans="1:8" ht="15.75" x14ac:dyDescent="0.25">
      <c r="A34" s="5">
        <v>37342</v>
      </c>
      <c r="B34" s="4" t="s">
        <v>5</v>
      </c>
      <c r="C34" s="4">
        <v>162</v>
      </c>
      <c r="D34" s="4">
        <v>94</v>
      </c>
      <c r="E34" s="4" t="s">
        <v>1608</v>
      </c>
      <c r="F34" s="6" t="s">
        <v>1170</v>
      </c>
      <c r="G34" s="4" t="s">
        <v>1609</v>
      </c>
      <c r="H34" s="4" t="s">
        <v>249</v>
      </c>
    </row>
    <row r="35" spans="1:8" ht="15.75" x14ac:dyDescent="0.25">
      <c r="A35" s="5">
        <v>38226</v>
      </c>
      <c r="B35" s="4" t="s">
        <v>5</v>
      </c>
      <c r="C35" s="4">
        <v>158</v>
      </c>
      <c r="D35" s="4">
        <v>84</v>
      </c>
      <c r="E35" s="4" t="s">
        <v>1628</v>
      </c>
      <c r="F35" s="6" t="s">
        <v>1066</v>
      </c>
      <c r="G35" s="4" t="s">
        <v>1629</v>
      </c>
      <c r="H35" s="4" t="s">
        <v>259</v>
      </c>
    </row>
    <row r="36" spans="1:8" ht="15.75" x14ac:dyDescent="0.25">
      <c r="A36" s="5">
        <v>37453</v>
      </c>
      <c r="B36" s="4" t="s">
        <v>5</v>
      </c>
      <c r="C36" s="4">
        <v>165</v>
      </c>
      <c r="D36" s="4">
        <v>64</v>
      </c>
      <c r="E36" s="4" t="s">
        <v>1640</v>
      </c>
      <c r="F36" s="6" t="s">
        <v>1060</v>
      </c>
      <c r="G36" s="4" t="s">
        <v>1641</v>
      </c>
      <c r="H36" s="4" t="s">
        <v>265</v>
      </c>
    </row>
    <row r="37" spans="1:8" ht="15.75" x14ac:dyDescent="0.25">
      <c r="A37" s="5">
        <v>38439</v>
      </c>
      <c r="B37" s="4" t="s">
        <v>5</v>
      </c>
      <c r="C37" s="4">
        <v>171</v>
      </c>
      <c r="D37" s="4">
        <v>85</v>
      </c>
      <c r="E37" s="4" t="s">
        <v>1646</v>
      </c>
      <c r="F37" s="6" t="s">
        <v>1306</v>
      </c>
      <c r="G37" s="4" t="s">
        <v>1647</v>
      </c>
      <c r="H37" s="4" t="s">
        <v>268</v>
      </c>
    </row>
    <row r="38" spans="1:8" ht="15.75" x14ac:dyDescent="0.25">
      <c r="A38" s="5">
        <v>38042</v>
      </c>
      <c r="B38" s="4" t="s">
        <v>5</v>
      </c>
      <c r="C38" s="4">
        <v>174</v>
      </c>
      <c r="D38" s="4">
        <v>52</v>
      </c>
      <c r="E38" s="4" t="s">
        <v>1656</v>
      </c>
      <c r="F38" s="6" t="s">
        <v>1188</v>
      </c>
      <c r="G38" s="4" t="s">
        <v>1657</v>
      </c>
      <c r="H38" s="4" t="s">
        <v>273</v>
      </c>
    </row>
    <row r="39" spans="1:8" ht="15.75" x14ac:dyDescent="0.25">
      <c r="A39" s="5">
        <v>37810</v>
      </c>
      <c r="B39" s="4" t="s">
        <v>5</v>
      </c>
      <c r="C39" s="4">
        <v>162</v>
      </c>
      <c r="D39" s="4">
        <v>46</v>
      </c>
      <c r="E39" s="4" t="s">
        <v>1666</v>
      </c>
      <c r="F39" s="6" t="s">
        <v>1212</v>
      </c>
      <c r="G39" s="4" t="s">
        <v>1667</v>
      </c>
      <c r="H39" s="4" t="s">
        <v>278</v>
      </c>
    </row>
    <row r="40" spans="1:8" ht="15.75" x14ac:dyDescent="0.25">
      <c r="A40" s="5">
        <v>37592</v>
      </c>
      <c r="B40" s="4" t="s">
        <v>5</v>
      </c>
      <c r="C40" s="4">
        <v>161</v>
      </c>
      <c r="D40" s="4">
        <v>48</v>
      </c>
      <c r="E40" s="4" t="s">
        <v>1670</v>
      </c>
      <c r="F40" s="6" t="s">
        <v>1161</v>
      </c>
      <c r="G40" s="4" t="s">
        <v>1671</v>
      </c>
      <c r="H40" s="4" t="s">
        <v>280</v>
      </c>
    </row>
    <row r="41" spans="1:8" ht="15.75" x14ac:dyDescent="0.25">
      <c r="A41" s="5">
        <v>38246</v>
      </c>
      <c r="B41" s="4" t="s">
        <v>5</v>
      </c>
      <c r="C41" s="4">
        <v>179</v>
      </c>
      <c r="D41" s="4">
        <v>81</v>
      </c>
      <c r="E41" s="4" t="s">
        <v>1713</v>
      </c>
      <c r="F41" s="6" t="s">
        <v>1306</v>
      </c>
      <c r="G41" s="4" t="s">
        <v>1714</v>
      </c>
      <c r="H41" s="4" t="s">
        <v>300</v>
      </c>
    </row>
    <row r="42" spans="1:8" ht="15.75" x14ac:dyDescent="0.25">
      <c r="A42" s="5">
        <v>37444</v>
      </c>
      <c r="B42" s="4" t="s">
        <v>5</v>
      </c>
      <c r="C42" s="4">
        <v>171</v>
      </c>
      <c r="D42" s="4">
        <v>49</v>
      </c>
      <c r="E42" s="4" t="s">
        <v>1735</v>
      </c>
      <c r="F42" s="6" t="s">
        <v>1395</v>
      </c>
      <c r="G42" s="4" t="s">
        <v>1736</v>
      </c>
      <c r="H42" s="4" t="s">
        <v>311</v>
      </c>
    </row>
    <row r="43" spans="1:8" ht="15.75" x14ac:dyDescent="0.25">
      <c r="A43" s="5">
        <v>38265</v>
      </c>
      <c r="B43" s="4" t="s">
        <v>5</v>
      </c>
      <c r="C43" s="4">
        <v>164</v>
      </c>
      <c r="D43" s="4">
        <v>65</v>
      </c>
      <c r="E43" s="4" t="s">
        <v>1741</v>
      </c>
      <c r="F43" s="6" t="s">
        <v>1278</v>
      </c>
      <c r="G43" s="4" t="s">
        <v>1742</v>
      </c>
      <c r="H43" s="4" t="s">
        <v>314</v>
      </c>
    </row>
    <row r="44" spans="1:8" ht="15.75" x14ac:dyDescent="0.25">
      <c r="A44" s="5">
        <v>37095</v>
      </c>
      <c r="B44" s="4" t="s">
        <v>5</v>
      </c>
      <c r="C44" s="4">
        <v>179</v>
      </c>
      <c r="D44" s="4">
        <v>76</v>
      </c>
      <c r="E44" s="4" t="s">
        <v>1776</v>
      </c>
      <c r="F44" s="6" t="s">
        <v>1204</v>
      </c>
      <c r="G44" s="4" t="s">
        <v>1777</v>
      </c>
      <c r="H44" s="4" t="s">
        <v>330</v>
      </c>
    </row>
    <row r="45" spans="1:8" ht="15.75" x14ac:dyDescent="0.25">
      <c r="A45" s="5">
        <v>37879</v>
      </c>
      <c r="B45" s="4" t="s">
        <v>5</v>
      </c>
      <c r="C45" s="4">
        <v>180</v>
      </c>
      <c r="D45" s="4">
        <v>74</v>
      </c>
      <c r="E45" s="4" t="s">
        <v>1858</v>
      </c>
      <c r="F45" s="6" t="s">
        <v>1204</v>
      </c>
      <c r="G45" s="4" t="s">
        <v>1859</v>
      </c>
      <c r="H45" s="4" t="s">
        <v>368</v>
      </c>
    </row>
    <row r="46" spans="1:8" ht="15.75" x14ac:dyDescent="0.25">
      <c r="A46" s="5">
        <v>37255</v>
      </c>
      <c r="B46" s="4" t="s">
        <v>5</v>
      </c>
      <c r="C46" s="4">
        <v>177</v>
      </c>
      <c r="D46" s="4">
        <v>67</v>
      </c>
      <c r="E46" s="4" t="s">
        <v>1874</v>
      </c>
      <c r="F46" s="6" t="s">
        <v>1568</v>
      </c>
      <c r="G46" s="4" t="s">
        <v>1875</v>
      </c>
      <c r="H46" s="4" t="s">
        <v>376</v>
      </c>
    </row>
    <row r="47" spans="1:8" ht="15.75" x14ac:dyDescent="0.25">
      <c r="A47" s="5">
        <v>37963</v>
      </c>
      <c r="B47" s="4" t="s">
        <v>5</v>
      </c>
      <c r="C47" s="4">
        <v>175</v>
      </c>
      <c r="D47" s="4">
        <v>64</v>
      </c>
      <c r="E47" s="4" t="s">
        <v>1892</v>
      </c>
      <c r="F47" s="6" t="s">
        <v>1677</v>
      </c>
      <c r="G47" s="4" t="s">
        <v>1893</v>
      </c>
      <c r="H47" s="4" t="s">
        <v>385</v>
      </c>
    </row>
    <row r="48" spans="1:8" ht="15.75" x14ac:dyDescent="0.25">
      <c r="A48" s="5">
        <v>37754</v>
      </c>
      <c r="B48" s="4" t="s">
        <v>5</v>
      </c>
      <c r="C48" s="4">
        <v>163</v>
      </c>
      <c r="D48" s="4">
        <v>76</v>
      </c>
      <c r="E48" s="4" t="s">
        <v>1901</v>
      </c>
      <c r="F48" s="6" t="s">
        <v>1111</v>
      </c>
      <c r="G48" s="4" t="s">
        <v>1902</v>
      </c>
      <c r="H48" s="4" t="s">
        <v>390</v>
      </c>
    </row>
    <row r="49" spans="1:8" ht="15.75" x14ac:dyDescent="0.25">
      <c r="A49" s="5">
        <v>38044</v>
      </c>
      <c r="B49" s="4" t="s">
        <v>5</v>
      </c>
      <c r="C49" s="4">
        <v>179</v>
      </c>
      <c r="D49" s="4">
        <v>83</v>
      </c>
      <c r="E49" s="4" t="s">
        <v>1916</v>
      </c>
      <c r="F49" s="6" t="s">
        <v>1246</v>
      </c>
      <c r="G49" s="4" t="s">
        <v>1917</v>
      </c>
      <c r="H49" s="4" t="s">
        <v>397</v>
      </c>
    </row>
    <row r="50" spans="1:8" ht="15.75" x14ac:dyDescent="0.25">
      <c r="A50" s="5">
        <v>37336</v>
      </c>
      <c r="B50" s="4" t="s">
        <v>5</v>
      </c>
      <c r="C50" s="4">
        <v>168</v>
      </c>
      <c r="D50" s="4">
        <v>51</v>
      </c>
      <c r="E50" s="4" t="s">
        <v>1927</v>
      </c>
      <c r="F50" s="6" t="s">
        <v>1057</v>
      </c>
      <c r="G50" s="4" t="s">
        <v>1928</v>
      </c>
      <c r="H50" s="4" t="s">
        <v>402</v>
      </c>
    </row>
    <row r="51" spans="1:8" ht="15.75" x14ac:dyDescent="0.25">
      <c r="A51" s="5">
        <v>37082</v>
      </c>
      <c r="B51" s="4" t="s">
        <v>5</v>
      </c>
      <c r="C51" s="4">
        <v>168</v>
      </c>
      <c r="D51" s="4">
        <v>64</v>
      </c>
      <c r="E51" s="4" t="s">
        <v>1929</v>
      </c>
      <c r="F51" s="6" t="s">
        <v>1341</v>
      </c>
      <c r="G51" s="4" t="s">
        <v>1930</v>
      </c>
      <c r="H51" s="4" t="s">
        <v>403</v>
      </c>
    </row>
    <row r="52" spans="1:8" ht="15.75" x14ac:dyDescent="0.25">
      <c r="A52" s="5">
        <v>38419</v>
      </c>
      <c r="B52" s="4" t="s">
        <v>5</v>
      </c>
      <c r="C52" s="4">
        <v>158</v>
      </c>
      <c r="D52" s="4">
        <v>56</v>
      </c>
      <c r="E52" s="4" t="s">
        <v>1965</v>
      </c>
      <c r="F52" s="6" t="s">
        <v>1084</v>
      </c>
      <c r="G52" s="4" t="s">
        <v>1966</v>
      </c>
      <c r="H52" s="4" t="s">
        <v>420</v>
      </c>
    </row>
    <row r="53" spans="1:8" ht="15.75" x14ac:dyDescent="0.25">
      <c r="A53" s="5">
        <v>37677</v>
      </c>
      <c r="B53" s="4" t="s">
        <v>5</v>
      </c>
      <c r="C53" s="4">
        <v>155</v>
      </c>
      <c r="D53" s="4">
        <v>71</v>
      </c>
      <c r="E53" s="4" t="s">
        <v>1974</v>
      </c>
      <c r="F53" s="6" t="s">
        <v>1220</v>
      </c>
      <c r="G53" s="4" t="s">
        <v>1975</v>
      </c>
      <c r="H53" s="4" t="s">
        <v>424</v>
      </c>
    </row>
    <row r="54" spans="1:8" ht="15.75" x14ac:dyDescent="0.25">
      <c r="A54" s="5">
        <v>37252</v>
      </c>
      <c r="B54" s="4" t="s">
        <v>5</v>
      </c>
      <c r="C54" s="4">
        <v>157</v>
      </c>
      <c r="D54" s="4">
        <v>59</v>
      </c>
      <c r="E54" s="4" t="s">
        <v>1986</v>
      </c>
      <c r="F54" s="6" t="s">
        <v>1352</v>
      </c>
      <c r="G54" s="4" t="s">
        <v>1987</v>
      </c>
      <c r="H54" s="4" t="s">
        <v>430</v>
      </c>
    </row>
    <row r="55" spans="1:8" ht="15.75" x14ac:dyDescent="0.25">
      <c r="A55" s="5">
        <v>38092</v>
      </c>
      <c r="B55" s="4" t="s">
        <v>5</v>
      </c>
      <c r="C55" s="4">
        <v>171</v>
      </c>
      <c r="D55" s="4">
        <v>62</v>
      </c>
      <c r="E55" s="4" t="s">
        <v>1992</v>
      </c>
      <c r="F55" s="6" t="s">
        <v>1257</v>
      </c>
      <c r="G55" s="4" t="s">
        <v>1993</v>
      </c>
      <c r="H55" s="4" t="s">
        <v>433</v>
      </c>
    </row>
    <row r="56" spans="1:8" ht="15.75" x14ac:dyDescent="0.25">
      <c r="A56" s="5">
        <v>37972</v>
      </c>
      <c r="B56" s="4" t="s">
        <v>5</v>
      </c>
      <c r="C56" s="4">
        <v>175</v>
      </c>
      <c r="D56" s="4">
        <v>48</v>
      </c>
      <c r="E56" s="4" t="s">
        <v>1999</v>
      </c>
      <c r="F56" s="6" t="s">
        <v>1329</v>
      </c>
      <c r="G56" s="4" t="s">
        <v>2000</v>
      </c>
      <c r="H56" s="4" t="s">
        <v>437</v>
      </c>
    </row>
    <row r="57" spans="1:8" ht="15.75" x14ac:dyDescent="0.25">
      <c r="A57" s="5">
        <v>38285</v>
      </c>
      <c r="B57" s="4" t="s">
        <v>5</v>
      </c>
      <c r="C57" s="4">
        <v>155</v>
      </c>
      <c r="D57" s="4">
        <v>61</v>
      </c>
      <c r="E57" s="4" t="s">
        <v>2005</v>
      </c>
      <c r="F57" s="6" t="s">
        <v>1246</v>
      </c>
      <c r="G57" s="4" t="s">
        <v>2006</v>
      </c>
      <c r="H57" s="4" t="s">
        <v>439</v>
      </c>
    </row>
    <row r="58" spans="1:8" ht="15.75" x14ac:dyDescent="0.25">
      <c r="A58" s="5">
        <v>37082</v>
      </c>
      <c r="B58" s="4" t="s">
        <v>5</v>
      </c>
      <c r="C58" s="4">
        <v>154</v>
      </c>
      <c r="D58" s="4">
        <v>67</v>
      </c>
      <c r="E58" s="4" t="s">
        <v>2007</v>
      </c>
      <c r="F58" s="6" t="s">
        <v>1370</v>
      </c>
      <c r="G58" s="4" t="s">
        <v>2008</v>
      </c>
      <c r="H58" s="4" t="s">
        <v>440</v>
      </c>
    </row>
    <row r="59" spans="1:8" ht="15.75" x14ac:dyDescent="0.25">
      <c r="A59" s="5">
        <v>37749</v>
      </c>
      <c r="B59" s="4" t="s">
        <v>5</v>
      </c>
      <c r="C59" s="4">
        <v>161</v>
      </c>
      <c r="D59" s="4">
        <v>81</v>
      </c>
      <c r="E59" s="4" t="s">
        <v>2013</v>
      </c>
      <c r="F59" s="6" t="s">
        <v>1482</v>
      </c>
      <c r="G59" s="4" t="s">
        <v>2014</v>
      </c>
      <c r="H59" s="4" t="s">
        <v>443</v>
      </c>
    </row>
    <row r="60" spans="1:8" ht="15.75" x14ac:dyDescent="0.25">
      <c r="A60" s="5">
        <v>37519</v>
      </c>
      <c r="B60" s="4" t="s">
        <v>5</v>
      </c>
      <c r="C60" s="4">
        <v>159</v>
      </c>
      <c r="D60" s="4">
        <v>69</v>
      </c>
      <c r="E60" s="4" t="s">
        <v>2035</v>
      </c>
      <c r="F60" s="6" t="s">
        <v>1194</v>
      </c>
      <c r="G60" s="4" t="s">
        <v>2036</v>
      </c>
      <c r="H60" s="4" t="s">
        <v>454</v>
      </c>
    </row>
    <row r="61" spans="1:8" ht="15.75" x14ac:dyDescent="0.25">
      <c r="A61" s="5">
        <v>37227</v>
      </c>
      <c r="B61" s="4" t="s">
        <v>5</v>
      </c>
      <c r="C61" s="4">
        <v>177</v>
      </c>
      <c r="D61" s="4">
        <v>76</v>
      </c>
      <c r="E61" s="4" t="s">
        <v>2041</v>
      </c>
      <c r="F61" s="6" t="s">
        <v>1060</v>
      </c>
      <c r="G61" s="4" t="s">
        <v>2042</v>
      </c>
      <c r="H61" s="4" t="s">
        <v>457</v>
      </c>
    </row>
    <row r="62" spans="1:8" ht="15.75" x14ac:dyDescent="0.25">
      <c r="A62" s="5">
        <v>37113</v>
      </c>
      <c r="B62" s="4" t="s">
        <v>5</v>
      </c>
      <c r="C62" s="4">
        <v>174</v>
      </c>
      <c r="D62" s="4">
        <v>74</v>
      </c>
      <c r="E62" s="4" t="s">
        <v>2050</v>
      </c>
      <c r="F62" s="6" t="s">
        <v>1094</v>
      </c>
      <c r="G62" s="4" t="s">
        <v>2051</v>
      </c>
      <c r="H62" s="4" t="s">
        <v>462</v>
      </c>
    </row>
    <row r="63" spans="1:8" ht="15.75" x14ac:dyDescent="0.25">
      <c r="A63" s="5">
        <v>38314</v>
      </c>
      <c r="B63" s="4" t="s">
        <v>5</v>
      </c>
      <c r="C63" s="4">
        <v>167</v>
      </c>
      <c r="D63" s="4">
        <v>76</v>
      </c>
      <c r="E63" s="4" t="s">
        <v>2062</v>
      </c>
      <c r="F63" s="6" t="s">
        <v>1060</v>
      </c>
      <c r="G63" s="4" t="s">
        <v>2063</v>
      </c>
      <c r="H63" s="4" t="s">
        <v>468</v>
      </c>
    </row>
    <row r="64" spans="1:8" ht="15.75" x14ac:dyDescent="0.25">
      <c r="A64" s="5">
        <v>37611</v>
      </c>
      <c r="B64" s="4" t="s">
        <v>5</v>
      </c>
      <c r="C64" s="4">
        <v>166</v>
      </c>
      <c r="D64" s="4">
        <v>57</v>
      </c>
      <c r="E64" s="4" t="s">
        <v>2066</v>
      </c>
      <c r="F64" s="6" t="s">
        <v>1278</v>
      </c>
      <c r="G64" s="4" t="s">
        <v>2067</v>
      </c>
      <c r="H64" s="4" t="s">
        <v>470</v>
      </c>
    </row>
    <row r="65" spans="1:8" ht="15.75" x14ac:dyDescent="0.25">
      <c r="A65" s="5">
        <v>38466</v>
      </c>
      <c r="B65" s="4" t="s">
        <v>5</v>
      </c>
      <c r="C65" s="4">
        <v>159</v>
      </c>
      <c r="D65" s="4">
        <v>51</v>
      </c>
      <c r="E65" s="4" t="s">
        <v>2076</v>
      </c>
      <c r="F65" s="6" t="s">
        <v>1677</v>
      </c>
      <c r="G65" s="4" t="s">
        <v>2077</v>
      </c>
      <c r="H65" s="4" t="s">
        <v>475</v>
      </c>
    </row>
    <row r="66" spans="1:8" ht="15.75" x14ac:dyDescent="0.25">
      <c r="A66" s="5">
        <v>38285</v>
      </c>
      <c r="B66" s="4" t="s">
        <v>5</v>
      </c>
      <c r="C66" s="4">
        <v>165</v>
      </c>
      <c r="D66" s="4">
        <v>90</v>
      </c>
      <c r="E66" s="4" t="s">
        <v>2110</v>
      </c>
      <c r="F66" s="6" t="s">
        <v>1173</v>
      </c>
      <c r="G66" s="4" t="s">
        <v>2111</v>
      </c>
      <c r="H66" s="4" t="s">
        <v>492</v>
      </c>
    </row>
    <row r="67" spans="1:8" ht="15.75" x14ac:dyDescent="0.25">
      <c r="A67" s="5">
        <v>37337</v>
      </c>
      <c r="B67" s="4" t="s">
        <v>5</v>
      </c>
      <c r="C67" s="4">
        <v>178</v>
      </c>
      <c r="D67" s="4">
        <v>94</v>
      </c>
      <c r="E67" s="4" t="s">
        <v>2118</v>
      </c>
      <c r="F67" s="6" t="s">
        <v>1057</v>
      </c>
      <c r="G67" s="4" t="s">
        <v>2119</v>
      </c>
      <c r="H67" s="4" t="s">
        <v>496</v>
      </c>
    </row>
    <row r="68" spans="1:8" ht="15.75" x14ac:dyDescent="0.25">
      <c r="A68" s="5">
        <v>37295</v>
      </c>
      <c r="B68" s="4" t="s">
        <v>5</v>
      </c>
      <c r="C68" s="4">
        <v>155</v>
      </c>
      <c r="D68" s="4">
        <v>85</v>
      </c>
      <c r="E68" s="4" t="s">
        <v>2134</v>
      </c>
      <c r="F68" s="6" t="s">
        <v>1306</v>
      </c>
      <c r="G68" s="4" t="s">
        <v>2135</v>
      </c>
      <c r="H68" s="4" t="s">
        <v>504</v>
      </c>
    </row>
    <row r="69" spans="1:8" ht="15.75" x14ac:dyDescent="0.25">
      <c r="A69" s="5">
        <v>37109</v>
      </c>
      <c r="B69" s="4" t="s">
        <v>5</v>
      </c>
      <c r="C69" s="4">
        <v>178</v>
      </c>
      <c r="D69" s="4">
        <v>73</v>
      </c>
      <c r="E69" s="4" t="s">
        <v>2136</v>
      </c>
      <c r="F69" s="6" t="s">
        <v>1404</v>
      </c>
      <c r="G69" s="4" t="s">
        <v>2137</v>
      </c>
      <c r="H69" s="4" t="s">
        <v>505</v>
      </c>
    </row>
    <row r="70" spans="1:8" ht="15.75" x14ac:dyDescent="0.25">
      <c r="A70" s="5">
        <v>37106</v>
      </c>
      <c r="B70" s="4" t="s">
        <v>5</v>
      </c>
      <c r="C70" s="4">
        <v>156</v>
      </c>
      <c r="D70" s="4">
        <v>61</v>
      </c>
      <c r="E70" s="4" t="s">
        <v>2138</v>
      </c>
      <c r="F70" s="6" t="s">
        <v>1075</v>
      </c>
      <c r="G70" s="4" t="s">
        <v>2139</v>
      </c>
      <c r="H70" s="4" t="s">
        <v>506</v>
      </c>
    </row>
    <row r="71" spans="1:8" ht="15.75" x14ac:dyDescent="0.25">
      <c r="A71" s="5">
        <v>37408</v>
      </c>
      <c r="B71" s="4" t="s">
        <v>5</v>
      </c>
      <c r="C71" s="4">
        <v>156</v>
      </c>
      <c r="D71" s="4">
        <v>77</v>
      </c>
      <c r="E71" s="4" t="s">
        <v>2140</v>
      </c>
      <c r="F71" s="6" t="s">
        <v>1141</v>
      </c>
      <c r="G71" s="4" t="s">
        <v>2141</v>
      </c>
      <c r="H71" s="4" t="s">
        <v>507</v>
      </c>
    </row>
    <row r="72" spans="1:8" ht="15.75" x14ac:dyDescent="0.25">
      <c r="A72" s="5">
        <v>37361</v>
      </c>
      <c r="B72" s="4" t="s">
        <v>5</v>
      </c>
      <c r="C72" s="4">
        <v>162</v>
      </c>
      <c r="D72" s="4">
        <v>87</v>
      </c>
      <c r="E72" s="4" t="s">
        <v>2162</v>
      </c>
      <c r="F72" s="6" t="s">
        <v>1204</v>
      </c>
      <c r="G72" s="4" t="s">
        <v>2163</v>
      </c>
      <c r="H72" s="4" t="s">
        <v>518</v>
      </c>
    </row>
    <row r="73" spans="1:8" ht="15.75" x14ac:dyDescent="0.25">
      <c r="A73" s="5">
        <v>37608</v>
      </c>
      <c r="B73" s="4" t="s">
        <v>5</v>
      </c>
      <c r="C73" s="4">
        <v>176</v>
      </c>
      <c r="D73" s="4">
        <v>72</v>
      </c>
      <c r="E73" s="4" t="s">
        <v>2185</v>
      </c>
      <c r="F73" s="6" t="s">
        <v>1231</v>
      </c>
      <c r="G73" s="4" t="s">
        <v>2186</v>
      </c>
      <c r="H73" s="4" t="s">
        <v>530</v>
      </c>
    </row>
    <row r="74" spans="1:8" ht="15.75" x14ac:dyDescent="0.25">
      <c r="A74" s="5">
        <v>37415</v>
      </c>
      <c r="B74" s="4" t="s">
        <v>5</v>
      </c>
      <c r="C74" s="4">
        <v>156</v>
      </c>
      <c r="D74" s="4">
        <v>68</v>
      </c>
      <c r="E74" s="4" t="s">
        <v>2193</v>
      </c>
      <c r="F74" s="6" t="s">
        <v>1105</v>
      </c>
      <c r="G74" s="4" t="s">
        <v>2194</v>
      </c>
      <c r="H74" s="4" t="s">
        <v>534</v>
      </c>
    </row>
    <row r="75" spans="1:8" ht="15.75" x14ac:dyDescent="0.25">
      <c r="A75" s="5">
        <v>38353</v>
      </c>
      <c r="B75" s="4" t="s">
        <v>5</v>
      </c>
      <c r="C75" s="4">
        <v>176</v>
      </c>
      <c r="D75" s="4">
        <v>65</v>
      </c>
      <c r="E75" s="4" t="s">
        <v>2195</v>
      </c>
      <c r="F75" s="6" t="s">
        <v>1141</v>
      </c>
      <c r="G75" s="4" t="s">
        <v>2196</v>
      </c>
      <c r="H75" s="4" t="s">
        <v>535</v>
      </c>
    </row>
    <row r="76" spans="1:8" ht="15.75" x14ac:dyDescent="0.25">
      <c r="A76" s="5">
        <v>38187</v>
      </c>
      <c r="B76" s="4" t="s">
        <v>5</v>
      </c>
      <c r="C76" s="4">
        <v>177</v>
      </c>
      <c r="D76" s="4">
        <v>48</v>
      </c>
      <c r="E76" s="4" t="s">
        <v>2201</v>
      </c>
      <c r="F76" s="6" t="s">
        <v>1303</v>
      </c>
      <c r="G76" s="4" t="s">
        <v>2202</v>
      </c>
      <c r="H76" s="4" t="s">
        <v>538</v>
      </c>
    </row>
    <row r="77" spans="1:8" ht="15.75" x14ac:dyDescent="0.25">
      <c r="A77" s="5">
        <v>37514</v>
      </c>
      <c r="B77" s="4" t="s">
        <v>5</v>
      </c>
      <c r="C77" s="4">
        <v>157</v>
      </c>
      <c r="D77" s="4">
        <v>62</v>
      </c>
      <c r="E77" s="4" t="s">
        <v>2164</v>
      </c>
      <c r="F77" s="6" t="s">
        <v>1170</v>
      </c>
      <c r="G77" s="4" t="s">
        <v>2250</v>
      </c>
      <c r="H77" s="4" t="s">
        <v>562</v>
      </c>
    </row>
    <row r="78" spans="1:8" ht="15.75" x14ac:dyDescent="0.25">
      <c r="A78" s="5">
        <v>37316</v>
      </c>
      <c r="B78" s="4" t="s">
        <v>5</v>
      </c>
      <c r="C78" s="4">
        <v>170</v>
      </c>
      <c r="D78" s="4">
        <v>54</v>
      </c>
      <c r="E78" s="4" t="s">
        <v>2259</v>
      </c>
      <c r="F78" s="6" t="s">
        <v>1173</v>
      </c>
      <c r="G78" s="4" t="s">
        <v>2260</v>
      </c>
      <c r="H78" s="4" t="s">
        <v>567</v>
      </c>
    </row>
    <row r="79" spans="1:8" ht="15.75" x14ac:dyDescent="0.25">
      <c r="A79" s="5">
        <v>38420</v>
      </c>
      <c r="B79" s="4" t="s">
        <v>5</v>
      </c>
      <c r="C79" s="4">
        <v>180</v>
      </c>
      <c r="D79" s="4">
        <v>55</v>
      </c>
      <c r="E79" s="4" t="s">
        <v>2271</v>
      </c>
      <c r="F79" s="6" t="s">
        <v>1843</v>
      </c>
      <c r="G79" s="4" t="s">
        <v>2272</v>
      </c>
      <c r="H79" s="4" t="s">
        <v>573</v>
      </c>
    </row>
    <row r="80" spans="1:8" ht="15.75" x14ac:dyDescent="0.25">
      <c r="A80" s="5">
        <v>37449</v>
      </c>
      <c r="B80" s="4" t="s">
        <v>5</v>
      </c>
      <c r="C80" s="4">
        <v>173</v>
      </c>
      <c r="D80" s="4">
        <v>62</v>
      </c>
      <c r="E80" s="4" t="s">
        <v>2312</v>
      </c>
      <c r="F80" s="6" t="s">
        <v>1341</v>
      </c>
      <c r="G80" s="4" t="s">
        <v>2313</v>
      </c>
      <c r="H80" s="4" t="s">
        <v>593</v>
      </c>
    </row>
    <row r="81" spans="1:8" ht="15.75" x14ac:dyDescent="0.25">
      <c r="A81" s="5">
        <v>38198</v>
      </c>
      <c r="B81" s="4" t="s">
        <v>5</v>
      </c>
      <c r="C81" s="4">
        <v>172</v>
      </c>
      <c r="D81" s="4">
        <v>79</v>
      </c>
      <c r="E81" s="4" t="s">
        <v>2320</v>
      </c>
      <c r="F81" s="6" t="s">
        <v>1704</v>
      </c>
      <c r="G81" s="4" t="s">
        <v>2321</v>
      </c>
      <c r="H81" s="4" t="s">
        <v>597</v>
      </c>
    </row>
    <row r="82" spans="1:8" ht="15.75" x14ac:dyDescent="0.25">
      <c r="A82" s="5">
        <v>37034</v>
      </c>
      <c r="B82" s="4" t="s">
        <v>5</v>
      </c>
      <c r="C82" s="4">
        <v>156</v>
      </c>
      <c r="D82" s="4">
        <v>50</v>
      </c>
      <c r="E82" s="4" t="s">
        <v>2332</v>
      </c>
      <c r="F82" s="6" t="s">
        <v>1341</v>
      </c>
      <c r="G82" s="4" t="s">
        <v>2333</v>
      </c>
      <c r="H82" s="4" t="s">
        <v>603</v>
      </c>
    </row>
    <row r="83" spans="1:8" ht="15.75" x14ac:dyDescent="0.25">
      <c r="A83" s="5">
        <v>37967</v>
      </c>
      <c r="B83" s="4" t="s">
        <v>5</v>
      </c>
      <c r="C83" s="4">
        <v>159</v>
      </c>
      <c r="D83" s="4">
        <v>62</v>
      </c>
      <c r="E83" s="4" t="s">
        <v>2338</v>
      </c>
      <c r="F83" s="6" t="s">
        <v>1251</v>
      </c>
      <c r="G83" s="4" t="s">
        <v>2339</v>
      </c>
      <c r="H83" s="4" t="s">
        <v>605</v>
      </c>
    </row>
    <row r="84" spans="1:8" ht="15.75" x14ac:dyDescent="0.25">
      <c r="A84" s="5">
        <v>38337</v>
      </c>
      <c r="B84" s="4" t="s">
        <v>5</v>
      </c>
      <c r="C84" s="4">
        <v>173</v>
      </c>
      <c r="D84" s="4">
        <v>50</v>
      </c>
      <c r="E84" s="4" t="s">
        <v>2362</v>
      </c>
      <c r="F84" s="6" t="s">
        <v>1370</v>
      </c>
      <c r="G84" s="4" t="s">
        <v>2363</v>
      </c>
      <c r="H84" s="4" t="s">
        <v>617</v>
      </c>
    </row>
    <row r="85" spans="1:8" ht="15.75" x14ac:dyDescent="0.25">
      <c r="A85" s="5">
        <v>38185</v>
      </c>
      <c r="B85" s="4" t="s">
        <v>5</v>
      </c>
      <c r="C85" s="4">
        <v>171</v>
      </c>
      <c r="D85" s="4">
        <v>92</v>
      </c>
      <c r="E85" s="4" t="s">
        <v>2384</v>
      </c>
      <c r="F85" s="6" t="s">
        <v>1531</v>
      </c>
      <c r="G85" s="4" t="s">
        <v>2385</v>
      </c>
      <c r="H85" s="4" t="s">
        <v>628</v>
      </c>
    </row>
    <row r="86" spans="1:8" ht="15.75" x14ac:dyDescent="0.25">
      <c r="A86" s="5">
        <v>37419</v>
      </c>
      <c r="B86" s="4" t="s">
        <v>5</v>
      </c>
      <c r="C86" s="4">
        <v>161</v>
      </c>
      <c r="D86" s="4">
        <v>50</v>
      </c>
      <c r="E86" s="4" t="s">
        <v>2388</v>
      </c>
      <c r="F86" s="6" t="s">
        <v>1161</v>
      </c>
      <c r="G86" s="4" t="s">
        <v>2389</v>
      </c>
      <c r="H86" s="4" t="s">
        <v>630</v>
      </c>
    </row>
    <row r="87" spans="1:8" ht="15.75" x14ac:dyDescent="0.25">
      <c r="A87" s="5">
        <v>38078</v>
      </c>
      <c r="B87" s="4" t="s">
        <v>5</v>
      </c>
      <c r="C87" s="4">
        <v>161</v>
      </c>
      <c r="D87" s="4">
        <v>73</v>
      </c>
      <c r="E87" s="4" t="s">
        <v>2404</v>
      </c>
      <c r="F87" s="6" t="s">
        <v>1149</v>
      </c>
      <c r="G87" s="4" t="s">
        <v>2405</v>
      </c>
      <c r="H87" s="4" t="s">
        <v>638</v>
      </c>
    </row>
    <row r="88" spans="1:8" ht="15.75" x14ac:dyDescent="0.25">
      <c r="A88" s="5">
        <v>37772</v>
      </c>
      <c r="B88" s="4" t="s">
        <v>5</v>
      </c>
      <c r="C88" s="4">
        <v>164</v>
      </c>
      <c r="D88" s="4">
        <v>47</v>
      </c>
      <c r="E88" s="4" t="s">
        <v>2406</v>
      </c>
      <c r="F88" s="6" t="s">
        <v>1181</v>
      </c>
      <c r="G88" s="4" t="s">
        <v>2407</v>
      </c>
      <c r="H88" s="4" t="s">
        <v>639</v>
      </c>
    </row>
    <row r="89" spans="1:8" ht="15.75" x14ac:dyDescent="0.25">
      <c r="A89" s="5">
        <v>37441</v>
      </c>
      <c r="B89" s="4" t="s">
        <v>5</v>
      </c>
      <c r="C89" s="4">
        <v>155</v>
      </c>
      <c r="D89" s="4">
        <v>78</v>
      </c>
      <c r="E89" s="4" t="s">
        <v>2412</v>
      </c>
      <c r="F89" s="6" t="s">
        <v>1856</v>
      </c>
      <c r="G89" s="4" t="s">
        <v>2413</v>
      </c>
      <c r="H89" s="4" t="s">
        <v>642</v>
      </c>
    </row>
    <row r="90" spans="1:8" ht="15.75" x14ac:dyDescent="0.25">
      <c r="A90" s="5">
        <v>38109</v>
      </c>
      <c r="B90" s="4" t="s">
        <v>5</v>
      </c>
      <c r="C90" s="4">
        <v>167</v>
      </c>
      <c r="D90" s="4">
        <v>92</v>
      </c>
      <c r="E90" s="4" t="s">
        <v>2466</v>
      </c>
      <c r="F90" s="6" t="s">
        <v>1191</v>
      </c>
      <c r="G90" s="4" t="s">
        <v>2467</v>
      </c>
      <c r="H90" s="4" t="s">
        <v>669</v>
      </c>
    </row>
    <row r="91" spans="1:8" ht="15.75" x14ac:dyDescent="0.25">
      <c r="A91" s="5">
        <v>37387</v>
      </c>
      <c r="B91" s="4" t="s">
        <v>5</v>
      </c>
      <c r="C91" s="4">
        <v>166</v>
      </c>
      <c r="D91" s="4">
        <v>74</v>
      </c>
      <c r="E91" s="4" t="s">
        <v>2502</v>
      </c>
      <c r="F91" s="6" t="s">
        <v>1228</v>
      </c>
      <c r="G91" s="4" t="s">
        <v>2503</v>
      </c>
      <c r="H91" s="4" t="s">
        <v>687</v>
      </c>
    </row>
    <row r="92" spans="1:8" ht="15.75" x14ac:dyDescent="0.25">
      <c r="A92" s="5">
        <v>37710</v>
      </c>
      <c r="B92" s="4" t="s">
        <v>5</v>
      </c>
      <c r="C92" s="4">
        <v>180</v>
      </c>
      <c r="D92" s="4">
        <v>67</v>
      </c>
      <c r="E92" s="4" t="s">
        <v>2508</v>
      </c>
      <c r="F92" s="6" t="s">
        <v>1102</v>
      </c>
      <c r="G92" s="4" t="s">
        <v>2509</v>
      </c>
      <c r="H92" s="4" t="s">
        <v>690</v>
      </c>
    </row>
    <row r="93" spans="1:8" ht="15.75" x14ac:dyDescent="0.25">
      <c r="A93" s="5">
        <v>37838</v>
      </c>
      <c r="B93" s="4" t="s">
        <v>5</v>
      </c>
      <c r="C93" s="4">
        <v>173</v>
      </c>
      <c r="D93" s="4">
        <v>89</v>
      </c>
      <c r="E93" s="4" t="s">
        <v>2510</v>
      </c>
      <c r="F93" s="6" t="s">
        <v>1188</v>
      </c>
      <c r="G93" s="4" t="s">
        <v>2511</v>
      </c>
      <c r="H93" s="4" t="s">
        <v>691</v>
      </c>
    </row>
    <row r="94" spans="1:8" ht="15.75" x14ac:dyDescent="0.25">
      <c r="A94" s="5">
        <v>37202</v>
      </c>
      <c r="B94" s="4" t="s">
        <v>5</v>
      </c>
      <c r="C94" s="4">
        <v>155</v>
      </c>
      <c r="D94" s="4">
        <v>82</v>
      </c>
      <c r="E94" s="4" t="s">
        <v>2518</v>
      </c>
      <c r="F94" s="6" t="s">
        <v>1212</v>
      </c>
      <c r="G94" s="4" t="s">
        <v>2519</v>
      </c>
      <c r="H94" s="4" t="s">
        <v>695</v>
      </c>
    </row>
    <row r="95" spans="1:8" ht="15.75" x14ac:dyDescent="0.25">
      <c r="A95" s="5">
        <v>38386</v>
      </c>
      <c r="B95" s="4" t="s">
        <v>5</v>
      </c>
      <c r="C95" s="4">
        <v>152</v>
      </c>
      <c r="D95" s="4">
        <v>69</v>
      </c>
      <c r="E95" s="4" t="s">
        <v>2552</v>
      </c>
      <c r="F95" s="6" t="s">
        <v>1081</v>
      </c>
      <c r="G95" s="4" t="s">
        <v>2553</v>
      </c>
      <c r="H95" s="4" t="s">
        <v>713</v>
      </c>
    </row>
    <row r="96" spans="1:8" ht="15.75" x14ac:dyDescent="0.25">
      <c r="A96" s="5">
        <v>37375</v>
      </c>
      <c r="B96" s="4" t="s">
        <v>5</v>
      </c>
      <c r="C96" s="4">
        <v>150</v>
      </c>
      <c r="D96" s="4">
        <v>82</v>
      </c>
      <c r="E96" s="4" t="s">
        <v>2554</v>
      </c>
      <c r="F96" s="6" t="s">
        <v>1144</v>
      </c>
      <c r="G96" s="4" t="s">
        <v>2555</v>
      </c>
      <c r="H96" s="4" t="s">
        <v>714</v>
      </c>
    </row>
    <row r="97" spans="1:8" ht="15.75" x14ac:dyDescent="0.25">
      <c r="A97" s="5">
        <v>38204</v>
      </c>
      <c r="B97" s="4" t="s">
        <v>5</v>
      </c>
      <c r="C97" s="4">
        <v>157</v>
      </c>
      <c r="D97" s="4">
        <v>51</v>
      </c>
      <c r="E97" s="4" t="s">
        <v>1512</v>
      </c>
      <c r="F97" s="6" t="s">
        <v>1443</v>
      </c>
      <c r="G97" s="4" t="s">
        <v>2568</v>
      </c>
      <c r="H97" s="4" t="s">
        <v>721</v>
      </c>
    </row>
    <row r="98" spans="1:8" ht="15.75" x14ac:dyDescent="0.25">
      <c r="A98" s="5">
        <v>38133</v>
      </c>
      <c r="B98" s="4" t="s">
        <v>5</v>
      </c>
      <c r="C98" s="4">
        <v>176</v>
      </c>
      <c r="D98" s="4">
        <v>52</v>
      </c>
      <c r="E98" s="4" t="s">
        <v>2577</v>
      </c>
      <c r="F98" s="6" t="s">
        <v>1303</v>
      </c>
      <c r="G98" s="4" t="s">
        <v>2578</v>
      </c>
      <c r="H98" s="4" t="s">
        <v>726</v>
      </c>
    </row>
    <row r="99" spans="1:8" ht="15.75" x14ac:dyDescent="0.25">
      <c r="A99" s="5">
        <v>37246</v>
      </c>
      <c r="B99" s="4" t="s">
        <v>5</v>
      </c>
      <c r="C99" s="4">
        <v>159</v>
      </c>
      <c r="D99" s="4">
        <v>53</v>
      </c>
      <c r="E99" s="4" t="s">
        <v>2606</v>
      </c>
      <c r="F99" s="6" t="s">
        <v>1816</v>
      </c>
      <c r="G99" s="4" t="s">
        <v>2607</v>
      </c>
      <c r="H99" s="4" t="s">
        <v>740</v>
      </c>
    </row>
    <row r="100" spans="1:8" ht="15.75" x14ac:dyDescent="0.25">
      <c r="A100" s="5">
        <v>38032</v>
      </c>
      <c r="B100" s="4" t="s">
        <v>5</v>
      </c>
      <c r="C100" s="4">
        <v>177</v>
      </c>
      <c r="D100" s="4">
        <v>87</v>
      </c>
      <c r="E100" s="4" t="s">
        <v>2610</v>
      </c>
      <c r="F100" s="6" t="s">
        <v>1161</v>
      </c>
      <c r="G100" s="4" t="s">
        <v>2611</v>
      </c>
      <c r="H100" s="4" t="s">
        <v>742</v>
      </c>
    </row>
    <row r="101" spans="1:8" ht="15.75" x14ac:dyDescent="0.25">
      <c r="A101" s="5">
        <v>38255</v>
      </c>
      <c r="B101" s="4" t="s">
        <v>5</v>
      </c>
      <c r="C101" s="4">
        <v>151</v>
      </c>
      <c r="D101" s="4">
        <v>90</v>
      </c>
      <c r="E101" s="4" t="s">
        <v>2614</v>
      </c>
      <c r="F101" s="6" t="s">
        <v>1123</v>
      </c>
      <c r="G101" s="4" t="s">
        <v>2615</v>
      </c>
      <c r="H101" s="4" t="s">
        <v>744</v>
      </c>
    </row>
    <row r="102" spans="1:8" ht="15.75" x14ac:dyDescent="0.25">
      <c r="A102" s="5">
        <v>37445</v>
      </c>
      <c r="B102" s="4" t="s">
        <v>5</v>
      </c>
      <c r="C102" s="4">
        <v>155</v>
      </c>
      <c r="D102" s="4">
        <v>92</v>
      </c>
      <c r="E102" s="4" t="s">
        <v>2638</v>
      </c>
      <c r="F102" s="6" t="s">
        <v>1228</v>
      </c>
      <c r="G102" s="4" t="s">
        <v>2639</v>
      </c>
      <c r="H102" s="4" t="s">
        <v>756</v>
      </c>
    </row>
    <row r="103" spans="1:8" ht="15.75" x14ac:dyDescent="0.25">
      <c r="A103" s="5">
        <v>37536</v>
      </c>
      <c r="B103" s="4" t="s">
        <v>5</v>
      </c>
      <c r="C103" s="4">
        <v>157</v>
      </c>
      <c r="D103" s="4">
        <v>49</v>
      </c>
      <c r="E103" s="4" t="s">
        <v>2700</v>
      </c>
      <c r="F103" s="6" t="s">
        <v>1262</v>
      </c>
      <c r="G103" s="4" t="s">
        <v>2701</v>
      </c>
      <c r="H103" s="4" t="s">
        <v>788</v>
      </c>
    </row>
    <row r="104" spans="1:8" ht="15.75" x14ac:dyDescent="0.25">
      <c r="A104" s="5">
        <v>37408</v>
      </c>
      <c r="B104" s="4" t="s">
        <v>5</v>
      </c>
      <c r="C104" s="4">
        <v>167</v>
      </c>
      <c r="D104" s="4">
        <v>91</v>
      </c>
      <c r="E104" s="4" t="s">
        <v>2729</v>
      </c>
      <c r="F104" s="6" t="s">
        <v>1060</v>
      </c>
      <c r="G104" s="4" t="s">
        <v>2730</v>
      </c>
      <c r="H104" s="4" t="s">
        <v>803</v>
      </c>
    </row>
    <row r="105" spans="1:8" ht="15.75" x14ac:dyDescent="0.25">
      <c r="A105" s="5">
        <v>38065</v>
      </c>
      <c r="B105" s="4" t="s">
        <v>5</v>
      </c>
      <c r="C105" s="4">
        <v>151</v>
      </c>
      <c r="D105" s="4">
        <v>83</v>
      </c>
      <c r="E105" s="4" t="s">
        <v>2737</v>
      </c>
      <c r="F105" s="6" t="s">
        <v>1081</v>
      </c>
      <c r="G105" s="4" t="s">
        <v>2738</v>
      </c>
      <c r="H105" s="4" t="s">
        <v>807</v>
      </c>
    </row>
    <row r="106" spans="1:8" ht="15.75" x14ac:dyDescent="0.25">
      <c r="A106" s="5">
        <v>37771</v>
      </c>
      <c r="B106" s="4" t="s">
        <v>5</v>
      </c>
      <c r="C106" s="4">
        <v>166</v>
      </c>
      <c r="D106" s="4">
        <v>76</v>
      </c>
      <c r="E106" s="4" t="s">
        <v>2770</v>
      </c>
      <c r="F106" s="6" t="s">
        <v>1099</v>
      </c>
      <c r="G106" s="4" t="s">
        <v>2771</v>
      </c>
      <c r="H106" s="4" t="s">
        <v>823</v>
      </c>
    </row>
    <row r="107" spans="1:8" ht="15.75" x14ac:dyDescent="0.25">
      <c r="A107" s="5">
        <v>37267</v>
      </c>
      <c r="B107" s="4" t="s">
        <v>5</v>
      </c>
      <c r="C107" s="4">
        <v>151</v>
      </c>
      <c r="D107" s="4">
        <v>84</v>
      </c>
      <c r="E107" s="4" t="s">
        <v>2784</v>
      </c>
      <c r="F107" s="6" t="s">
        <v>1105</v>
      </c>
      <c r="G107" s="4" t="s">
        <v>2785</v>
      </c>
      <c r="H107" s="4" t="s">
        <v>830</v>
      </c>
    </row>
    <row r="108" spans="1:8" ht="15.75" x14ac:dyDescent="0.25">
      <c r="A108" s="5">
        <v>37681</v>
      </c>
      <c r="B108" s="4" t="s">
        <v>5</v>
      </c>
      <c r="C108" s="4">
        <v>162</v>
      </c>
      <c r="D108" s="4">
        <v>49</v>
      </c>
      <c r="E108" s="4" t="s">
        <v>2792</v>
      </c>
      <c r="F108" s="6" t="s">
        <v>1181</v>
      </c>
      <c r="G108" s="4" t="s">
        <v>2793</v>
      </c>
      <c r="H108" s="4" t="s">
        <v>834</v>
      </c>
    </row>
    <row r="109" spans="1:8" ht="15.75" x14ac:dyDescent="0.25">
      <c r="A109" s="5">
        <v>37349</v>
      </c>
      <c r="B109" s="4" t="s">
        <v>5</v>
      </c>
      <c r="C109" s="4">
        <v>157</v>
      </c>
      <c r="D109" s="4">
        <v>76</v>
      </c>
      <c r="E109" s="4" t="s">
        <v>2798</v>
      </c>
      <c r="F109" s="6" t="s">
        <v>1521</v>
      </c>
      <c r="G109" s="4" t="s">
        <v>2799</v>
      </c>
      <c r="H109" s="4" t="s">
        <v>837</v>
      </c>
    </row>
    <row r="110" spans="1:8" ht="15.75" x14ac:dyDescent="0.25">
      <c r="A110" s="5">
        <v>37402</v>
      </c>
      <c r="B110" s="4" t="s">
        <v>5</v>
      </c>
      <c r="C110" s="4">
        <v>175</v>
      </c>
      <c r="D110" s="4">
        <v>81</v>
      </c>
      <c r="E110" s="4" t="s">
        <v>2800</v>
      </c>
      <c r="F110" s="6" t="s">
        <v>1060</v>
      </c>
      <c r="G110" s="4" t="s">
        <v>2801</v>
      </c>
      <c r="H110" s="4" t="s">
        <v>838</v>
      </c>
    </row>
    <row r="111" spans="1:8" ht="15.75" x14ac:dyDescent="0.25">
      <c r="A111" s="5">
        <v>37759</v>
      </c>
      <c r="B111" s="4" t="s">
        <v>5</v>
      </c>
      <c r="C111" s="4">
        <v>172</v>
      </c>
      <c r="D111" s="4">
        <v>91</v>
      </c>
      <c r="E111" s="4" t="s">
        <v>2839</v>
      </c>
      <c r="F111" s="6" t="s">
        <v>1084</v>
      </c>
      <c r="G111" s="4" t="s">
        <v>2840</v>
      </c>
      <c r="H111" s="4" t="s">
        <v>855</v>
      </c>
    </row>
    <row r="112" spans="1:8" ht="15.75" x14ac:dyDescent="0.25">
      <c r="A112" s="5">
        <v>38255</v>
      </c>
      <c r="B112" s="4" t="s">
        <v>5</v>
      </c>
      <c r="C112" s="4">
        <v>179</v>
      </c>
      <c r="D112" s="4">
        <v>79</v>
      </c>
      <c r="E112" s="4" t="s">
        <v>2851</v>
      </c>
      <c r="F112" s="6" t="s">
        <v>1072</v>
      </c>
      <c r="G112" s="4" t="s">
        <v>2852</v>
      </c>
      <c r="H112" s="4" t="s">
        <v>861</v>
      </c>
    </row>
    <row r="113" spans="1:8" ht="15.75" x14ac:dyDescent="0.25">
      <c r="A113" s="5">
        <v>37295</v>
      </c>
      <c r="B113" s="4" t="s">
        <v>5</v>
      </c>
      <c r="C113" s="4">
        <v>151</v>
      </c>
      <c r="D113" s="4">
        <v>65</v>
      </c>
      <c r="E113" s="4" t="s">
        <v>2863</v>
      </c>
      <c r="F113" s="6" t="s">
        <v>1316</v>
      </c>
      <c r="G113" s="4" t="s">
        <v>2864</v>
      </c>
      <c r="H113" s="4" t="s">
        <v>867</v>
      </c>
    </row>
    <row r="114" spans="1:8" ht="15.75" x14ac:dyDescent="0.25">
      <c r="A114" s="5">
        <v>37324</v>
      </c>
      <c r="B114" s="4" t="s">
        <v>5</v>
      </c>
      <c r="C114" s="4">
        <v>167</v>
      </c>
      <c r="D114" s="4">
        <v>82</v>
      </c>
      <c r="E114" s="4" t="s">
        <v>2869</v>
      </c>
      <c r="F114" s="6" t="s">
        <v>1477</v>
      </c>
      <c r="G114" s="4" t="s">
        <v>2870</v>
      </c>
      <c r="H114" s="4" t="s">
        <v>870</v>
      </c>
    </row>
    <row r="115" spans="1:8" ht="15.75" x14ac:dyDescent="0.25">
      <c r="A115" s="5">
        <v>37133</v>
      </c>
      <c r="B115" s="4" t="s">
        <v>5</v>
      </c>
      <c r="C115" s="4">
        <v>173</v>
      </c>
      <c r="D115" s="4">
        <v>93</v>
      </c>
      <c r="E115" s="4" t="s">
        <v>2873</v>
      </c>
      <c r="F115" s="6" t="s">
        <v>1588</v>
      </c>
      <c r="G115" s="4" t="s">
        <v>2874</v>
      </c>
      <c r="H115" s="4" t="s">
        <v>872</v>
      </c>
    </row>
    <row r="116" spans="1:8" ht="15.75" x14ac:dyDescent="0.25">
      <c r="A116" s="5">
        <v>37347</v>
      </c>
      <c r="B116" s="4" t="s">
        <v>5</v>
      </c>
      <c r="C116" s="4">
        <v>159</v>
      </c>
      <c r="D116" s="4">
        <v>82</v>
      </c>
      <c r="E116" s="4" t="s">
        <v>2903</v>
      </c>
      <c r="F116" s="6" t="s">
        <v>1164</v>
      </c>
      <c r="G116" s="4" t="s">
        <v>2904</v>
      </c>
      <c r="H116" s="4" t="s">
        <v>887</v>
      </c>
    </row>
    <row r="117" spans="1:8" ht="15.75" x14ac:dyDescent="0.25">
      <c r="A117" s="5">
        <v>37213</v>
      </c>
      <c r="B117" s="4" t="s">
        <v>5</v>
      </c>
      <c r="C117" s="4">
        <v>175</v>
      </c>
      <c r="D117" s="4">
        <v>47</v>
      </c>
      <c r="E117" s="4" t="s">
        <v>2911</v>
      </c>
      <c r="F117" s="6" t="s">
        <v>1066</v>
      </c>
      <c r="G117" s="4" t="s">
        <v>2912</v>
      </c>
      <c r="H117" s="4" t="s">
        <v>891</v>
      </c>
    </row>
    <row r="118" spans="1:8" ht="15.75" x14ac:dyDescent="0.25">
      <c r="A118" s="5">
        <v>37482</v>
      </c>
      <c r="B118" s="4" t="s">
        <v>5</v>
      </c>
      <c r="C118" s="4">
        <v>157</v>
      </c>
      <c r="D118" s="4">
        <v>70</v>
      </c>
      <c r="E118" s="4" t="s">
        <v>2961</v>
      </c>
      <c r="F118" s="6" t="s">
        <v>1711</v>
      </c>
      <c r="G118" s="4" t="s">
        <v>2962</v>
      </c>
      <c r="H118" s="4" t="s">
        <v>915</v>
      </c>
    </row>
    <row r="119" spans="1:8" ht="15.75" x14ac:dyDescent="0.25">
      <c r="A119" s="5">
        <v>38156</v>
      </c>
      <c r="B119" s="4" t="s">
        <v>5</v>
      </c>
      <c r="C119" s="4">
        <v>161</v>
      </c>
      <c r="D119" s="4">
        <v>66</v>
      </c>
      <c r="E119" s="4" t="s">
        <v>2963</v>
      </c>
      <c r="F119" s="6" t="s">
        <v>1923</v>
      </c>
      <c r="G119" s="4" t="s">
        <v>2964</v>
      </c>
      <c r="H119" s="4" t="s">
        <v>916</v>
      </c>
    </row>
    <row r="120" spans="1:8" ht="15.75" x14ac:dyDescent="0.25">
      <c r="A120" s="5">
        <v>37121</v>
      </c>
      <c r="B120" s="4" t="s">
        <v>5</v>
      </c>
      <c r="C120" s="4">
        <v>176</v>
      </c>
      <c r="D120" s="4">
        <v>48</v>
      </c>
      <c r="E120" s="4" t="s">
        <v>2965</v>
      </c>
      <c r="F120" s="6" t="s">
        <v>1084</v>
      </c>
      <c r="G120" s="4" t="s">
        <v>2966</v>
      </c>
      <c r="H120" s="4" t="s">
        <v>917</v>
      </c>
    </row>
    <row r="121" spans="1:8" ht="15.75" x14ac:dyDescent="0.25">
      <c r="A121" s="5">
        <v>37904</v>
      </c>
      <c r="B121" s="4" t="s">
        <v>5</v>
      </c>
      <c r="C121" s="4">
        <v>153</v>
      </c>
      <c r="D121" s="4">
        <v>50</v>
      </c>
      <c r="E121" s="4" t="s">
        <v>2971</v>
      </c>
      <c r="F121" s="6" t="s">
        <v>1241</v>
      </c>
      <c r="G121" s="4" t="s">
        <v>2972</v>
      </c>
      <c r="H121" s="4" t="s">
        <v>920</v>
      </c>
    </row>
    <row r="122" spans="1:8" ht="15.75" x14ac:dyDescent="0.25">
      <c r="A122" s="5">
        <v>37533</v>
      </c>
      <c r="B122" s="4" t="s">
        <v>5</v>
      </c>
      <c r="C122" s="4">
        <v>170</v>
      </c>
      <c r="D122" s="4">
        <v>58</v>
      </c>
      <c r="E122" s="4" t="s">
        <v>3005</v>
      </c>
      <c r="F122" s="6" t="s">
        <v>1292</v>
      </c>
      <c r="G122" s="4" t="s">
        <v>3006</v>
      </c>
      <c r="H122" s="4" t="s">
        <v>938</v>
      </c>
    </row>
    <row r="123" spans="1:8" ht="15.75" x14ac:dyDescent="0.25">
      <c r="A123" s="5">
        <v>37069</v>
      </c>
      <c r="B123" s="4" t="s">
        <v>5</v>
      </c>
      <c r="C123" s="4">
        <v>165</v>
      </c>
      <c r="D123" s="4">
        <v>71</v>
      </c>
      <c r="E123" s="4" t="s">
        <v>3046</v>
      </c>
      <c r="F123" s="6" t="s">
        <v>1164</v>
      </c>
      <c r="G123" s="4" t="s">
        <v>3047</v>
      </c>
      <c r="H123" s="4" t="s">
        <v>959</v>
      </c>
    </row>
    <row r="124" spans="1:8" ht="15.75" x14ac:dyDescent="0.25">
      <c r="A124" s="5">
        <v>37859</v>
      </c>
      <c r="B124" s="4" t="s">
        <v>5</v>
      </c>
      <c r="C124" s="4">
        <v>173</v>
      </c>
      <c r="D124" s="4">
        <v>68</v>
      </c>
      <c r="E124" s="4" t="s">
        <v>1762</v>
      </c>
      <c r="F124" s="6" t="s">
        <v>1241</v>
      </c>
      <c r="G124" s="4" t="s">
        <v>3072</v>
      </c>
      <c r="H124" s="4" t="s">
        <v>972</v>
      </c>
    </row>
    <row r="125" spans="1:8" ht="15.75" x14ac:dyDescent="0.25">
      <c r="A125" s="5">
        <v>38435</v>
      </c>
      <c r="B125" s="4" t="s">
        <v>5</v>
      </c>
      <c r="C125" s="4">
        <v>165</v>
      </c>
      <c r="D125" s="4">
        <v>64</v>
      </c>
      <c r="E125" s="4" t="s">
        <v>3073</v>
      </c>
      <c r="F125" s="6" t="s">
        <v>1251</v>
      </c>
      <c r="G125" s="4" t="s">
        <v>3074</v>
      </c>
      <c r="H125" s="4" t="s">
        <v>973</v>
      </c>
    </row>
    <row r="126" spans="1:8" ht="15.75" x14ac:dyDescent="0.25">
      <c r="A126" s="5">
        <v>37474</v>
      </c>
      <c r="B126" s="4" t="s">
        <v>5</v>
      </c>
      <c r="C126" s="4">
        <v>172</v>
      </c>
      <c r="D126" s="4">
        <v>66</v>
      </c>
      <c r="E126" s="4" t="s">
        <v>3081</v>
      </c>
      <c r="F126" s="6" t="s">
        <v>1060</v>
      </c>
      <c r="G126" s="4" t="s">
        <v>3082</v>
      </c>
      <c r="H126" s="4" t="s">
        <v>977</v>
      </c>
    </row>
    <row r="127" spans="1:8" ht="15.75" x14ac:dyDescent="0.25">
      <c r="A127" s="5">
        <v>37145</v>
      </c>
      <c r="B127" s="4" t="s">
        <v>5</v>
      </c>
      <c r="C127" s="4">
        <v>178</v>
      </c>
      <c r="D127" s="4">
        <v>91</v>
      </c>
      <c r="E127" s="4" t="s">
        <v>3101</v>
      </c>
      <c r="F127" s="6" t="s">
        <v>1482</v>
      </c>
      <c r="G127" s="4" t="s">
        <v>3102</v>
      </c>
      <c r="H127" s="4" t="s">
        <v>987</v>
      </c>
    </row>
    <row r="128" spans="1:8" ht="15.75" x14ac:dyDescent="0.25">
      <c r="A128" s="5">
        <v>37996</v>
      </c>
      <c r="B128" s="4" t="s">
        <v>5</v>
      </c>
      <c r="C128" s="4">
        <v>150</v>
      </c>
      <c r="D128" s="4">
        <v>86</v>
      </c>
      <c r="E128" s="4" t="s">
        <v>3112</v>
      </c>
      <c r="F128" s="6" t="s">
        <v>1843</v>
      </c>
      <c r="G128" s="4" t="s">
        <v>3113</v>
      </c>
      <c r="H128" s="4" t="s">
        <v>993</v>
      </c>
    </row>
    <row r="129" spans="1:8" ht="15.75" x14ac:dyDescent="0.25">
      <c r="A129" s="5">
        <v>38253</v>
      </c>
      <c r="B129" s="4" t="s">
        <v>5</v>
      </c>
      <c r="C129" s="4">
        <v>178</v>
      </c>
      <c r="D129" s="4">
        <v>51</v>
      </c>
      <c r="E129" s="4" t="s">
        <v>3122</v>
      </c>
      <c r="F129" s="6" t="s">
        <v>1094</v>
      </c>
      <c r="G129" s="4" t="s">
        <v>3123</v>
      </c>
      <c r="H129" s="4" t="s">
        <v>998</v>
      </c>
    </row>
    <row r="130" spans="1:8" ht="15.75" x14ac:dyDescent="0.25">
      <c r="A130" s="5">
        <v>37493</v>
      </c>
      <c r="B130" s="4" t="s">
        <v>1</v>
      </c>
      <c r="C130" s="4">
        <v>155</v>
      </c>
      <c r="D130" s="4">
        <v>45</v>
      </c>
      <c r="E130" s="4" t="s">
        <v>1056</v>
      </c>
      <c r="F130" s="6" t="s">
        <v>1057</v>
      </c>
      <c r="G130" s="4" t="s">
        <v>1058</v>
      </c>
      <c r="H130" s="4" t="s">
        <v>18</v>
      </c>
    </row>
    <row r="131" spans="1:8" ht="15.75" x14ac:dyDescent="0.25">
      <c r="A131" s="5">
        <v>37859</v>
      </c>
      <c r="B131" s="4" t="s">
        <v>1</v>
      </c>
      <c r="C131" s="4">
        <v>162</v>
      </c>
      <c r="D131" s="4">
        <v>86</v>
      </c>
      <c r="E131" s="4" t="s">
        <v>1071</v>
      </c>
      <c r="F131" s="6" t="s">
        <v>1072</v>
      </c>
      <c r="G131" s="4" t="s">
        <v>1073</v>
      </c>
      <c r="H131" s="4" t="s">
        <v>23</v>
      </c>
    </row>
    <row r="132" spans="1:8" ht="15.75" x14ac:dyDescent="0.25">
      <c r="A132" s="5">
        <v>38239</v>
      </c>
      <c r="B132" s="4" t="s">
        <v>1</v>
      </c>
      <c r="C132" s="4">
        <v>152</v>
      </c>
      <c r="D132" s="4">
        <v>83</v>
      </c>
      <c r="E132" s="4" t="s">
        <v>1077</v>
      </c>
      <c r="F132" s="6" t="s">
        <v>1078</v>
      </c>
      <c r="G132" s="4" t="s">
        <v>1079</v>
      </c>
      <c r="H132" s="4" t="s">
        <v>25</v>
      </c>
    </row>
    <row r="133" spans="1:8" ht="15.75" x14ac:dyDescent="0.25">
      <c r="A133" s="5">
        <v>37507</v>
      </c>
      <c r="B133" s="4" t="s">
        <v>1</v>
      </c>
      <c r="C133" s="4">
        <v>171</v>
      </c>
      <c r="D133" s="4">
        <v>83</v>
      </c>
      <c r="E133" s="4" t="s">
        <v>1088</v>
      </c>
      <c r="F133" s="6" t="s">
        <v>1089</v>
      </c>
      <c r="G133" s="4" t="s">
        <v>1090</v>
      </c>
      <c r="H133" s="4" t="s">
        <v>29</v>
      </c>
    </row>
    <row r="134" spans="1:8" ht="15.75" x14ac:dyDescent="0.25">
      <c r="A134" s="5">
        <v>37363</v>
      </c>
      <c r="B134" s="4" t="s">
        <v>1</v>
      </c>
      <c r="C134" s="4">
        <v>179</v>
      </c>
      <c r="D134" s="4">
        <v>50</v>
      </c>
      <c r="E134" s="4" t="s">
        <v>1125</v>
      </c>
      <c r="F134" s="6" t="s">
        <v>1105</v>
      </c>
      <c r="G134" s="4" t="s">
        <v>1126</v>
      </c>
      <c r="H134" s="4" t="s">
        <v>41</v>
      </c>
    </row>
    <row r="135" spans="1:8" ht="15.75" x14ac:dyDescent="0.25">
      <c r="A135" s="5">
        <v>37744</v>
      </c>
      <c r="B135" s="4" t="s">
        <v>1</v>
      </c>
      <c r="C135" s="4">
        <v>154</v>
      </c>
      <c r="D135" s="4">
        <v>49</v>
      </c>
      <c r="E135" s="4" t="s">
        <v>1153</v>
      </c>
      <c r="F135" s="6" t="s">
        <v>1117</v>
      </c>
      <c r="G135" s="4" t="s">
        <v>1154</v>
      </c>
      <c r="H135" s="4" t="s">
        <v>52</v>
      </c>
    </row>
    <row r="136" spans="1:8" ht="15.75" x14ac:dyDescent="0.25">
      <c r="A136" s="5">
        <v>37156</v>
      </c>
      <c r="B136" s="4" t="s">
        <v>1</v>
      </c>
      <c r="C136" s="4">
        <v>180</v>
      </c>
      <c r="D136" s="4">
        <v>79</v>
      </c>
      <c r="E136" s="4" t="s">
        <v>1160</v>
      </c>
      <c r="F136" s="6" t="s">
        <v>1161</v>
      </c>
      <c r="G136" s="4" t="s">
        <v>1162</v>
      </c>
      <c r="H136" s="4" t="s">
        <v>55</v>
      </c>
    </row>
    <row r="137" spans="1:8" ht="15.75" x14ac:dyDescent="0.25">
      <c r="A137" s="5">
        <v>38127</v>
      </c>
      <c r="B137" s="4" t="s">
        <v>1</v>
      </c>
      <c r="C137" s="4">
        <v>155</v>
      </c>
      <c r="D137" s="4">
        <v>56</v>
      </c>
      <c r="E137" s="4" t="s">
        <v>1196</v>
      </c>
      <c r="F137" s="6" t="s">
        <v>1161</v>
      </c>
      <c r="G137" s="4" t="s">
        <v>1197</v>
      </c>
      <c r="H137" s="4" t="s">
        <v>68</v>
      </c>
    </row>
    <row r="138" spans="1:8" ht="15.75" x14ac:dyDescent="0.25">
      <c r="A138" s="5">
        <v>37673</v>
      </c>
      <c r="B138" s="4" t="s">
        <v>1</v>
      </c>
      <c r="C138" s="4">
        <v>165</v>
      </c>
      <c r="D138" s="4">
        <v>85</v>
      </c>
      <c r="E138" s="4" t="s">
        <v>1238</v>
      </c>
      <c r="F138" s="6" t="s">
        <v>1217</v>
      </c>
      <c r="G138" s="4" t="s">
        <v>1239</v>
      </c>
      <c r="H138" s="4" t="s">
        <v>84</v>
      </c>
    </row>
    <row r="139" spans="1:8" ht="15.75" x14ac:dyDescent="0.25">
      <c r="A139" s="5">
        <v>37552</v>
      </c>
      <c r="B139" s="4" t="s">
        <v>1</v>
      </c>
      <c r="C139" s="4">
        <v>168</v>
      </c>
      <c r="D139" s="4">
        <v>88</v>
      </c>
      <c r="E139" s="4" t="s">
        <v>1273</v>
      </c>
      <c r="F139" s="6" t="s">
        <v>1111</v>
      </c>
      <c r="G139" s="4" t="s">
        <v>1274</v>
      </c>
      <c r="H139" s="4" t="s">
        <v>98</v>
      </c>
    </row>
    <row r="140" spans="1:8" ht="15.75" x14ac:dyDescent="0.25">
      <c r="A140" s="5">
        <v>37064</v>
      </c>
      <c r="B140" s="4" t="s">
        <v>1</v>
      </c>
      <c r="C140" s="4">
        <v>172</v>
      </c>
      <c r="D140" s="4">
        <v>72</v>
      </c>
      <c r="E140" s="4" t="s">
        <v>1280</v>
      </c>
      <c r="F140" s="6" t="s">
        <v>1281</v>
      </c>
      <c r="G140" s="4" t="s">
        <v>1282</v>
      </c>
      <c r="H140" s="4" t="s">
        <v>101</v>
      </c>
    </row>
    <row r="141" spans="1:8" ht="15.75" x14ac:dyDescent="0.25">
      <c r="A141" s="5">
        <v>37714</v>
      </c>
      <c r="B141" s="4" t="s">
        <v>1</v>
      </c>
      <c r="C141" s="4">
        <v>158</v>
      </c>
      <c r="D141" s="4">
        <v>79</v>
      </c>
      <c r="E141" s="4" t="s">
        <v>1302</v>
      </c>
      <c r="F141" s="6" t="s">
        <v>1303</v>
      </c>
      <c r="G141" s="4" t="s">
        <v>1304</v>
      </c>
      <c r="H141" s="4" t="s">
        <v>110</v>
      </c>
    </row>
    <row r="142" spans="1:8" ht="15.75" x14ac:dyDescent="0.25">
      <c r="A142" s="5">
        <v>37473</v>
      </c>
      <c r="B142" s="4" t="s">
        <v>1</v>
      </c>
      <c r="C142" s="4">
        <v>180</v>
      </c>
      <c r="D142" s="4">
        <v>84</v>
      </c>
      <c r="E142" s="4" t="s">
        <v>1311</v>
      </c>
      <c r="F142" s="6" t="s">
        <v>1084</v>
      </c>
      <c r="G142" s="4" t="s">
        <v>1312</v>
      </c>
      <c r="H142" s="4" t="s">
        <v>113</v>
      </c>
    </row>
    <row r="143" spans="1:8" ht="15.75" x14ac:dyDescent="0.25">
      <c r="A143" s="5">
        <v>38434</v>
      </c>
      <c r="B143" s="4" t="s">
        <v>1</v>
      </c>
      <c r="C143" s="4">
        <v>171</v>
      </c>
      <c r="D143" s="4">
        <v>48</v>
      </c>
      <c r="E143" s="4" t="s">
        <v>1313</v>
      </c>
      <c r="F143" s="6" t="s">
        <v>1081</v>
      </c>
      <c r="G143" s="4" t="s">
        <v>1314</v>
      </c>
      <c r="H143" s="4" t="s">
        <v>114</v>
      </c>
    </row>
    <row r="144" spans="1:8" ht="15.75" x14ac:dyDescent="0.25">
      <c r="A144" s="5">
        <v>37084</v>
      </c>
      <c r="B144" s="4" t="s">
        <v>1</v>
      </c>
      <c r="C144" s="4">
        <v>151</v>
      </c>
      <c r="D144" s="4">
        <v>94</v>
      </c>
      <c r="E144" s="4" t="s">
        <v>1326</v>
      </c>
      <c r="F144" s="6" t="s">
        <v>1102</v>
      </c>
      <c r="G144" s="4" t="s">
        <v>1327</v>
      </c>
      <c r="H144" s="4" t="s">
        <v>120</v>
      </c>
    </row>
    <row r="145" spans="1:8" ht="15.75" x14ac:dyDescent="0.25">
      <c r="A145" s="5">
        <v>37634</v>
      </c>
      <c r="B145" s="4" t="s">
        <v>1</v>
      </c>
      <c r="C145" s="4">
        <v>153</v>
      </c>
      <c r="D145" s="4">
        <v>76</v>
      </c>
      <c r="E145" s="4" t="s">
        <v>1333</v>
      </c>
      <c r="F145" s="6" t="s">
        <v>1114</v>
      </c>
      <c r="G145" s="4" t="s">
        <v>1334</v>
      </c>
      <c r="H145" s="4" t="s">
        <v>122</v>
      </c>
    </row>
    <row r="146" spans="1:8" ht="15.75" x14ac:dyDescent="0.25">
      <c r="A146" s="5">
        <v>37343</v>
      </c>
      <c r="B146" s="4" t="s">
        <v>1</v>
      </c>
      <c r="C146" s="4">
        <v>150</v>
      </c>
      <c r="D146" s="4">
        <v>54</v>
      </c>
      <c r="E146" s="4" t="s">
        <v>1340</v>
      </c>
      <c r="F146" s="6" t="s">
        <v>1341</v>
      </c>
      <c r="G146" s="4" t="s">
        <v>1342</v>
      </c>
      <c r="H146" s="4" t="s">
        <v>125</v>
      </c>
    </row>
    <row r="147" spans="1:8" ht="15.75" x14ac:dyDescent="0.25">
      <c r="A147" s="5">
        <v>38443</v>
      </c>
      <c r="B147" s="4" t="s">
        <v>1</v>
      </c>
      <c r="C147" s="4">
        <v>174</v>
      </c>
      <c r="D147" s="4">
        <v>51</v>
      </c>
      <c r="E147" s="4" t="s">
        <v>1349</v>
      </c>
      <c r="F147" s="6" t="s">
        <v>1269</v>
      </c>
      <c r="G147" s="4" t="s">
        <v>1350</v>
      </c>
      <c r="H147" s="4" t="s">
        <v>129</v>
      </c>
    </row>
    <row r="148" spans="1:8" ht="15.75" x14ac:dyDescent="0.25">
      <c r="A148" s="5">
        <v>37100</v>
      </c>
      <c r="B148" s="4" t="s">
        <v>1</v>
      </c>
      <c r="C148" s="4">
        <v>177</v>
      </c>
      <c r="D148" s="4">
        <v>77</v>
      </c>
      <c r="E148" s="4" t="s">
        <v>1354</v>
      </c>
      <c r="F148" s="6" t="s">
        <v>1292</v>
      </c>
      <c r="G148" s="4" t="s">
        <v>1355</v>
      </c>
      <c r="H148" s="4" t="s">
        <v>131</v>
      </c>
    </row>
    <row r="149" spans="1:8" ht="15.75" x14ac:dyDescent="0.25">
      <c r="A149" s="5">
        <v>37099</v>
      </c>
      <c r="B149" s="4" t="s">
        <v>1</v>
      </c>
      <c r="C149" s="4">
        <v>156</v>
      </c>
      <c r="D149" s="4">
        <v>64</v>
      </c>
      <c r="E149" s="4" t="s">
        <v>1376</v>
      </c>
      <c r="F149" s="6" t="s">
        <v>1178</v>
      </c>
      <c r="G149" s="4" t="s">
        <v>1377</v>
      </c>
      <c r="H149" s="4" t="s">
        <v>141</v>
      </c>
    </row>
    <row r="150" spans="1:8" ht="15.75" x14ac:dyDescent="0.25">
      <c r="A150" s="5">
        <v>37064</v>
      </c>
      <c r="B150" s="4" t="s">
        <v>1</v>
      </c>
      <c r="C150" s="4">
        <v>180</v>
      </c>
      <c r="D150" s="4">
        <v>49</v>
      </c>
      <c r="E150" s="4" t="s">
        <v>1427</v>
      </c>
      <c r="F150" s="6" t="s">
        <v>1428</v>
      </c>
      <c r="G150" s="4" t="s">
        <v>1429</v>
      </c>
      <c r="H150" s="4" t="s">
        <v>164</v>
      </c>
    </row>
    <row r="151" spans="1:8" ht="15.75" x14ac:dyDescent="0.25">
      <c r="A151" s="5">
        <v>37102</v>
      </c>
      <c r="B151" s="4" t="s">
        <v>1</v>
      </c>
      <c r="C151" s="4">
        <v>180</v>
      </c>
      <c r="D151" s="4">
        <v>56</v>
      </c>
      <c r="E151" s="4" t="s">
        <v>1432</v>
      </c>
      <c r="F151" s="6" t="s">
        <v>1111</v>
      </c>
      <c r="G151" s="4" t="s">
        <v>1433</v>
      </c>
      <c r="H151" s="4" t="s">
        <v>166</v>
      </c>
    </row>
    <row r="152" spans="1:8" ht="15.75" x14ac:dyDescent="0.25">
      <c r="A152" s="5">
        <v>37300</v>
      </c>
      <c r="B152" s="4" t="s">
        <v>1</v>
      </c>
      <c r="C152" s="4">
        <v>176</v>
      </c>
      <c r="D152" s="4">
        <v>91</v>
      </c>
      <c r="E152" s="4" t="s">
        <v>1440</v>
      </c>
      <c r="F152" s="6" t="s">
        <v>1066</v>
      </c>
      <c r="G152" s="4" t="s">
        <v>1441</v>
      </c>
      <c r="H152" s="4" t="s">
        <v>170</v>
      </c>
    </row>
    <row r="153" spans="1:8" ht="15.75" x14ac:dyDescent="0.25">
      <c r="A153" s="5">
        <v>37041</v>
      </c>
      <c r="B153" s="4" t="s">
        <v>1</v>
      </c>
      <c r="C153" s="4">
        <v>164</v>
      </c>
      <c r="D153" s="4">
        <v>46</v>
      </c>
      <c r="E153" s="4" t="s">
        <v>1447</v>
      </c>
      <c r="F153" s="6" t="s">
        <v>1060</v>
      </c>
      <c r="G153" s="4" t="s">
        <v>1448</v>
      </c>
      <c r="H153" s="4" t="s">
        <v>173</v>
      </c>
    </row>
    <row r="154" spans="1:8" ht="15.75" x14ac:dyDescent="0.25">
      <c r="A154" s="5">
        <v>37648</v>
      </c>
      <c r="B154" s="4" t="s">
        <v>1</v>
      </c>
      <c r="C154" s="4">
        <v>175</v>
      </c>
      <c r="D154" s="4">
        <v>93</v>
      </c>
      <c r="E154" s="4" t="s">
        <v>1455</v>
      </c>
      <c r="F154" s="6" t="s">
        <v>1123</v>
      </c>
      <c r="G154" s="4" t="s">
        <v>1456</v>
      </c>
      <c r="H154" s="4" t="s">
        <v>177</v>
      </c>
    </row>
    <row r="155" spans="1:8" ht="15.75" x14ac:dyDescent="0.25">
      <c r="A155" s="5">
        <v>37300</v>
      </c>
      <c r="B155" s="4" t="s">
        <v>1</v>
      </c>
      <c r="C155" s="4">
        <v>155</v>
      </c>
      <c r="D155" s="4">
        <v>82</v>
      </c>
      <c r="E155" s="4" t="s">
        <v>1465</v>
      </c>
      <c r="F155" s="6" t="s">
        <v>1117</v>
      </c>
      <c r="G155" s="4" t="s">
        <v>1466</v>
      </c>
      <c r="H155" s="4" t="s">
        <v>182</v>
      </c>
    </row>
    <row r="156" spans="1:8" ht="15.75" x14ac:dyDescent="0.25">
      <c r="A156" s="5">
        <v>37523</v>
      </c>
      <c r="B156" s="4" t="s">
        <v>1</v>
      </c>
      <c r="C156" s="4">
        <v>160</v>
      </c>
      <c r="D156" s="4">
        <v>67</v>
      </c>
      <c r="E156" s="4" t="s">
        <v>1469</v>
      </c>
      <c r="F156" s="6" t="s">
        <v>1138</v>
      </c>
      <c r="G156" s="4" t="s">
        <v>1470</v>
      </c>
      <c r="H156" s="4" t="s">
        <v>184</v>
      </c>
    </row>
    <row r="157" spans="1:8" ht="15.75" x14ac:dyDescent="0.25">
      <c r="A157" s="5">
        <v>38059</v>
      </c>
      <c r="B157" s="4" t="s">
        <v>1</v>
      </c>
      <c r="C157" s="4">
        <v>155</v>
      </c>
      <c r="D157" s="4">
        <v>82</v>
      </c>
      <c r="E157" s="4" t="s">
        <v>1476</v>
      </c>
      <c r="F157" s="6" t="s">
        <v>1477</v>
      </c>
      <c r="G157" s="4" t="s">
        <v>1478</v>
      </c>
      <c r="H157" s="4" t="s">
        <v>187</v>
      </c>
    </row>
    <row r="158" spans="1:8" ht="15.75" x14ac:dyDescent="0.25">
      <c r="A158" s="5">
        <v>38389</v>
      </c>
      <c r="B158" s="4" t="s">
        <v>1</v>
      </c>
      <c r="C158" s="4">
        <v>154</v>
      </c>
      <c r="D158" s="4">
        <v>69</v>
      </c>
      <c r="E158" s="4" t="s">
        <v>1493</v>
      </c>
      <c r="F158" s="6" t="s">
        <v>1170</v>
      </c>
      <c r="G158" s="4" t="s">
        <v>1494</v>
      </c>
      <c r="H158" s="4" t="s">
        <v>195</v>
      </c>
    </row>
    <row r="159" spans="1:8" ht="15.75" x14ac:dyDescent="0.25">
      <c r="A159" s="5">
        <v>38412</v>
      </c>
      <c r="B159" s="4" t="s">
        <v>1</v>
      </c>
      <c r="C159" s="4">
        <v>150</v>
      </c>
      <c r="D159" s="4">
        <v>85</v>
      </c>
      <c r="E159" s="4" t="s">
        <v>1545</v>
      </c>
      <c r="F159" s="6" t="s">
        <v>1123</v>
      </c>
      <c r="G159" s="4" t="s">
        <v>1546</v>
      </c>
      <c r="H159" s="4" t="s">
        <v>219</v>
      </c>
    </row>
    <row r="160" spans="1:8" ht="15.75" x14ac:dyDescent="0.25">
      <c r="A160" s="5">
        <v>37795</v>
      </c>
      <c r="B160" s="4" t="s">
        <v>1</v>
      </c>
      <c r="C160" s="4">
        <v>166</v>
      </c>
      <c r="D160" s="4">
        <v>68</v>
      </c>
      <c r="E160" s="4" t="s">
        <v>1583</v>
      </c>
      <c r="F160" s="6" t="s">
        <v>1161</v>
      </c>
      <c r="G160" s="4" t="s">
        <v>1584</v>
      </c>
      <c r="H160" s="4" t="s">
        <v>237</v>
      </c>
    </row>
    <row r="161" spans="1:8" ht="15.75" x14ac:dyDescent="0.25">
      <c r="A161" s="5">
        <v>38007</v>
      </c>
      <c r="B161" s="4" t="s">
        <v>1</v>
      </c>
      <c r="C161" s="4">
        <v>174</v>
      </c>
      <c r="D161" s="4">
        <v>95</v>
      </c>
      <c r="E161" s="4" t="s">
        <v>1600</v>
      </c>
      <c r="F161" s="6" t="s">
        <v>1117</v>
      </c>
      <c r="G161" s="4" t="s">
        <v>1601</v>
      </c>
      <c r="H161" s="4" t="s">
        <v>245</v>
      </c>
    </row>
    <row r="162" spans="1:8" ht="15.75" x14ac:dyDescent="0.25">
      <c r="A162" s="5">
        <v>37547</v>
      </c>
      <c r="B162" s="4" t="s">
        <v>1</v>
      </c>
      <c r="C162" s="4">
        <v>163</v>
      </c>
      <c r="D162" s="4">
        <v>91</v>
      </c>
      <c r="E162" s="4" t="s">
        <v>1616</v>
      </c>
      <c r="F162" s="6" t="s">
        <v>1057</v>
      </c>
      <c r="G162" s="4" t="s">
        <v>1617</v>
      </c>
      <c r="H162" s="4" t="s">
        <v>253</v>
      </c>
    </row>
    <row r="163" spans="1:8" ht="15.75" x14ac:dyDescent="0.25">
      <c r="A163" s="5">
        <v>37013</v>
      </c>
      <c r="B163" s="4" t="s">
        <v>1</v>
      </c>
      <c r="C163" s="4">
        <v>178</v>
      </c>
      <c r="D163" s="4">
        <v>81</v>
      </c>
      <c r="E163" s="4" t="s">
        <v>1693</v>
      </c>
      <c r="F163" s="6" t="s">
        <v>1217</v>
      </c>
      <c r="G163" s="4" t="s">
        <v>1694</v>
      </c>
      <c r="H163" s="4" t="s">
        <v>291</v>
      </c>
    </row>
    <row r="164" spans="1:8" ht="15.75" x14ac:dyDescent="0.25">
      <c r="A164" s="5">
        <v>37344</v>
      </c>
      <c r="B164" s="4" t="s">
        <v>1</v>
      </c>
      <c r="C164" s="4">
        <v>170</v>
      </c>
      <c r="D164" s="4">
        <v>74</v>
      </c>
      <c r="E164" s="4" t="s">
        <v>1731</v>
      </c>
      <c r="F164" s="6" t="s">
        <v>1474</v>
      </c>
      <c r="G164" s="4" t="s">
        <v>1732</v>
      </c>
      <c r="H164" s="4" t="s">
        <v>309</v>
      </c>
    </row>
    <row r="165" spans="1:8" ht="15.75" x14ac:dyDescent="0.25">
      <c r="A165" s="5">
        <v>37855</v>
      </c>
      <c r="B165" s="4" t="s">
        <v>1</v>
      </c>
      <c r="C165" s="4">
        <v>162</v>
      </c>
      <c r="D165" s="4">
        <v>46</v>
      </c>
      <c r="E165" s="4" t="s">
        <v>1762</v>
      </c>
      <c r="F165" s="6" t="s">
        <v>1754</v>
      </c>
      <c r="G165" s="4" t="s">
        <v>1763</v>
      </c>
      <c r="H165" s="4" t="s">
        <v>323</v>
      </c>
    </row>
    <row r="166" spans="1:8" ht="15.75" x14ac:dyDescent="0.25">
      <c r="A166" s="5">
        <v>37953</v>
      </c>
      <c r="B166" s="4" t="s">
        <v>1</v>
      </c>
      <c r="C166" s="4">
        <v>155</v>
      </c>
      <c r="D166" s="4">
        <v>77</v>
      </c>
      <c r="E166" s="4" t="s">
        <v>1771</v>
      </c>
      <c r="F166" s="6" t="s">
        <v>1072</v>
      </c>
      <c r="G166" s="4" t="s">
        <v>1772</v>
      </c>
      <c r="H166" s="4" t="s">
        <v>328</v>
      </c>
    </row>
    <row r="167" spans="1:8" ht="15.75" x14ac:dyDescent="0.25">
      <c r="A167" s="5">
        <v>38079</v>
      </c>
      <c r="B167" s="4" t="s">
        <v>1</v>
      </c>
      <c r="C167" s="4">
        <v>161</v>
      </c>
      <c r="D167" s="4">
        <v>65</v>
      </c>
      <c r="E167" s="4" t="s">
        <v>1533</v>
      </c>
      <c r="F167" s="6" t="s">
        <v>1072</v>
      </c>
      <c r="G167" s="4" t="s">
        <v>1780</v>
      </c>
      <c r="H167" s="4" t="s">
        <v>332</v>
      </c>
    </row>
    <row r="168" spans="1:8" ht="15.75" x14ac:dyDescent="0.25">
      <c r="A168" s="5">
        <v>38040</v>
      </c>
      <c r="B168" s="4" t="s">
        <v>1</v>
      </c>
      <c r="C168" s="4">
        <v>165</v>
      </c>
      <c r="D168" s="4">
        <v>79</v>
      </c>
      <c r="E168" s="4" t="s">
        <v>1785</v>
      </c>
      <c r="F168" s="6" t="s">
        <v>1133</v>
      </c>
      <c r="G168" s="4" t="s">
        <v>1786</v>
      </c>
      <c r="H168" s="4" t="s">
        <v>335</v>
      </c>
    </row>
    <row r="169" spans="1:8" ht="15.75" x14ac:dyDescent="0.25">
      <c r="A169" s="5">
        <v>37283</v>
      </c>
      <c r="B169" s="4" t="s">
        <v>1</v>
      </c>
      <c r="C169" s="4">
        <v>180</v>
      </c>
      <c r="D169" s="4">
        <v>46</v>
      </c>
      <c r="E169" s="4" t="s">
        <v>1811</v>
      </c>
      <c r="F169" s="6" t="s">
        <v>1164</v>
      </c>
      <c r="G169" s="4" t="s">
        <v>1812</v>
      </c>
      <c r="H169" s="4" t="s">
        <v>348</v>
      </c>
    </row>
    <row r="170" spans="1:8" ht="15.75" x14ac:dyDescent="0.25">
      <c r="A170" s="5">
        <v>38045</v>
      </c>
      <c r="B170" s="4" t="s">
        <v>1</v>
      </c>
      <c r="C170" s="4">
        <v>179</v>
      </c>
      <c r="D170" s="4">
        <v>50</v>
      </c>
      <c r="E170" s="4" t="s">
        <v>1822</v>
      </c>
      <c r="F170" s="6" t="s">
        <v>1531</v>
      </c>
      <c r="G170" s="4" t="s">
        <v>1823</v>
      </c>
      <c r="H170" s="4" t="s">
        <v>351</v>
      </c>
    </row>
    <row r="171" spans="1:8" ht="15.75" x14ac:dyDescent="0.25">
      <c r="A171" s="5">
        <v>37212</v>
      </c>
      <c r="B171" s="4" t="s">
        <v>1</v>
      </c>
      <c r="C171" s="4">
        <v>150</v>
      </c>
      <c r="D171" s="4">
        <v>78</v>
      </c>
      <c r="E171" s="4" t="s">
        <v>1836</v>
      </c>
      <c r="F171" s="6" t="s">
        <v>1287</v>
      </c>
      <c r="G171" s="4" t="s">
        <v>1837</v>
      </c>
      <c r="H171" s="4" t="s">
        <v>358</v>
      </c>
    </row>
    <row r="172" spans="1:8" ht="15.75" x14ac:dyDescent="0.25">
      <c r="A172" s="5">
        <v>38153</v>
      </c>
      <c r="B172" s="4" t="s">
        <v>1</v>
      </c>
      <c r="C172" s="4">
        <v>172</v>
      </c>
      <c r="D172" s="4">
        <v>66</v>
      </c>
      <c r="E172" s="4" t="s">
        <v>1849</v>
      </c>
      <c r="F172" s="6" t="s">
        <v>1075</v>
      </c>
      <c r="G172" s="4" t="s">
        <v>1850</v>
      </c>
      <c r="H172" s="4" t="s">
        <v>364</v>
      </c>
    </row>
    <row r="173" spans="1:8" ht="15.75" x14ac:dyDescent="0.25">
      <c r="A173" s="5">
        <v>38359</v>
      </c>
      <c r="B173" s="4" t="s">
        <v>1</v>
      </c>
      <c r="C173" s="4">
        <v>161</v>
      </c>
      <c r="D173" s="4">
        <v>64</v>
      </c>
      <c r="E173" s="4" t="s">
        <v>1860</v>
      </c>
      <c r="F173" s="6" t="s">
        <v>1138</v>
      </c>
      <c r="G173" s="4" t="s">
        <v>1861</v>
      </c>
      <c r="H173" s="4" t="s">
        <v>369</v>
      </c>
    </row>
    <row r="174" spans="1:8" ht="15.75" x14ac:dyDescent="0.25">
      <c r="A174" s="5">
        <v>37964</v>
      </c>
      <c r="B174" s="4" t="s">
        <v>1</v>
      </c>
      <c r="C174" s="4">
        <v>163</v>
      </c>
      <c r="D174" s="4">
        <v>81</v>
      </c>
      <c r="E174" s="4" t="s">
        <v>1862</v>
      </c>
      <c r="F174" s="6" t="s">
        <v>1161</v>
      </c>
      <c r="G174" s="4" t="s">
        <v>1863</v>
      </c>
      <c r="H174" s="4" t="s">
        <v>370</v>
      </c>
    </row>
    <row r="175" spans="1:8" ht="15.75" x14ac:dyDescent="0.25">
      <c r="A175" s="5">
        <v>37636</v>
      </c>
      <c r="B175" s="4" t="s">
        <v>1</v>
      </c>
      <c r="C175" s="4">
        <v>163</v>
      </c>
      <c r="D175" s="4">
        <v>81</v>
      </c>
      <c r="E175" s="4" t="s">
        <v>1897</v>
      </c>
      <c r="F175" s="6" t="s">
        <v>1111</v>
      </c>
      <c r="G175" s="4" t="s">
        <v>1898</v>
      </c>
      <c r="H175" s="4" t="s">
        <v>388</v>
      </c>
    </row>
    <row r="176" spans="1:8" ht="15.75" x14ac:dyDescent="0.25">
      <c r="A176" s="5">
        <v>37349</v>
      </c>
      <c r="B176" s="4" t="s">
        <v>1</v>
      </c>
      <c r="C176" s="4">
        <v>171</v>
      </c>
      <c r="D176" s="4">
        <v>90</v>
      </c>
      <c r="E176" s="4" t="s">
        <v>1907</v>
      </c>
      <c r="F176" s="6" t="s">
        <v>1188</v>
      </c>
      <c r="G176" s="4" t="s">
        <v>1908</v>
      </c>
      <c r="H176" s="4" t="s">
        <v>393</v>
      </c>
    </row>
    <row r="177" spans="1:8" ht="15.75" x14ac:dyDescent="0.25">
      <c r="A177" s="5">
        <v>37941</v>
      </c>
      <c r="B177" s="4" t="s">
        <v>1</v>
      </c>
      <c r="C177" s="4">
        <v>162</v>
      </c>
      <c r="D177" s="4">
        <v>88</v>
      </c>
      <c r="E177" s="4" t="s">
        <v>1941</v>
      </c>
      <c r="F177" s="6" t="s">
        <v>1246</v>
      </c>
      <c r="G177" s="4" t="s">
        <v>1942</v>
      </c>
      <c r="H177" s="4" t="s">
        <v>409</v>
      </c>
    </row>
    <row r="178" spans="1:8" ht="15.75" x14ac:dyDescent="0.25">
      <c r="A178" s="5">
        <v>37708</v>
      </c>
      <c r="B178" s="4" t="s">
        <v>1</v>
      </c>
      <c r="C178" s="4">
        <v>162</v>
      </c>
      <c r="D178" s="4">
        <v>63</v>
      </c>
      <c r="E178" s="4" t="s">
        <v>1947</v>
      </c>
      <c r="F178" s="6" t="s">
        <v>1365</v>
      </c>
      <c r="G178" s="4" t="s">
        <v>1948</v>
      </c>
      <c r="H178" s="4" t="s">
        <v>412</v>
      </c>
    </row>
    <row r="179" spans="1:8" ht="15.75" x14ac:dyDescent="0.25">
      <c r="A179" s="5">
        <v>37192</v>
      </c>
      <c r="B179" s="4" t="s">
        <v>1</v>
      </c>
      <c r="C179" s="4">
        <v>174</v>
      </c>
      <c r="D179" s="4">
        <v>57</v>
      </c>
      <c r="E179" s="4" t="s">
        <v>1949</v>
      </c>
      <c r="F179" s="6" t="s">
        <v>1278</v>
      </c>
      <c r="G179" s="4" t="s">
        <v>1950</v>
      </c>
      <c r="H179" s="4" t="s">
        <v>413</v>
      </c>
    </row>
    <row r="180" spans="1:8" ht="15.75" x14ac:dyDescent="0.25">
      <c r="A180" s="5">
        <v>37581</v>
      </c>
      <c r="B180" s="4" t="s">
        <v>1</v>
      </c>
      <c r="C180" s="4">
        <v>157</v>
      </c>
      <c r="D180" s="4">
        <v>90</v>
      </c>
      <c r="E180" s="4" t="s">
        <v>1963</v>
      </c>
      <c r="F180" s="6" t="s">
        <v>1496</v>
      </c>
      <c r="G180" s="4" t="s">
        <v>1964</v>
      </c>
      <c r="H180" s="4" t="s">
        <v>12</v>
      </c>
    </row>
    <row r="181" spans="1:8" ht="15.75" x14ac:dyDescent="0.25">
      <c r="A181" s="5">
        <v>37858</v>
      </c>
      <c r="B181" s="4" t="s">
        <v>1</v>
      </c>
      <c r="C181" s="4">
        <v>180</v>
      </c>
      <c r="D181" s="4">
        <v>84</v>
      </c>
      <c r="E181" s="4" t="s">
        <v>1972</v>
      </c>
      <c r="F181" s="6" t="s">
        <v>1474</v>
      </c>
      <c r="G181" s="4" t="s">
        <v>1973</v>
      </c>
      <c r="H181" s="4" t="s">
        <v>423</v>
      </c>
    </row>
    <row r="182" spans="1:8" ht="15.75" x14ac:dyDescent="0.25">
      <c r="A182" s="5">
        <v>37781</v>
      </c>
      <c r="B182" s="4" t="s">
        <v>1</v>
      </c>
      <c r="C182" s="4">
        <v>165</v>
      </c>
      <c r="D182" s="4">
        <v>61</v>
      </c>
      <c r="E182" s="4" t="s">
        <v>1976</v>
      </c>
      <c r="F182" s="6" t="s">
        <v>1281</v>
      </c>
      <c r="G182" s="4" t="s">
        <v>1977</v>
      </c>
      <c r="H182" s="4" t="s">
        <v>425</v>
      </c>
    </row>
    <row r="183" spans="1:8" ht="15.75" x14ac:dyDescent="0.25">
      <c r="A183" s="5">
        <v>37464</v>
      </c>
      <c r="B183" s="4" t="s">
        <v>1</v>
      </c>
      <c r="C183" s="4">
        <v>165</v>
      </c>
      <c r="D183" s="4">
        <v>49</v>
      </c>
      <c r="E183" s="4" t="s">
        <v>2003</v>
      </c>
      <c r="F183" s="6" t="s">
        <v>1170</v>
      </c>
      <c r="G183" s="4" t="s">
        <v>2004</v>
      </c>
      <c r="H183" s="4" t="s">
        <v>9</v>
      </c>
    </row>
    <row r="184" spans="1:8" ht="15.75" x14ac:dyDescent="0.25">
      <c r="A184" s="5">
        <v>37503</v>
      </c>
      <c r="B184" s="4" t="s">
        <v>1</v>
      </c>
      <c r="C184" s="4">
        <v>150</v>
      </c>
      <c r="D184" s="4">
        <v>81</v>
      </c>
      <c r="E184" s="4" t="s">
        <v>2011</v>
      </c>
      <c r="F184" s="6" t="s">
        <v>1228</v>
      </c>
      <c r="G184" s="4" t="s">
        <v>2012</v>
      </c>
      <c r="H184" s="4" t="s">
        <v>442</v>
      </c>
    </row>
    <row r="185" spans="1:8" ht="15.75" x14ac:dyDescent="0.25">
      <c r="A185" s="5">
        <v>37932</v>
      </c>
      <c r="B185" s="4" t="s">
        <v>1</v>
      </c>
      <c r="C185" s="4">
        <v>166</v>
      </c>
      <c r="D185" s="4">
        <v>52</v>
      </c>
      <c r="E185" s="4" t="s">
        <v>2043</v>
      </c>
      <c r="F185" s="6" t="s">
        <v>1477</v>
      </c>
      <c r="G185" s="4" t="s">
        <v>2044</v>
      </c>
      <c r="H185" s="4" t="s">
        <v>458</v>
      </c>
    </row>
    <row r="186" spans="1:8" ht="15.75" x14ac:dyDescent="0.25">
      <c r="A186" s="5">
        <v>38436</v>
      </c>
      <c r="B186" s="4" t="s">
        <v>1</v>
      </c>
      <c r="C186" s="4">
        <v>154</v>
      </c>
      <c r="D186" s="4">
        <v>83</v>
      </c>
      <c r="E186" s="4" t="s">
        <v>2060</v>
      </c>
      <c r="F186" s="6" t="s">
        <v>1262</v>
      </c>
      <c r="G186" s="4" t="s">
        <v>2061</v>
      </c>
      <c r="H186" s="4" t="s">
        <v>467</v>
      </c>
    </row>
    <row r="187" spans="1:8" ht="15.75" x14ac:dyDescent="0.25">
      <c r="A187" s="5">
        <v>37254</v>
      </c>
      <c r="B187" s="4" t="s">
        <v>1</v>
      </c>
      <c r="C187" s="4">
        <v>180</v>
      </c>
      <c r="D187" s="4">
        <v>76</v>
      </c>
      <c r="E187" s="4" t="s">
        <v>2068</v>
      </c>
      <c r="F187" s="6" t="s">
        <v>1133</v>
      </c>
      <c r="G187" s="4" t="s">
        <v>2069</v>
      </c>
      <c r="H187" s="4" t="s">
        <v>471</v>
      </c>
    </row>
    <row r="188" spans="1:8" ht="15.75" x14ac:dyDescent="0.25">
      <c r="A188" s="5">
        <v>37702</v>
      </c>
      <c r="B188" s="4" t="s">
        <v>1</v>
      </c>
      <c r="C188" s="4">
        <v>180</v>
      </c>
      <c r="D188" s="4">
        <v>94</v>
      </c>
      <c r="E188" s="4" t="s">
        <v>2078</v>
      </c>
      <c r="F188" s="6" t="s">
        <v>1588</v>
      </c>
      <c r="G188" s="4" t="s">
        <v>2079</v>
      </c>
      <c r="H188" s="4" t="s">
        <v>476</v>
      </c>
    </row>
    <row r="189" spans="1:8" ht="15.75" x14ac:dyDescent="0.25">
      <c r="A189" s="5">
        <v>38113</v>
      </c>
      <c r="B189" s="4" t="s">
        <v>1</v>
      </c>
      <c r="C189" s="4">
        <v>162</v>
      </c>
      <c r="D189" s="4">
        <v>65</v>
      </c>
      <c r="E189" s="4" t="s">
        <v>2092</v>
      </c>
      <c r="F189" s="6" t="s">
        <v>1816</v>
      </c>
      <c r="G189" s="4" t="s">
        <v>2093</v>
      </c>
      <c r="H189" s="4" t="s">
        <v>483</v>
      </c>
    </row>
    <row r="190" spans="1:8" ht="15.75" x14ac:dyDescent="0.25">
      <c r="A190" s="5">
        <v>37871</v>
      </c>
      <c r="B190" s="4" t="s">
        <v>1</v>
      </c>
      <c r="C190" s="4">
        <v>168</v>
      </c>
      <c r="D190" s="4">
        <v>69</v>
      </c>
      <c r="E190" s="4" t="s">
        <v>2126</v>
      </c>
      <c r="F190" s="6" t="s">
        <v>1257</v>
      </c>
      <c r="G190" s="4" t="s">
        <v>2127</v>
      </c>
      <c r="H190" s="4" t="s">
        <v>500</v>
      </c>
    </row>
    <row r="191" spans="1:8" ht="15.75" x14ac:dyDescent="0.25">
      <c r="A191" s="5">
        <v>37549</v>
      </c>
      <c r="B191" s="4" t="s">
        <v>1</v>
      </c>
      <c r="C191" s="4">
        <v>169</v>
      </c>
      <c r="D191" s="4">
        <v>51</v>
      </c>
      <c r="E191" s="4" t="s">
        <v>2144</v>
      </c>
      <c r="F191" s="6" t="s">
        <v>1303</v>
      </c>
      <c r="G191" s="4" t="s">
        <v>2145</v>
      </c>
      <c r="H191" s="4" t="s">
        <v>509</v>
      </c>
    </row>
    <row r="192" spans="1:8" ht="15.75" x14ac:dyDescent="0.25">
      <c r="A192" s="5">
        <v>37718</v>
      </c>
      <c r="B192" s="4" t="s">
        <v>1</v>
      </c>
      <c r="C192" s="4">
        <v>152</v>
      </c>
      <c r="D192" s="4">
        <v>92</v>
      </c>
      <c r="E192" s="4" t="s">
        <v>2152</v>
      </c>
      <c r="F192" s="6" t="s">
        <v>1423</v>
      </c>
      <c r="G192" s="4" t="s">
        <v>2153</v>
      </c>
      <c r="H192" s="4" t="s">
        <v>513</v>
      </c>
    </row>
    <row r="193" spans="1:8" ht="15.75" x14ac:dyDescent="0.25">
      <c r="A193" s="5">
        <v>38410</v>
      </c>
      <c r="B193" s="4" t="s">
        <v>1</v>
      </c>
      <c r="C193" s="4">
        <v>179</v>
      </c>
      <c r="D193" s="4">
        <v>72</v>
      </c>
      <c r="E193" s="4" t="s">
        <v>2156</v>
      </c>
      <c r="F193" s="6" t="s">
        <v>1568</v>
      </c>
      <c r="G193" s="4" t="s">
        <v>2157</v>
      </c>
      <c r="H193" s="4" t="s">
        <v>515</v>
      </c>
    </row>
    <row r="194" spans="1:8" ht="15.75" x14ac:dyDescent="0.25">
      <c r="A194" s="5">
        <v>37290</v>
      </c>
      <c r="B194" s="4" t="s">
        <v>1</v>
      </c>
      <c r="C194" s="4">
        <v>154</v>
      </c>
      <c r="D194" s="4">
        <v>95</v>
      </c>
      <c r="E194" s="4" t="s">
        <v>2160</v>
      </c>
      <c r="F194" s="6" t="s">
        <v>1443</v>
      </c>
      <c r="G194" s="4" t="s">
        <v>2161</v>
      </c>
      <c r="H194" s="4" t="s">
        <v>517</v>
      </c>
    </row>
    <row r="195" spans="1:8" ht="15.75" x14ac:dyDescent="0.25">
      <c r="A195" s="5">
        <v>38176</v>
      </c>
      <c r="B195" s="4" t="s">
        <v>1</v>
      </c>
      <c r="C195" s="4">
        <v>153</v>
      </c>
      <c r="D195" s="4">
        <v>75</v>
      </c>
      <c r="E195" s="4" t="s">
        <v>2167</v>
      </c>
      <c r="F195" s="6" t="s">
        <v>1292</v>
      </c>
      <c r="G195" s="4" t="s">
        <v>2168</v>
      </c>
      <c r="H195" s="4" t="s">
        <v>521</v>
      </c>
    </row>
    <row r="196" spans="1:8" ht="15.75" x14ac:dyDescent="0.25">
      <c r="A196" s="5">
        <v>38437</v>
      </c>
      <c r="B196" s="4" t="s">
        <v>1</v>
      </c>
      <c r="C196" s="4">
        <v>159</v>
      </c>
      <c r="D196" s="4">
        <v>76</v>
      </c>
      <c r="E196" s="4" t="s">
        <v>2181</v>
      </c>
      <c r="F196" s="6" t="s">
        <v>1212</v>
      </c>
      <c r="G196" s="4" t="s">
        <v>2182</v>
      </c>
      <c r="H196" s="4" t="s">
        <v>528</v>
      </c>
    </row>
    <row r="197" spans="1:8" ht="15.75" x14ac:dyDescent="0.25">
      <c r="A197" s="5">
        <v>37114</v>
      </c>
      <c r="B197" s="4" t="s">
        <v>1</v>
      </c>
      <c r="C197" s="4">
        <v>172</v>
      </c>
      <c r="D197" s="4">
        <v>90</v>
      </c>
      <c r="E197" s="4" t="s">
        <v>2189</v>
      </c>
      <c r="F197" s="6" t="s">
        <v>1287</v>
      </c>
      <c r="G197" s="4" t="s">
        <v>2190</v>
      </c>
      <c r="H197" s="4" t="s">
        <v>532</v>
      </c>
    </row>
    <row r="198" spans="1:8" ht="15.75" x14ac:dyDescent="0.25">
      <c r="A198" s="5">
        <v>37835</v>
      </c>
      <c r="B198" s="4" t="s">
        <v>1</v>
      </c>
      <c r="C198" s="4">
        <v>173</v>
      </c>
      <c r="D198" s="4">
        <v>84</v>
      </c>
      <c r="E198" s="4" t="s">
        <v>2199</v>
      </c>
      <c r="F198" s="6" t="s">
        <v>1138</v>
      </c>
      <c r="G198" s="4" t="s">
        <v>2200</v>
      </c>
      <c r="H198" s="4" t="s">
        <v>537</v>
      </c>
    </row>
    <row r="199" spans="1:8" ht="15.75" x14ac:dyDescent="0.25">
      <c r="A199" s="5">
        <v>38155</v>
      </c>
      <c r="B199" s="4" t="s">
        <v>1</v>
      </c>
      <c r="C199" s="4">
        <v>177</v>
      </c>
      <c r="D199" s="4">
        <v>91</v>
      </c>
      <c r="E199" s="4" t="s">
        <v>2209</v>
      </c>
      <c r="F199" s="6" t="s">
        <v>1194</v>
      </c>
      <c r="G199" s="4" t="s">
        <v>2210</v>
      </c>
      <c r="H199" s="4" t="s">
        <v>542</v>
      </c>
    </row>
    <row r="200" spans="1:8" ht="15.75" x14ac:dyDescent="0.25">
      <c r="A200" s="5">
        <v>37589</v>
      </c>
      <c r="B200" s="4" t="s">
        <v>1</v>
      </c>
      <c r="C200" s="4">
        <v>150</v>
      </c>
      <c r="D200" s="4">
        <v>67</v>
      </c>
      <c r="E200" s="4" t="s">
        <v>2229</v>
      </c>
      <c r="F200" s="6" t="s">
        <v>1379</v>
      </c>
      <c r="G200" s="4" t="s">
        <v>2230</v>
      </c>
      <c r="H200" s="4" t="s">
        <v>552</v>
      </c>
    </row>
    <row r="201" spans="1:8" ht="15.75" x14ac:dyDescent="0.25">
      <c r="A201" s="5">
        <v>37043</v>
      </c>
      <c r="B201" s="4" t="s">
        <v>1</v>
      </c>
      <c r="C201" s="4">
        <v>153</v>
      </c>
      <c r="D201" s="4">
        <v>81</v>
      </c>
      <c r="E201" s="4" t="s">
        <v>2237</v>
      </c>
      <c r="F201" s="6" t="s">
        <v>1388</v>
      </c>
      <c r="G201" s="4" t="s">
        <v>2238</v>
      </c>
      <c r="H201" s="4" t="s">
        <v>556</v>
      </c>
    </row>
    <row r="202" spans="1:8" ht="15.75" x14ac:dyDescent="0.25">
      <c r="A202" s="5">
        <v>37671</v>
      </c>
      <c r="B202" s="4" t="s">
        <v>1</v>
      </c>
      <c r="C202" s="4">
        <v>178</v>
      </c>
      <c r="D202" s="4">
        <v>47</v>
      </c>
      <c r="E202" s="4" t="s">
        <v>2255</v>
      </c>
      <c r="F202" s="6" t="s">
        <v>1482</v>
      </c>
      <c r="G202" s="4" t="s">
        <v>2256</v>
      </c>
      <c r="H202" s="4" t="s">
        <v>565</v>
      </c>
    </row>
    <row r="203" spans="1:8" ht="15.75" x14ac:dyDescent="0.25">
      <c r="A203" s="5">
        <v>37681</v>
      </c>
      <c r="B203" s="4" t="s">
        <v>1</v>
      </c>
      <c r="C203" s="4">
        <v>151</v>
      </c>
      <c r="D203" s="4">
        <v>59</v>
      </c>
      <c r="E203" s="4" t="s">
        <v>2267</v>
      </c>
      <c r="F203" s="6" t="s">
        <v>1524</v>
      </c>
      <c r="G203" s="4" t="s">
        <v>2268</v>
      </c>
      <c r="H203" s="4" t="s">
        <v>571</v>
      </c>
    </row>
    <row r="204" spans="1:8" ht="15.75" x14ac:dyDescent="0.25">
      <c r="A204" s="5">
        <v>37515</v>
      </c>
      <c r="B204" s="4" t="s">
        <v>1</v>
      </c>
      <c r="C204" s="4">
        <v>161</v>
      </c>
      <c r="D204" s="4">
        <v>62</v>
      </c>
      <c r="E204" s="4" t="s">
        <v>2292</v>
      </c>
      <c r="F204" s="6" t="s">
        <v>1060</v>
      </c>
      <c r="G204" s="4" t="s">
        <v>2293</v>
      </c>
      <c r="H204" s="4" t="s">
        <v>584</v>
      </c>
    </row>
    <row r="205" spans="1:8" ht="15.75" x14ac:dyDescent="0.25">
      <c r="A205" s="5">
        <v>38258</v>
      </c>
      <c r="B205" s="4" t="s">
        <v>1</v>
      </c>
      <c r="C205" s="4">
        <v>150</v>
      </c>
      <c r="D205" s="4">
        <v>80</v>
      </c>
      <c r="E205" s="4" t="s">
        <v>2296</v>
      </c>
      <c r="F205" s="6" t="s">
        <v>1161</v>
      </c>
      <c r="G205" s="4" t="s">
        <v>2297</v>
      </c>
      <c r="H205" s="4" t="s">
        <v>586</v>
      </c>
    </row>
    <row r="206" spans="1:8" ht="15.75" x14ac:dyDescent="0.25">
      <c r="A206" s="5">
        <v>38106</v>
      </c>
      <c r="B206" s="4" t="s">
        <v>1</v>
      </c>
      <c r="C206" s="4">
        <v>160</v>
      </c>
      <c r="D206" s="4">
        <v>68</v>
      </c>
      <c r="E206" s="4" t="s">
        <v>2322</v>
      </c>
      <c r="F206" s="6" t="s">
        <v>1914</v>
      </c>
      <c r="G206" s="4" t="s">
        <v>2323</v>
      </c>
      <c r="H206" s="4" t="s">
        <v>598</v>
      </c>
    </row>
    <row r="207" spans="1:8" ht="15.75" x14ac:dyDescent="0.25">
      <c r="A207" s="5">
        <v>37907</v>
      </c>
      <c r="B207" s="4" t="s">
        <v>1</v>
      </c>
      <c r="C207" s="4">
        <v>177</v>
      </c>
      <c r="D207" s="4">
        <v>66</v>
      </c>
      <c r="E207" s="4" t="s">
        <v>2326</v>
      </c>
      <c r="F207" s="6" t="s">
        <v>1207</v>
      </c>
      <c r="G207" s="4" t="s">
        <v>2327</v>
      </c>
      <c r="H207" s="4" t="s">
        <v>600</v>
      </c>
    </row>
    <row r="208" spans="1:8" ht="15.75" x14ac:dyDescent="0.25">
      <c r="A208" s="5">
        <v>37335</v>
      </c>
      <c r="B208" s="4" t="s">
        <v>1</v>
      </c>
      <c r="C208" s="4">
        <v>166</v>
      </c>
      <c r="D208" s="4">
        <v>95</v>
      </c>
      <c r="E208" s="4" t="s">
        <v>2358</v>
      </c>
      <c r="F208" s="6" t="s">
        <v>1496</v>
      </c>
      <c r="G208" s="4" t="s">
        <v>2359</v>
      </c>
      <c r="H208" s="4" t="s">
        <v>615</v>
      </c>
    </row>
    <row r="209" spans="1:8" ht="15.75" x14ac:dyDescent="0.25">
      <c r="A209" s="5">
        <v>37886</v>
      </c>
      <c r="B209" s="4" t="s">
        <v>1</v>
      </c>
      <c r="C209" s="4">
        <v>174</v>
      </c>
      <c r="D209" s="4">
        <v>53</v>
      </c>
      <c r="E209" s="4" t="s">
        <v>2364</v>
      </c>
      <c r="F209" s="6" t="s">
        <v>1309</v>
      </c>
      <c r="G209" s="4" t="s">
        <v>2365</v>
      </c>
      <c r="H209" s="4" t="s">
        <v>618</v>
      </c>
    </row>
    <row r="210" spans="1:8" ht="15.75" x14ac:dyDescent="0.25">
      <c r="A210" s="5">
        <v>37075</v>
      </c>
      <c r="B210" s="4" t="s">
        <v>1</v>
      </c>
      <c r="C210" s="4">
        <v>151</v>
      </c>
      <c r="D210" s="4">
        <v>70</v>
      </c>
      <c r="E210" s="4" t="s">
        <v>2370</v>
      </c>
      <c r="F210" s="6" t="s">
        <v>1231</v>
      </c>
      <c r="G210" s="4" t="s">
        <v>2371</v>
      </c>
      <c r="H210" s="4" t="s">
        <v>621</v>
      </c>
    </row>
    <row r="211" spans="1:8" ht="15.75" x14ac:dyDescent="0.25">
      <c r="A211" s="5">
        <v>37860</v>
      </c>
      <c r="B211" s="4" t="s">
        <v>1</v>
      </c>
      <c r="C211" s="4">
        <v>158</v>
      </c>
      <c r="D211" s="4">
        <v>70</v>
      </c>
      <c r="E211" s="4" t="s">
        <v>2386</v>
      </c>
      <c r="F211" s="6" t="s">
        <v>1588</v>
      </c>
      <c r="G211" s="4" t="s">
        <v>2387</v>
      </c>
      <c r="H211" s="4" t="s">
        <v>629</v>
      </c>
    </row>
    <row r="212" spans="1:8" ht="15.75" x14ac:dyDescent="0.25">
      <c r="A212" s="5">
        <v>38270</v>
      </c>
      <c r="B212" s="4" t="s">
        <v>1</v>
      </c>
      <c r="C212" s="4">
        <v>171</v>
      </c>
      <c r="D212" s="4">
        <v>76</v>
      </c>
      <c r="E212" s="4" t="s">
        <v>2390</v>
      </c>
      <c r="F212" s="6" t="s">
        <v>1284</v>
      </c>
      <c r="G212" s="4" t="s">
        <v>2391</v>
      </c>
      <c r="H212" s="4" t="s">
        <v>631</v>
      </c>
    </row>
    <row r="213" spans="1:8" ht="15.75" x14ac:dyDescent="0.25">
      <c r="A213" s="5">
        <v>37271</v>
      </c>
      <c r="B213" s="4" t="s">
        <v>1</v>
      </c>
      <c r="C213" s="4">
        <v>164</v>
      </c>
      <c r="D213" s="4">
        <v>94</v>
      </c>
      <c r="E213" s="4" t="s">
        <v>2394</v>
      </c>
      <c r="F213" s="6" t="s">
        <v>1108</v>
      </c>
      <c r="G213" s="4" t="s">
        <v>2395</v>
      </c>
      <c r="H213" s="4" t="s">
        <v>633</v>
      </c>
    </row>
    <row r="214" spans="1:8" ht="15.75" x14ac:dyDescent="0.25">
      <c r="A214" s="5">
        <v>38237</v>
      </c>
      <c r="B214" s="4" t="s">
        <v>1</v>
      </c>
      <c r="C214" s="4">
        <v>176</v>
      </c>
      <c r="D214" s="4">
        <v>93</v>
      </c>
      <c r="E214" s="4" t="s">
        <v>2396</v>
      </c>
      <c r="F214" s="6" t="s">
        <v>1133</v>
      </c>
      <c r="G214" s="4" t="s">
        <v>2397</v>
      </c>
      <c r="H214" s="4" t="s">
        <v>634</v>
      </c>
    </row>
    <row r="215" spans="1:8" ht="15.75" x14ac:dyDescent="0.25">
      <c r="A215" s="5">
        <v>37409</v>
      </c>
      <c r="B215" s="4" t="s">
        <v>1</v>
      </c>
      <c r="C215" s="4">
        <v>154</v>
      </c>
      <c r="D215" s="4">
        <v>75</v>
      </c>
      <c r="E215" s="4" t="s">
        <v>2426</v>
      </c>
      <c r="F215" s="6" t="s">
        <v>1577</v>
      </c>
      <c r="G215" s="4" t="s">
        <v>2427</v>
      </c>
      <c r="H215" s="4" t="s">
        <v>649</v>
      </c>
    </row>
    <row r="216" spans="1:8" ht="15.75" x14ac:dyDescent="0.25">
      <c r="A216" s="5">
        <v>37499</v>
      </c>
      <c r="B216" s="4" t="s">
        <v>1</v>
      </c>
      <c r="C216" s="4">
        <v>163</v>
      </c>
      <c r="D216" s="4">
        <v>57</v>
      </c>
      <c r="E216" s="4" t="s">
        <v>2442</v>
      </c>
      <c r="F216" s="6" t="s">
        <v>1201</v>
      </c>
      <c r="G216" s="4" t="s">
        <v>2443</v>
      </c>
      <c r="H216" s="4" t="s">
        <v>657</v>
      </c>
    </row>
    <row r="217" spans="1:8" ht="15.75" x14ac:dyDescent="0.25">
      <c r="A217" s="5">
        <v>38121</v>
      </c>
      <c r="B217" s="4" t="s">
        <v>1</v>
      </c>
      <c r="C217" s="4">
        <v>157</v>
      </c>
      <c r="D217" s="4">
        <v>47</v>
      </c>
      <c r="E217" s="4" t="s">
        <v>2448</v>
      </c>
      <c r="F217" s="6" t="s">
        <v>1057</v>
      </c>
      <c r="G217" s="4" t="s">
        <v>2449</v>
      </c>
      <c r="H217" s="4" t="s">
        <v>660</v>
      </c>
    </row>
    <row r="218" spans="1:8" ht="15.75" x14ac:dyDescent="0.25">
      <c r="A218" s="5">
        <v>37092</v>
      </c>
      <c r="B218" s="4" t="s">
        <v>1</v>
      </c>
      <c r="C218" s="4">
        <v>176</v>
      </c>
      <c r="D218" s="4">
        <v>53</v>
      </c>
      <c r="E218" s="4" t="s">
        <v>2452</v>
      </c>
      <c r="F218" s="6" t="s">
        <v>1201</v>
      </c>
      <c r="G218" s="4" t="s">
        <v>2453</v>
      </c>
      <c r="H218" s="4" t="s">
        <v>662</v>
      </c>
    </row>
    <row r="219" spans="1:8" ht="15.75" x14ac:dyDescent="0.25">
      <c r="A219" s="5">
        <v>37754</v>
      </c>
      <c r="B219" s="4" t="s">
        <v>1</v>
      </c>
      <c r="C219" s="4">
        <v>169</v>
      </c>
      <c r="D219" s="4">
        <v>62</v>
      </c>
      <c r="E219" s="4" t="s">
        <v>2458</v>
      </c>
      <c r="F219" s="6" t="s">
        <v>1292</v>
      </c>
      <c r="G219" s="4" t="s">
        <v>2459</v>
      </c>
      <c r="H219" s="4" t="s">
        <v>665</v>
      </c>
    </row>
    <row r="220" spans="1:8" ht="15.75" x14ac:dyDescent="0.25">
      <c r="A220" s="5">
        <v>37719</v>
      </c>
      <c r="B220" s="4" t="s">
        <v>1</v>
      </c>
      <c r="C220" s="4">
        <v>179</v>
      </c>
      <c r="D220" s="4">
        <v>47</v>
      </c>
      <c r="E220" s="4" t="s">
        <v>2462</v>
      </c>
      <c r="F220" s="6" t="s">
        <v>1194</v>
      </c>
      <c r="G220" s="4" t="s">
        <v>2463</v>
      </c>
      <c r="H220" s="4" t="s">
        <v>667</v>
      </c>
    </row>
    <row r="221" spans="1:8" ht="15.75" x14ac:dyDescent="0.25">
      <c r="A221" s="5">
        <v>37815</v>
      </c>
      <c r="B221" s="4" t="s">
        <v>1</v>
      </c>
      <c r="C221" s="4">
        <v>176</v>
      </c>
      <c r="D221" s="4">
        <v>84</v>
      </c>
      <c r="E221" s="4" t="s">
        <v>2529</v>
      </c>
      <c r="F221" s="6" t="s">
        <v>1477</v>
      </c>
      <c r="G221" s="4" t="s">
        <v>2530</v>
      </c>
      <c r="H221" s="4" t="s">
        <v>701</v>
      </c>
    </row>
    <row r="222" spans="1:8" ht="15.75" x14ac:dyDescent="0.25">
      <c r="A222" s="5">
        <v>37235</v>
      </c>
      <c r="B222" s="4" t="s">
        <v>1</v>
      </c>
      <c r="C222" s="4">
        <v>156</v>
      </c>
      <c r="D222" s="4">
        <v>86</v>
      </c>
      <c r="E222" s="4" t="s">
        <v>2564</v>
      </c>
      <c r="F222" s="6" t="s">
        <v>1388</v>
      </c>
      <c r="G222" s="4" t="s">
        <v>2565</v>
      </c>
      <c r="H222" s="4" t="s">
        <v>719</v>
      </c>
    </row>
    <row r="223" spans="1:8" ht="15.75" x14ac:dyDescent="0.25">
      <c r="A223" s="5">
        <v>37045</v>
      </c>
      <c r="B223" s="4" t="s">
        <v>1</v>
      </c>
      <c r="C223" s="4">
        <v>152</v>
      </c>
      <c r="D223" s="4">
        <v>63</v>
      </c>
      <c r="E223" s="4" t="s">
        <v>1514</v>
      </c>
      <c r="F223" s="6" t="s">
        <v>1269</v>
      </c>
      <c r="G223" s="4" t="s">
        <v>2581</v>
      </c>
      <c r="H223" s="4" t="s">
        <v>728</v>
      </c>
    </row>
    <row r="224" spans="1:8" ht="15.75" x14ac:dyDescent="0.25">
      <c r="A224" s="5">
        <v>37834</v>
      </c>
      <c r="B224" s="4" t="s">
        <v>1</v>
      </c>
      <c r="C224" s="4">
        <v>164</v>
      </c>
      <c r="D224" s="4">
        <v>72</v>
      </c>
      <c r="E224" s="4" t="s">
        <v>2586</v>
      </c>
      <c r="F224" s="6" t="s">
        <v>1133</v>
      </c>
      <c r="G224" s="4" t="s">
        <v>2587</v>
      </c>
      <c r="H224" s="4" t="s">
        <v>730</v>
      </c>
    </row>
    <row r="225" spans="1:8" ht="15.75" x14ac:dyDescent="0.25">
      <c r="A225" s="5">
        <v>37288</v>
      </c>
      <c r="B225" s="4" t="s">
        <v>1</v>
      </c>
      <c r="C225" s="4">
        <v>166</v>
      </c>
      <c r="D225" s="4">
        <v>69</v>
      </c>
      <c r="E225" s="4" t="s">
        <v>2592</v>
      </c>
      <c r="F225" s="6" t="s">
        <v>1711</v>
      </c>
      <c r="G225" s="4" t="s">
        <v>2593</v>
      </c>
      <c r="H225" s="4" t="s">
        <v>733</v>
      </c>
    </row>
    <row r="226" spans="1:8" ht="15.75" x14ac:dyDescent="0.25">
      <c r="A226" s="5">
        <v>37331</v>
      </c>
      <c r="B226" s="4" t="s">
        <v>1</v>
      </c>
      <c r="C226" s="4">
        <v>173</v>
      </c>
      <c r="D226" s="4">
        <v>57</v>
      </c>
      <c r="E226" s="4" t="s">
        <v>2596</v>
      </c>
      <c r="F226" s="6" t="s">
        <v>1066</v>
      </c>
      <c r="G226" s="4" t="s">
        <v>2597</v>
      </c>
      <c r="H226" s="4" t="s">
        <v>735</v>
      </c>
    </row>
    <row r="227" spans="1:8" ht="15.75" x14ac:dyDescent="0.25">
      <c r="A227" s="5">
        <v>37615</v>
      </c>
      <c r="B227" s="4" t="s">
        <v>1</v>
      </c>
      <c r="C227" s="4">
        <v>179</v>
      </c>
      <c r="D227" s="4">
        <v>62</v>
      </c>
      <c r="E227" s="4" t="s">
        <v>2600</v>
      </c>
      <c r="F227" s="6" t="s">
        <v>1309</v>
      </c>
      <c r="G227" s="4" t="s">
        <v>2601</v>
      </c>
      <c r="H227" s="4" t="s">
        <v>737</v>
      </c>
    </row>
    <row r="228" spans="1:8" ht="15.75" x14ac:dyDescent="0.25">
      <c r="A228" s="5">
        <v>37379</v>
      </c>
      <c r="B228" s="4" t="s">
        <v>1</v>
      </c>
      <c r="C228" s="4">
        <v>170</v>
      </c>
      <c r="D228" s="4">
        <v>56</v>
      </c>
      <c r="E228" s="4" t="s">
        <v>2612</v>
      </c>
      <c r="F228" s="6" t="s">
        <v>1138</v>
      </c>
      <c r="G228" s="4" t="s">
        <v>2613</v>
      </c>
      <c r="H228" s="4" t="s">
        <v>743</v>
      </c>
    </row>
    <row r="229" spans="1:8" ht="15.75" x14ac:dyDescent="0.25">
      <c r="A229" s="5">
        <v>37567</v>
      </c>
      <c r="B229" s="4" t="s">
        <v>1</v>
      </c>
      <c r="C229" s="4">
        <v>150</v>
      </c>
      <c r="D229" s="4">
        <v>85</v>
      </c>
      <c r="E229" s="4" t="s">
        <v>2618</v>
      </c>
      <c r="F229" s="6" t="s">
        <v>1161</v>
      </c>
      <c r="G229" s="4" t="s">
        <v>2619</v>
      </c>
      <c r="H229" s="4" t="s">
        <v>746</v>
      </c>
    </row>
    <row r="230" spans="1:8" ht="15.75" x14ac:dyDescent="0.25">
      <c r="A230" s="5">
        <v>37924</v>
      </c>
      <c r="B230" s="4" t="s">
        <v>1</v>
      </c>
      <c r="C230" s="4">
        <v>173</v>
      </c>
      <c r="D230" s="4">
        <v>81</v>
      </c>
      <c r="E230" s="4" t="s">
        <v>2640</v>
      </c>
      <c r="F230" s="6" t="s">
        <v>1194</v>
      </c>
      <c r="G230" s="4" t="s">
        <v>2641</v>
      </c>
      <c r="H230" s="4" t="s">
        <v>757</v>
      </c>
    </row>
    <row r="231" spans="1:8" ht="15.75" x14ac:dyDescent="0.25">
      <c r="A231" s="5">
        <v>37897</v>
      </c>
      <c r="B231" s="4" t="s">
        <v>1</v>
      </c>
      <c r="C231" s="4">
        <v>180</v>
      </c>
      <c r="D231" s="4">
        <v>85</v>
      </c>
      <c r="E231" s="4" t="s">
        <v>2660</v>
      </c>
      <c r="F231" s="6" t="s">
        <v>1428</v>
      </c>
      <c r="G231" s="4" t="s">
        <v>2661</v>
      </c>
      <c r="H231" s="4" t="s">
        <v>767</v>
      </c>
    </row>
    <row r="232" spans="1:8" ht="15.75" x14ac:dyDescent="0.25">
      <c r="A232" s="5">
        <v>37761</v>
      </c>
      <c r="B232" s="4" t="s">
        <v>1</v>
      </c>
      <c r="C232" s="4">
        <v>169</v>
      </c>
      <c r="D232" s="4">
        <v>66</v>
      </c>
      <c r="E232" s="4" t="s">
        <v>1471</v>
      </c>
      <c r="F232" s="6" t="s">
        <v>1482</v>
      </c>
      <c r="G232" s="4" t="s">
        <v>2675</v>
      </c>
      <c r="H232" s="4" t="s">
        <v>775</v>
      </c>
    </row>
    <row r="233" spans="1:8" ht="15.75" x14ac:dyDescent="0.25">
      <c r="A233" s="5">
        <v>37929</v>
      </c>
      <c r="B233" s="4" t="s">
        <v>1</v>
      </c>
      <c r="C233" s="4">
        <v>163</v>
      </c>
      <c r="D233" s="4">
        <v>67</v>
      </c>
      <c r="E233" s="4" t="s">
        <v>2682</v>
      </c>
      <c r="F233" s="6" t="s">
        <v>1284</v>
      </c>
      <c r="G233" s="4" t="s">
        <v>2683</v>
      </c>
      <c r="H233" s="4" t="s">
        <v>779</v>
      </c>
    </row>
    <row r="234" spans="1:8" ht="15.75" x14ac:dyDescent="0.25">
      <c r="A234" s="5">
        <v>37442</v>
      </c>
      <c r="B234" s="4" t="s">
        <v>1</v>
      </c>
      <c r="C234" s="4">
        <v>163</v>
      </c>
      <c r="D234" s="4">
        <v>45</v>
      </c>
      <c r="E234" s="4" t="s">
        <v>2743</v>
      </c>
      <c r="F234" s="6" t="s">
        <v>1251</v>
      </c>
      <c r="G234" s="4" t="s">
        <v>2744</v>
      </c>
      <c r="H234" s="4" t="s">
        <v>810</v>
      </c>
    </row>
    <row r="235" spans="1:8" ht="15.75" x14ac:dyDescent="0.25">
      <c r="A235" s="5">
        <v>37676</v>
      </c>
      <c r="B235" s="4" t="s">
        <v>1</v>
      </c>
      <c r="C235" s="4">
        <v>161</v>
      </c>
      <c r="D235" s="4">
        <v>51</v>
      </c>
      <c r="E235" s="4" t="s">
        <v>2745</v>
      </c>
      <c r="F235" s="6" t="s">
        <v>1336</v>
      </c>
      <c r="G235" s="4" t="s">
        <v>2746</v>
      </c>
      <c r="H235" s="4" t="s">
        <v>811</v>
      </c>
    </row>
    <row r="236" spans="1:8" ht="15.75" x14ac:dyDescent="0.25">
      <c r="A236" s="5">
        <v>38119</v>
      </c>
      <c r="B236" s="4" t="s">
        <v>1</v>
      </c>
      <c r="C236" s="4">
        <v>154</v>
      </c>
      <c r="D236" s="4">
        <v>58</v>
      </c>
      <c r="E236" s="4" t="s">
        <v>2749</v>
      </c>
      <c r="F236" s="6" t="s">
        <v>1114</v>
      </c>
      <c r="G236" s="4" t="s">
        <v>2750</v>
      </c>
      <c r="H236" s="4" t="s">
        <v>813</v>
      </c>
    </row>
    <row r="237" spans="1:8" ht="15.75" x14ac:dyDescent="0.25">
      <c r="A237" s="5">
        <v>37743</v>
      </c>
      <c r="B237" s="4" t="s">
        <v>1</v>
      </c>
      <c r="C237" s="4">
        <v>180</v>
      </c>
      <c r="D237" s="4">
        <v>84</v>
      </c>
      <c r="E237" s="4" t="s">
        <v>2751</v>
      </c>
      <c r="F237" s="6" t="s">
        <v>1117</v>
      </c>
      <c r="G237" s="4" t="s">
        <v>2752</v>
      </c>
      <c r="H237" s="4" t="s">
        <v>814</v>
      </c>
    </row>
    <row r="238" spans="1:8" ht="15.75" x14ac:dyDescent="0.25">
      <c r="A238" s="5">
        <v>37690</v>
      </c>
      <c r="B238" s="4" t="s">
        <v>1</v>
      </c>
      <c r="C238" s="4">
        <v>170</v>
      </c>
      <c r="D238" s="4">
        <v>63</v>
      </c>
      <c r="E238" s="4" t="s">
        <v>2763</v>
      </c>
      <c r="F238" s="6" t="s">
        <v>1914</v>
      </c>
      <c r="G238" s="4" t="s">
        <v>2764</v>
      </c>
      <c r="H238" s="4" t="s">
        <v>819</v>
      </c>
    </row>
    <row r="239" spans="1:8" ht="15.75" x14ac:dyDescent="0.25">
      <c r="A239" s="5">
        <v>37764</v>
      </c>
      <c r="B239" s="4" t="s">
        <v>1</v>
      </c>
      <c r="C239" s="4">
        <v>164</v>
      </c>
      <c r="D239" s="4">
        <v>79</v>
      </c>
      <c r="E239" s="4" t="s">
        <v>1062</v>
      </c>
      <c r="F239" s="6" t="s">
        <v>1220</v>
      </c>
      <c r="G239" s="4" t="s">
        <v>2765</v>
      </c>
      <c r="H239" s="4" t="s">
        <v>820</v>
      </c>
    </row>
    <row r="240" spans="1:8" ht="15.75" x14ac:dyDescent="0.25">
      <c r="A240" s="5">
        <v>37129</v>
      </c>
      <c r="B240" s="4" t="s">
        <v>1</v>
      </c>
      <c r="C240" s="4">
        <v>173</v>
      </c>
      <c r="D240" s="4">
        <v>59</v>
      </c>
      <c r="E240" s="4" t="s">
        <v>2766</v>
      </c>
      <c r="F240" s="6" t="s">
        <v>1774</v>
      </c>
      <c r="G240" s="4" t="s">
        <v>2767</v>
      </c>
      <c r="H240" s="4" t="s">
        <v>821</v>
      </c>
    </row>
    <row r="241" spans="1:8" ht="15.75" x14ac:dyDescent="0.25">
      <c r="A241" s="5">
        <v>37202</v>
      </c>
      <c r="B241" s="4" t="s">
        <v>1</v>
      </c>
      <c r="C241" s="4">
        <v>163</v>
      </c>
      <c r="D241" s="4">
        <v>51</v>
      </c>
      <c r="E241" s="4" t="s">
        <v>2772</v>
      </c>
      <c r="F241" s="6" t="s">
        <v>1228</v>
      </c>
      <c r="G241" s="4" t="s">
        <v>2773</v>
      </c>
      <c r="H241" s="4" t="s">
        <v>824</v>
      </c>
    </row>
    <row r="242" spans="1:8" ht="15.75" x14ac:dyDescent="0.25">
      <c r="A242" s="5">
        <v>37015</v>
      </c>
      <c r="B242" s="4" t="s">
        <v>1</v>
      </c>
      <c r="C242" s="4">
        <v>154</v>
      </c>
      <c r="D242" s="4">
        <v>62</v>
      </c>
      <c r="E242" s="4" t="s">
        <v>2782</v>
      </c>
      <c r="F242" s="6" t="s">
        <v>1241</v>
      </c>
      <c r="G242" s="4" t="s">
        <v>2783</v>
      </c>
      <c r="H242" s="4" t="s">
        <v>829</v>
      </c>
    </row>
    <row r="243" spans="1:8" ht="15.75" x14ac:dyDescent="0.25">
      <c r="A243" s="5">
        <v>37595</v>
      </c>
      <c r="B243" s="4" t="s">
        <v>1</v>
      </c>
      <c r="C243" s="4">
        <v>154</v>
      </c>
      <c r="D243" s="4">
        <v>60</v>
      </c>
      <c r="E243" s="4" t="s">
        <v>2804</v>
      </c>
      <c r="F243" s="6" t="s">
        <v>1352</v>
      </c>
      <c r="G243" s="4" t="s">
        <v>2805</v>
      </c>
      <c r="H243" s="4" t="s">
        <v>840</v>
      </c>
    </row>
    <row r="244" spans="1:8" ht="15.75" x14ac:dyDescent="0.25">
      <c r="A244" s="5">
        <v>38328</v>
      </c>
      <c r="B244" s="4" t="s">
        <v>1</v>
      </c>
      <c r="C244" s="4">
        <v>178</v>
      </c>
      <c r="D244" s="4">
        <v>87</v>
      </c>
      <c r="E244" s="4" t="s">
        <v>2814</v>
      </c>
      <c r="F244" s="6" t="s">
        <v>1173</v>
      </c>
      <c r="G244" s="4" t="s">
        <v>2815</v>
      </c>
      <c r="H244" s="4" t="s">
        <v>845</v>
      </c>
    </row>
    <row r="245" spans="1:8" ht="15.75" x14ac:dyDescent="0.25">
      <c r="A245" s="5">
        <v>37164</v>
      </c>
      <c r="B245" s="4" t="s">
        <v>1</v>
      </c>
      <c r="C245" s="4">
        <v>179</v>
      </c>
      <c r="D245" s="4">
        <v>51</v>
      </c>
      <c r="E245" s="4" t="s">
        <v>2823</v>
      </c>
      <c r="F245" s="6" t="s">
        <v>1114</v>
      </c>
      <c r="G245" s="4" t="s">
        <v>2824</v>
      </c>
      <c r="H245" s="4" t="s">
        <v>850</v>
      </c>
    </row>
    <row r="246" spans="1:8" ht="15.75" x14ac:dyDescent="0.25">
      <c r="A246" s="5">
        <v>38299</v>
      </c>
      <c r="B246" s="4" t="s">
        <v>1</v>
      </c>
      <c r="C246" s="4">
        <v>172</v>
      </c>
      <c r="D246" s="4">
        <v>51</v>
      </c>
      <c r="E246" s="4" t="s">
        <v>2827</v>
      </c>
      <c r="F246" s="6" t="s">
        <v>1081</v>
      </c>
      <c r="G246" s="4" t="s">
        <v>2828</v>
      </c>
      <c r="H246" s="4" t="s">
        <v>16</v>
      </c>
    </row>
    <row r="247" spans="1:8" ht="15.75" x14ac:dyDescent="0.25">
      <c r="A247" s="5">
        <v>37135</v>
      </c>
      <c r="B247" s="4" t="s">
        <v>1</v>
      </c>
      <c r="C247" s="4">
        <v>156</v>
      </c>
      <c r="D247" s="4">
        <v>86</v>
      </c>
      <c r="E247" s="4" t="s">
        <v>2841</v>
      </c>
      <c r="F247" s="6" t="s">
        <v>1141</v>
      </c>
      <c r="G247" s="4" t="s">
        <v>2842</v>
      </c>
      <c r="H247" s="4" t="s">
        <v>856</v>
      </c>
    </row>
    <row r="248" spans="1:8" ht="15.75" x14ac:dyDescent="0.25">
      <c r="A248" s="5">
        <v>38373</v>
      </c>
      <c r="B248" s="4" t="s">
        <v>1</v>
      </c>
      <c r="C248" s="4">
        <v>180</v>
      </c>
      <c r="D248" s="4">
        <v>91</v>
      </c>
      <c r="E248" s="4" t="s">
        <v>2871</v>
      </c>
      <c r="F248" s="6" t="s">
        <v>1111</v>
      </c>
      <c r="G248" s="4" t="s">
        <v>2872</v>
      </c>
      <c r="H248" s="4" t="s">
        <v>871</v>
      </c>
    </row>
    <row r="249" spans="1:8" ht="15.75" x14ac:dyDescent="0.25">
      <c r="A249" s="5">
        <v>38330</v>
      </c>
      <c r="B249" s="4" t="s">
        <v>1</v>
      </c>
      <c r="C249" s="4">
        <v>174</v>
      </c>
      <c r="D249" s="4">
        <v>76</v>
      </c>
      <c r="E249" s="4" t="s">
        <v>2889</v>
      </c>
      <c r="F249" s="6" t="s">
        <v>1341</v>
      </c>
      <c r="G249" s="4" t="s">
        <v>2890</v>
      </c>
      <c r="H249" s="4" t="s">
        <v>880</v>
      </c>
    </row>
    <row r="250" spans="1:8" ht="15.75" x14ac:dyDescent="0.25">
      <c r="A250" s="5">
        <v>37250</v>
      </c>
      <c r="B250" s="4" t="s">
        <v>1</v>
      </c>
      <c r="C250" s="4">
        <v>164</v>
      </c>
      <c r="D250" s="4">
        <v>80</v>
      </c>
      <c r="E250" s="4" t="s">
        <v>2891</v>
      </c>
      <c r="F250" s="6" t="s">
        <v>1204</v>
      </c>
      <c r="G250" s="4" t="s">
        <v>2892</v>
      </c>
      <c r="H250" s="4" t="s">
        <v>881</v>
      </c>
    </row>
    <row r="251" spans="1:8" ht="15.75" x14ac:dyDescent="0.25">
      <c r="A251" s="5">
        <v>38119</v>
      </c>
      <c r="B251" s="4" t="s">
        <v>1</v>
      </c>
      <c r="C251" s="4">
        <v>180</v>
      </c>
      <c r="D251" s="4">
        <v>90</v>
      </c>
      <c r="E251" s="4" t="s">
        <v>2893</v>
      </c>
      <c r="F251" s="6" t="s">
        <v>1521</v>
      </c>
      <c r="G251" s="4" t="s">
        <v>2894</v>
      </c>
      <c r="H251" s="4" t="s">
        <v>882</v>
      </c>
    </row>
    <row r="252" spans="1:8" ht="15.75" x14ac:dyDescent="0.25">
      <c r="A252" s="5">
        <v>37840</v>
      </c>
      <c r="B252" s="4" t="s">
        <v>1</v>
      </c>
      <c r="C252" s="4">
        <v>179</v>
      </c>
      <c r="D252" s="4">
        <v>64</v>
      </c>
      <c r="E252" s="4" t="s">
        <v>2899</v>
      </c>
      <c r="F252" s="6" t="s">
        <v>1225</v>
      </c>
      <c r="G252" s="4" t="s">
        <v>2900</v>
      </c>
      <c r="H252" s="4" t="s">
        <v>885</v>
      </c>
    </row>
    <row r="253" spans="1:8" ht="15.75" x14ac:dyDescent="0.25">
      <c r="A253" s="5">
        <v>38234</v>
      </c>
      <c r="B253" s="4" t="s">
        <v>1</v>
      </c>
      <c r="C253" s="4">
        <v>177</v>
      </c>
      <c r="D253" s="4">
        <v>63</v>
      </c>
      <c r="E253" s="4" t="s">
        <v>2913</v>
      </c>
      <c r="F253" s="6" t="s">
        <v>1207</v>
      </c>
      <c r="G253" s="4" t="s">
        <v>2914</v>
      </c>
      <c r="H253" s="4" t="s">
        <v>892</v>
      </c>
    </row>
    <row r="254" spans="1:8" ht="15.75" x14ac:dyDescent="0.25">
      <c r="A254" s="5">
        <v>37026</v>
      </c>
      <c r="B254" s="4" t="s">
        <v>1</v>
      </c>
      <c r="C254" s="4">
        <v>172</v>
      </c>
      <c r="D254" s="4">
        <v>68</v>
      </c>
      <c r="E254" s="4" t="s">
        <v>2915</v>
      </c>
      <c r="F254" s="6" t="s">
        <v>1149</v>
      </c>
      <c r="G254" s="4" t="s">
        <v>2916</v>
      </c>
      <c r="H254" s="4" t="s">
        <v>893</v>
      </c>
    </row>
    <row r="255" spans="1:8" ht="15.75" x14ac:dyDescent="0.25">
      <c r="A255" s="5">
        <v>37631</v>
      </c>
      <c r="B255" s="4" t="s">
        <v>1</v>
      </c>
      <c r="C255" s="4">
        <v>154</v>
      </c>
      <c r="D255" s="4">
        <v>94</v>
      </c>
      <c r="E255" s="4" t="s">
        <v>2927</v>
      </c>
      <c r="F255" s="6" t="s">
        <v>1370</v>
      </c>
      <c r="G255" s="4" t="s">
        <v>2928</v>
      </c>
      <c r="H255" s="4" t="s">
        <v>899</v>
      </c>
    </row>
    <row r="256" spans="1:8" ht="15.75" x14ac:dyDescent="0.25">
      <c r="A256" s="5">
        <v>38425</v>
      </c>
      <c r="B256" s="4" t="s">
        <v>1</v>
      </c>
      <c r="C256" s="4">
        <v>167</v>
      </c>
      <c r="D256" s="4">
        <v>94</v>
      </c>
      <c r="E256" s="4" t="s">
        <v>2937</v>
      </c>
      <c r="F256" s="6" t="s">
        <v>1923</v>
      </c>
      <c r="G256" s="4" t="s">
        <v>2938</v>
      </c>
      <c r="H256" s="4" t="s">
        <v>904</v>
      </c>
    </row>
    <row r="257" spans="1:8" ht="15.75" x14ac:dyDescent="0.25">
      <c r="A257" s="5">
        <v>38450</v>
      </c>
      <c r="B257" s="4" t="s">
        <v>1</v>
      </c>
      <c r="C257" s="4">
        <v>163</v>
      </c>
      <c r="D257" s="4">
        <v>72</v>
      </c>
      <c r="E257" s="4" t="s">
        <v>2939</v>
      </c>
      <c r="F257" s="6" t="s">
        <v>1428</v>
      </c>
      <c r="G257" s="4" t="s">
        <v>2940</v>
      </c>
      <c r="H257" s="4" t="s">
        <v>905</v>
      </c>
    </row>
    <row r="258" spans="1:8" ht="15.75" x14ac:dyDescent="0.25">
      <c r="A258" s="5">
        <v>37464</v>
      </c>
      <c r="B258" s="4" t="s">
        <v>1</v>
      </c>
      <c r="C258" s="4">
        <v>156</v>
      </c>
      <c r="D258" s="4">
        <v>87</v>
      </c>
      <c r="E258" s="4" t="s">
        <v>2945</v>
      </c>
      <c r="F258" s="6" t="s">
        <v>1254</v>
      </c>
      <c r="G258" s="4" t="s">
        <v>2946</v>
      </c>
      <c r="H258" s="4" t="s">
        <v>908</v>
      </c>
    </row>
    <row r="259" spans="1:8" ht="15.75" x14ac:dyDescent="0.25">
      <c r="A259" s="5">
        <v>38267</v>
      </c>
      <c r="B259" s="4" t="s">
        <v>1</v>
      </c>
      <c r="C259" s="4">
        <v>167</v>
      </c>
      <c r="D259" s="4">
        <v>49</v>
      </c>
      <c r="E259" s="4" t="s">
        <v>2977</v>
      </c>
      <c r="F259" s="6" t="s">
        <v>1234</v>
      </c>
      <c r="G259" s="4" t="s">
        <v>2978</v>
      </c>
      <c r="H259" s="4" t="s">
        <v>923</v>
      </c>
    </row>
    <row r="260" spans="1:8" ht="15.75" x14ac:dyDescent="0.25">
      <c r="A260" s="5">
        <v>38056</v>
      </c>
      <c r="B260" s="4" t="s">
        <v>1</v>
      </c>
      <c r="C260" s="4">
        <v>159</v>
      </c>
      <c r="D260" s="4">
        <v>81</v>
      </c>
      <c r="E260" s="4" t="s">
        <v>2991</v>
      </c>
      <c r="F260" s="6" t="s">
        <v>1568</v>
      </c>
      <c r="G260" s="4" t="s">
        <v>2992</v>
      </c>
      <c r="H260" s="4" t="s">
        <v>930</v>
      </c>
    </row>
    <row r="261" spans="1:8" ht="15.75" x14ac:dyDescent="0.25">
      <c r="A261" s="5">
        <v>37031</v>
      </c>
      <c r="B261" s="4" t="s">
        <v>1</v>
      </c>
      <c r="C261" s="4">
        <v>172</v>
      </c>
      <c r="D261" s="4">
        <v>46</v>
      </c>
      <c r="E261" s="4" t="s">
        <v>3017</v>
      </c>
      <c r="F261" s="6" t="s">
        <v>1231</v>
      </c>
      <c r="G261" s="4" t="s">
        <v>3018</v>
      </c>
      <c r="H261" s="4" t="s">
        <v>944</v>
      </c>
    </row>
    <row r="262" spans="1:8" ht="15.75" x14ac:dyDescent="0.25">
      <c r="A262" s="5">
        <v>37323</v>
      </c>
      <c r="B262" s="4" t="s">
        <v>1</v>
      </c>
      <c r="C262" s="4">
        <v>156</v>
      </c>
      <c r="D262" s="4">
        <v>95</v>
      </c>
      <c r="E262" s="4" t="s">
        <v>3019</v>
      </c>
      <c r="F262" s="6" t="s">
        <v>1117</v>
      </c>
      <c r="G262" s="4" t="s">
        <v>3020</v>
      </c>
      <c r="H262" s="4" t="s">
        <v>945</v>
      </c>
    </row>
    <row r="263" spans="1:8" ht="15.75" x14ac:dyDescent="0.25">
      <c r="A263" s="5">
        <v>37085</v>
      </c>
      <c r="B263" s="4" t="s">
        <v>1</v>
      </c>
      <c r="C263" s="4">
        <v>153</v>
      </c>
      <c r="D263" s="4">
        <v>76</v>
      </c>
      <c r="E263" s="4" t="s">
        <v>3028</v>
      </c>
      <c r="F263" s="6" t="s">
        <v>1284</v>
      </c>
      <c r="G263" s="4" t="s">
        <v>3029</v>
      </c>
      <c r="H263" s="4" t="s">
        <v>950</v>
      </c>
    </row>
    <row r="264" spans="1:8" ht="15.75" x14ac:dyDescent="0.25">
      <c r="A264" s="5">
        <v>37736</v>
      </c>
      <c r="B264" s="4" t="s">
        <v>1</v>
      </c>
      <c r="C264" s="4">
        <v>152</v>
      </c>
      <c r="D264" s="4">
        <v>94</v>
      </c>
      <c r="E264" s="4" t="s">
        <v>3068</v>
      </c>
      <c r="F264" s="6" t="s">
        <v>1496</v>
      </c>
      <c r="G264" s="4" t="s">
        <v>3069</v>
      </c>
      <c r="H264" s="4" t="s">
        <v>970</v>
      </c>
    </row>
    <row r="265" spans="1:8" ht="15.75" x14ac:dyDescent="0.25">
      <c r="A265" s="5">
        <v>37419</v>
      </c>
      <c r="B265" s="4" t="s">
        <v>1</v>
      </c>
      <c r="C265" s="4">
        <v>167</v>
      </c>
      <c r="D265" s="4">
        <v>70</v>
      </c>
      <c r="E265" s="4" t="s">
        <v>3077</v>
      </c>
      <c r="F265" s="6" t="s">
        <v>1316</v>
      </c>
      <c r="G265" s="4" t="s">
        <v>3078</v>
      </c>
      <c r="H265" s="4" t="s">
        <v>975</v>
      </c>
    </row>
    <row r="266" spans="1:8" ht="15.75" x14ac:dyDescent="0.25">
      <c r="A266" s="5">
        <v>38423</v>
      </c>
      <c r="B266" s="4" t="s">
        <v>1</v>
      </c>
      <c r="C266" s="4">
        <v>159</v>
      </c>
      <c r="D266" s="4">
        <v>75</v>
      </c>
      <c r="E266" s="4" t="s">
        <v>3097</v>
      </c>
      <c r="F266" s="6" t="s">
        <v>1474</v>
      </c>
      <c r="G266" s="4" t="s">
        <v>3098</v>
      </c>
      <c r="H266" s="4" t="s">
        <v>985</v>
      </c>
    </row>
    <row r="267" spans="1:8" ht="15.75" x14ac:dyDescent="0.25">
      <c r="A267" s="5">
        <v>37741</v>
      </c>
      <c r="B267" s="4" t="s">
        <v>1</v>
      </c>
      <c r="C267" s="4">
        <v>168</v>
      </c>
      <c r="D267" s="4">
        <v>72</v>
      </c>
      <c r="E267" s="4" t="s">
        <v>3110</v>
      </c>
      <c r="F267" s="6" t="s">
        <v>1251</v>
      </c>
      <c r="G267" s="4" t="s">
        <v>3111</v>
      </c>
      <c r="H267" s="4" t="s">
        <v>992</v>
      </c>
    </row>
    <row r="268" spans="1:8" ht="15.75" x14ac:dyDescent="0.25">
      <c r="A268" s="5">
        <v>38331</v>
      </c>
      <c r="B268" s="4" t="s">
        <v>1</v>
      </c>
      <c r="C268" s="4">
        <v>159</v>
      </c>
      <c r="D268" s="4">
        <v>76</v>
      </c>
      <c r="E268" s="4" t="s">
        <v>3124</v>
      </c>
      <c r="F268" s="6" t="s">
        <v>1081</v>
      </c>
      <c r="G268" s="4" t="s">
        <v>3125</v>
      </c>
      <c r="H268" s="4" t="s">
        <v>999</v>
      </c>
    </row>
    <row r="269" spans="1:8" ht="15.75" x14ac:dyDescent="0.25">
      <c r="A269" s="5">
        <v>37183</v>
      </c>
      <c r="B269" s="4" t="s">
        <v>3</v>
      </c>
      <c r="C269" s="4">
        <v>175</v>
      </c>
      <c r="D269" s="4">
        <v>80</v>
      </c>
      <c r="E269" s="4" t="s">
        <v>1101</v>
      </c>
      <c r="F269" s="6" t="s">
        <v>1102</v>
      </c>
      <c r="G269" s="4" t="s">
        <v>1103</v>
      </c>
      <c r="H269" s="4" t="s">
        <v>33</v>
      </c>
    </row>
    <row r="270" spans="1:8" ht="15.75" x14ac:dyDescent="0.25">
      <c r="A270" s="5">
        <v>37638</v>
      </c>
      <c r="B270" s="4" t="s">
        <v>3</v>
      </c>
      <c r="C270" s="4">
        <v>157</v>
      </c>
      <c r="D270" s="4">
        <v>83</v>
      </c>
      <c r="E270" s="4" t="s">
        <v>1113</v>
      </c>
      <c r="F270" s="6" t="s">
        <v>1114</v>
      </c>
      <c r="G270" s="4" t="s">
        <v>1115</v>
      </c>
      <c r="H270" s="4" t="s">
        <v>37</v>
      </c>
    </row>
    <row r="271" spans="1:8" ht="15.75" x14ac:dyDescent="0.25">
      <c r="A271" s="5">
        <v>37063</v>
      </c>
      <c r="B271" s="4" t="s">
        <v>3</v>
      </c>
      <c r="C271" s="4">
        <v>156</v>
      </c>
      <c r="D271" s="4">
        <v>85</v>
      </c>
      <c r="E271" s="4" t="s">
        <v>1143</v>
      </c>
      <c r="F271" s="6" t="s">
        <v>1144</v>
      </c>
      <c r="G271" s="4" t="s">
        <v>1145</v>
      </c>
      <c r="H271" s="4" t="s">
        <v>48</v>
      </c>
    </row>
    <row r="272" spans="1:8" ht="15.75" x14ac:dyDescent="0.25">
      <c r="A272" s="5">
        <v>37784</v>
      </c>
      <c r="B272" s="4" t="s">
        <v>3</v>
      </c>
      <c r="C272" s="4">
        <v>150</v>
      </c>
      <c r="D272" s="4">
        <v>75</v>
      </c>
      <c r="E272" s="4" t="s">
        <v>1158</v>
      </c>
      <c r="F272" s="6" t="s">
        <v>1075</v>
      </c>
      <c r="G272" s="4" t="s">
        <v>1159</v>
      </c>
      <c r="H272" s="4" t="s">
        <v>54</v>
      </c>
    </row>
    <row r="273" spans="1:8" ht="15.75" x14ac:dyDescent="0.25">
      <c r="A273" s="5">
        <v>37267</v>
      </c>
      <c r="B273" s="4" t="s">
        <v>3</v>
      </c>
      <c r="C273" s="4">
        <v>153</v>
      </c>
      <c r="D273" s="4">
        <v>47</v>
      </c>
      <c r="E273" s="4" t="s">
        <v>1163</v>
      </c>
      <c r="F273" s="6" t="s">
        <v>1164</v>
      </c>
      <c r="G273" s="4" t="s">
        <v>1165</v>
      </c>
      <c r="H273" s="4" t="s">
        <v>56</v>
      </c>
    </row>
    <row r="274" spans="1:8" ht="15.75" x14ac:dyDescent="0.25">
      <c r="A274" s="5">
        <v>37502</v>
      </c>
      <c r="B274" s="4" t="s">
        <v>3</v>
      </c>
      <c r="C274" s="4">
        <v>172</v>
      </c>
      <c r="D274" s="4">
        <v>81</v>
      </c>
      <c r="E274" s="4" t="s">
        <v>1243</v>
      </c>
      <c r="F274" s="6" t="s">
        <v>1167</v>
      </c>
      <c r="G274" s="4" t="s">
        <v>1244</v>
      </c>
      <c r="H274" s="4" t="s">
        <v>86</v>
      </c>
    </row>
    <row r="275" spans="1:8" ht="15.75" x14ac:dyDescent="0.25">
      <c r="A275" s="5">
        <v>37061</v>
      </c>
      <c r="B275" s="4" t="s">
        <v>3</v>
      </c>
      <c r="C275" s="4">
        <v>177</v>
      </c>
      <c r="D275" s="4">
        <v>93</v>
      </c>
      <c r="E275" s="4" t="s">
        <v>1259</v>
      </c>
      <c r="F275" s="6" t="s">
        <v>1081</v>
      </c>
      <c r="G275" s="4" t="s">
        <v>1260</v>
      </c>
      <c r="H275" s="4" t="s">
        <v>92</v>
      </c>
    </row>
    <row r="276" spans="1:8" ht="15.75" x14ac:dyDescent="0.25">
      <c r="A276" s="5">
        <v>38242</v>
      </c>
      <c r="B276" s="4" t="s">
        <v>3</v>
      </c>
      <c r="C276" s="4">
        <v>165</v>
      </c>
      <c r="D276" s="4">
        <v>62</v>
      </c>
      <c r="E276" s="4" t="s">
        <v>1271</v>
      </c>
      <c r="F276" s="6" t="s">
        <v>1141</v>
      </c>
      <c r="G276" s="4" t="s">
        <v>1272</v>
      </c>
      <c r="H276" s="4" t="s">
        <v>97</v>
      </c>
    </row>
    <row r="277" spans="1:8" ht="15.75" x14ac:dyDescent="0.25">
      <c r="A277" s="5">
        <v>38030</v>
      </c>
      <c r="B277" s="4" t="s">
        <v>3</v>
      </c>
      <c r="C277" s="4">
        <v>161</v>
      </c>
      <c r="D277" s="4">
        <v>54</v>
      </c>
      <c r="E277" s="4" t="s">
        <v>1275</v>
      </c>
      <c r="F277" s="6" t="s">
        <v>1161</v>
      </c>
      <c r="G277" s="4" t="s">
        <v>1276</v>
      </c>
      <c r="H277" s="4" t="s">
        <v>99</v>
      </c>
    </row>
    <row r="278" spans="1:8" ht="15.75" x14ac:dyDescent="0.25">
      <c r="A278" s="5">
        <v>37195</v>
      </c>
      <c r="B278" s="4" t="s">
        <v>3</v>
      </c>
      <c r="C278" s="4">
        <v>153</v>
      </c>
      <c r="D278" s="4">
        <v>91</v>
      </c>
      <c r="E278" s="4" t="s">
        <v>1283</v>
      </c>
      <c r="F278" s="6" t="s">
        <v>1284</v>
      </c>
      <c r="G278" s="4" t="s">
        <v>1285</v>
      </c>
      <c r="H278" s="4" t="s">
        <v>102</v>
      </c>
    </row>
    <row r="279" spans="1:8" ht="15.75" x14ac:dyDescent="0.25">
      <c r="A279" s="5">
        <v>38200</v>
      </c>
      <c r="B279" s="4" t="s">
        <v>3</v>
      </c>
      <c r="C279" s="4">
        <v>176</v>
      </c>
      <c r="D279" s="4">
        <v>50</v>
      </c>
      <c r="E279" s="4" t="s">
        <v>1291</v>
      </c>
      <c r="F279" s="6" t="s">
        <v>1292</v>
      </c>
      <c r="G279" s="4" t="s">
        <v>1293</v>
      </c>
      <c r="H279" s="4" t="s">
        <v>105</v>
      </c>
    </row>
    <row r="280" spans="1:8" ht="15.75" x14ac:dyDescent="0.25">
      <c r="A280" s="5">
        <v>37658</v>
      </c>
      <c r="B280" s="4" t="s">
        <v>3</v>
      </c>
      <c r="C280" s="4">
        <v>172</v>
      </c>
      <c r="D280" s="4">
        <v>52</v>
      </c>
      <c r="E280" s="4" t="s">
        <v>1300</v>
      </c>
      <c r="F280" s="6" t="s">
        <v>1120</v>
      </c>
      <c r="G280" s="4" t="s">
        <v>1301</v>
      </c>
      <c r="H280" s="4" t="s">
        <v>109</v>
      </c>
    </row>
    <row r="281" spans="1:8" ht="15.75" x14ac:dyDescent="0.25">
      <c r="A281" s="5">
        <v>37593</v>
      </c>
      <c r="B281" s="4" t="s">
        <v>3</v>
      </c>
      <c r="C281" s="4">
        <v>167</v>
      </c>
      <c r="D281" s="4">
        <v>60</v>
      </c>
      <c r="E281" s="4" t="s">
        <v>1345</v>
      </c>
      <c r="F281" s="6" t="s">
        <v>1217</v>
      </c>
      <c r="G281" s="4" t="s">
        <v>1346</v>
      </c>
      <c r="H281" s="4" t="s">
        <v>127</v>
      </c>
    </row>
    <row r="282" spans="1:8" ht="15.75" x14ac:dyDescent="0.25">
      <c r="A282" s="5">
        <v>37119</v>
      </c>
      <c r="B282" s="4" t="s">
        <v>3</v>
      </c>
      <c r="C282" s="4">
        <v>174</v>
      </c>
      <c r="D282" s="4">
        <v>93</v>
      </c>
      <c r="E282" s="4" t="s">
        <v>1374</v>
      </c>
      <c r="F282" s="6" t="s">
        <v>1144</v>
      </c>
      <c r="G282" s="4" t="s">
        <v>1375</v>
      </c>
      <c r="H282" s="4" t="s">
        <v>140</v>
      </c>
    </row>
    <row r="283" spans="1:8" ht="15.75" x14ac:dyDescent="0.25">
      <c r="A283" s="5">
        <v>37900</v>
      </c>
      <c r="B283" s="4" t="s">
        <v>3</v>
      </c>
      <c r="C283" s="4">
        <v>166</v>
      </c>
      <c r="D283" s="4">
        <v>67</v>
      </c>
      <c r="E283" s="4" t="s">
        <v>1387</v>
      </c>
      <c r="F283" s="6" t="s">
        <v>1388</v>
      </c>
      <c r="G283" s="4" t="s">
        <v>1389</v>
      </c>
      <c r="H283" s="4" t="s">
        <v>146</v>
      </c>
    </row>
    <row r="284" spans="1:8" ht="15.75" x14ac:dyDescent="0.25">
      <c r="A284" s="5">
        <v>38017</v>
      </c>
      <c r="B284" s="4" t="s">
        <v>3</v>
      </c>
      <c r="C284" s="4">
        <v>164</v>
      </c>
      <c r="D284" s="4">
        <v>79</v>
      </c>
      <c r="E284" s="4" t="s">
        <v>1397</v>
      </c>
      <c r="F284" s="6" t="s">
        <v>1207</v>
      </c>
      <c r="G284" s="4" t="s">
        <v>1398</v>
      </c>
      <c r="H284" s="4" t="s">
        <v>150</v>
      </c>
    </row>
    <row r="285" spans="1:8" ht="15.75" x14ac:dyDescent="0.25">
      <c r="A285" s="5">
        <v>38014</v>
      </c>
      <c r="B285" s="4" t="s">
        <v>3</v>
      </c>
      <c r="C285" s="4">
        <v>163</v>
      </c>
      <c r="D285" s="4">
        <v>87</v>
      </c>
      <c r="E285" s="4" t="s">
        <v>1412</v>
      </c>
      <c r="F285" s="6" t="s">
        <v>1120</v>
      </c>
      <c r="G285" s="4" t="s">
        <v>1413</v>
      </c>
      <c r="H285" s="4" t="s">
        <v>157</v>
      </c>
    </row>
    <row r="286" spans="1:8" ht="15.75" x14ac:dyDescent="0.25">
      <c r="A286" s="5">
        <v>37876</v>
      </c>
      <c r="B286" s="4" t="s">
        <v>3</v>
      </c>
      <c r="C286" s="4">
        <v>160</v>
      </c>
      <c r="D286" s="4">
        <v>50</v>
      </c>
      <c r="E286" s="4" t="s">
        <v>1416</v>
      </c>
      <c r="F286" s="6" t="s">
        <v>1220</v>
      </c>
      <c r="G286" s="4" t="s">
        <v>1417</v>
      </c>
      <c r="H286" s="4" t="s">
        <v>159</v>
      </c>
    </row>
    <row r="287" spans="1:8" ht="15.75" x14ac:dyDescent="0.25">
      <c r="A287" s="5">
        <v>38347</v>
      </c>
      <c r="B287" s="4" t="s">
        <v>3</v>
      </c>
      <c r="C287" s="4">
        <v>177</v>
      </c>
      <c r="D287" s="4">
        <v>61</v>
      </c>
      <c r="E287" s="4" t="s">
        <v>1418</v>
      </c>
      <c r="F287" s="6" t="s">
        <v>1063</v>
      </c>
      <c r="G287" s="4" t="s">
        <v>1419</v>
      </c>
      <c r="H287" s="4" t="s">
        <v>160</v>
      </c>
    </row>
    <row r="288" spans="1:8" ht="15.75" x14ac:dyDescent="0.25">
      <c r="A288" s="5">
        <v>38012</v>
      </c>
      <c r="B288" s="4" t="s">
        <v>3</v>
      </c>
      <c r="C288" s="4">
        <v>155</v>
      </c>
      <c r="D288" s="4">
        <v>53</v>
      </c>
      <c r="E288" s="4" t="s">
        <v>1467</v>
      </c>
      <c r="F288" s="6" t="s">
        <v>1225</v>
      </c>
      <c r="G288" s="4" t="s">
        <v>1468</v>
      </c>
      <c r="H288" s="4" t="s">
        <v>183</v>
      </c>
    </row>
    <row r="289" spans="1:8" ht="15.75" x14ac:dyDescent="0.25">
      <c r="A289" s="5">
        <v>37668</v>
      </c>
      <c r="B289" s="4" t="s">
        <v>3</v>
      </c>
      <c r="C289" s="4">
        <v>158</v>
      </c>
      <c r="D289" s="4">
        <v>79</v>
      </c>
      <c r="E289" s="4" t="s">
        <v>1481</v>
      </c>
      <c r="F289" s="6" t="s">
        <v>1482</v>
      </c>
      <c r="G289" s="4" t="s">
        <v>1483</v>
      </c>
      <c r="H289" s="4" t="s">
        <v>189</v>
      </c>
    </row>
    <row r="290" spans="1:8" ht="15.75" x14ac:dyDescent="0.25">
      <c r="A290" s="5">
        <v>37964</v>
      </c>
      <c r="B290" s="4" t="s">
        <v>3</v>
      </c>
      <c r="C290" s="4">
        <v>166</v>
      </c>
      <c r="D290" s="4">
        <v>51</v>
      </c>
      <c r="E290" s="4" t="s">
        <v>1500</v>
      </c>
      <c r="F290" s="6" t="s">
        <v>1496</v>
      </c>
      <c r="G290" s="4" t="s">
        <v>1501</v>
      </c>
      <c r="H290" s="4" t="s">
        <v>198</v>
      </c>
    </row>
    <row r="291" spans="1:8" ht="15.75" x14ac:dyDescent="0.25">
      <c r="A291" s="5">
        <v>37067</v>
      </c>
      <c r="B291" s="4" t="s">
        <v>3</v>
      </c>
      <c r="C291" s="4">
        <v>153</v>
      </c>
      <c r="D291" s="4">
        <v>84</v>
      </c>
      <c r="E291" s="4" t="s">
        <v>1518</v>
      </c>
      <c r="F291" s="6" t="s">
        <v>1057</v>
      </c>
      <c r="G291" s="4" t="s">
        <v>1519</v>
      </c>
      <c r="H291" s="4" t="s">
        <v>207</v>
      </c>
    </row>
    <row r="292" spans="1:8" ht="15.75" x14ac:dyDescent="0.25">
      <c r="A292" s="5">
        <v>37024</v>
      </c>
      <c r="B292" s="4" t="s">
        <v>3</v>
      </c>
      <c r="C292" s="4">
        <v>163</v>
      </c>
      <c r="D292" s="4">
        <v>53</v>
      </c>
      <c r="E292" s="4" t="s">
        <v>1520</v>
      </c>
      <c r="F292" s="6" t="s">
        <v>1521</v>
      </c>
      <c r="G292" s="4" t="s">
        <v>1522</v>
      </c>
      <c r="H292" s="4" t="s">
        <v>208</v>
      </c>
    </row>
    <row r="293" spans="1:8" ht="15.75" x14ac:dyDescent="0.25">
      <c r="A293" s="5">
        <v>37601</v>
      </c>
      <c r="B293" s="4" t="s">
        <v>3</v>
      </c>
      <c r="C293" s="4">
        <v>168</v>
      </c>
      <c r="D293" s="4">
        <v>88</v>
      </c>
      <c r="E293" s="4" t="s">
        <v>1543</v>
      </c>
      <c r="F293" s="6" t="s">
        <v>1167</v>
      </c>
      <c r="G293" s="4" t="s">
        <v>1544</v>
      </c>
      <c r="H293" s="4" t="s">
        <v>218</v>
      </c>
    </row>
    <row r="294" spans="1:8" ht="15.75" x14ac:dyDescent="0.25">
      <c r="A294" s="5">
        <v>37062</v>
      </c>
      <c r="B294" s="4" t="s">
        <v>3</v>
      </c>
      <c r="C294" s="4">
        <v>157</v>
      </c>
      <c r="D294" s="4">
        <v>77</v>
      </c>
      <c r="E294" s="4" t="s">
        <v>1567</v>
      </c>
      <c r="F294" s="6" t="s">
        <v>1568</v>
      </c>
      <c r="G294" s="4" t="s">
        <v>1569</v>
      </c>
      <c r="H294" s="4" t="s">
        <v>230</v>
      </c>
    </row>
    <row r="295" spans="1:8" ht="15.75" x14ac:dyDescent="0.25">
      <c r="A295" s="5">
        <v>37847</v>
      </c>
      <c r="B295" s="4" t="s">
        <v>3</v>
      </c>
      <c r="C295" s="4">
        <v>171</v>
      </c>
      <c r="D295" s="4">
        <v>75</v>
      </c>
      <c r="E295" s="4" t="s">
        <v>1570</v>
      </c>
      <c r="F295" s="6" t="s">
        <v>1191</v>
      </c>
      <c r="G295" s="4" t="s">
        <v>1571</v>
      </c>
      <c r="H295" s="4" t="s">
        <v>231</v>
      </c>
    </row>
    <row r="296" spans="1:8" ht="15.75" x14ac:dyDescent="0.25">
      <c r="A296" s="5">
        <v>37898</v>
      </c>
      <c r="B296" s="4" t="s">
        <v>3</v>
      </c>
      <c r="C296" s="4">
        <v>150</v>
      </c>
      <c r="D296" s="4">
        <v>71</v>
      </c>
      <c r="E296" s="4" t="s">
        <v>1572</v>
      </c>
      <c r="F296" s="6" t="s">
        <v>1225</v>
      </c>
      <c r="G296" s="4" t="s">
        <v>1573</v>
      </c>
      <c r="H296" s="4" t="s">
        <v>232</v>
      </c>
    </row>
    <row r="297" spans="1:8" ht="15.75" x14ac:dyDescent="0.25">
      <c r="A297" s="5">
        <v>37400</v>
      </c>
      <c r="B297" s="4" t="s">
        <v>3</v>
      </c>
      <c r="C297" s="4">
        <v>169</v>
      </c>
      <c r="D297" s="4">
        <v>48</v>
      </c>
      <c r="E297" s="4" t="s">
        <v>1574</v>
      </c>
      <c r="F297" s="6" t="s">
        <v>1423</v>
      </c>
      <c r="G297" s="4" t="s">
        <v>1575</v>
      </c>
      <c r="H297" s="4" t="s">
        <v>233</v>
      </c>
    </row>
    <row r="298" spans="1:8" ht="15.75" x14ac:dyDescent="0.25">
      <c r="A298" s="5">
        <v>37488</v>
      </c>
      <c r="B298" s="4" t="s">
        <v>3</v>
      </c>
      <c r="C298" s="4">
        <v>175</v>
      </c>
      <c r="D298" s="4">
        <v>53</v>
      </c>
      <c r="E298" s="4" t="s">
        <v>1585</v>
      </c>
      <c r="F298" s="6" t="s">
        <v>1303</v>
      </c>
      <c r="G298" s="4" t="s">
        <v>1586</v>
      </c>
      <c r="H298" s="4" t="s">
        <v>238</v>
      </c>
    </row>
    <row r="299" spans="1:8" ht="15.75" x14ac:dyDescent="0.25">
      <c r="A299" s="5">
        <v>37563</v>
      </c>
      <c r="B299" s="4" t="s">
        <v>3</v>
      </c>
      <c r="C299" s="4">
        <v>179</v>
      </c>
      <c r="D299" s="4">
        <v>54</v>
      </c>
      <c r="E299" s="4" t="s">
        <v>1622</v>
      </c>
      <c r="F299" s="6" t="s">
        <v>1284</v>
      </c>
      <c r="G299" s="4" t="s">
        <v>1623</v>
      </c>
      <c r="H299" s="4" t="s">
        <v>256</v>
      </c>
    </row>
    <row r="300" spans="1:8" ht="15.75" x14ac:dyDescent="0.25">
      <c r="A300" s="5">
        <v>38331</v>
      </c>
      <c r="B300" s="4" t="s">
        <v>3</v>
      </c>
      <c r="C300" s="4">
        <v>160</v>
      </c>
      <c r="D300" s="4">
        <v>74</v>
      </c>
      <c r="E300" s="4" t="s">
        <v>1648</v>
      </c>
      <c r="F300" s="6" t="s">
        <v>1130</v>
      </c>
      <c r="G300" s="4" t="s">
        <v>1649</v>
      </c>
      <c r="H300" s="4" t="s">
        <v>269</v>
      </c>
    </row>
    <row r="301" spans="1:8" ht="15.75" x14ac:dyDescent="0.25">
      <c r="A301" s="5">
        <v>37808</v>
      </c>
      <c r="B301" s="4" t="s">
        <v>3</v>
      </c>
      <c r="C301" s="4">
        <v>174</v>
      </c>
      <c r="D301" s="4">
        <v>86</v>
      </c>
      <c r="E301" s="4" t="s">
        <v>1654</v>
      </c>
      <c r="F301" s="6" t="s">
        <v>1278</v>
      </c>
      <c r="G301" s="4" t="s">
        <v>1655</v>
      </c>
      <c r="H301" s="4" t="s">
        <v>272</v>
      </c>
    </row>
    <row r="302" spans="1:8" ht="15.75" x14ac:dyDescent="0.25">
      <c r="A302" s="5">
        <v>37757</v>
      </c>
      <c r="B302" s="4" t="s">
        <v>3</v>
      </c>
      <c r="C302" s="4">
        <v>150</v>
      </c>
      <c r="D302" s="4">
        <v>91</v>
      </c>
      <c r="E302" s="4" t="s">
        <v>1662</v>
      </c>
      <c r="F302" s="6" t="s">
        <v>1201</v>
      </c>
      <c r="G302" s="4" t="s">
        <v>1663</v>
      </c>
      <c r="H302" s="4" t="s">
        <v>276</v>
      </c>
    </row>
    <row r="303" spans="1:8" ht="15.75" x14ac:dyDescent="0.25">
      <c r="A303" s="5">
        <v>37872</v>
      </c>
      <c r="B303" s="4" t="s">
        <v>3</v>
      </c>
      <c r="C303" s="4">
        <v>150</v>
      </c>
      <c r="D303" s="4">
        <v>46</v>
      </c>
      <c r="E303" s="4" t="s">
        <v>1679</v>
      </c>
      <c r="F303" s="6" t="s">
        <v>1521</v>
      </c>
      <c r="G303" s="4" t="s">
        <v>1680</v>
      </c>
      <c r="H303" s="4" t="s">
        <v>284</v>
      </c>
    </row>
    <row r="304" spans="1:8" ht="15.75" x14ac:dyDescent="0.25">
      <c r="A304" s="5">
        <v>38175</v>
      </c>
      <c r="B304" s="4" t="s">
        <v>3</v>
      </c>
      <c r="C304" s="4">
        <v>155</v>
      </c>
      <c r="D304" s="4">
        <v>76</v>
      </c>
      <c r="E304" s="4" t="s">
        <v>1683</v>
      </c>
      <c r="F304" s="6" t="s">
        <v>1057</v>
      </c>
      <c r="G304" s="4" t="s">
        <v>1684</v>
      </c>
      <c r="H304" s="4" t="s">
        <v>286</v>
      </c>
    </row>
    <row r="305" spans="1:8" ht="15.75" x14ac:dyDescent="0.25">
      <c r="A305" s="5">
        <v>37553</v>
      </c>
      <c r="B305" s="4" t="s">
        <v>3</v>
      </c>
      <c r="C305" s="4">
        <v>150</v>
      </c>
      <c r="D305" s="4">
        <v>53</v>
      </c>
      <c r="E305" s="4" t="s">
        <v>1699</v>
      </c>
      <c r="F305" s="6" t="s">
        <v>1164</v>
      </c>
      <c r="G305" s="4" t="s">
        <v>1700</v>
      </c>
      <c r="H305" s="4" t="s">
        <v>294</v>
      </c>
    </row>
    <row r="306" spans="1:8" ht="15.75" x14ac:dyDescent="0.25">
      <c r="A306" s="5">
        <v>37011</v>
      </c>
      <c r="B306" s="4" t="s">
        <v>3</v>
      </c>
      <c r="C306" s="4">
        <v>168</v>
      </c>
      <c r="D306" s="4">
        <v>54</v>
      </c>
      <c r="E306" s="4" t="s">
        <v>1701</v>
      </c>
      <c r="F306" s="6" t="s">
        <v>1395</v>
      </c>
      <c r="G306" s="4" t="s">
        <v>1702</v>
      </c>
      <c r="H306" s="4" t="s">
        <v>295</v>
      </c>
    </row>
    <row r="307" spans="1:8" ht="15.75" x14ac:dyDescent="0.25">
      <c r="A307" s="5">
        <v>37630</v>
      </c>
      <c r="B307" s="4" t="s">
        <v>3</v>
      </c>
      <c r="C307" s="4">
        <v>152</v>
      </c>
      <c r="D307" s="4">
        <v>63</v>
      </c>
      <c r="E307" s="4" t="s">
        <v>1708</v>
      </c>
      <c r="F307" s="6" t="s">
        <v>1588</v>
      </c>
      <c r="G307" s="4" t="s">
        <v>1709</v>
      </c>
      <c r="H307" s="4" t="s">
        <v>298</v>
      </c>
    </row>
    <row r="308" spans="1:8" ht="15.75" x14ac:dyDescent="0.25">
      <c r="A308" s="5">
        <v>37102</v>
      </c>
      <c r="B308" s="4" t="s">
        <v>3</v>
      </c>
      <c r="C308" s="4">
        <v>157</v>
      </c>
      <c r="D308" s="4">
        <v>90</v>
      </c>
      <c r="E308" s="4" t="s">
        <v>1715</v>
      </c>
      <c r="F308" s="6" t="s">
        <v>1081</v>
      </c>
      <c r="G308" s="4" t="s">
        <v>1716</v>
      </c>
      <c r="H308" s="4" t="s">
        <v>301</v>
      </c>
    </row>
    <row r="309" spans="1:8" ht="15.75" x14ac:dyDescent="0.25">
      <c r="A309" s="5">
        <v>38176</v>
      </c>
      <c r="B309" s="4" t="s">
        <v>3</v>
      </c>
      <c r="C309" s="4">
        <v>171</v>
      </c>
      <c r="D309" s="4">
        <v>88</v>
      </c>
      <c r="E309" s="4" t="s">
        <v>1719</v>
      </c>
      <c r="F309" s="6" t="s">
        <v>1094</v>
      </c>
      <c r="G309" s="4" t="s">
        <v>1720</v>
      </c>
      <c r="H309" s="4" t="s">
        <v>303</v>
      </c>
    </row>
    <row r="310" spans="1:8" ht="15.75" x14ac:dyDescent="0.25">
      <c r="A310" s="5">
        <v>38238</v>
      </c>
      <c r="B310" s="4" t="s">
        <v>3</v>
      </c>
      <c r="C310" s="4">
        <v>179</v>
      </c>
      <c r="D310" s="4">
        <v>67</v>
      </c>
      <c r="E310" s="4" t="s">
        <v>1729</v>
      </c>
      <c r="F310" s="6" t="s">
        <v>1278</v>
      </c>
      <c r="G310" s="4" t="s">
        <v>1730</v>
      </c>
      <c r="H310" s="4" t="s">
        <v>308</v>
      </c>
    </row>
    <row r="311" spans="1:8" ht="15.75" x14ac:dyDescent="0.25">
      <c r="A311" s="5">
        <v>38222</v>
      </c>
      <c r="B311" s="4" t="s">
        <v>3</v>
      </c>
      <c r="C311" s="4">
        <v>170</v>
      </c>
      <c r="D311" s="4">
        <v>64</v>
      </c>
      <c r="E311" s="4" t="s">
        <v>1739</v>
      </c>
      <c r="F311" s="6" t="s">
        <v>1352</v>
      </c>
      <c r="G311" s="4" t="s">
        <v>1740</v>
      </c>
      <c r="H311" s="4" t="s">
        <v>313</v>
      </c>
    </row>
    <row r="312" spans="1:8" ht="15.75" x14ac:dyDescent="0.25">
      <c r="A312" s="5">
        <v>38291</v>
      </c>
      <c r="B312" s="4" t="s">
        <v>3</v>
      </c>
      <c r="C312" s="4">
        <v>167</v>
      </c>
      <c r="D312" s="4">
        <v>60</v>
      </c>
      <c r="E312" s="4" t="s">
        <v>1745</v>
      </c>
      <c r="F312" s="6" t="s">
        <v>1316</v>
      </c>
      <c r="G312" s="4" t="s">
        <v>1746</v>
      </c>
      <c r="H312" s="4" t="s">
        <v>316</v>
      </c>
    </row>
    <row r="313" spans="1:8" ht="15.75" x14ac:dyDescent="0.25">
      <c r="A313" s="5">
        <v>37670</v>
      </c>
      <c r="B313" s="4" t="s">
        <v>3</v>
      </c>
      <c r="C313" s="4">
        <v>150</v>
      </c>
      <c r="D313" s="4">
        <v>50</v>
      </c>
      <c r="E313" s="4" t="s">
        <v>1751</v>
      </c>
      <c r="F313" s="6" t="s">
        <v>1677</v>
      </c>
      <c r="G313" s="4" t="s">
        <v>1752</v>
      </c>
      <c r="H313" s="4" t="s">
        <v>319</v>
      </c>
    </row>
    <row r="314" spans="1:8" ht="15.75" x14ac:dyDescent="0.25">
      <c r="A314" s="5">
        <v>37771</v>
      </c>
      <c r="B314" s="4" t="s">
        <v>3</v>
      </c>
      <c r="C314" s="4">
        <v>176</v>
      </c>
      <c r="D314" s="4">
        <v>87</v>
      </c>
      <c r="E314" s="4" t="s">
        <v>1756</v>
      </c>
      <c r="F314" s="6" t="s">
        <v>1388</v>
      </c>
      <c r="G314" s="4" t="s">
        <v>1757</v>
      </c>
      <c r="H314" s="4" t="s">
        <v>1005</v>
      </c>
    </row>
    <row r="315" spans="1:8" ht="15.75" x14ac:dyDescent="0.25">
      <c r="A315" s="5">
        <v>37438</v>
      </c>
      <c r="B315" s="4" t="s">
        <v>3</v>
      </c>
      <c r="C315" s="4">
        <v>159</v>
      </c>
      <c r="D315" s="4">
        <v>89</v>
      </c>
      <c r="E315" s="4" t="s">
        <v>1781</v>
      </c>
      <c r="F315" s="6" t="s">
        <v>1217</v>
      </c>
      <c r="G315" s="4" t="s">
        <v>1782</v>
      </c>
      <c r="H315" s="4" t="s">
        <v>333</v>
      </c>
    </row>
    <row r="316" spans="1:8" ht="15.75" x14ac:dyDescent="0.25">
      <c r="A316" s="5">
        <v>37726</v>
      </c>
      <c r="B316" s="4" t="s">
        <v>3</v>
      </c>
      <c r="C316" s="4">
        <v>166</v>
      </c>
      <c r="D316" s="4">
        <v>63</v>
      </c>
      <c r="E316" s="4" t="s">
        <v>1787</v>
      </c>
      <c r="F316" s="6" t="s">
        <v>1212</v>
      </c>
      <c r="G316" s="4" t="s">
        <v>1788</v>
      </c>
      <c r="H316" s="4" t="s">
        <v>336</v>
      </c>
    </row>
    <row r="317" spans="1:8" ht="15.75" x14ac:dyDescent="0.25">
      <c r="A317" s="5">
        <v>38159</v>
      </c>
      <c r="B317" s="4" t="s">
        <v>3</v>
      </c>
      <c r="C317" s="4">
        <v>164</v>
      </c>
      <c r="D317" s="4">
        <v>45</v>
      </c>
      <c r="E317" s="4" t="s">
        <v>1789</v>
      </c>
      <c r="F317" s="6" t="s">
        <v>1477</v>
      </c>
      <c r="G317" s="4" t="s">
        <v>1790</v>
      </c>
      <c r="H317" s="4" t="s">
        <v>337</v>
      </c>
    </row>
    <row r="318" spans="1:8" ht="15.75" x14ac:dyDescent="0.25">
      <c r="A318" s="5">
        <v>37540</v>
      </c>
      <c r="B318" s="4" t="s">
        <v>3</v>
      </c>
      <c r="C318" s="4">
        <v>158</v>
      </c>
      <c r="D318" s="4">
        <v>60</v>
      </c>
      <c r="E318" s="4" t="s">
        <v>1793</v>
      </c>
      <c r="F318" s="6" t="s">
        <v>1105</v>
      </c>
      <c r="G318" s="4" t="s">
        <v>1794</v>
      </c>
      <c r="H318" s="4" t="s">
        <v>339</v>
      </c>
    </row>
    <row r="319" spans="1:8" ht="15.75" x14ac:dyDescent="0.25">
      <c r="A319" s="5">
        <v>38010</v>
      </c>
      <c r="B319" s="4" t="s">
        <v>3</v>
      </c>
      <c r="C319" s="4">
        <v>153</v>
      </c>
      <c r="D319" s="4">
        <v>45</v>
      </c>
      <c r="E319" s="4" t="s">
        <v>1815</v>
      </c>
      <c r="F319" s="6" t="s">
        <v>1816</v>
      </c>
      <c r="G319" s="4" t="s">
        <v>1817</v>
      </c>
      <c r="H319" s="4" t="s">
        <v>17</v>
      </c>
    </row>
    <row r="320" spans="1:8" ht="15.75" x14ac:dyDescent="0.25">
      <c r="A320" s="5">
        <v>37815</v>
      </c>
      <c r="B320" s="4" t="s">
        <v>3</v>
      </c>
      <c r="C320" s="4">
        <v>165</v>
      </c>
      <c r="D320" s="4">
        <v>82</v>
      </c>
      <c r="E320" s="4" t="s">
        <v>1834</v>
      </c>
      <c r="F320" s="6" t="s">
        <v>1521</v>
      </c>
      <c r="G320" s="4" t="s">
        <v>1835</v>
      </c>
      <c r="H320" s="4" t="s">
        <v>357</v>
      </c>
    </row>
    <row r="321" spans="1:8" ht="15.75" x14ac:dyDescent="0.25">
      <c r="A321" s="5">
        <v>37740</v>
      </c>
      <c r="B321" s="4" t="s">
        <v>3</v>
      </c>
      <c r="C321" s="4">
        <v>152</v>
      </c>
      <c r="D321" s="4">
        <v>54</v>
      </c>
      <c r="E321" s="4" t="s">
        <v>1853</v>
      </c>
      <c r="F321" s="6" t="s">
        <v>1120</v>
      </c>
      <c r="G321" s="4" t="s">
        <v>1854</v>
      </c>
      <c r="H321" s="4" t="s">
        <v>366</v>
      </c>
    </row>
    <row r="322" spans="1:8" ht="15.75" x14ac:dyDescent="0.25">
      <c r="A322" s="5">
        <v>37333</v>
      </c>
      <c r="B322" s="4" t="s">
        <v>3</v>
      </c>
      <c r="C322" s="4">
        <v>180</v>
      </c>
      <c r="D322" s="4">
        <v>55</v>
      </c>
      <c r="E322" s="4" t="s">
        <v>1880</v>
      </c>
      <c r="F322" s="6" t="s">
        <v>1341</v>
      </c>
      <c r="G322" s="4" t="s">
        <v>1881</v>
      </c>
      <c r="H322" s="4" t="s">
        <v>379</v>
      </c>
    </row>
    <row r="323" spans="1:8" ht="15.75" x14ac:dyDescent="0.25">
      <c r="A323" s="5">
        <v>38017</v>
      </c>
      <c r="B323" s="4" t="s">
        <v>3</v>
      </c>
      <c r="C323" s="4">
        <v>160</v>
      </c>
      <c r="D323" s="4">
        <v>60</v>
      </c>
      <c r="E323" s="4" t="s">
        <v>1920</v>
      </c>
      <c r="F323" s="6" t="s">
        <v>1181</v>
      </c>
      <c r="G323" s="4" t="s">
        <v>1921</v>
      </c>
      <c r="H323" s="4" t="s">
        <v>399</v>
      </c>
    </row>
    <row r="324" spans="1:8" ht="15.75" x14ac:dyDescent="0.25">
      <c r="A324" s="5">
        <v>38450</v>
      </c>
      <c r="B324" s="4" t="s">
        <v>3</v>
      </c>
      <c r="C324" s="4">
        <v>177</v>
      </c>
      <c r="D324" s="4">
        <v>76</v>
      </c>
      <c r="E324" s="4" t="s">
        <v>1933</v>
      </c>
      <c r="F324" s="6" t="s">
        <v>1144</v>
      </c>
      <c r="G324" s="4" t="s">
        <v>1934</v>
      </c>
      <c r="H324" s="4" t="s">
        <v>405</v>
      </c>
    </row>
    <row r="325" spans="1:8" ht="15.75" x14ac:dyDescent="0.25">
      <c r="A325" s="5">
        <v>38461</v>
      </c>
      <c r="B325" s="4" t="s">
        <v>3</v>
      </c>
      <c r="C325" s="4">
        <v>168</v>
      </c>
      <c r="D325" s="4">
        <v>74</v>
      </c>
      <c r="E325" s="4" t="s">
        <v>1955</v>
      </c>
      <c r="F325" s="6" t="s">
        <v>1204</v>
      </c>
      <c r="G325" s="4" t="s">
        <v>1956</v>
      </c>
      <c r="H325" s="4" t="s">
        <v>416</v>
      </c>
    </row>
    <row r="326" spans="1:8" ht="15.75" x14ac:dyDescent="0.25">
      <c r="A326" s="5">
        <v>37134</v>
      </c>
      <c r="B326" s="4" t="s">
        <v>3</v>
      </c>
      <c r="C326" s="4">
        <v>154</v>
      </c>
      <c r="D326" s="4">
        <v>52</v>
      </c>
      <c r="E326" s="4" t="s">
        <v>1961</v>
      </c>
      <c r="F326" s="6" t="s">
        <v>1754</v>
      </c>
      <c r="G326" s="4" t="s">
        <v>1962</v>
      </c>
      <c r="H326" s="4" t="s">
        <v>419</v>
      </c>
    </row>
    <row r="327" spans="1:8" ht="15.75" x14ac:dyDescent="0.25">
      <c r="A327" s="5">
        <v>38253</v>
      </c>
      <c r="B327" s="4" t="s">
        <v>3</v>
      </c>
      <c r="C327" s="4">
        <v>168</v>
      </c>
      <c r="D327" s="4">
        <v>87</v>
      </c>
      <c r="E327" s="4" t="s">
        <v>1967</v>
      </c>
      <c r="F327" s="6" t="s">
        <v>1968</v>
      </c>
      <c r="G327" s="4" t="s">
        <v>1969</v>
      </c>
      <c r="H327" s="4" t="s">
        <v>421</v>
      </c>
    </row>
    <row r="328" spans="1:8" ht="15.75" x14ac:dyDescent="0.25">
      <c r="A328" s="5">
        <v>38188</v>
      </c>
      <c r="B328" s="4" t="s">
        <v>3</v>
      </c>
      <c r="C328" s="4">
        <v>158</v>
      </c>
      <c r="D328" s="4">
        <v>91</v>
      </c>
      <c r="E328" s="4" t="s">
        <v>1997</v>
      </c>
      <c r="F328" s="6" t="s">
        <v>1262</v>
      </c>
      <c r="G328" s="4" t="s">
        <v>1998</v>
      </c>
      <c r="H328" s="4" t="s">
        <v>436</v>
      </c>
    </row>
    <row r="329" spans="1:8" ht="15.75" x14ac:dyDescent="0.25">
      <c r="A329" s="5">
        <v>37815</v>
      </c>
      <c r="B329" s="4" t="s">
        <v>3</v>
      </c>
      <c r="C329" s="4">
        <v>173</v>
      </c>
      <c r="D329" s="4">
        <v>86</v>
      </c>
      <c r="E329" s="4" t="s">
        <v>2015</v>
      </c>
      <c r="F329" s="6" t="s">
        <v>1225</v>
      </c>
      <c r="G329" s="4" t="s">
        <v>2016</v>
      </c>
      <c r="H329" s="4" t="s">
        <v>444</v>
      </c>
    </row>
    <row r="330" spans="1:8" ht="15.75" x14ac:dyDescent="0.25">
      <c r="A330" s="5">
        <v>37613</v>
      </c>
      <c r="B330" s="4" t="s">
        <v>3</v>
      </c>
      <c r="C330" s="4">
        <v>171</v>
      </c>
      <c r="D330" s="4">
        <v>72</v>
      </c>
      <c r="E330" s="4" t="s">
        <v>2027</v>
      </c>
      <c r="F330" s="6" t="s">
        <v>1531</v>
      </c>
      <c r="G330" s="4" t="s">
        <v>2028</v>
      </c>
      <c r="H330" s="4" t="s">
        <v>450</v>
      </c>
    </row>
    <row r="331" spans="1:8" ht="15.75" x14ac:dyDescent="0.25">
      <c r="A331" s="5">
        <v>37995</v>
      </c>
      <c r="B331" s="4" t="s">
        <v>3</v>
      </c>
      <c r="C331" s="4">
        <v>158</v>
      </c>
      <c r="D331" s="4">
        <v>68</v>
      </c>
      <c r="E331" s="4" t="s">
        <v>2033</v>
      </c>
      <c r="F331" s="6" t="s">
        <v>1856</v>
      </c>
      <c r="G331" s="4" t="s">
        <v>2034</v>
      </c>
      <c r="H331" s="4" t="s">
        <v>453</v>
      </c>
    </row>
    <row r="332" spans="1:8" ht="15.75" x14ac:dyDescent="0.25">
      <c r="A332" s="5">
        <v>38185</v>
      </c>
      <c r="B332" s="4" t="s">
        <v>3</v>
      </c>
      <c r="C332" s="4">
        <v>171</v>
      </c>
      <c r="D332" s="4">
        <v>58</v>
      </c>
      <c r="E332" s="4" t="s">
        <v>1592</v>
      </c>
      <c r="F332" s="6" t="s">
        <v>1262</v>
      </c>
      <c r="G332" s="4" t="s">
        <v>2047</v>
      </c>
      <c r="H332" s="4" t="s">
        <v>460</v>
      </c>
    </row>
    <row r="333" spans="1:8" ht="15.75" x14ac:dyDescent="0.25">
      <c r="A333" s="5">
        <v>37053</v>
      </c>
      <c r="B333" s="4" t="s">
        <v>3</v>
      </c>
      <c r="C333" s="4">
        <v>168</v>
      </c>
      <c r="D333" s="4">
        <v>81</v>
      </c>
      <c r="E333" s="4" t="s">
        <v>2052</v>
      </c>
      <c r="F333" s="6" t="s">
        <v>1568</v>
      </c>
      <c r="G333" s="4" t="s">
        <v>2053</v>
      </c>
      <c r="H333" s="4" t="s">
        <v>463</v>
      </c>
    </row>
    <row r="334" spans="1:8" ht="15.75" x14ac:dyDescent="0.25">
      <c r="A334" s="5">
        <v>37626</v>
      </c>
      <c r="B334" s="4" t="s">
        <v>3</v>
      </c>
      <c r="C334" s="4">
        <v>153</v>
      </c>
      <c r="D334" s="4">
        <v>81</v>
      </c>
      <c r="E334" s="4" t="s">
        <v>2098</v>
      </c>
      <c r="F334" s="6" t="s">
        <v>1278</v>
      </c>
      <c r="G334" s="4" t="s">
        <v>2099</v>
      </c>
      <c r="H334" s="4" t="s">
        <v>486</v>
      </c>
    </row>
    <row r="335" spans="1:8" ht="15.75" x14ac:dyDescent="0.25">
      <c r="A335" s="5">
        <v>38060</v>
      </c>
      <c r="B335" s="4" t="s">
        <v>3</v>
      </c>
      <c r="C335" s="4">
        <v>168</v>
      </c>
      <c r="D335" s="4">
        <v>49</v>
      </c>
      <c r="E335" s="4" t="s">
        <v>2100</v>
      </c>
      <c r="F335" s="6" t="s">
        <v>1524</v>
      </c>
      <c r="G335" s="4" t="s">
        <v>2101</v>
      </c>
      <c r="H335" s="4" t="s">
        <v>487</v>
      </c>
    </row>
    <row r="336" spans="1:8" ht="15.75" x14ac:dyDescent="0.25">
      <c r="A336" s="5">
        <v>37290</v>
      </c>
      <c r="B336" s="4" t="s">
        <v>3</v>
      </c>
      <c r="C336" s="4">
        <v>156</v>
      </c>
      <c r="D336" s="4">
        <v>76</v>
      </c>
      <c r="E336" s="4" t="s">
        <v>2102</v>
      </c>
      <c r="F336" s="6" t="s">
        <v>1164</v>
      </c>
      <c r="G336" s="4" t="s">
        <v>2103</v>
      </c>
      <c r="H336" s="4" t="s">
        <v>488</v>
      </c>
    </row>
    <row r="337" spans="1:8" ht="15.75" x14ac:dyDescent="0.25">
      <c r="A337" s="5">
        <v>37738</v>
      </c>
      <c r="B337" s="4" t="s">
        <v>3</v>
      </c>
      <c r="C337" s="4">
        <v>167</v>
      </c>
      <c r="D337" s="4">
        <v>78</v>
      </c>
      <c r="E337" s="4" t="s">
        <v>2114</v>
      </c>
      <c r="F337" s="6" t="s">
        <v>1303</v>
      </c>
      <c r="G337" s="4" t="s">
        <v>2115</v>
      </c>
      <c r="H337" s="4" t="s">
        <v>494</v>
      </c>
    </row>
    <row r="338" spans="1:8" ht="15.75" x14ac:dyDescent="0.25">
      <c r="A338" s="5">
        <v>38279</v>
      </c>
      <c r="B338" s="4" t="s">
        <v>3</v>
      </c>
      <c r="C338" s="4">
        <v>178</v>
      </c>
      <c r="D338" s="4">
        <v>64</v>
      </c>
      <c r="E338" s="4" t="s">
        <v>2175</v>
      </c>
      <c r="F338" s="6" t="s">
        <v>1677</v>
      </c>
      <c r="G338" s="4" t="s">
        <v>2176</v>
      </c>
      <c r="H338" s="4" t="s">
        <v>525</v>
      </c>
    </row>
    <row r="339" spans="1:8" ht="15.75" x14ac:dyDescent="0.25">
      <c r="A339" s="5">
        <v>38050</v>
      </c>
      <c r="B339" s="4" t="s">
        <v>3</v>
      </c>
      <c r="C339" s="4">
        <v>179</v>
      </c>
      <c r="D339" s="4">
        <v>66</v>
      </c>
      <c r="E339" s="4" t="s">
        <v>2179</v>
      </c>
      <c r="F339" s="6" t="s">
        <v>1474</v>
      </c>
      <c r="G339" s="4" t="s">
        <v>2180</v>
      </c>
      <c r="H339" s="4" t="s">
        <v>527</v>
      </c>
    </row>
    <row r="340" spans="1:8" ht="15.75" x14ac:dyDescent="0.25">
      <c r="A340" s="5">
        <v>37741</v>
      </c>
      <c r="B340" s="4" t="s">
        <v>3</v>
      </c>
      <c r="C340" s="4">
        <v>177</v>
      </c>
      <c r="D340" s="4">
        <v>57</v>
      </c>
      <c r="E340" s="4" t="s">
        <v>2187</v>
      </c>
      <c r="F340" s="6" t="s">
        <v>1379</v>
      </c>
      <c r="G340" s="4" t="s">
        <v>2188</v>
      </c>
      <c r="H340" s="4" t="s">
        <v>531</v>
      </c>
    </row>
    <row r="341" spans="1:8" ht="15.75" x14ac:dyDescent="0.25">
      <c r="A341" s="5">
        <v>38006</v>
      </c>
      <c r="B341" s="4" t="s">
        <v>3</v>
      </c>
      <c r="C341" s="4">
        <v>155</v>
      </c>
      <c r="D341" s="4">
        <v>62</v>
      </c>
      <c r="E341" s="4" t="s">
        <v>2197</v>
      </c>
      <c r="F341" s="6" t="s">
        <v>1141</v>
      </c>
      <c r="G341" s="4" t="s">
        <v>2198</v>
      </c>
      <c r="H341" s="4" t="s">
        <v>536</v>
      </c>
    </row>
    <row r="342" spans="1:8" ht="15.75" x14ac:dyDescent="0.25">
      <c r="A342" s="5">
        <v>37396</v>
      </c>
      <c r="B342" s="4" t="s">
        <v>3</v>
      </c>
      <c r="C342" s="4">
        <v>163</v>
      </c>
      <c r="D342" s="4">
        <v>49</v>
      </c>
      <c r="E342" s="4" t="s">
        <v>2223</v>
      </c>
      <c r="F342" s="6" t="s">
        <v>1204</v>
      </c>
      <c r="G342" s="4" t="s">
        <v>2224</v>
      </c>
      <c r="H342" s="4" t="s">
        <v>549</v>
      </c>
    </row>
    <row r="343" spans="1:8" ht="15.75" x14ac:dyDescent="0.25">
      <c r="A343" s="5">
        <v>38394</v>
      </c>
      <c r="B343" s="4" t="s">
        <v>3</v>
      </c>
      <c r="C343" s="4">
        <v>162</v>
      </c>
      <c r="D343" s="4">
        <v>48</v>
      </c>
      <c r="E343" s="4" t="s">
        <v>2242</v>
      </c>
      <c r="F343" s="6" t="s">
        <v>1588</v>
      </c>
      <c r="G343" s="4" t="s">
        <v>2243</v>
      </c>
      <c r="H343" s="4" t="s">
        <v>558</v>
      </c>
    </row>
    <row r="344" spans="1:8" ht="15.75" x14ac:dyDescent="0.25">
      <c r="A344" s="5">
        <v>38035</v>
      </c>
      <c r="B344" s="4" t="s">
        <v>3</v>
      </c>
      <c r="C344" s="4">
        <v>152</v>
      </c>
      <c r="D344" s="4">
        <v>82</v>
      </c>
      <c r="E344" s="4" t="s">
        <v>2248</v>
      </c>
      <c r="F344" s="6" t="s">
        <v>1287</v>
      </c>
      <c r="G344" s="4" t="s">
        <v>2249</v>
      </c>
      <c r="H344" s="4" t="s">
        <v>561</v>
      </c>
    </row>
    <row r="345" spans="1:8" ht="15.75" x14ac:dyDescent="0.25">
      <c r="A345" s="5">
        <v>37246</v>
      </c>
      <c r="B345" s="4" t="s">
        <v>3</v>
      </c>
      <c r="C345" s="4">
        <v>151</v>
      </c>
      <c r="D345" s="4">
        <v>93</v>
      </c>
      <c r="E345" s="4" t="s">
        <v>2257</v>
      </c>
      <c r="F345" s="6" t="s">
        <v>1257</v>
      </c>
      <c r="G345" s="4" t="s">
        <v>2258</v>
      </c>
      <c r="H345" s="4" t="s">
        <v>566</v>
      </c>
    </row>
    <row r="346" spans="1:8" ht="15.75" x14ac:dyDescent="0.25">
      <c r="A346" s="5">
        <v>37240</v>
      </c>
      <c r="B346" s="4" t="s">
        <v>3</v>
      </c>
      <c r="C346" s="4">
        <v>160</v>
      </c>
      <c r="D346" s="4">
        <v>50</v>
      </c>
      <c r="E346" s="4" t="s">
        <v>2261</v>
      </c>
      <c r="F346" s="6" t="s">
        <v>1336</v>
      </c>
      <c r="G346" s="4" t="s">
        <v>2262</v>
      </c>
      <c r="H346" s="4" t="s">
        <v>568</v>
      </c>
    </row>
    <row r="347" spans="1:8" ht="15.75" x14ac:dyDescent="0.25">
      <c r="A347" s="5">
        <v>38229</v>
      </c>
      <c r="B347" s="4" t="s">
        <v>3</v>
      </c>
      <c r="C347" s="4">
        <v>165</v>
      </c>
      <c r="D347" s="4">
        <v>63</v>
      </c>
      <c r="E347" s="4" t="s">
        <v>2279</v>
      </c>
      <c r="F347" s="6" t="s">
        <v>1217</v>
      </c>
      <c r="G347" s="4" t="s">
        <v>2280</v>
      </c>
      <c r="H347" s="4" t="s">
        <v>577</v>
      </c>
    </row>
    <row r="348" spans="1:8" ht="15.75" x14ac:dyDescent="0.25">
      <c r="A348" s="5">
        <v>37650</v>
      </c>
      <c r="B348" s="4" t="s">
        <v>3</v>
      </c>
      <c r="C348" s="4">
        <v>170</v>
      </c>
      <c r="D348" s="4">
        <v>73</v>
      </c>
      <c r="E348" s="4" t="s">
        <v>2288</v>
      </c>
      <c r="F348" s="6" t="s">
        <v>1774</v>
      </c>
      <c r="G348" s="4" t="s">
        <v>2289</v>
      </c>
      <c r="H348" s="4" t="s">
        <v>582</v>
      </c>
    </row>
    <row r="349" spans="1:8" ht="15.75" x14ac:dyDescent="0.25">
      <c r="A349" s="5">
        <v>38428</v>
      </c>
      <c r="B349" s="4" t="s">
        <v>3</v>
      </c>
      <c r="C349" s="4">
        <v>175</v>
      </c>
      <c r="D349" s="4">
        <v>55</v>
      </c>
      <c r="E349" s="4" t="s">
        <v>2294</v>
      </c>
      <c r="F349" s="6" t="s">
        <v>1677</v>
      </c>
      <c r="G349" s="4" t="s">
        <v>2295</v>
      </c>
      <c r="H349" s="4" t="s">
        <v>585</v>
      </c>
    </row>
    <row r="350" spans="1:8" ht="15.75" x14ac:dyDescent="0.25">
      <c r="A350" s="5">
        <v>38375</v>
      </c>
      <c r="B350" s="4" t="s">
        <v>3</v>
      </c>
      <c r="C350" s="4">
        <v>177</v>
      </c>
      <c r="D350" s="4">
        <v>69</v>
      </c>
      <c r="E350" s="4" t="s">
        <v>2318</v>
      </c>
      <c r="F350" s="6" t="s">
        <v>1269</v>
      </c>
      <c r="G350" s="4" t="s">
        <v>2319</v>
      </c>
      <c r="H350" s="4" t="s">
        <v>596</v>
      </c>
    </row>
    <row r="351" spans="1:8" ht="15.75" x14ac:dyDescent="0.25">
      <c r="A351" s="5">
        <v>38007</v>
      </c>
      <c r="B351" s="4" t="s">
        <v>3</v>
      </c>
      <c r="C351" s="4">
        <v>156</v>
      </c>
      <c r="D351" s="4">
        <v>94</v>
      </c>
      <c r="E351" s="4" t="s">
        <v>2342</v>
      </c>
      <c r="F351" s="6" t="s">
        <v>1278</v>
      </c>
      <c r="G351" s="4" t="s">
        <v>2343</v>
      </c>
      <c r="H351" s="4" t="s">
        <v>607</v>
      </c>
    </row>
    <row r="352" spans="1:8" ht="15.75" x14ac:dyDescent="0.25">
      <c r="A352" s="5">
        <v>37140</v>
      </c>
      <c r="B352" s="4" t="s">
        <v>3</v>
      </c>
      <c r="C352" s="4">
        <v>178</v>
      </c>
      <c r="D352" s="4">
        <v>91</v>
      </c>
      <c r="E352" s="4" t="s">
        <v>2360</v>
      </c>
      <c r="F352" s="6" t="s">
        <v>1063</v>
      </c>
      <c r="G352" s="4" t="s">
        <v>2361</v>
      </c>
      <c r="H352" s="4" t="s">
        <v>616</v>
      </c>
    </row>
    <row r="353" spans="1:8" ht="15.75" x14ac:dyDescent="0.25">
      <c r="A353" s="5">
        <v>37120</v>
      </c>
      <c r="B353" s="4" t="s">
        <v>3</v>
      </c>
      <c r="C353" s="4">
        <v>153</v>
      </c>
      <c r="D353" s="4">
        <v>61</v>
      </c>
      <c r="E353" s="4" t="s">
        <v>2382</v>
      </c>
      <c r="F353" s="6" t="s">
        <v>1105</v>
      </c>
      <c r="G353" s="4" t="s">
        <v>2383</v>
      </c>
      <c r="H353" s="4" t="s">
        <v>627</v>
      </c>
    </row>
    <row r="354" spans="1:8" ht="15.75" x14ac:dyDescent="0.25">
      <c r="A354" s="5">
        <v>38292</v>
      </c>
      <c r="B354" s="4" t="s">
        <v>3</v>
      </c>
      <c r="C354" s="4">
        <v>150</v>
      </c>
      <c r="D354" s="4">
        <v>83</v>
      </c>
      <c r="E354" s="4" t="s">
        <v>2398</v>
      </c>
      <c r="F354" s="6" t="s">
        <v>1102</v>
      </c>
      <c r="G354" s="4" t="s">
        <v>2399</v>
      </c>
      <c r="H354" s="4" t="s">
        <v>635</v>
      </c>
    </row>
    <row r="355" spans="1:8" ht="15.75" x14ac:dyDescent="0.25">
      <c r="A355" s="5">
        <v>37328</v>
      </c>
      <c r="B355" s="4" t="s">
        <v>3</v>
      </c>
      <c r="C355" s="4">
        <v>167</v>
      </c>
      <c r="D355" s="4">
        <v>65</v>
      </c>
      <c r="E355" s="4" t="s">
        <v>2432</v>
      </c>
      <c r="F355" s="6" t="s">
        <v>1568</v>
      </c>
      <c r="G355" s="4" t="s">
        <v>2433</v>
      </c>
      <c r="H355" s="4" t="s">
        <v>652</v>
      </c>
    </row>
    <row r="356" spans="1:8" ht="15.75" x14ac:dyDescent="0.25">
      <c r="A356" s="5">
        <v>37906</v>
      </c>
      <c r="B356" s="4" t="s">
        <v>3</v>
      </c>
      <c r="C356" s="4">
        <v>159</v>
      </c>
      <c r="D356" s="4">
        <v>68</v>
      </c>
      <c r="E356" s="4" t="s">
        <v>2436</v>
      </c>
      <c r="F356" s="6" t="s">
        <v>1212</v>
      </c>
      <c r="G356" s="4" t="s">
        <v>2437</v>
      </c>
      <c r="H356" s="4" t="s">
        <v>654</v>
      </c>
    </row>
    <row r="357" spans="1:8" ht="15.75" x14ac:dyDescent="0.25">
      <c r="A357" s="5">
        <v>38148</v>
      </c>
      <c r="B357" s="4" t="s">
        <v>3</v>
      </c>
      <c r="C357" s="4">
        <v>172</v>
      </c>
      <c r="D357" s="4">
        <v>71</v>
      </c>
      <c r="E357" s="4" t="s">
        <v>2456</v>
      </c>
      <c r="F357" s="6" t="s">
        <v>1063</v>
      </c>
      <c r="G357" s="4" t="s">
        <v>2457</v>
      </c>
      <c r="H357" s="4" t="s">
        <v>664</v>
      </c>
    </row>
    <row r="358" spans="1:8" ht="15.75" x14ac:dyDescent="0.25">
      <c r="A358" s="5">
        <v>37882</v>
      </c>
      <c r="B358" s="4" t="s">
        <v>3</v>
      </c>
      <c r="C358" s="4">
        <v>161</v>
      </c>
      <c r="D358" s="4">
        <v>91</v>
      </c>
      <c r="E358" s="4" t="s">
        <v>2480</v>
      </c>
      <c r="F358" s="6" t="s">
        <v>1246</v>
      </c>
      <c r="G358" s="4" t="s">
        <v>2481</v>
      </c>
      <c r="H358" s="4" t="s">
        <v>676</v>
      </c>
    </row>
    <row r="359" spans="1:8" ht="15.75" x14ac:dyDescent="0.25">
      <c r="A359" s="5">
        <v>38262</v>
      </c>
      <c r="B359" s="4" t="s">
        <v>3</v>
      </c>
      <c r="C359" s="4">
        <v>160</v>
      </c>
      <c r="D359" s="4">
        <v>50</v>
      </c>
      <c r="E359" s="4" t="s">
        <v>2482</v>
      </c>
      <c r="F359" s="6" t="s">
        <v>1123</v>
      </c>
      <c r="G359" s="4" t="s">
        <v>2483</v>
      </c>
      <c r="H359" s="4" t="s">
        <v>677</v>
      </c>
    </row>
    <row r="360" spans="1:8" ht="15.75" x14ac:dyDescent="0.25">
      <c r="A360" s="5">
        <v>38185</v>
      </c>
      <c r="B360" s="4" t="s">
        <v>3</v>
      </c>
      <c r="C360" s="4">
        <v>179</v>
      </c>
      <c r="D360" s="4">
        <v>57</v>
      </c>
      <c r="E360" s="4" t="s">
        <v>2494</v>
      </c>
      <c r="F360" s="6" t="s">
        <v>1336</v>
      </c>
      <c r="G360" s="4" t="s">
        <v>2495</v>
      </c>
      <c r="H360" s="4" t="s">
        <v>683</v>
      </c>
    </row>
    <row r="361" spans="1:8" ht="15.75" x14ac:dyDescent="0.25">
      <c r="A361" s="5">
        <v>37500</v>
      </c>
      <c r="B361" s="4" t="s">
        <v>3</v>
      </c>
      <c r="C361" s="4">
        <v>160</v>
      </c>
      <c r="D361" s="4">
        <v>90</v>
      </c>
      <c r="E361" s="4" t="s">
        <v>2496</v>
      </c>
      <c r="F361" s="6" t="s">
        <v>1269</v>
      </c>
      <c r="G361" s="4" t="s">
        <v>2497</v>
      </c>
      <c r="H361" s="4" t="s">
        <v>684</v>
      </c>
    </row>
    <row r="362" spans="1:8" ht="15.75" x14ac:dyDescent="0.25">
      <c r="A362" s="5">
        <v>38140</v>
      </c>
      <c r="B362" s="4" t="s">
        <v>3</v>
      </c>
      <c r="C362" s="4">
        <v>164</v>
      </c>
      <c r="D362" s="4">
        <v>47</v>
      </c>
      <c r="E362" s="4" t="s">
        <v>2332</v>
      </c>
      <c r="F362" s="6" t="s">
        <v>1914</v>
      </c>
      <c r="G362" s="4" t="s">
        <v>2543</v>
      </c>
      <c r="H362" s="4" t="s">
        <v>708</v>
      </c>
    </row>
    <row r="363" spans="1:8" ht="15.75" x14ac:dyDescent="0.25">
      <c r="A363" s="5">
        <v>37305</v>
      </c>
      <c r="B363" s="4" t="s">
        <v>3</v>
      </c>
      <c r="C363" s="4">
        <v>166</v>
      </c>
      <c r="D363" s="4">
        <v>62</v>
      </c>
      <c r="E363" s="4" t="s">
        <v>2558</v>
      </c>
      <c r="F363" s="6" t="s">
        <v>1404</v>
      </c>
      <c r="G363" s="4" t="s">
        <v>2559</v>
      </c>
      <c r="H363" s="4" t="s">
        <v>716</v>
      </c>
    </row>
    <row r="364" spans="1:8" ht="15.75" x14ac:dyDescent="0.25">
      <c r="A364" s="5">
        <v>37969</v>
      </c>
      <c r="B364" s="4" t="s">
        <v>3</v>
      </c>
      <c r="C364" s="4">
        <v>180</v>
      </c>
      <c r="D364" s="4">
        <v>70</v>
      </c>
      <c r="E364" s="4" t="s">
        <v>2569</v>
      </c>
      <c r="F364" s="6" t="s">
        <v>1774</v>
      </c>
      <c r="G364" s="4" t="s">
        <v>2570</v>
      </c>
      <c r="H364" s="4" t="s">
        <v>722</v>
      </c>
    </row>
    <row r="365" spans="1:8" ht="15.75" x14ac:dyDescent="0.25">
      <c r="A365" s="5">
        <v>38210</v>
      </c>
      <c r="B365" s="4" t="s">
        <v>3</v>
      </c>
      <c r="C365" s="4">
        <v>177</v>
      </c>
      <c r="D365" s="4">
        <v>74</v>
      </c>
      <c r="E365" s="4" t="s">
        <v>2582</v>
      </c>
      <c r="F365" s="6" t="s">
        <v>1496</v>
      </c>
      <c r="G365" s="4" t="s">
        <v>2583</v>
      </c>
      <c r="H365" s="4" t="s">
        <v>729</v>
      </c>
    </row>
    <row r="366" spans="1:8" ht="15.75" x14ac:dyDescent="0.25">
      <c r="A366" s="5">
        <v>38332</v>
      </c>
      <c r="B366" s="4" t="s">
        <v>3</v>
      </c>
      <c r="C366" s="4">
        <v>176</v>
      </c>
      <c r="D366" s="4">
        <v>64</v>
      </c>
      <c r="E366" s="4" t="s">
        <v>2588</v>
      </c>
      <c r="F366" s="6" t="s">
        <v>1568</v>
      </c>
      <c r="G366" s="4" t="s">
        <v>2589</v>
      </c>
      <c r="H366" s="4" t="s">
        <v>731</v>
      </c>
    </row>
    <row r="367" spans="1:8" ht="15.75" x14ac:dyDescent="0.25">
      <c r="A367" s="5">
        <v>38092</v>
      </c>
      <c r="B367" s="4" t="s">
        <v>3</v>
      </c>
      <c r="C367" s="4">
        <v>157</v>
      </c>
      <c r="D367" s="4">
        <v>57</v>
      </c>
      <c r="E367" s="4" t="s">
        <v>2628</v>
      </c>
      <c r="F367" s="6" t="s">
        <v>1257</v>
      </c>
      <c r="G367" s="4" t="s">
        <v>2629</v>
      </c>
      <c r="H367" s="4" t="s">
        <v>751</v>
      </c>
    </row>
    <row r="368" spans="1:8" ht="15.75" x14ac:dyDescent="0.25">
      <c r="A368" s="5">
        <v>38130</v>
      </c>
      <c r="B368" s="4" t="s">
        <v>3</v>
      </c>
      <c r="C368" s="4">
        <v>163</v>
      </c>
      <c r="D368" s="4">
        <v>55</v>
      </c>
      <c r="E368" s="4" t="s">
        <v>2630</v>
      </c>
      <c r="F368" s="6" t="s">
        <v>1133</v>
      </c>
      <c r="G368" s="4" t="s">
        <v>2631</v>
      </c>
      <c r="H368" s="4" t="s">
        <v>752</v>
      </c>
    </row>
    <row r="369" spans="1:8" ht="15.75" x14ac:dyDescent="0.25">
      <c r="A369" s="5">
        <v>38456</v>
      </c>
      <c r="B369" s="4" t="s">
        <v>3</v>
      </c>
      <c r="C369" s="4">
        <v>151</v>
      </c>
      <c r="D369" s="4">
        <v>72</v>
      </c>
      <c r="E369" s="4" t="s">
        <v>2636</v>
      </c>
      <c r="F369" s="6" t="s">
        <v>1120</v>
      </c>
      <c r="G369" s="4" t="s">
        <v>2637</v>
      </c>
      <c r="H369" s="4" t="s">
        <v>755</v>
      </c>
    </row>
    <row r="370" spans="1:8" ht="15.75" x14ac:dyDescent="0.25">
      <c r="A370" s="5">
        <v>38454</v>
      </c>
      <c r="B370" s="4" t="s">
        <v>3</v>
      </c>
      <c r="C370" s="4">
        <v>180</v>
      </c>
      <c r="D370" s="4">
        <v>58</v>
      </c>
      <c r="E370" s="4" t="s">
        <v>2644</v>
      </c>
      <c r="F370" s="6" t="s">
        <v>1774</v>
      </c>
      <c r="G370" s="4" t="s">
        <v>2645</v>
      </c>
      <c r="H370" s="4" t="s">
        <v>759</v>
      </c>
    </row>
    <row r="371" spans="1:8" ht="15.75" x14ac:dyDescent="0.25">
      <c r="A371" s="5">
        <v>37766</v>
      </c>
      <c r="B371" s="4" t="s">
        <v>3</v>
      </c>
      <c r="C371" s="4">
        <v>151</v>
      </c>
      <c r="D371" s="4">
        <v>45</v>
      </c>
      <c r="E371" s="4" t="s">
        <v>2476</v>
      </c>
      <c r="F371" s="6" t="s">
        <v>1278</v>
      </c>
      <c r="G371" s="4" t="s">
        <v>2668</v>
      </c>
      <c r="H371" s="4" t="s">
        <v>771</v>
      </c>
    </row>
    <row r="372" spans="1:8" ht="15.75" x14ac:dyDescent="0.25">
      <c r="A372" s="5">
        <v>37815</v>
      </c>
      <c r="B372" s="4" t="s">
        <v>3</v>
      </c>
      <c r="C372" s="4">
        <v>154</v>
      </c>
      <c r="D372" s="4">
        <v>52</v>
      </c>
      <c r="E372" s="4" t="s">
        <v>2704</v>
      </c>
      <c r="F372" s="6" t="s">
        <v>1167</v>
      </c>
      <c r="G372" s="4" t="s">
        <v>2705</v>
      </c>
      <c r="H372" s="4" t="s">
        <v>790</v>
      </c>
    </row>
    <row r="373" spans="1:8" ht="15.75" x14ac:dyDescent="0.25">
      <c r="A373" s="5">
        <v>38186</v>
      </c>
      <c r="B373" s="4" t="s">
        <v>3</v>
      </c>
      <c r="C373" s="4">
        <v>155</v>
      </c>
      <c r="D373" s="4">
        <v>49</v>
      </c>
      <c r="E373" s="4" t="s">
        <v>2706</v>
      </c>
      <c r="F373" s="6" t="s">
        <v>1711</v>
      </c>
      <c r="G373" s="4" t="s">
        <v>2707</v>
      </c>
      <c r="H373" s="4" t="s">
        <v>791</v>
      </c>
    </row>
    <row r="374" spans="1:8" ht="15.75" x14ac:dyDescent="0.25">
      <c r="A374" s="5">
        <v>37273</v>
      </c>
      <c r="B374" s="4" t="s">
        <v>3</v>
      </c>
      <c r="C374" s="4">
        <v>159</v>
      </c>
      <c r="D374" s="4">
        <v>53</v>
      </c>
      <c r="E374" s="4" t="s">
        <v>2714</v>
      </c>
      <c r="F374" s="6" t="s">
        <v>1774</v>
      </c>
      <c r="G374" s="4" t="s">
        <v>2715</v>
      </c>
      <c r="H374" s="4" t="s">
        <v>795</v>
      </c>
    </row>
    <row r="375" spans="1:8" ht="15.75" x14ac:dyDescent="0.25">
      <c r="A375" s="5">
        <v>37529</v>
      </c>
      <c r="B375" s="4" t="s">
        <v>3</v>
      </c>
      <c r="C375" s="4">
        <v>173</v>
      </c>
      <c r="D375" s="4">
        <v>67</v>
      </c>
      <c r="E375" s="4" t="s">
        <v>1656</v>
      </c>
      <c r="F375" s="6" t="s">
        <v>1105</v>
      </c>
      <c r="G375" s="4" t="s">
        <v>2716</v>
      </c>
      <c r="H375" s="4" t="s">
        <v>796</v>
      </c>
    </row>
    <row r="376" spans="1:8" ht="15.75" x14ac:dyDescent="0.25">
      <c r="A376" s="5">
        <v>37918</v>
      </c>
      <c r="B376" s="4" t="s">
        <v>3</v>
      </c>
      <c r="C376" s="4">
        <v>159</v>
      </c>
      <c r="D376" s="4">
        <v>52</v>
      </c>
      <c r="E376" s="4" t="s">
        <v>2723</v>
      </c>
      <c r="F376" s="6" t="s">
        <v>1577</v>
      </c>
      <c r="G376" s="4" t="s">
        <v>2724</v>
      </c>
      <c r="H376" s="4" t="s">
        <v>800</v>
      </c>
    </row>
    <row r="377" spans="1:8" ht="15.75" x14ac:dyDescent="0.25">
      <c r="A377" s="5">
        <v>37967</v>
      </c>
      <c r="B377" s="4" t="s">
        <v>3</v>
      </c>
      <c r="C377" s="4">
        <v>175</v>
      </c>
      <c r="D377" s="4">
        <v>47</v>
      </c>
      <c r="E377" s="4" t="s">
        <v>2735</v>
      </c>
      <c r="F377" s="6" t="s">
        <v>1341</v>
      </c>
      <c r="G377" s="4" t="s">
        <v>2736</v>
      </c>
      <c r="H377" s="4" t="s">
        <v>806</v>
      </c>
    </row>
    <row r="378" spans="1:8" ht="15.75" x14ac:dyDescent="0.25">
      <c r="A378" s="5">
        <v>38086</v>
      </c>
      <c r="B378" s="4" t="s">
        <v>3</v>
      </c>
      <c r="C378" s="4">
        <v>151</v>
      </c>
      <c r="D378" s="4">
        <v>95</v>
      </c>
      <c r="E378" s="4" t="s">
        <v>2739</v>
      </c>
      <c r="F378" s="6" t="s">
        <v>1212</v>
      </c>
      <c r="G378" s="4" t="s">
        <v>2740</v>
      </c>
      <c r="H378" s="4" t="s">
        <v>808</v>
      </c>
    </row>
    <row r="379" spans="1:8" ht="15.75" x14ac:dyDescent="0.25">
      <c r="A379" s="5">
        <v>38238</v>
      </c>
      <c r="B379" s="4" t="s">
        <v>3</v>
      </c>
      <c r="C379" s="4">
        <v>162</v>
      </c>
      <c r="D379" s="4">
        <v>83</v>
      </c>
      <c r="E379" s="4" t="s">
        <v>2759</v>
      </c>
      <c r="F379" s="6" t="s">
        <v>1923</v>
      </c>
      <c r="G379" s="4" t="s">
        <v>2760</v>
      </c>
      <c r="H379" s="4" t="s">
        <v>818</v>
      </c>
    </row>
    <row r="380" spans="1:8" ht="15.75" x14ac:dyDescent="0.25">
      <c r="A380" s="5">
        <v>37818</v>
      </c>
      <c r="B380" s="4" t="s">
        <v>3</v>
      </c>
      <c r="C380" s="4">
        <v>171</v>
      </c>
      <c r="D380" s="4">
        <v>80</v>
      </c>
      <c r="E380" s="4" t="s">
        <v>2810</v>
      </c>
      <c r="F380" s="6" t="s">
        <v>1677</v>
      </c>
      <c r="G380" s="4" t="s">
        <v>2811</v>
      </c>
      <c r="H380" s="4" t="s">
        <v>843</v>
      </c>
    </row>
    <row r="381" spans="1:8" ht="15.75" x14ac:dyDescent="0.25">
      <c r="A381" s="5">
        <v>37073</v>
      </c>
      <c r="B381" s="4" t="s">
        <v>3</v>
      </c>
      <c r="C381" s="4">
        <v>167</v>
      </c>
      <c r="D381" s="4">
        <v>66</v>
      </c>
      <c r="E381" s="4" t="s">
        <v>2845</v>
      </c>
      <c r="F381" s="6" t="s">
        <v>1477</v>
      </c>
      <c r="G381" s="4" t="s">
        <v>2846</v>
      </c>
      <c r="H381" s="4" t="s">
        <v>858</v>
      </c>
    </row>
    <row r="382" spans="1:8" ht="15.75" x14ac:dyDescent="0.25">
      <c r="A382" s="5">
        <v>38124</v>
      </c>
      <c r="B382" s="4" t="s">
        <v>3</v>
      </c>
      <c r="C382" s="4">
        <v>180</v>
      </c>
      <c r="D382" s="4">
        <v>94</v>
      </c>
      <c r="E382" s="4" t="s">
        <v>2859</v>
      </c>
      <c r="F382" s="6" t="s">
        <v>1262</v>
      </c>
      <c r="G382" s="4" t="s">
        <v>2860</v>
      </c>
      <c r="H382" s="4" t="s">
        <v>865</v>
      </c>
    </row>
    <row r="383" spans="1:8" ht="15.75" x14ac:dyDescent="0.25">
      <c r="A383" s="5">
        <v>37197</v>
      </c>
      <c r="B383" s="4" t="s">
        <v>3</v>
      </c>
      <c r="C383" s="4">
        <v>162</v>
      </c>
      <c r="D383" s="4">
        <v>72</v>
      </c>
      <c r="E383" s="4" t="s">
        <v>2861</v>
      </c>
      <c r="F383" s="6" t="s">
        <v>1120</v>
      </c>
      <c r="G383" s="4" t="s">
        <v>2862</v>
      </c>
      <c r="H383" s="4" t="s">
        <v>866</v>
      </c>
    </row>
    <row r="384" spans="1:8" ht="15.75" x14ac:dyDescent="0.25">
      <c r="A384" s="5">
        <v>38219</v>
      </c>
      <c r="B384" s="4" t="s">
        <v>3</v>
      </c>
      <c r="C384" s="4">
        <v>173</v>
      </c>
      <c r="D384" s="4">
        <v>68</v>
      </c>
      <c r="E384" s="4" t="s">
        <v>2923</v>
      </c>
      <c r="F384" s="6" t="s">
        <v>1069</v>
      </c>
      <c r="G384" s="4" t="s">
        <v>2924</v>
      </c>
      <c r="H384" s="4" t="s">
        <v>897</v>
      </c>
    </row>
    <row r="385" spans="1:8" ht="15.75" x14ac:dyDescent="0.25">
      <c r="A385" s="5">
        <v>37447</v>
      </c>
      <c r="B385" s="4" t="s">
        <v>3</v>
      </c>
      <c r="C385" s="4">
        <v>180</v>
      </c>
      <c r="D385" s="4">
        <v>76</v>
      </c>
      <c r="E385" s="4" t="s">
        <v>2941</v>
      </c>
      <c r="F385" s="6" t="s">
        <v>1057</v>
      </c>
      <c r="G385" s="4" t="s">
        <v>2942</v>
      </c>
      <c r="H385" s="4" t="s">
        <v>906</v>
      </c>
    </row>
    <row r="386" spans="1:8" ht="15.75" x14ac:dyDescent="0.25">
      <c r="A386" s="5">
        <v>37952</v>
      </c>
      <c r="B386" s="4" t="s">
        <v>3</v>
      </c>
      <c r="C386" s="4">
        <v>170</v>
      </c>
      <c r="D386" s="4">
        <v>57</v>
      </c>
      <c r="E386" s="4" t="s">
        <v>2955</v>
      </c>
      <c r="F386" s="6" t="s">
        <v>1521</v>
      </c>
      <c r="G386" s="4" t="s">
        <v>2956</v>
      </c>
      <c r="H386" s="4" t="s">
        <v>912</v>
      </c>
    </row>
    <row r="387" spans="1:8" ht="15.75" x14ac:dyDescent="0.25">
      <c r="A387" s="5">
        <v>38349</v>
      </c>
      <c r="B387" s="4" t="s">
        <v>3</v>
      </c>
      <c r="C387" s="4">
        <v>176</v>
      </c>
      <c r="D387" s="4">
        <v>92</v>
      </c>
      <c r="E387" s="4" t="s">
        <v>2967</v>
      </c>
      <c r="F387" s="6" t="s">
        <v>1923</v>
      </c>
      <c r="G387" s="4" t="s">
        <v>2968</v>
      </c>
      <c r="H387" s="4" t="s">
        <v>918</v>
      </c>
    </row>
    <row r="388" spans="1:8" ht="15.75" x14ac:dyDescent="0.25">
      <c r="A388" s="5">
        <v>37474</v>
      </c>
      <c r="B388" s="4" t="s">
        <v>3</v>
      </c>
      <c r="C388" s="4">
        <v>169</v>
      </c>
      <c r="D388" s="4">
        <v>47</v>
      </c>
      <c r="E388" s="4" t="s">
        <v>2979</v>
      </c>
      <c r="F388" s="6" t="s">
        <v>1316</v>
      </c>
      <c r="G388" s="4" t="s">
        <v>2980</v>
      </c>
      <c r="H388" s="4" t="s">
        <v>924</v>
      </c>
    </row>
    <row r="389" spans="1:8" ht="15.75" x14ac:dyDescent="0.25">
      <c r="A389" s="5">
        <v>38375</v>
      </c>
      <c r="B389" s="4" t="s">
        <v>3</v>
      </c>
      <c r="C389" s="4">
        <v>167</v>
      </c>
      <c r="D389" s="4">
        <v>73</v>
      </c>
      <c r="E389" s="4" t="s">
        <v>2981</v>
      </c>
      <c r="F389" s="6" t="s">
        <v>1133</v>
      </c>
      <c r="G389" s="4" t="s">
        <v>2982</v>
      </c>
      <c r="H389" s="4" t="s">
        <v>925</v>
      </c>
    </row>
    <row r="390" spans="1:8" ht="15.75" x14ac:dyDescent="0.25">
      <c r="A390" s="5">
        <v>37701</v>
      </c>
      <c r="B390" s="4" t="s">
        <v>3</v>
      </c>
      <c r="C390" s="4">
        <v>160</v>
      </c>
      <c r="D390" s="4">
        <v>69</v>
      </c>
      <c r="E390" s="4" t="s">
        <v>2985</v>
      </c>
      <c r="F390" s="6" t="s">
        <v>1141</v>
      </c>
      <c r="G390" s="4" t="s">
        <v>2986</v>
      </c>
      <c r="H390" s="4" t="s">
        <v>927</v>
      </c>
    </row>
    <row r="391" spans="1:8" ht="15.75" x14ac:dyDescent="0.25">
      <c r="A391" s="5">
        <v>37796</v>
      </c>
      <c r="B391" s="4" t="s">
        <v>3</v>
      </c>
      <c r="C391" s="4">
        <v>153</v>
      </c>
      <c r="D391" s="4">
        <v>45</v>
      </c>
      <c r="E391" s="4" t="s">
        <v>2995</v>
      </c>
      <c r="F391" s="6" t="s">
        <v>1704</v>
      </c>
      <c r="G391" s="4" t="s">
        <v>2996</v>
      </c>
      <c r="H391" s="4" t="s">
        <v>932</v>
      </c>
    </row>
    <row r="392" spans="1:8" ht="15.75" x14ac:dyDescent="0.25">
      <c r="A392" s="5">
        <v>37663</v>
      </c>
      <c r="B392" s="4" t="s">
        <v>3</v>
      </c>
      <c r="C392" s="4">
        <v>168</v>
      </c>
      <c r="D392" s="4">
        <v>80</v>
      </c>
      <c r="E392" s="4" t="s">
        <v>1953</v>
      </c>
      <c r="F392" s="6" t="s">
        <v>1341</v>
      </c>
      <c r="G392" s="4" t="s">
        <v>3004</v>
      </c>
      <c r="H392" s="4" t="s">
        <v>937</v>
      </c>
    </row>
    <row r="393" spans="1:8" ht="15.75" x14ac:dyDescent="0.25">
      <c r="A393" s="5">
        <v>38002</v>
      </c>
      <c r="B393" s="4" t="s">
        <v>3</v>
      </c>
      <c r="C393" s="4">
        <v>156</v>
      </c>
      <c r="D393" s="4">
        <v>74</v>
      </c>
      <c r="E393" s="4" t="s">
        <v>3023</v>
      </c>
      <c r="F393" s="6" t="s">
        <v>1105</v>
      </c>
      <c r="G393" s="4" t="s">
        <v>3024</v>
      </c>
      <c r="H393" s="4" t="s">
        <v>947</v>
      </c>
    </row>
    <row r="394" spans="1:8" ht="15.75" x14ac:dyDescent="0.25">
      <c r="A394" s="5">
        <v>38019</v>
      </c>
      <c r="B394" s="4" t="s">
        <v>3</v>
      </c>
      <c r="C394" s="4">
        <v>180</v>
      </c>
      <c r="D394" s="4">
        <v>78</v>
      </c>
      <c r="E394" s="4" t="s">
        <v>3042</v>
      </c>
      <c r="F394" s="6" t="s">
        <v>1130</v>
      </c>
      <c r="G394" s="4" t="s">
        <v>3043</v>
      </c>
      <c r="H394" s="4" t="s">
        <v>957</v>
      </c>
    </row>
    <row r="395" spans="1:8" ht="15.75" x14ac:dyDescent="0.25">
      <c r="A395" s="5">
        <v>37357</v>
      </c>
      <c r="B395" s="4" t="s">
        <v>3</v>
      </c>
      <c r="C395" s="4">
        <v>157</v>
      </c>
      <c r="D395" s="4">
        <v>56</v>
      </c>
      <c r="E395" s="4" t="s">
        <v>3050</v>
      </c>
      <c r="F395" s="6" t="s">
        <v>1774</v>
      </c>
      <c r="G395" s="4" t="s">
        <v>3051</v>
      </c>
      <c r="H395" s="4" t="s">
        <v>961</v>
      </c>
    </row>
    <row r="396" spans="1:8" ht="15.75" x14ac:dyDescent="0.25">
      <c r="A396" s="5">
        <v>37139</v>
      </c>
      <c r="B396" s="4" t="s">
        <v>3</v>
      </c>
      <c r="C396" s="4">
        <v>157</v>
      </c>
      <c r="D396" s="4">
        <v>72</v>
      </c>
      <c r="E396" s="4" t="s">
        <v>3087</v>
      </c>
      <c r="F396" s="6" t="s">
        <v>2240</v>
      </c>
      <c r="G396" s="4" t="s">
        <v>3088</v>
      </c>
      <c r="H396" s="4" t="s">
        <v>980</v>
      </c>
    </row>
    <row r="397" spans="1:8" ht="15.75" x14ac:dyDescent="0.25">
      <c r="A397" s="5">
        <v>37439</v>
      </c>
      <c r="B397" s="4" t="s">
        <v>2</v>
      </c>
      <c r="C397" s="4">
        <v>174</v>
      </c>
      <c r="D397" s="4">
        <v>66</v>
      </c>
      <c r="E397" s="4" t="s">
        <v>1062</v>
      </c>
      <c r="F397" s="6" t="s">
        <v>1063</v>
      </c>
      <c r="G397" s="4" t="s">
        <v>1064</v>
      </c>
      <c r="H397" s="4" t="s">
        <v>20</v>
      </c>
    </row>
    <row r="398" spans="1:8" ht="15.75" x14ac:dyDescent="0.25">
      <c r="A398" s="5">
        <v>37021</v>
      </c>
      <c r="B398" s="4" t="s">
        <v>2</v>
      </c>
      <c r="C398" s="4">
        <v>153</v>
      </c>
      <c r="D398" s="4">
        <v>65</v>
      </c>
      <c r="E398" s="4" t="s">
        <v>1068</v>
      </c>
      <c r="F398" s="6" t="s">
        <v>1069</v>
      </c>
      <c r="G398" s="4" t="s">
        <v>1070</v>
      </c>
      <c r="H398" s="4" t="s">
        <v>22</v>
      </c>
    </row>
    <row r="399" spans="1:8" ht="15.75" x14ac:dyDescent="0.25">
      <c r="A399" s="5">
        <v>37799</v>
      </c>
      <c r="B399" s="4" t="s">
        <v>2</v>
      </c>
      <c r="C399" s="4">
        <v>172</v>
      </c>
      <c r="D399" s="4">
        <v>51</v>
      </c>
      <c r="E399" s="4" t="s">
        <v>1074</v>
      </c>
      <c r="F399" s="6" t="s">
        <v>1075</v>
      </c>
      <c r="G399" s="4" t="s">
        <v>1076</v>
      </c>
      <c r="H399" s="4" t="s">
        <v>24</v>
      </c>
    </row>
    <row r="400" spans="1:8" ht="15.75" x14ac:dyDescent="0.25">
      <c r="A400" s="5">
        <v>38004</v>
      </c>
      <c r="B400" s="4" t="s">
        <v>2</v>
      </c>
      <c r="C400" s="4">
        <v>150</v>
      </c>
      <c r="D400" s="4">
        <v>64</v>
      </c>
      <c r="E400" s="4" t="s">
        <v>1098</v>
      </c>
      <c r="F400" s="6" t="s">
        <v>1099</v>
      </c>
      <c r="G400" s="4" t="s">
        <v>1100</v>
      </c>
      <c r="H400" s="4" t="s">
        <v>32</v>
      </c>
    </row>
    <row r="401" spans="1:8" ht="15.75" x14ac:dyDescent="0.25">
      <c r="A401" s="5">
        <v>38387</v>
      </c>
      <c r="B401" s="4" t="s">
        <v>2</v>
      </c>
      <c r="C401" s="4">
        <v>166</v>
      </c>
      <c r="D401" s="4">
        <v>61</v>
      </c>
      <c r="E401" s="4" t="s">
        <v>1107</v>
      </c>
      <c r="F401" s="6" t="s">
        <v>1108</v>
      </c>
      <c r="G401" s="4" t="s">
        <v>1109</v>
      </c>
      <c r="H401" s="4" t="s">
        <v>35</v>
      </c>
    </row>
    <row r="402" spans="1:8" ht="15.75" x14ac:dyDescent="0.25">
      <c r="A402" s="5">
        <v>37274</v>
      </c>
      <c r="B402" s="4" t="s">
        <v>2</v>
      </c>
      <c r="C402" s="4">
        <v>150</v>
      </c>
      <c r="D402" s="4">
        <v>53</v>
      </c>
      <c r="E402" s="4" t="s">
        <v>1119</v>
      </c>
      <c r="F402" s="6" t="s">
        <v>1120</v>
      </c>
      <c r="G402" s="4" t="s">
        <v>1121</v>
      </c>
      <c r="H402" s="4" t="s">
        <v>39</v>
      </c>
    </row>
    <row r="403" spans="1:8" ht="15.75" x14ac:dyDescent="0.25">
      <c r="A403" s="5">
        <v>37219</v>
      </c>
      <c r="B403" s="4" t="s">
        <v>2</v>
      </c>
      <c r="C403" s="4">
        <v>155</v>
      </c>
      <c r="D403" s="4">
        <v>49</v>
      </c>
      <c r="E403" s="4" t="s">
        <v>1146</v>
      </c>
      <c r="F403" s="6" t="s">
        <v>1138</v>
      </c>
      <c r="G403" s="4" t="s">
        <v>1147</v>
      </c>
      <c r="H403" s="4" t="s">
        <v>49</v>
      </c>
    </row>
    <row r="404" spans="1:8" ht="15.75" x14ac:dyDescent="0.25">
      <c r="A404" s="5">
        <v>37991</v>
      </c>
      <c r="B404" s="4" t="s">
        <v>2</v>
      </c>
      <c r="C404" s="4">
        <v>175</v>
      </c>
      <c r="D404" s="4">
        <v>49</v>
      </c>
      <c r="E404" s="4" t="s">
        <v>1175</v>
      </c>
      <c r="F404" s="6" t="s">
        <v>1133</v>
      </c>
      <c r="G404" s="4" t="s">
        <v>1176</v>
      </c>
      <c r="H404" s="4" t="s">
        <v>60</v>
      </c>
    </row>
    <row r="405" spans="1:8" ht="15.75" x14ac:dyDescent="0.25">
      <c r="A405" s="5">
        <v>37626</v>
      </c>
      <c r="B405" s="4" t="s">
        <v>2</v>
      </c>
      <c r="C405" s="4">
        <v>176</v>
      </c>
      <c r="D405" s="4">
        <v>65</v>
      </c>
      <c r="E405" s="4" t="s">
        <v>1289</v>
      </c>
      <c r="F405" s="6" t="s">
        <v>1069</v>
      </c>
      <c r="G405" s="4" t="s">
        <v>1290</v>
      </c>
      <c r="H405" s="4" t="s">
        <v>104</v>
      </c>
    </row>
    <row r="406" spans="1:8" ht="15.75" x14ac:dyDescent="0.25">
      <c r="A406" s="5">
        <v>37230</v>
      </c>
      <c r="B406" s="4" t="s">
        <v>2</v>
      </c>
      <c r="C406" s="4">
        <v>155</v>
      </c>
      <c r="D406" s="4">
        <v>74</v>
      </c>
      <c r="E406" s="4" t="s">
        <v>1328</v>
      </c>
      <c r="F406" s="6" t="s">
        <v>1329</v>
      </c>
      <c r="G406" s="4" t="s">
        <v>1330</v>
      </c>
      <c r="H406" s="4" t="s">
        <v>121</v>
      </c>
    </row>
    <row r="407" spans="1:8" ht="15.75" x14ac:dyDescent="0.25">
      <c r="A407" s="5">
        <v>38383</v>
      </c>
      <c r="B407" s="4" t="s">
        <v>2</v>
      </c>
      <c r="C407" s="4">
        <v>176</v>
      </c>
      <c r="D407" s="4">
        <v>77</v>
      </c>
      <c r="E407" s="4" t="s">
        <v>1338</v>
      </c>
      <c r="F407" s="6" t="s">
        <v>1284</v>
      </c>
      <c r="G407" s="4" t="s">
        <v>1339</v>
      </c>
      <c r="H407" s="4" t="s">
        <v>124</v>
      </c>
    </row>
    <row r="408" spans="1:8" ht="15.75" x14ac:dyDescent="0.25">
      <c r="A408" s="5">
        <v>37466</v>
      </c>
      <c r="B408" s="4" t="s">
        <v>2</v>
      </c>
      <c r="C408" s="4">
        <v>157</v>
      </c>
      <c r="D408" s="4">
        <v>60</v>
      </c>
      <c r="E408" s="4" t="s">
        <v>1343</v>
      </c>
      <c r="F408" s="6" t="s">
        <v>1336</v>
      </c>
      <c r="G408" s="4" t="s">
        <v>1344</v>
      </c>
      <c r="H408" s="4" t="s">
        <v>126</v>
      </c>
    </row>
    <row r="409" spans="1:8" ht="15.75" x14ac:dyDescent="0.25">
      <c r="A409" s="5">
        <v>37464</v>
      </c>
      <c r="B409" s="4" t="s">
        <v>2</v>
      </c>
      <c r="C409" s="4">
        <v>173</v>
      </c>
      <c r="D409" s="4">
        <v>77</v>
      </c>
      <c r="E409" s="4" t="s">
        <v>1347</v>
      </c>
      <c r="F409" s="6" t="s">
        <v>1075</v>
      </c>
      <c r="G409" s="4" t="s">
        <v>1348</v>
      </c>
      <c r="H409" s="4" t="s">
        <v>128</v>
      </c>
    </row>
    <row r="410" spans="1:8" ht="15.75" x14ac:dyDescent="0.25">
      <c r="A410" s="5">
        <v>37108</v>
      </c>
      <c r="B410" s="4" t="s">
        <v>2</v>
      </c>
      <c r="C410" s="4">
        <v>176</v>
      </c>
      <c r="D410" s="4">
        <v>82</v>
      </c>
      <c r="E410" s="4" t="s">
        <v>1351</v>
      </c>
      <c r="F410" s="6" t="s">
        <v>1352</v>
      </c>
      <c r="G410" s="4" t="s">
        <v>1353</v>
      </c>
      <c r="H410" s="4" t="s">
        <v>130</v>
      </c>
    </row>
    <row r="411" spans="1:8" ht="15.75" x14ac:dyDescent="0.25">
      <c r="A411" s="5">
        <v>38019</v>
      </c>
      <c r="B411" s="4" t="s">
        <v>2</v>
      </c>
      <c r="C411" s="4">
        <v>157</v>
      </c>
      <c r="D411" s="4">
        <v>54</v>
      </c>
      <c r="E411" s="4" t="s">
        <v>1358</v>
      </c>
      <c r="F411" s="6" t="s">
        <v>1262</v>
      </c>
      <c r="G411" s="4" t="s">
        <v>1359</v>
      </c>
      <c r="H411" s="4" t="s">
        <v>133</v>
      </c>
    </row>
    <row r="412" spans="1:8" ht="15.75" x14ac:dyDescent="0.25">
      <c r="A412" s="5">
        <v>37907</v>
      </c>
      <c r="B412" s="4" t="s">
        <v>2</v>
      </c>
      <c r="C412" s="4">
        <v>175</v>
      </c>
      <c r="D412" s="4">
        <v>47</v>
      </c>
      <c r="E412" s="4" t="s">
        <v>1385</v>
      </c>
      <c r="F412" s="6" t="s">
        <v>1108</v>
      </c>
      <c r="G412" s="4" t="s">
        <v>1386</v>
      </c>
      <c r="H412" s="4" t="s">
        <v>145</v>
      </c>
    </row>
    <row r="413" spans="1:8" ht="15.75" x14ac:dyDescent="0.25">
      <c r="A413" s="5">
        <v>38359</v>
      </c>
      <c r="B413" s="4" t="s">
        <v>2</v>
      </c>
      <c r="C413" s="4">
        <v>175</v>
      </c>
      <c r="D413" s="4">
        <v>50</v>
      </c>
      <c r="E413" s="4" t="s">
        <v>1390</v>
      </c>
      <c r="F413" s="6" t="s">
        <v>1292</v>
      </c>
      <c r="G413" s="4" t="s">
        <v>1391</v>
      </c>
      <c r="H413" s="4" t="s">
        <v>147</v>
      </c>
    </row>
    <row r="414" spans="1:8" ht="15.75" x14ac:dyDescent="0.25">
      <c r="A414" s="5">
        <v>37671</v>
      </c>
      <c r="B414" s="4" t="s">
        <v>2</v>
      </c>
      <c r="C414" s="4">
        <v>163</v>
      </c>
      <c r="D414" s="4">
        <v>87</v>
      </c>
      <c r="E414" s="4" t="s">
        <v>1392</v>
      </c>
      <c r="F414" s="6" t="s">
        <v>1254</v>
      </c>
      <c r="G414" s="4" t="s">
        <v>1393</v>
      </c>
      <c r="H414" s="4" t="s">
        <v>148</v>
      </c>
    </row>
    <row r="415" spans="1:8" ht="15.75" x14ac:dyDescent="0.25">
      <c r="A415" s="5">
        <v>38274</v>
      </c>
      <c r="B415" s="4" t="s">
        <v>2</v>
      </c>
      <c r="C415" s="4">
        <v>153</v>
      </c>
      <c r="D415" s="4">
        <v>66</v>
      </c>
      <c r="E415" s="4" t="s">
        <v>1414</v>
      </c>
      <c r="F415" s="6" t="s">
        <v>1060</v>
      </c>
      <c r="G415" s="4" t="s">
        <v>1415</v>
      </c>
      <c r="H415" s="4" t="s">
        <v>158</v>
      </c>
    </row>
    <row r="416" spans="1:8" ht="15.75" x14ac:dyDescent="0.25">
      <c r="A416" s="5">
        <v>38445</v>
      </c>
      <c r="B416" s="4" t="s">
        <v>2</v>
      </c>
      <c r="C416" s="4">
        <v>174</v>
      </c>
      <c r="D416" s="4">
        <v>69</v>
      </c>
      <c r="E416" s="4" t="s">
        <v>1420</v>
      </c>
      <c r="F416" s="6" t="s">
        <v>1316</v>
      </c>
      <c r="G416" s="4" t="s">
        <v>1421</v>
      </c>
      <c r="H416" s="4" t="s">
        <v>161</v>
      </c>
    </row>
    <row r="417" spans="1:8" ht="15.75" x14ac:dyDescent="0.25">
      <c r="A417" s="5">
        <v>37776</v>
      </c>
      <c r="B417" s="4" t="s">
        <v>2</v>
      </c>
      <c r="C417" s="4">
        <v>171</v>
      </c>
      <c r="D417" s="4">
        <v>57</v>
      </c>
      <c r="E417" s="4" t="s">
        <v>1451</v>
      </c>
      <c r="F417" s="6" t="s">
        <v>1072</v>
      </c>
      <c r="G417" s="4" t="s">
        <v>1452</v>
      </c>
      <c r="H417" s="4" t="s">
        <v>175</v>
      </c>
    </row>
    <row r="418" spans="1:8" ht="15.75" x14ac:dyDescent="0.25">
      <c r="A418" s="5">
        <v>37867</v>
      </c>
      <c r="B418" s="4" t="s">
        <v>2</v>
      </c>
      <c r="C418" s="4">
        <v>174</v>
      </c>
      <c r="D418" s="4">
        <v>86</v>
      </c>
      <c r="E418" s="4" t="s">
        <v>1459</v>
      </c>
      <c r="F418" s="6" t="s">
        <v>1443</v>
      </c>
      <c r="G418" s="4" t="s">
        <v>1460</v>
      </c>
      <c r="H418" s="4" t="s">
        <v>179</v>
      </c>
    </row>
    <row r="419" spans="1:8" ht="15.75" x14ac:dyDescent="0.25">
      <c r="A419" s="5">
        <v>37573</v>
      </c>
      <c r="B419" s="4" t="s">
        <v>2</v>
      </c>
      <c r="C419" s="4">
        <v>179</v>
      </c>
      <c r="D419" s="4">
        <v>48</v>
      </c>
      <c r="E419" s="4" t="s">
        <v>1488</v>
      </c>
      <c r="F419" s="6" t="s">
        <v>1281</v>
      </c>
      <c r="G419" s="4" t="s">
        <v>1489</v>
      </c>
      <c r="H419" s="4" t="s">
        <v>192</v>
      </c>
    </row>
    <row r="420" spans="1:8" ht="15.75" x14ac:dyDescent="0.25">
      <c r="A420" s="5">
        <v>38336</v>
      </c>
      <c r="B420" s="4" t="s">
        <v>2</v>
      </c>
      <c r="C420" s="4">
        <v>160</v>
      </c>
      <c r="D420" s="4">
        <v>78</v>
      </c>
      <c r="E420" s="4" t="s">
        <v>1490</v>
      </c>
      <c r="F420" s="6" t="s">
        <v>1108</v>
      </c>
      <c r="G420" s="4" t="s">
        <v>1491</v>
      </c>
      <c r="H420" s="4" t="s">
        <v>193</v>
      </c>
    </row>
    <row r="421" spans="1:8" ht="15.75" x14ac:dyDescent="0.25">
      <c r="A421" s="5">
        <v>38387</v>
      </c>
      <c r="B421" s="4" t="s">
        <v>2</v>
      </c>
      <c r="C421" s="4">
        <v>178</v>
      </c>
      <c r="D421" s="4">
        <v>54</v>
      </c>
      <c r="E421" s="4" t="s">
        <v>1383</v>
      </c>
      <c r="F421" s="6" t="s">
        <v>1217</v>
      </c>
      <c r="G421" s="4" t="s">
        <v>1492</v>
      </c>
      <c r="H421" s="4" t="s">
        <v>194</v>
      </c>
    </row>
    <row r="422" spans="1:8" ht="15.75" x14ac:dyDescent="0.25">
      <c r="A422" s="5">
        <v>37203</v>
      </c>
      <c r="B422" s="4" t="s">
        <v>2</v>
      </c>
      <c r="C422" s="4">
        <v>168</v>
      </c>
      <c r="D422" s="4">
        <v>58</v>
      </c>
      <c r="E422" s="4" t="s">
        <v>1506</v>
      </c>
      <c r="F422" s="6" t="s">
        <v>1207</v>
      </c>
      <c r="G422" s="4" t="s">
        <v>1507</v>
      </c>
      <c r="H422" s="4" t="s">
        <v>201</v>
      </c>
    </row>
    <row r="423" spans="1:8" ht="15.75" x14ac:dyDescent="0.25">
      <c r="A423" s="5">
        <v>38185</v>
      </c>
      <c r="B423" s="4" t="s">
        <v>2</v>
      </c>
      <c r="C423" s="4">
        <v>161</v>
      </c>
      <c r="D423" s="4">
        <v>89</v>
      </c>
      <c r="E423" s="4" t="s">
        <v>1523</v>
      </c>
      <c r="F423" s="6" t="s">
        <v>1524</v>
      </c>
      <c r="G423" s="4" t="s">
        <v>1525</v>
      </c>
      <c r="H423" s="4" t="s">
        <v>209</v>
      </c>
    </row>
    <row r="424" spans="1:8" ht="15.75" x14ac:dyDescent="0.25">
      <c r="A424" s="5">
        <v>37598</v>
      </c>
      <c r="B424" s="4" t="s">
        <v>2</v>
      </c>
      <c r="C424" s="4">
        <v>157</v>
      </c>
      <c r="D424" s="4">
        <v>88</v>
      </c>
      <c r="E424" s="4" t="s">
        <v>1553</v>
      </c>
      <c r="F424" s="6" t="s">
        <v>1094</v>
      </c>
      <c r="G424" s="4" t="s">
        <v>1554</v>
      </c>
      <c r="H424" s="4" t="s">
        <v>223</v>
      </c>
    </row>
    <row r="425" spans="1:8" ht="15.75" x14ac:dyDescent="0.25">
      <c r="A425" s="5">
        <v>37016</v>
      </c>
      <c r="B425" s="4" t="s">
        <v>2</v>
      </c>
      <c r="C425" s="4">
        <v>168</v>
      </c>
      <c r="D425" s="4">
        <v>90</v>
      </c>
      <c r="E425" s="4" t="s">
        <v>1557</v>
      </c>
      <c r="F425" s="6" t="s">
        <v>1204</v>
      </c>
      <c r="G425" s="4" t="s">
        <v>1558</v>
      </c>
      <c r="H425" s="4" t="s">
        <v>225</v>
      </c>
    </row>
    <row r="426" spans="1:8" ht="15.75" x14ac:dyDescent="0.25">
      <c r="A426" s="5">
        <v>37883</v>
      </c>
      <c r="B426" s="4" t="s">
        <v>2</v>
      </c>
      <c r="C426" s="4">
        <v>169</v>
      </c>
      <c r="D426" s="4">
        <v>83</v>
      </c>
      <c r="E426" s="4" t="s">
        <v>1559</v>
      </c>
      <c r="F426" s="6" t="s">
        <v>1081</v>
      </c>
      <c r="G426" s="4" t="s">
        <v>1560</v>
      </c>
      <c r="H426" s="4" t="s">
        <v>226</v>
      </c>
    </row>
    <row r="427" spans="1:8" ht="15.75" x14ac:dyDescent="0.25">
      <c r="A427" s="5">
        <v>37246</v>
      </c>
      <c r="B427" s="4" t="s">
        <v>2</v>
      </c>
      <c r="C427" s="4">
        <v>160</v>
      </c>
      <c r="D427" s="4">
        <v>48</v>
      </c>
      <c r="E427" s="4" t="s">
        <v>1576</v>
      </c>
      <c r="F427" s="6" t="s">
        <v>1577</v>
      </c>
      <c r="G427" s="4" t="s">
        <v>1578</v>
      </c>
      <c r="H427" s="4" t="s">
        <v>234</v>
      </c>
    </row>
    <row r="428" spans="1:8" ht="15.75" x14ac:dyDescent="0.25">
      <c r="A428" s="5">
        <v>37544</v>
      </c>
      <c r="B428" s="4" t="s">
        <v>2</v>
      </c>
      <c r="C428" s="4">
        <v>158</v>
      </c>
      <c r="D428" s="4">
        <v>76</v>
      </c>
      <c r="E428" s="4" t="s">
        <v>1624</v>
      </c>
      <c r="F428" s="6" t="s">
        <v>1204</v>
      </c>
      <c r="G428" s="4" t="s">
        <v>1625</v>
      </c>
      <c r="H428" s="4" t="s">
        <v>257</v>
      </c>
    </row>
    <row r="429" spans="1:8" ht="15.75" x14ac:dyDescent="0.25">
      <c r="A429" s="5">
        <v>37713</v>
      </c>
      <c r="B429" s="4" t="s">
        <v>2</v>
      </c>
      <c r="C429" s="4">
        <v>177</v>
      </c>
      <c r="D429" s="4">
        <v>52</v>
      </c>
      <c r="E429" s="4" t="s">
        <v>1630</v>
      </c>
      <c r="F429" s="6" t="s">
        <v>1531</v>
      </c>
      <c r="G429" s="4" t="s">
        <v>1631</v>
      </c>
      <c r="H429" s="4" t="s">
        <v>260</v>
      </c>
    </row>
    <row r="430" spans="1:8" ht="15.75" x14ac:dyDescent="0.25">
      <c r="A430" s="5">
        <v>38242</v>
      </c>
      <c r="B430" s="4" t="s">
        <v>2</v>
      </c>
      <c r="C430" s="4">
        <v>159</v>
      </c>
      <c r="D430" s="4">
        <v>66</v>
      </c>
      <c r="E430" s="4" t="s">
        <v>1658</v>
      </c>
      <c r="F430" s="6" t="s">
        <v>1281</v>
      </c>
      <c r="G430" s="4" t="s">
        <v>1659</v>
      </c>
      <c r="H430" s="4" t="s">
        <v>274</v>
      </c>
    </row>
    <row r="431" spans="1:8" ht="15.75" x14ac:dyDescent="0.25">
      <c r="A431" s="5">
        <v>37344</v>
      </c>
      <c r="B431" s="4" t="s">
        <v>2</v>
      </c>
      <c r="C431" s="4">
        <v>164</v>
      </c>
      <c r="D431" s="4">
        <v>63</v>
      </c>
      <c r="E431" s="4" t="s">
        <v>1668</v>
      </c>
      <c r="F431" s="6" t="s">
        <v>1194</v>
      </c>
      <c r="G431" s="4" t="s">
        <v>1669</v>
      </c>
      <c r="H431" s="4" t="s">
        <v>279</v>
      </c>
    </row>
    <row r="432" spans="1:8" ht="15.75" x14ac:dyDescent="0.25">
      <c r="A432" s="5">
        <v>37162</v>
      </c>
      <c r="B432" s="4" t="s">
        <v>2</v>
      </c>
      <c r="C432" s="4">
        <v>150</v>
      </c>
      <c r="D432" s="4">
        <v>50</v>
      </c>
      <c r="E432" s="4" t="s">
        <v>1689</v>
      </c>
      <c r="F432" s="6" t="s">
        <v>1341</v>
      </c>
      <c r="G432" s="4" t="s">
        <v>1690</v>
      </c>
      <c r="H432" s="4" t="s">
        <v>289</v>
      </c>
    </row>
    <row r="433" spans="1:8" ht="15.75" x14ac:dyDescent="0.25">
      <c r="A433" s="5">
        <v>37086</v>
      </c>
      <c r="B433" s="4" t="s">
        <v>2</v>
      </c>
      <c r="C433" s="4">
        <v>180</v>
      </c>
      <c r="D433" s="4">
        <v>91</v>
      </c>
      <c r="E433" s="4" t="s">
        <v>1706</v>
      </c>
      <c r="F433" s="6" t="s">
        <v>1284</v>
      </c>
      <c r="G433" s="4" t="s">
        <v>1707</v>
      </c>
      <c r="H433" s="4" t="s">
        <v>297</v>
      </c>
    </row>
    <row r="434" spans="1:8" ht="15.75" x14ac:dyDescent="0.25">
      <c r="A434" s="5">
        <v>38363</v>
      </c>
      <c r="B434" s="4" t="s">
        <v>2</v>
      </c>
      <c r="C434" s="4">
        <v>179</v>
      </c>
      <c r="D434" s="4">
        <v>90</v>
      </c>
      <c r="E434" s="4" t="s">
        <v>1727</v>
      </c>
      <c r="F434" s="6" t="s">
        <v>1178</v>
      </c>
      <c r="G434" s="4" t="s">
        <v>1728</v>
      </c>
      <c r="H434" s="4" t="s">
        <v>307</v>
      </c>
    </row>
    <row r="435" spans="1:8" ht="15.75" x14ac:dyDescent="0.25">
      <c r="A435" s="5">
        <v>37123</v>
      </c>
      <c r="B435" s="4" t="s">
        <v>2</v>
      </c>
      <c r="C435" s="4">
        <v>155</v>
      </c>
      <c r="D435" s="4">
        <v>80</v>
      </c>
      <c r="E435" s="4" t="s">
        <v>1749</v>
      </c>
      <c r="F435" s="6" t="s">
        <v>1120</v>
      </c>
      <c r="G435" s="4" t="s">
        <v>1750</v>
      </c>
      <c r="H435" s="4" t="s">
        <v>318</v>
      </c>
    </row>
    <row r="436" spans="1:8" ht="15.75" x14ac:dyDescent="0.25">
      <c r="A436" s="5">
        <v>37915</v>
      </c>
      <c r="B436" s="4" t="s">
        <v>2</v>
      </c>
      <c r="C436" s="4">
        <v>152</v>
      </c>
      <c r="D436" s="4">
        <v>92</v>
      </c>
      <c r="E436" s="4" t="s">
        <v>1758</v>
      </c>
      <c r="F436" s="6" t="s">
        <v>1428</v>
      </c>
      <c r="G436" s="4" t="s">
        <v>1759</v>
      </c>
      <c r="H436" s="4" t="s">
        <v>321</v>
      </c>
    </row>
    <row r="437" spans="1:8" ht="15.75" x14ac:dyDescent="0.25">
      <c r="A437" s="5">
        <v>37571</v>
      </c>
      <c r="B437" s="4" t="s">
        <v>2</v>
      </c>
      <c r="C437" s="4">
        <v>161</v>
      </c>
      <c r="D437" s="4">
        <v>81</v>
      </c>
      <c r="E437" s="4" t="s">
        <v>1764</v>
      </c>
      <c r="F437" s="6" t="s">
        <v>1352</v>
      </c>
      <c r="G437" s="4" t="s">
        <v>1765</v>
      </c>
      <c r="H437" s="4" t="s">
        <v>324</v>
      </c>
    </row>
    <row r="438" spans="1:8" ht="15.75" x14ac:dyDescent="0.25">
      <c r="A438" s="5">
        <v>37515</v>
      </c>
      <c r="B438" s="4" t="s">
        <v>2</v>
      </c>
      <c r="C438" s="4">
        <v>179</v>
      </c>
      <c r="D438" s="4">
        <v>95</v>
      </c>
      <c r="E438" s="4" t="s">
        <v>1769</v>
      </c>
      <c r="F438" s="6" t="s">
        <v>1161</v>
      </c>
      <c r="G438" s="4" t="s">
        <v>1770</v>
      </c>
      <c r="H438" s="4" t="s">
        <v>327</v>
      </c>
    </row>
    <row r="439" spans="1:8" ht="15.75" x14ac:dyDescent="0.25">
      <c r="A439" s="5">
        <v>38203</v>
      </c>
      <c r="B439" s="4" t="s">
        <v>2</v>
      </c>
      <c r="C439" s="4">
        <v>172</v>
      </c>
      <c r="D439" s="4">
        <v>64</v>
      </c>
      <c r="E439" s="4" t="s">
        <v>1778</v>
      </c>
      <c r="F439" s="6" t="s">
        <v>1388</v>
      </c>
      <c r="G439" s="4" t="s">
        <v>1779</v>
      </c>
      <c r="H439" s="4" t="s">
        <v>331</v>
      </c>
    </row>
    <row r="440" spans="1:8" ht="15.75" x14ac:dyDescent="0.25">
      <c r="A440" s="5">
        <v>37565</v>
      </c>
      <c r="B440" s="4" t="s">
        <v>2</v>
      </c>
      <c r="C440" s="4">
        <v>167</v>
      </c>
      <c r="D440" s="4">
        <v>79</v>
      </c>
      <c r="E440" s="4" t="s">
        <v>1791</v>
      </c>
      <c r="F440" s="6" t="s">
        <v>1241</v>
      </c>
      <c r="G440" s="4" t="s">
        <v>1792</v>
      </c>
      <c r="H440" s="4" t="s">
        <v>338</v>
      </c>
    </row>
    <row r="441" spans="1:8" ht="15.75" x14ac:dyDescent="0.25">
      <c r="A441" s="5">
        <v>37171</v>
      </c>
      <c r="B441" s="4" t="s">
        <v>2</v>
      </c>
      <c r="C441" s="4">
        <v>167</v>
      </c>
      <c r="D441" s="4">
        <v>89</v>
      </c>
      <c r="E441" s="4" t="s">
        <v>1830</v>
      </c>
      <c r="F441" s="6" t="s">
        <v>1262</v>
      </c>
      <c r="G441" s="4" t="s">
        <v>1831</v>
      </c>
      <c r="H441" s="4" t="s">
        <v>355</v>
      </c>
    </row>
    <row r="442" spans="1:8" ht="15.75" x14ac:dyDescent="0.25">
      <c r="A442" s="5">
        <v>37710</v>
      </c>
      <c r="B442" s="4" t="s">
        <v>2</v>
      </c>
      <c r="C442" s="4">
        <v>158</v>
      </c>
      <c r="D442" s="4">
        <v>52</v>
      </c>
      <c r="E442" s="4" t="s">
        <v>1842</v>
      </c>
      <c r="F442" s="6" t="s">
        <v>1843</v>
      </c>
      <c r="G442" s="4" t="s">
        <v>1844</v>
      </c>
      <c r="H442" s="4" t="s">
        <v>361</v>
      </c>
    </row>
    <row r="443" spans="1:8" ht="15.75" x14ac:dyDescent="0.25">
      <c r="A443" s="5">
        <v>37958</v>
      </c>
      <c r="B443" s="4" t="s">
        <v>2</v>
      </c>
      <c r="C443" s="4">
        <v>156</v>
      </c>
      <c r="D443" s="4">
        <v>68</v>
      </c>
      <c r="E443" s="4" t="s">
        <v>1847</v>
      </c>
      <c r="F443" s="6" t="s">
        <v>1704</v>
      </c>
      <c r="G443" s="4" t="s">
        <v>1848</v>
      </c>
      <c r="H443" s="4" t="s">
        <v>363</v>
      </c>
    </row>
    <row r="444" spans="1:8" ht="15.75" x14ac:dyDescent="0.25">
      <c r="A444" s="5">
        <v>38347</v>
      </c>
      <c r="B444" s="4" t="s">
        <v>2</v>
      </c>
      <c r="C444" s="4">
        <v>161</v>
      </c>
      <c r="D444" s="4">
        <v>51</v>
      </c>
      <c r="E444" s="4" t="s">
        <v>1855</v>
      </c>
      <c r="F444" s="6" t="s">
        <v>1856</v>
      </c>
      <c r="G444" s="4" t="s">
        <v>1857</v>
      </c>
      <c r="H444" s="4" t="s">
        <v>367</v>
      </c>
    </row>
    <row r="445" spans="1:8" ht="15.75" x14ac:dyDescent="0.25">
      <c r="A445" s="5">
        <v>37250</v>
      </c>
      <c r="B445" s="4" t="s">
        <v>2</v>
      </c>
      <c r="C445" s="4">
        <v>176</v>
      </c>
      <c r="D445" s="4">
        <v>45</v>
      </c>
      <c r="E445" s="4" t="s">
        <v>1469</v>
      </c>
      <c r="F445" s="6" t="s">
        <v>1281</v>
      </c>
      <c r="G445" s="4" t="s">
        <v>1896</v>
      </c>
      <c r="H445" s="4" t="s">
        <v>387</v>
      </c>
    </row>
    <row r="446" spans="1:8" ht="15.75" x14ac:dyDescent="0.25">
      <c r="A446" s="5">
        <v>37934</v>
      </c>
      <c r="B446" s="4" t="s">
        <v>2</v>
      </c>
      <c r="C446" s="4">
        <v>157</v>
      </c>
      <c r="D446" s="4">
        <v>81</v>
      </c>
      <c r="E446" s="4" t="s">
        <v>1905</v>
      </c>
      <c r="F446" s="6" t="s">
        <v>1774</v>
      </c>
      <c r="G446" s="4" t="s">
        <v>1906</v>
      </c>
      <c r="H446" s="4" t="s">
        <v>392</v>
      </c>
    </row>
    <row r="447" spans="1:8" ht="15.75" x14ac:dyDescent="0.25">
      <c r="A447" s="5">
        <v>37738</v>
      </c>
      <c r="B447" s="4" t="s">
        <v>2</v>
      </c>
      <c r="C447" s="4">
        <v>177</v>
      </c>
      <c r="D447" s="4">
        <v>91</v>
      </c>
      <c r="E447" s="4" t="s">
        <v>1909</v>
      </c>
      <c r="F447" s="6" t="s">
        <v>1254</v>
      </c>
      <c r="G447" s="4" t="s">
        <v>1910</v>
      </c>
      <c r="H447" s="4" t="s">
        <v>394</v>
      </c>
    </row>
    <row r="448" spans="1:8" ht="15.75" x14ac:dyDescent="0.25">
      <c r="A448" s="5">
        <v>37222</v>
      </c>
      <c r="B448" s="4" t="s">
        <v>2</v>
      </c>
      <c r="C448" s="4">
        <v>153</v>
      </c>
      <c r="D448" s="4">
        <v>58</v>
      </c>
      <c r="E448" s="4" t="s">
        <v>1943</v>
      </c>
      <c r="F448" s="6" t="s">
        <v>1072</v>
      </c>
      <c r="G448" s="4" t="s">
        <v>1944</v>
      </c>
      <c r="H448" s="4" t="s">
        <v>410</v>
      </c>
    </row>
    <row r="449" spans="1:8" ht="15.75" x14ac:dyDescent="0.25">
      <c r="A449" s="5">
        <v>38403</v>
      </c>
      <c r="B449" s="4" t="s">
        <v>2</v>
      </c>
      <c r="C449" s="4">
        <v>177</v>
      </c>
      <c r="D449" s="4">
        <v>85</v>
      </c>
      <c r="E449" s="4" t="s">
        <v>1945</v>
      </c>
      <c r="F449" s="6" t="s">
        <v>1063</v>
      </c>
      <c r="G449" s="4" t="s">
        <v>1946</v>
      </c>
      <c r="H449" s="4" t="s">
        <v>411</v>
      </c>
    </row>
    <row r="450" spans="1:8" ht="15.75" x14ac:dyDescent="0.25">
      <c r="A450" s="5">
        <v>37931</v>
      </c>
      <c r="B450" s="4" t="s">
        <v>2</v>
      </c>
      <c r="C450" s="4">
        <v>166</v>
      </c>
      <c r="D450" s="4">
        <v>70</v>
      </c>
      <c r="E450" s="4" t="s">
        <v>1959</v>
      </c>
      <c r="F450" s="6" t="s">
        <v>1316</v>
      </c>
      <c r="G450" s="4" t="s">
        <v>1960</v>
      </c>
      <c r="H450" s="4" t="s">
        <v>418</v>
      </c>
    </row>
    <row r="451" spans="1:8" ht="15.75" x14ac:dyDescent="0.25">
      <c r="A451" s="5">
        <v>38054</v>
      </c>
      <c r="B451" s="4" t="s">
        <v>2</v>
      </c>
      <c r="C451" s="4">
        <v>157</v>
      </c>
      <c r="D451" s="4">
        <v>63</v>
      </c>
      <c r="E451" s="4" t="s">
        <v>1982</v>
      </c>
      <c r="F451" s="6" t="s">
        <v>1443</v>
      </c>
      <c r="G451" s="4" t="s">
        <v>1983</v>
      </c>
      <c r="H451" s="4" t="s">
        <v>428</v>
      </c>
    </row>
    <row r="452" spans="1:8" ht="15.75" x14ac:dyDescent="0.25">
      <c r="A452" s="5">
        <v>37424</v>
      </c>
      <c r="B452" s="4" t="s">
        <v>2</v>
      </c>
      <c r="C452" s="4">
        <v>158</v>
      </c>
      <c r="D452" s="4">
        <v>73</v>
      </c>
      <c r="E452" s="4" t="s">
        <v>1984</v>
      </c>
      <c r="F452" s="6" t="s">
        <v>1170</v>
      </c>
      <c r="G452" s="4" t="s">
        <v>1985</v>
      </c>
      <c r="H452" s="4" t="s">
        <v>429</v>
      </c>
    </row>
    <row r="453" spans="1:8" ht="15.75" x14ac:dyDescent="0.25">
      <c r="A453" s="5">
        <v>37118</v>
      </c>
      <c r="B453" s="4" t="s">
        <v>2</v>
      </c>
      <c r="C453" s="4">
        <v>154</v>
      </c>
      <c r="D453" s="4">
        <v>72</v>
      </c>
      <c r="E453" s="4" t="s">
        <v>1988</v>
      </c>
      <c r="F453" s="6" t="s">
        <v>1111</v>
      </c>
      <c r="G453" s="4" t="s">
        <v>1989</v>
      </c>
      <c r="H453" s="4" t="s">
        <v>431</v>
      </c>
    </row>
    <row r="454" spans="1:8" ht="15.75" x14ac:dyDescent="0.25">
      <c r="A454" s="5">
        <v>37888</v>
      </c>
      <c r="B454" s="4" t="s">
        <v>2</v>
      </c>
      <c r="C454" s="4">
        <v>150</v>
      </c>
      <c r="D454" s="4">
        <v>79</v>
      </c>
      <c r="E454" s="4" t="s">
        <v>2017</v>
      </c>
      <c r="F454" s="6" t="s">
        <v>1194</v>
      </c>
      <c r="G454" s="4" t="s">
        <v>2018</v>
      </c>
      <c r="H454" s="4" t="s">
        <v>445</v>
      </c>
    </row>
    <row r="455" spans="1:8" ht="15.75" x14ac:dyDescent="0.25">
      <c r="A455" s="5">
        <v>37312</v>
      </c>
      <c r="B455" s="4" t="s">
        <v>2</v>
      </c>
      <c r="C455" s="4">
        <v>171</v>
      </c>
      <c r="D455" s="4">
        <v>66</v>
      </c>
      <c r="E455" s="4" t="s">
        <v>2045</v>
      </c>
      <c r="F455" s="6" t="s">
        <v>1269</v>
      </c>
      <c r="G455" s="4" t="s">
        <v>2046</v>
      </c>
      <c r="H455" s="4" t="s">
        <v>459</v>
      </c>
    </row>
    <row r="456" spans="1:8" ht="15.75" x14ac:dyDescent="0.25">
      <c r="A456" s="5">
        <v>38382</v>
      </c>
      <c r="B456" s="4" t="s">
        <v>2</v>
      </c>
      <c r="C456" s="4">
        <v>174</v>
      </c>
      <c r="D456" s="4">
        <v>72</v>
      </c>
      <c r="E456" s="4" t="s">
        <v>2082</v>
      </c>
      <c r="F456" s="6" t="s">
        <v>1075</v>
      </c>
      <c r="G456" s="4" t="s">
        <v>2083</v>
      </c>
      <c r="H456" s="4" t="s">
        <v>478</v>
      </c>
    </row>
    <row r="457" spans="1:8" ht="15.75" x14ac:dyDescent="0.25">
      <c r="A457" s="5">
        <v>37223</v>
      </c>
      <c r="B457" s="4" t="s">
        <v>2</v>
      </c>
      <c r="C457" s="4">
        <v>169</v>
      </c>
      <c r="D457" s="4">
        <v>54</v>
      </c>
      <c r="E457" s="4" t="s">
        <v>2096</v>
      </c>
      <c r="F457" s="6" t="s">
        <v>1084</v>
      </c>
      <c r="G457" s="4" t="s">
        <v>2097</v>
      </c>
      <c r="H457" s="4" t="s">
        <v>485</v>
      </c>
    </row>
    <row r="458" spans="1:8" ht="15.75" x14ac:dyDescent="0.25">
      <c r="A458" s="5">
        <v>38433</v>
      </c>
      <c r="B458" s="4" t="s">
        <v>2</v>
      </c>
      <c r="C458" s="4">
        <v>178</v>
      </c>
      <c r="D458" s="4">
        <v>69</v>
      </c>
      <c r="E458" s="4" t="s">
        <v>2108</v>
      </c>
      <c r="F458" s="6" t="s">
        <v>1365</v>
      </c>
      <c r="G458" s="4" t="s">
        <v>2109</v>
      </c>
      <c r="H458" s="4" t="s">
        <v>491</v>
      </c>
    </row>
    <row r="459" spans="1:8" ht="15.75" x14ac:dyDescent="0.25">
      <c r="A459" s="5">
        <v>37243</v>
      </c>
      <c r="B459" s="4" t="s">
        <v>2</v>
      </c>
      <c r="C459" s="4">
        <v>180</v>
      </c>
      <c r="D459" s="4">
        <v>67</v>
      </c>
      <c r="E459" s="4" t="s">
        <v>2124</v>
      </c>
      <c r="F459" s="6" t="s">
        <v>1167</v>
      </c>
      <c r="G459" s="4" t="s">
        <v>2125</v>
      </c>
      <c r="H459" s="4" t="s">
        <v>499</v>
      </c>
    </row>
    <row r="460" spans="1:8" ht="15.75" x14ac:dyDescent="0.25">
      <c r="A460" s="5">
        <v>37021</v>
      </c>
      <c r="B460" s="4" t="s">
        <v>2</v>
      </c>
      <c r="C460" s="4">
        <v>173</v>
      </c>
      <c r="D460" s="4">
        <v>46</v>
      </c>
      <c r="E460" s="4" t="s">
        <v>2130</v>
      </c>
      <c r="F460" s="6" t="s">
        <v>1443</v>
      </c>
      <c r="G460" s="4" t="s">
        <v>2131</v>
      </c>
      <c r="H460" s="4" t="s">
        <v>502</v>
      </c>
    </row>
    <row r="461" spans="1:8" ht="15.75" x14ac:dyDescent="0.25">
      <c r="A461" s="5">
        <v>37157</v>
      </c>
      <c r="B461" s="4" t="s">
        <v>2</v>
      </c>
      <c r="C461" s="4">
        <v>172</v>
      </c>
      <c r="D461" s="4">
        <v>95</v>
      </c>
      <c r="E461" s="4" t="s">
        <v>2148</v>
      </c>
      <c r="F461" s="6" t="s">
        <v>1212</v>
      </c>
      <c r="G461" s="4" t="s">
        <v>2149</v>
      </c>
      <c r="H461" s="4" t="s">
        <v>511</v>
      </c>
    </row>
    <row r="462" spans="1:8" ht="15.75" x14ac:dyDescent="0.25">
      <c r="A462" s="5">
        <v>37545</v>
      </c>
      <c r="B462" s="4" t="s">
        <v>2</v>
      </c>
      <c r="C462" s="4">
        <v>152</v>
      </c>
      <c r="D462" s="4">
        <v>55</v>
      </c>
      <c r="E462" s="4" t="s">
        <v>2150</v>
      </c>
      <c r="F462" s="6" t="s">
        <v>1524</v>
      </c>
      <c r="G462" s="4" t="s">
        <v>2151</v>
      </c>
      <c r="H462" s="4" t="s">
        <v>512</v>
      </c>
    </row>
    <row r="463" spans="1:8" ht="15.75" x14ac:dyDescent="0.25">
      <c r="A463" s="5">
        <v>37270</v>
      </c>
      <c r="B463" s="4" t="s">
        <v>2</v>
      </c>
      <c r="C463" s="4">
        <v>158</v>
      </c>
      <c r="D463" s="4">
        <v>56</v>
      </c>
      <c r="E463" s="4" t="s">
        <v>2173</v>
      </c>
      <c r="F463" s="6" t="s">
        <v>1711</v>
      </c>
      <c r="G463" s="4" t="s">
        <v>2174</v>
      </c>
      <c r="H463" s="4" t="s">
        <v>524</v>
      </c>
    </row>
    <row r="464" spans="1:8" ht="15.75" x14ac:dyDescent="0.25">
      <c r="A464" s="5">
        <v>37513</v>
      </c>
      <c r="B464" s="4" t="s">
        <v>2</v>
      </c>
      <c r="C464" s="4">
        <v>153</v>
      </c>
      <c r="D464" s="4">
        <v>84</v>
      </c>
      <c r="E464" s="4" t="s">
        <v>2177</v>
      </c>
      <c r="F464" s="6" t="s">
        <v>1075</v>
      </c>
      <c r="G464" s="4" t="s">
        <v>2178</v>
      </c>
      <c r="H464" s="4" t="s">
        <v>526</v>
      </c>
    </row>
    <row r="465" spans="1:8" ht="15.75" x14ac:dyDescent="0.25">
      <c r="A465" s="5">
        <v>37851</v>
      </c>
      <c r="B465" s="4" t="s">
        <v>2</v>
      </c>
      <c r="C465" s="4">
        <v>169</v>
      </c>
      <c r="D465" s="4">
        <v>67</v>
      </c>
      <c r="E465" s="4" t="s">
        <v>2213</v>
      </c>
      <c r="F465" s="6" t="s">
        <v>1207</v>
      </c>
      <c r="G465" s="4" t="s">
        <v>2214</v>
      </c>
      <c r="H465" s="4" t="s">
        <v>544</v>
      </c>
    </row>
    <row r="466" spans="1:8" ht="15.75" x14ac:dyDescent="0.25">
      <c r="A466" s="5">
        <v>38302</v>
      </c>
      <c r="B466" s="4" t="s">
        <v>2</v>
      </c>
      <c r="C466" s="4">
        <v>163</v>
      </c>
      <c r="D466" s="4">
        <v>62</v>
      </c>
      <c r="E466" s="4" t="s">
        <v>2233</v>
      </c>
      <c r="F466" s="6" t="s">
        <v>1281</v>
      </c>
      <c r="G466" s="4" t="s">
        <v>2234</v>
      </c>
      <c r="H466" s="4" t="s">
        <v>554</v>
      </c>
    </row>
    <row r="467" spans="1:8" ht="15.75" x14ac:dyDescent="0.25">
      <c r="A467" s="5">
        <v>38153</v>
      </c>
      <c r="B467" s="4" t="s">
        <v>2</v>
      </c>
      <c r="C467" s="4">
        <v>180</v>
      </c>
      <c r="D467" s="4">
        <v>74</v>
      </c>
      <c r="E467" s="4" t="s">
        <v>2235</v>
      </c>
      <c r="F467" s="6" t="s">
        <v>1711</v>
      </c>
      <c r="G467" s="4" t="s">
        <v>2236</v>
      </c>
      <c r="H467" s="4" t="s">
        <v>555</v>
      </c>
    </row>
    <row r="468" spans="1:8" ht="15.75" x14ac:dyDescent="0.25">
      <c r="A468" s="5">
        <v>37352</v>
      </c>
      <c r="B468" s="4" t="s">
        <v>2</v>
      </c>
      <c r="C468" s="4">
        <v>166</v>
      </c>
      <c r="D468" s="4">
        <v>61</v>
      </c>
      <c r="E468" s="4" t="s">
        <v>2253</v>
      </c>
      <c r="F468" s="6" t="s">
        <v>1677</v>
      </c>
      <c r="G468" s="4" t="s">
        <v>2254</v>
      </c>
      <c r="H468" s="4" t="s">
        <v>564</v>
      </c>
    </row>
    <row r="469" spans="1:8" ht="15.75" x14ac:dyDescent="0.25">
      <c r="A469" s="5">
        <v>38444</v>
      </c>
      <c r="B469" s="4" t="s">
        <v>2</v>
      </c>
      <c r="C469" s="4">
        <v>179</v>
      </c>
      <c r="D469" s="4">
        <v>75</v>
      </c>
      <c r="E469" s="4" t="s">
        <v>2265</v>
      </c>
      <c r="F469" s="6" t="s">
        <v>1066</v>
      </c>
      <c r="G469" s="4" t="s">
        <v>2266</v>
      </c>
      <c r="H469" s="4" t="s">
        <v>570</v>
      </c>
    </row>
    <row r="470" spans="1:8" ht="15.75" x14ac:dyDescent="0.25">
      <c r="A470" s="5">
        <v>37536</v>
      </c>
      <c r="B470" s="4" t="s">
        <v>2</v>
      </c>
      <c r="C470" s="4">
        <v>173</v>
      </c>
      <c r="D470" s="4">
        <v>50</v>
      </c>
      <c r="E470" s="4" t="s">
        <v>2269</v>
      </c>
      <c r="F470" s="6" t="s">
        <v>1309</v>
      </c>
      <c r="G470" s="4" t="s">
        <v>2270</v>
      </c>
      <c r="H470" s="4" t="s">
        <v>572</v>
      </c>
    </row>
    <row r="471" spans="1:8" ht="15.75" x14ac:dyDescent="0.25">
      <c r="A471" s="5">
        <v>38260</v>
      </c>
      <c r="B471" s="4" t="s">
        <v>2</v>
      </c>
      <c r="C471" s="4">
        <v>167</v>
      </c>
      <c r="D471" s="4">
        <v>72</v>
      </c>
      <c r="E471" s="4" t="s">
        <v>2275</v>
      </c>
      <c r="F471" s="6" t="s">
        <v>1477</v>
      </c>
      <c r="G471" s="4" t="s">
        <v>2276</v>
      </c>
      <c r="H471" s="4" t="s">
        <v>575</v>
      </c>
    </row>
    <row r="472" spans="1:8" ht="15.75" x14ac:dyDescent="0.25">
      <c r="A472" s="5">
        <v>37449</v>
      </c>
      <c r="B472" s="4" t="s">
        <v>2</v>
      </c>
      <c r="C472" s="4">
        <v>179</v>
      </c>
      <c r="D472" s="4">
        <v>91</v>
      </c>
      <c r="E472" s="4" t="s">
        <v>2277</v>
      </c>
      <c r="F472" s="6" t="s">
        <v>1164</v>
      </c>
      <c r="G472" s="4" t="s">
        <v>2278</v>
      </c>
      <c r="H472" s="4" t="s">
        <v>576</v>
      </c>
    </row>
    <row r="473" spans="1:8" ht="15.75" x14ac:dyDescent="0.25">
      <c r="A473" s="5">
        <v>37037</v>
      </c>
      <c r="B473" s="4" t="s">
        <v>2</v>
      </c>
      <c r="C473" s="4">
        <v>180</v>
      </c>
      <c r="D473" s="4">
        <v>80</v>
      </c>
      <c r="E473" s="4" t="s">
        <v>2298</v>
      </c>
      <c r="F473" s="6" t="s">
        <v>1816</v>
      </c>
      <c r="G473" s="4" t="s">
        <v>2299</v>
      </c>
      <c r="H473" s="4" t="s">
        <v>587</v>
      </c>
    </row>
    <row r="474" spans="1:8" ht="15.75" x14ac:dyDescent="0.25">
      <c r="A474" s="5">
        <v>38009</v>
      </c>
      <c r="B474" s="4" t="s">
        <v>2</v>
      </c>
      <c r="C474" s="4">
        <v>174</v>
      </c>
      <c r="D474" s="4">
        <v>66</v>
      </c>
      <c r="E474" s="4" t="s">
        <v>2300</v>
      </c>
      <c r="F474" s="6" t="s">
        <v>1531</v>
      </c>
      <c r="G474" s="4" t="s">
        <v>2301</v>
      </c>
      <c r="H474" s="4" t="s">
        <v>1007</v>
      </c>
    </row>
    <row r="475" spans="1:8" ht="15.75" x14ac:dyDescent="0.25">
      <c r="A475" s="5">
        <v>37112</v>
      </c>
      <c r="B475" s="4" t="s">
        <v>2</v>
      </c>
      <c r="C475" s="4">
        <v>156</v>
      </c>
      <c r="D475" s="4">
        <v>54</v>
      </c>
      <c r="E475" s="4" t="s">
        <v>2314</v>
      </c>
      <c r="F475" s="6" t="s">
        <v>1843</v>
      </c>
      <c r="G475" s="4" t="s">
        <v>2315</v>
      </c>
      <c r="H475" s="4" t="s">
        <v>594</v>
      </c>
    </row>
    <row r="476" spans="1:8" ht="15.75" x14ac:dyDescent="0.25">
      <c r="A476" s="5">
        <v>37967</v>
      </c>
      <c r="B476" s="4" t="s">
        <v>2</v>
      </c>
      <c r="C476" s="4">
        <v>178</v>
      </c>
      <c r="D476" s="4">
        <v>56</v>
      </c>
      <c r="E476" s="4" t="s">
        <v>2324</v>
      </c>
      <c r="F476" s="6" t="s">
        <v>1379</v>
      </c>
      <c r="G476" s="4" t="s">
        <v>2325</v>
      </c>
      <c r="H476" s="4" t="s">
        <v>599</v>
      </c>
    </row>
    <row r="477" spans="1:8" ht="15.75" x14ac:dyDescent="0.25">
      <c r="A477" s="5">
        <v>38118</v>
      </c>
      <c r="B477" s="4" t="s">
        <v>2</v>
      </c>
      <c r="C477" s="4">
        <v>167</v>
      </c>
      <c r="D477" s="4">
        <v>46</v>
      </c>
      <c r="E477" s="4" t="s">
        <v>2330</v>
      </c>
      <c r="F477" s="6" t="s">
        <v>1201</v>
      </c>
      <c r="G477" s="4" t="s">
        <v>2331</v>
      </c>
      <c r="H477" s="4" t="s">
        <v>602</v>
      </c>
    </row>
    <row r="478" spans="1:8" ht="15.75" x14ac:dyDescent="0.25">
      <c r="A478" s="5">
        <v>37917</v>
      </c>
      <c r="B478" s="4" t="s">
        <v>2</v>
      </c>
      <c r="C478" s="4">
        <v>175</v>
      </c>
      <c r="D478" s="4">
        <v>45</v>
      </c>
      <c r="E478" s="4" t="s">
        <v>2336</v>
      </c>
      <c r="F478" s="6" t="s">
        <v>1094</v>
      </c>
      <c r="G478" s="4" t="s">
        <v>2337</v>
      </c>
      <c r="H478" s="4" t="s">
        <v>14</v>
      </c>
    </row>
    <row r="479" spans="1:8" ht="15.75" x14ac:dyDescent="0.25">
      <c r="A479" s="5">
        <v>37112</v>
      </c>
      <c r="B479" s="4" t="s">
        <v>2</v>
      </c>
      <c r="C479" s="4">
        <v>177</v>
      </c>
      <c r="D479" s="4">
        <v>47</v>
      </c>
      <c r="E479" s="4" t="s">
        <v>2344</v>
      </c>
      <c r="F479" s="6" t="s">
        <v>1108</v>
      </c>
      <c r="G479" s="4" t="s">
        <v>2345</v>
      </c>
      <c r="H479" s="4" t="s">
        <v>608</v>
      </c>
    </row>
    <row r="480" spans="1:8" ht="15.75" x14ac:dyDescent="0.25">
      <c r="A480" s="5">
        <v>37065</v>
      </c>
      <c r="B480" s="4" t="s">
        <v>2</v>
      </c>
      <c r="C480" s="4">
        <v>172</v>
      </c>
      <c r="D480" s="4">
        <v>94</v>
      </c>
      <c r="E480" s="4" t="s">
        <v>2410</v>
      </c>
      <c r="F480" s="6" t="s">
        <v>1588</v>
      </c>
      <c r="G480" s="4" t="s">
        <v>2411</v>
      </c>
      <c r="H480" s="4" t="s">
        <v>641</v>
      </c>
    </row>
    <row r="481" spans="1:8" ht="15.75" x14ac:dyDescent="0.25">
      <c r="A481" s="5">
        <v>38105</v>
      </c>
      <c r="B481" s="4" t="s">
        <v>2</v>
      </c>
      <c r="C481" s="4">
        <v>171</v>
      </c>
      <c r="D481" s="4">
        <v>80</v>
      </c>
      <c r="E481" s="4" t="s">
        <v>2438</v>
      </c>
      <c r="F481" s="6" t="s">
        <v>1149</v>
      </c>
      <c r="G481" s="4" t="s">
        <v>2439</v>
      </c>
      <c r="H481" s="4" t="s">
        <v>655</v>
      </c>
    </row>
    <row r="482" spans="1:8" ht="15.75" x14ac:dyDescent="0.25">
      <c r="A482" s="5">
        <v>37341</v>
      </c>
      <c r="B482" s="4" t="s">
        <v>2</v>
      </c>
      <c r="C482" s="4">
        <v>159</v>
      </c>
      <c r="D482" s="4">
        <v>47</v>
      </c>
      <c r="E482" s="4" t="s">
        <v>2440</v>
      </c>
      <c r="F482" s="6" t="s">
        <v>1102</v>
      </c>
      <c r="G482" s="4" t="s">
        <v>2441</v>
      </c>
      <c r="H482" s="4" t="s">
        <v>656</v>
      </c>
    </row>
    <row r="483" spans="1:8" ht="15.75" x14ac:dyDescent="0.25">
      <c r="A483" s="5">
        <v>38418</v>
      </c>
      <c r="B483" s="4" t="s">
        <v>2</v>
      </c>
      <c r="C483" s="4">
        <v>166</v>
      </c>
      <c r="D483" s="4">
        <v>61</v>
      </c>
      <c r="E483" s="4" t="s">
        <v>2444</v>
      </c>
      <c r="F483" s="6" t="s">
        <v>1191</v>
      </c>
      <c r="G483" s="4" t="s">
        <v>2445</v>
      </c>
      <c r="H483" s="4" t="s">
        <v>658</v>
      </c>
    </row>
    <row r="484" spans="1:8" ht="15.75" x14ac:dyDescent="0.25">
      <c r="A484" s="5">
        <v>37924</v>
      </c>
      <c r="B484" s="4" t="s">
        <v>2</v>
      </c>
      <c r="C484" s="4">
        <v>172</v>
      </c>
      <c r="D484" s="4">
        <v>93</v>
      </c>
      <c r="E484" s="4" t="s">
        <v>2460</v>
      </c>
      <c r="F484" s="6" t="s">
        <v>1677</v>
      </c>
      <c r="G484" s="4" t="s">
        <v>2461</v>
      </c>
      <c r="H484" s="4" t="s">
        <v>666</v>
      </c>
    </row>
    <row r="485" spans="1:8" ht="15.75" x14ac:dyDescent="0.25">
      <c r="A485" s="5">
        <v>37918</v>
      </c>
      <c r="B485" s="4" t="s">
        <v>2</v>
      </c>
      <c r="C485" s="4">
        <v>155</v>
      </c>
      <c r="D485" s="4">
        <v>48</v>
      </c>
      <c r="E485" s="4" t="s">
        <v>2470</v>
      </c>
      <c r="F485" s="6" t="s">
        <v>1284</v>
      </c>
      <c r="G485" s="4" t="s">
        <v>2471</v>
      </c>
      <c r="H485" s="4" t="s">
        <v>671</v>
      </c>
    </row>
    <row r="486" spans="1:8" ht="15.75" x14ac:dyDescent="0.25">
      <c r="A486" s="5">
        <v>37574</v>
      </c>
      <c r="B486" s="4" t="s">
        <v>2</v>
      </c>
      <c r="C486" s="4">
        <v>165</v>
      </c>
      <c r="D486" s="4">
        <v>57</v>
      </c>
      <c r="E486" s="4" t="s">
        <v>2486</v>
      </c>
      <c r="F486" s="6" t="s">
        <v>1149</v>
      </c>
      <c r="G486" s="4" t="s">
        <v>2487</v>
      </c>
      <c r="H486" s="4" t="s">
        <v>679</v>
      </c>
    </row>
    <row r="487" spans="1:8" ht="15.75" x14ac:dyDescent="0.25">
      <c r="A487" s="5">
        <v>37539</v>
      </c>
      <c r="B487" s="4" t="s">
        <v>2</v>
      </c>
      <c r="C487" s="4">
        <v>155</v>
      </c>
      <c r="D487" s="4">
        <v>79</v>
      </c>
      <c r="E487" s="4" t="s">
        <v>2522</v>
      </c>
      <c r="F487" s="6" t="s">
        <v>1078</v>
      </c>
      <c r="G487" s="4" t="s">
        <v>2523</v>
      </c>
      <c r="H487" s="4" t="s">
        <v>697</v>
      </c>
    </row>
    <row r="488" spans="1:8" ht="15.75" x14ac:dyDescent="0.25">
      <c r="A488" s="5">
        <v>38377</v>
      </c>
      <c r="B488" s="4" t="s">
        <v>2</v>
      </c>
      <c r="C488" s="4">
        <v>175</v>
      </c>
      <c r="D488" s="4">
        <v>58</v>
      </c>
      <c r="E488" s="4" t="s">
        <v>2556</v>
      </c>
      <c r="F488" s="6" t="s">
        <v>1251</v>
      </c>
      <c r="G488" s="4" t="s">
        <v>2557</v>
      </c>
      <c r="H488" s="4" t="s">
        <v>715</v>
      </c>
    </row>
    <row r="489" spans="1:8" ht="15.75" x14ac:dyDescent="0.25">
      <c r="A489" s="5">
        <v>37697</v>
      </c>
      <c r="B489" s="4" t="s">
        <v>2</v>
      </c>
      <c r="C489" s="4">
        <v>163</v>
      </c>
      <c r="D489" s="4">
        <v>61</v>
      </c>
      <c r="E489" s="4" t="s">
        <v>2566</v>
      </c>
      <c r="F489" s="6" t="s">
        <v>1711</v>
      </c>
      <c r="G489" s="4" t="s">
        <v>2567</v>
      </c>
      <c r="H489" s="4" t="s">
        <v>720</v>
      </c>
    </row>
    <row r="490" spans="1:8" ht="15.75" x14ac:dyDescent="0.25">
      <c r="A490" s="5">
        <v>38075</v>
      </c>
      <c r="B490" s="4" t="s">
        <v>2</v>
      </c>
      <c r="C490" s="4">
        <v>161</v>
      </c>
      <c r="D490" s="4">
        <v>60</v>
      </c>
      <c r="E490" s="4" t="s">
        <v>2573</v>
      </c>
      <c r="F490" s="6" t="s">
        <v>1161</v>
      </c>
      <c r="G490" s="4" t="s">
        <v>2574</v>
      </c>
      <c r="H490" s="4" t="s">
        <v>724</v>
      </c>
    </row>
    <row r="491" spans="1:8" ht="15.75" x14ac:dyDescent="0.25">
      <c r="A491" s="5">
        <v>38440</v>
      </c>
      <c r="B491" s="4" t="s">
        <v>2</v>
      </c>
      <c r="C491" s="4">
        <v>180</v>
      </c>
      <c r="D491" s="4">
        <v>68</v>
      </c>
      <c r="E491" s="4" t="s">
        <v>2608</v>
      </c>
      <c r="F491" s="6" t="s">
        <v>1114</v>
      </c>
      <c r="G491" s="4" t="s">
        <v>2609</v>
      </c>
      <c r="H491" s="4" t="s">
        <v>741</v>
      </c>
    </row>
    <row r="492" spans="1:8" ht="15.75" x14ac:dyDescent="0.25">
      <c r="A492" s="5">
        <v>37137</v>
      </c>
      <c r="B492" s="4" t="s">
        <v>2</v>
      </c>
      <c r="C492" s="4">
        <v>162</v>
      </c>
      <c r="D492" s="4">
        <v>46</v>
      </c>
      <c r="E492" s="4" t="s">
        <v>2616</v>
      </c>
      <c r="F492" s="6" t="s">
        <v>1524</v>
      </c>
      <c r="G492" s="4" t="s">
        <v>2617</v>
      </c>
      <c r="H492" s="4" t="s">
        <v>745</v>
      </c>
    </row>
    <row r="493" spans="1:8" ht="15.75" x14ac:dyDescent="0.25">
      <c r="A493" s="5">
        <v>37117</v>
      </c>
      <c r="B493" s="4" t="s">
        <v>2</v>
      </c>
      <c r="C493" s="4">
        <v>163</v>
      </c>
      <c r="D493" s="4">
        <v>93</v>
      </c>
      <c r="E493" s="4" t="s">
        <v>2632</v>
      </c>
      <c r="F493" s="6" t="s">
        <v>1114</v>
      </c>
      <c r="G493" s="4" t="s">
        <v>2633</v>
      </c>
      <c r="H493" s="4" t="s">
        <v>753</v>
      </c>
    </row>
    <row r="494" spans="1:8" ht="15.75" x14ac:dyDescent="0.25">
      <c r="A494" s="5">
        <v>38067</v>
      </c>
      <c r="B494" s="4" t="s">
        <v>2</v>
      </c>
      <c r="C494" s="4">
        <v>151</v>
      </c>
      <c r="D494" s="4">
        <v>93</v>
      </c>
      <c r="E494" s="4" t="s">
        <v>2634</v>
      </c>
      <c r="F494" s="6" t="s">
        <v>1149</v>
      </c>
      <c r="G494" s="4" t="s">
        <v>2635</v>
      </c>
      <c r="H494" s="4" t="s">
        <v>754</v>
      </c>
    </row>
    <row r="495" spans="1:8" ht="15.75" x14ac:dyDescent="0.25">
      <c r="A495" s="5">
        <v>37083</v>
      </c>
      <c r="B495" s="4" t="s">
        <v>2</v>
      </c>
      <c r="C495" s="4">
        <v>157</v>
      </c>
      <c r="D495" s="4">
        <v>59</v>
      </c>
      <c r="E495" s="4" t="s">
        <v>2664</v>
      </c>
      <c r="F495" s="6" t="s">
        <v>1292</v>
      </c>
      <c r="G495" s="4" t="s">
        <v>2665</v>
      </c>
      <c r="H495" s="4" t="s">
        <v>769</v>
      </c>
    </row>
    <row r="496" spans="1:8" ht="15.75" x14ac:dyDescent="0.25">
      <c r="A496" s="5">
        <v>37667</v>
      </c>
      <c r="B496" s="4" t="s">
        <v>2</v>
      </c>
      <c r="C496" s="4">
        <v>175</v>
      </c>
      <c r="D496" s="4">
        <v>69</v>
      </c>
      <c r="E496" s="4" t="s">
        <v>2666</v>
      </c>
      <c r="F496" s="6" t="s">
        <v>1194</v>
      </c>
      <c r="G496" s="4" t="s">
        <v>2667</v>
      </c>
      <c r="H496" s="4" t="s">
        <v>770</v>
      </c>
    </row>
    <row r="497" spans="1:8" ht="15.75" x14ac:dyDescent="0.25">
      <c r="A497" s="5">
        <v>37672</v>
      </c>
      <c r="B497" s="4" t="s">
        <v>2</v>
      </c>
      <c r="C497" s="4">
        <v>176</v>
      </c>
      <c r="D497" s="4">
        <v>72</v>
      </c>
      <c r="E497" s="4" t="s">
        <v>2673</v>
      </c>
      <c r="F497" s="6" t="s">
        <v>1188</v>
      </c>
      <c r="G497" s="4" t="s">
        <v>2674</v>
      </c>
      <c r="H497" s="4" t="s">
        <v>774</v>
      </c>
    </row>
    <row r="498" spans="1:8" ht="15.75" x14ac:dyDescent="0.25">
      <c r="A498" s="5">
        <v>37248</v>
      </c>
      <c r="B498" s="4" t="s">
        <v>2</v>
      </c>
      <c r="C498" s="4">
        <v>179</v>
      </c>
      <c r="D498" s="4">
        <v>78</v>
      </c>
      <c r="E498" s="4" t="s">
        <v>2692</v>
      </c>
      <c r="F498" s="6" t="s">
        <v>1075</v>
      </c>
      <c r="G498" s="4" t="s">
        <v>2693</v>
      </c>
      <c r="H498" s="4" t="s">
        <v>784</v>
      </c>
    </row>
    <row r="499" spans="1:8" ht="15.75" x14ac:dyDescent="0.25">
      <c r="A499" s="5">
        <v>37936</v>
      </c>
      <c r="B499" s="4" t="s">
        <v>2</v>
      </c>
      <c r="C499" s="4">
        <v>174</v>
      </c>
      <c r="D499" s="4">
        <v>89</v>
      </c>
      <c r="E499" s="4" t="s">
        <v>2725</v>
      </c>
      <c r="F499" s="6" t="s">
        <v>1482</v>
      </c>
      <c r="G499" s="4" t="s">
        <v>2726</v>
      </c>
      <c r="H499" s="4" t="s">
        <v>801</v>
      </c>
    </row>
    <row r="500" spans="1:8" ht="15.75" x14ac:dyDescent="0.25">
      <c r="A500" s="5">
        <v>38229</v>
      </c>
      <c r="B500" s="4" t="s">
        <v>2</v>
      </c>
      <c r="C500" s="4">
        <v>156</v>
      </c>
      <c r="D500" s="4">
        <v>80</v>
      </c>
      <c r="E500" s="4" t="s">
        <v>2727</v>
      </c>
      <c r="F500" s="6" t="s">
        <v>1060</v>
      </c>
      <c r="G500" s="4" t="s">
        <v>2728</v>
      </c>
      <c r="H500" s="4" t="s">
        <v>802</v>
      </c>
    </row>
    <row r="501" spans="1:8" ht="15.75" x14ac:dyDescent="0.25">
      <c r="A501" s="5">
        <v>38460</v>
      </c>
      <c r="B501" s="4" t="s">
        <v>2</v>
      </c>
      <c r="C501" s="4">
        <v>176</v>
      </c>
      <c r="D501" s="4">
        <v>92</v>
      </c>
      <c r="E501" s="4" t="s">
        <v>2733</v>
      </c>
      <c r="F501" s="6" t="s">
        <v>1251</v>
      </c>
      <c r="G501" s="4" t="s">
        <v>2734</v>
      </c>
      <c r="H501" s="4" t="s">
        <v>805</v>
      </c>
    </row>
    <row r="502" spans="1:8" ht="15.75" x14ac:dyDescent="0.25">
      <c r="A502" s="5">
        <v>37923</v>
      </c>
      <c r="B502" s="4" t="s">
        <v>2</v>
      </c>
      <c r="C502" s="4">
        <v>151</v>
      </c>
      <c r="D502" s="4">
        <v>94</v>
      </c>
      <c r="E502" s="4" t="s">
        <v>2741</v>
      </c>
      <c r="F502" s="6" t="s">
        <v>1225</v>
      </c>
      <c r="G502" s="4" t="s">
        <v>2742</v>
      </c>
      <c r="H502" s="4" t="s">
        <v>809</v>
      </c>
    </row>
    <row r="503" spans="1:8" ht="15.75" x14ac:dyDescent="0.25">
      <c r="A503" s="5">
        <v>37220</v>
      </c>
      <c r="B503" s="4" t="s">
        <v>2</v>
      </c>
      <c r="C503" s="4">
        <v>174</v>
      </c>
      <c r="D503" s="4">
        <v>91</v>
      </c>
      <c r="E503" s="4" t="s">
        <v>2778</v>
      </c>
      <c r="F503" s="6" t="s">
        <v>1108</v>
      </c>
      <c r="G503" s="4" t="s">
        <v>2779</v>
      </c>
      <c r="H503" s="4" t="s">
        <v>827</v>
      </c>
    </row>
    <row r="504" spans="1:8" ht="15.75" x14ac:dyDescent="0.25">
      <c r="A504" s="5">
        <v>37615</v>
      </c>
      <c r="B504" s="4" t="s">
        <v>2</v>
      </c>
      <c r="C504" s="4">
        <v>151</v>
      </c>
      <c r="D504" s="4">
        <v>58</v>
      </c>
      <c r="E504" s="4" t="s">
        <v>2780</v>
      </c>
      <c r="F504" s="6" t="s">
        <v>1231</v>
      </c>
      <c r="G504" s="4" t="s">
        <v>2781</v>
      </c>
      <c r="H504" s="4" t="s">
        <v>828</v>
      </c>
    </row>
    <row r="505" spans="1:8" ht="15.75" x14ac:dyDescent="0.25">
      <c r="A505" s="5">
        <v>38349</v>
      </c>
      <c r="B505" s="4" t="s">
        <v>2</v>
      </c>
      <c r="C505" s="4">
        <v>167</v>
      </c>
      <c r="D505" s="4">
        <v>47</v>
      </c>
      <c r="E505" s="4" t="s">
        <v>2786</v>
      </c>
      <c r="F505" s="6" t="s">
        <v>1443</v>
      </c>
      <c r="G505" s="4" t="s">
        <v>2787</v>
      </c>
      <c r="H505" s="4" t="s">
        <v>831</v>
      </c>
    </row>
    <row r="506" spans="1:8" ht="15.75" x14ac:dyDescent="0.25">
      <c r="A506" s="5">
        <v>37672</v>
      </c>
      <c r="B506" s="4" t="s">
        <v>2</v>
      </c>
      <c r="C506" s="4">
        <v>156</v>
      </c>
      <c r="D506" s="4">
        <v>90</v>
      </c>
      <c r="E506" s="4" t="s">
        <v>2794</v>
      </c>
      <c r="F506" s="6" t="s">
        <v>1843</v>
      </c>
      <c r="G506" s="4" t="s">
        <v>2795</v>
      </c>
      <c r="H506" s="4" t="s">
        <v>835</v>
      </c>
    </row>
    <row r="507" spans="1:8" ht="15.75" x14ac:dyDescent="0.25">
      <c r="A507" s="5">
        <v>38034</v>
      </c>
      <c r="B507" s="4" t="s">
        <v>2</v>
      </c>
      <c r="C507" s="4">
        <v>165</v>
      </c>
      <c r="D507" s="4">
        <v>92</v>
      </c>
      <c r="E507" s="4" t="s">
        <v>2806</v>
      </c>
      <c r="F507" s="6" t="s">
        <v>1395</v>
      </c>
      <c r="G507" s="4" t="s">
        <v>2807</v>
      </c>
      <c r="H507" s="4" t="s">
        <v>841</v>
      </c>
    </row>
    <row r="508" spans="1:8" ht="15.75" x14ac:dyDescent="0.25">
      <c r="A508" s="5">
        <v>37996</v>
      </c>
      <c r="B508" s="4" t="s">
        <v>2</v>
      </c>
      <c r="C508" s="4">
        <v>176</v>
      </c>
      <c r="D508" s="4">
        <v>75</v>
      </c>
      <c r="E508" s="4" t="s">
        <v>2812</v>
      </c>
      <c r="F508" s="6" t="s">
        <v>1207</v>
      </c>
      <c r="G508" s="4" t="s">
        <v>2813</v>
      </c>
      <c r="H508" s="4" t="s">
        <v>844</v>
      </c>
    </row>
    <row r="509" spans="1:8" ht="15.75" x14ac:dyDescent="0.25">
      <c r="A509" s="5">
        <v>38294</v>
      </c>
      <c r="B509" s="4" t="s">
        <v>2</v>
      </c>
      <c r="C509" s="4">
        <v>174</v>
      </c>
      <c r="D509" s="4">
        <v>94</v>
      </c>
      <c r="E509" s="4" t="s">
        <v>2833</v>
      </c>
      <c r="F509" s="6" t="s">
        <v>1262</v>
      </c>
      <c r="G509" s="4" t="s">
        <v>2834</v>
      </c>
      <c r="H509" s="4" t="s">
        <v>15</v>
      </c>
    </row>
    <row r="510" spans="1:8" ht="15.75" x14ac:dyDescent="0.25">
      <c r="A510" s="5">
        <v>38293</v>
      </c>
      <c r="B510" s="4" t="s">
        <v>2</v>
      </c>
      <c r="C510" s="4">
        <v>162</v>
      </c>
      <c r="D510" s="4">
        <v>84</v>
      </c>
      <c r="E510" s="4" t="s">
        <v>2837</v>
      </c>
      <c r="F510" s="6" t="s">
        <v>1105</v>
      </c>
      <c r="G510" s="4" t="s">
        <v>2838</v>
      </c>
      <c r="H510" s="4" t="s">
        <v>11</v>
      </c>
    </row>
    <row r="511" spans="1:8" ht="15.75" x14ac:dyDescent="0.25">
      <c r="A511" s="5">
        <v>37259</v>
      </c>
      <c r="B511" s="4" t="s">
        <v>2</v>
      </c>
      <c r="C511" s="4">
        <v>155</v>
      </c>
      <c r="D511" s="4">
        <v>82</v>
      </c>
      <c r="E511" s="4" t="s">
        <v>2867</v>
      </c>
      <c r="F511" s="6" t="s">
        <v>1191</v>
      </c>
      <c r="G511" s="4" t="s">
        <v>2868</v>
      </c>
      <c r="H511" s="4" t="s">
        <v>869</v>
      </c>
    </row>
    <row r="512" spans="1:8" ht="15.75" x14ac:dyDescent="0.25">
      <c r="A512" s="5">
        <v>38251</v>
      </c>
      <c r="B512" s="4" t="s">
        <v>2</v>
      </c>
      <c r="C512" s="4">
        <v>169</v>
      </c>
      <c r="D512" s="4">
        <v>79</v>
      </c>
      <c r="E512" s="4" t="s">
        <v>2921</v>
      </c>
      <c r="F512" s="6" t="s">
        <v>1063</v>
      </c>
      <c r="G512" s="4" t="s">
        <v>2922</v>
      </c>
      <c r="H512" s="4" t="s">
        <v>896</v>
      </c>
    </row>
    <row r="513" spans="1:8" ht="15.75" x14ac:dyDescent="0.25">
      <c r="A513" s="5">
        <v>37274</v>
      </c>
      <c r="B513" s="4" t="s">
        <v>2</v>
      </c>
      <c r="C513" s="4">
        <v>164</v>
      </c>
      <c r="D513" s="4">
        <v>75</v>
      </c>
      <c r="E513" s="4" t="s">
        <v>2929</v>
      </c>
      <c r="F513" s="6" t="s">
        <v>1404</v>
      </c>
      <c r="G513" s="4" t="s">
        <v>2930</v>
      </c>
      <c r="H513" s="4" t="s">
        <v>900</v>
      </c>
    </row>
    <row r="514" spans="1:8" ht="15.75" x14ac:dyDescent="0.25">
      <c r="A514" s="5">
        <v>38168</v>
      </c>
      <c r="B514" s="4" t="s">
        <v>2</v>
      </c>
      <c r="C514" s="4">
        <v>162</v>
      </c>
      <c r="D514" s="4">
        <v>47</v>
      </c>
      <c r="E514" s="4" t="s">
        <v>2933</v>
      </c>
      <c r="F514" s="6" t="s">
        <v>1843</v>
      </c>
      <c r="G514" s="4" t="s">
        <v>2934</v>
      </c>
      <c r="H514" s="4" t="s">
        <v>902</v>
      </c>
    </row>
    <row r="515" spans="1:8" ht="15.75" x14ac:dyDescent="0.25">
      <c r="A515" s="5">
        <v>37672</v>
      </c>
      <c r="B515" s="4" t="s">
        <v>2</v>
      </c>
      <c r="C515" s="4">
        <v>171</v>
      </c>
      <c r="D515" s="4">
        <v>59</v>
      </c>
      <c r="E515" s="4" t="s">
        <v>2943</v>
      </c>
      <c r="F515" s="6" t="s">
        <v>1072</v>
      </c>
      <c r="G515" s="4" t="s">
        <v>2944</v>
      </c>
      <c r="H515" s="4" t="s">
        <v>907</v>
      </c>
    </row>
    <row r="516" spans="1:8" ht="15.75" x14ac:dyDescent="0.25">
      <c r="A516" s="5">
        <v>37707</v>
      </c>
      <c r="B516" s="4" t="s">
        <v>2</v>
      </c>
      <c r="C516" s="4">
        <v>178</v>
      </c>
      <c r="D516" s="4">
        <v>63</v>
      </c>
      <c r="E516" s="4" t="s">
        <v>2951</v>
      </c>
      <c r="F516" s="6" t="s">
        <v>1496</v>
      </c>
      <c r="G516" s="4" t="s">
        <v>2952</v>
      </c>
      <c r="H516" s="4" t="s">
        <v>910</v>
      </c>
    </row>
    <row r="517" spans="1:8" ht="15.75" x14ac:dyDescent="0.25">
      <c r="A517" s="5">
        <v>37572</v>
      </c>
      <c r="B517" s="4" t="s">
        <v>2</v>
      </c>
      <c r="C517" s="4">
        <v>175</v>
      </c>
      <c r="D517" s="4">
        <v>77</v>
      </c>
      <c r="E517" s="4" t="s">
        <v>2969</v>
      </c>
      <c r="F517" s="6" t="s">
        <v>1130</v>
      </c>
      <c r="G517" s="4" t="s">
        <v>2970</v>
      </c>
      <c r="H517" s="4" t="s">
        <v>919</v>
      </c>
    </row>
    <row r="518" spans="1:8" ht="15.75" x14ac:dyDescent="0.25">
      <c r="A518" s="5">
        <v>37447</v>
      </c>
      <c r="B518" s="4" t="s">
        <v>2</v>
      </c>
      <c r="C518" s="4">
        <v>168</v>
      </c>
      <c r="D518" s="4">
        <v>64</v>
      </c>
      <c r="E518" s="4" t="s">
        <v>2997</v>
      </c>
      <c r="F518" s="6" t="s">
        <v>1212</v>
      </c>
      <c r="G518" s="4" t="s">
        <v>2998</v>
      </c>
      <c r="H518" s="4" t="s">
        <v>933</v>
      </c>
    </row>
    <row r="519" spans="1:8" ht="15.75" x14ac:dyDescent="0.25">
      <c r="A519" s="5">
        <v>37050</v>
      </c>
      <c r="B519" s="4" t="s">
        <v>2</v>
      </c>
      <c r="C519" s="4">
        <v>168</v>
      </c>
      <c r="D519" s="4">
        <v>73</v>
      </c>
      <c r="E519" s="4" t="s">
        <v>3001</v>
      </c>
      <c r="F519" s="6" t="s">
        <v>1066</v>
      </c>
      <c r="G519" s="4" t="s">
        <v>3002</v>
      </c>
      <c r="H519" s="4" t="s">
        <v>935</v>
      </c>
    </row>
    <row r="520" spans="1:8" ht="15.75" x14ac:dyDescent="0.25">
      <c r="A520" s="5">
        <v>37443</v>
      </c>
      <c r="B520" s="4" t="s">
        <v>2</v>
      </c>
      <c r="C520" s="4">
        <v>160</v>
      </c>
      <c r="D520" s="4">
        <v>93</v>
      </c>
      <c r="E520" s="4" t="s">
        <v>3052</v>
      </c>
      <c r="F520" s="6" t="s">
        <v>1228</v>
      </c>
      <c r="G520" s="4" t="s">
        <v>3053</v>
      </c>
      <c r="H520" s="4" t="s">
        <v>962</v>
      </c>
    </row>
    <row r="521" spans="1:8" ht="15.75" x14ac:dyDescent="0.25">
      <c r="A521" s="5">
        <v>38440</v>
      </c>
      <c r="B521" s="4" t="s">
        <v>2</v>
      </c>
      <c r="C521" s="4">
        <v>152</v>
      </c>
      <c r="D521" s="4">
        <v>77</v>
      </c>
      <c r="E521" s="4" t="s">
        <v>3060</v>
      </c>
      <c r="F521" s="6" t="s">
        <v>1149</v>
      </c>
      <c r="G521" s="4" t="s">
        <v>3061</v>
      </c>
      <c r="H521" s="4" t="s">
        <v>966</v>
      </c>
    </row>
    <row r="522" spans="1:8" ht="15.75" x14ac:dyDescent="0.25">
      <c r="A522" s="5">
        <v>37705</v>
      </c>
      <c r="B522" s="4" t="s">
        <v>2</v>
      </c>
      <c r="C522" s="4">
        <v>172</v>
      </c>
      <c r="D522" s="4">
        <v>48</v>
      </c>
      <c r="E522" s="4" t="s">
        <v>3064</v>
      </c>
      <c r="F522" s="6" t="s">
        <v>1217</v>
      </c>
      <c r="G522" s="4" t="s">
        <v>3065</v>
      </c>
      <c r="H522" s="4" t="s">
        <v>968</v>
      </c>
    </row>
    <row r="523" spans="1:8" ht="15.75" x14ac:dyDescent="0.25">
      <c r="A523" s="5">
        <v>38359</v>
      </c>
      <c r="B523" s="4" t="s">
        <v>2</v>
      </c>
      <c r="C523" s="4">
        <v>176</v>
      </c>
      <c r="D523" s="4">
        <v>71</v>
      </c>
      <c r="E523" s="4" t="s">
        <v>3070</v>
      </c>
      <c r="F523" s="6" t="s">
        <v>1144</v>
      </c>
      <c r="G523" s="4" t="s">
        <v>3071</v>
      </c>
      <c r="H523" s="4" t="s">
        <v>971</v>
      </c>
    </row>
    <row r="524" spans="1:8" ht="15.75" x14ac:dyDescent="0.25">
      <c r="A524" s="5">
        <v>37641</v>
      </c>
      <c r="B524" s="4" t="s">
        <v>2</v>
      </c>
      <c r="C524" s="4">
        <v>159</v>
      </c>
      <c r="D524" s="4">
        <v>73</v>
      </c>
      <c r="E524" s="4" t="s">
        <v>3085</v>
      </c>
      <c r="F524" s="6" t="s">
        <v>1066</v>
      </c>
      <c r="G524" s="4" t="s">
        <v>3086</v>
      </c>
      <c r="H524" s="4" t="s">
        <v>979</v>
      </c>
    </row>
    <row r="525" spans="1:8" ht="15.75" x14ac:dyDescent="0.25">
      <c r="A525" s="5">
        <v>37609</v>
      </c>
      <c r="B525" s="4" t="s">
        <v>2</v>
      </c>
      <c r="C525" s="4">
        <v>160</v>
      </c>
      <c r="D525" s="4">
        <v>94</v>
      </c>
      <c r="E525" s="4" t="s">
        <v>3091</v>
      </c>
      <c r="F525" s="6" t="s">
        <v>1711</v>
      </c>
      <c r="G525" s="4" t="s">
        <v>3092</v>
      </c>
      <c r="H525" s="4" t="s">
        <v>982</v>
      </c>
    </row>
    <row r="526" spans="1:8" ht="15.75" x14ac:dyDescent="0.25">
      <c r="A526" s="5">
        <v>37130</v>
      </c>
      <c r="B526" s="4" t="s">
        <v>2</v>
      </c>
      <c r="C526" s="4">
        <v>151</v>
      </c>
      <c r="D526" s="4">
        <v>69</v>
      </c>
      <c r="E526" s="4" t="s">
        <v>3099</v>
      </c>
      <c r="F526" s="6" t="s">
        <v>1395</v>
      </c>
      <c r="G526" s="4" t="s">
        <v>3100</v>
      </c>
      <c r="H526" s="4" t="s">
        <v>986</v>
      </c>
    </row>
    <row r="527" spans="1:8" ht="15.75" x14ac:dyDescent="0.25">
      <c r="A527" s="5">
        <v>37146</v>
      </c>
      <c r="B527" s="4" t="s">
        <v>2</v>
      </c>
      <c r="C527" s="4">
        <v>153</v>
      </c>
      <c r="D527" s="4">
        <v>68</v>
      </c>
      <c r="E527" s="4" t="s">
        <v>3126</v>
      </c>
      <c r="F527" s="6" t="s">
        <v>1443</v>
      </c>
      <c r="G527" s="4" t="s">
        <v>3127</v>
      </c>
      <c r="H527" s="4" t="s">
        <v>1000</v>
      </c>
    </row>
    <row r="528" spans="1:8" ht="15.75" x14ac:dyDescent="0.25">
      <c r="A528" s="5">
        <v>37254</v>
      </c>
      <c r="B528" s="4" t="s">
        <v>2</v>
      </c>
      <c r="C528" s="4">
        <v>166</v>
      </c>
      <c r="D528" s="4">
        <v>82</v>
      </c>
      <c r="E528" s="4" t="s">
        <v>3128</v>
      </c>
      <c r="F528" s="6" t="s">
        <v>1117</v>
      </c>
      <c r="G528" s="4" t="s">
        <v>3129</v>
      </c>
      <c r="H528" s="4" t="s">
        <v>1001</v>
      </c>
    </row>
    <row r="529" spans="1:8" ht="15.75" x14ac:dyDescent="0.25">
      <c r="A529" s="5">
        <v>37549</v>
      </c>
      <c r="B529" s="4" t="s">
        <v>4</v>
      </c>
      <c r="C529" s="4">
        <v>177</v>
      </c>
      <c r="D529" s="4">
        <v>57</v>
      </c>
      <c r="E529" s="4" t="s">
        <v>1091</v>
      </c>
      <c r="F529" s="6" t="s">
        <v>1063</v>
      </c>
      <c r="G529" s="4" t="s">
        <v>1092</v>
      </c>
      <c r="H529" s="4" t="s">
        <v>1003</v>
      </c>
    </row>
    <row r="530" spans="1:8" ht="15.75" x14ac:dyDescent="0.25">
      <c r="A530" s="5">
        <v>37037</v>
      </c>
      <c r="B530" s="4" t="s">
        <v>4</v>
      </c>
      <c r="C530" s="4">
        <v>163</v>
      </c>
      <c r="D530" s="4">
        <v>56</v>
      </c>
      <c r="E530" s="4" t="s">
        <v>1129</v>
      </c>
      <c r="F530" s="6" t="s">
        <v>1130</v>
      </c>
      <c r="G530" s="4" t="s">
        <v>1131</v>
      </c>
      <c r="H530" s="4" t="s">
        <v>43</v>
      </c>
    </row>
    <row r="531" spans="1:8" ht="15.75" x14ac:dyDescent="0.25">
      <c r="A531" s="5">
        <v>37612</v>
      </c>
      <c r="B531" s="4" t="s">
        <v>4</v>
      </c>
      <c r="C531" s="4">
        <v>155</v>
      </c>
      <c r="D531" s="4">
        <v>84</v>
      </c>
      <c r="E531" s="4" t="s">
        <v>1132</v>
      </c>
      <c r="F531" s="6" t="s">
        <v>1133</v>
      </c>
      <c r="G531" s="4" t="s">
        <v>1134</v>
      </c>
      <c r="H531" s="4" t="s">
        <v>44</v>
      </c>
    </row>
    <row r="532" spans="1:8" ht="15.75" x14ac:dyDescent="0.25">
      <c r="A532" s="5">
        <v>37761</v>
      </c>
      <c r="B532" s="4" t="s">
        <v>4</v>
      </c>
      <c r="C532" s="4">
        <v>158</v>
      </c>
      <c r="D532" s="4">
        <v>74</v>
      </c>
      <c r="E532" s="4" t="s">
        <v>1135</v>
      </c>
      <c r="F532" s="6" t="s">
        <v>1099</v>
      </c>
      <c r="G532" s="4" t="s">
        <v>1136</v>
      </c>
      <c r="H532" s="4" t="s">
        <v>45</v>
      </c>
    </row>
    <row r="533" spans="1:8" ht="15.75" x14ac:dyDescent="0.25">
      <c r="A533" s="5">
        <v>38070</v>
      </c>
      <c r="B533" s="4" t="s">
        <v>4</v>
      </c>
      <c r="C533" s="4">
        <v>178</v>
      </c>
      <c r="D533" s="4">
        <v>49</v>
      </c>
      <c r="E533" s="4" t="s">
        <v>1209</v>
      </c>
      <c r="F533" s="6" t="s">
        <v>1207</v>
      </c>
      <c r="G533" s="4" t="s">
        <v>1210</v>
      </c>
      <c r="H533" s="4" t="s">
        <v>73</v>
      </c>
    </row>
    <row r="534" spans="1:8" ht="15.75" x14ac:dyDescent="0.25">
      <c r="A534" s="5">
        <v>37331</v>
      </c>
      <c r="B534" s="4" t="s">
        <v>4</v>
      </c>
      <c r="C534" s="4">
        <v>180</v>
      </c>
      <c r="D534" s="4">
        <v>90</v>
      </c>
      <c r="E534" s="4" t="s">
        <v>1216</v>
      </c>
      <c r="F534" s="6" t="s">
        <v>1217</v>
      </c>
      <c r="G534" s="4" t="s">
        <v>1218</v>
      </c>
      <c r="H534" s="4" t="s">
        <v>76</v>
      </c>
    </row>
    <row r="535" spans="1:8" ht="15.75" x14ac:dyDescent="0.25">
      <c r="A535" s="5">
        <v>38171</v>
      </c>
      <c r="B535" s="4" t="s">
        <v>4</v>
      </c>
      <c r="C535" s="4">
        <v>177</v>
      </c>
      <c r="D535" s="4">
        <v>74</v>
      </c>
      <c r="E535" s="4" t="s">
        <v>1224</v>
      </c>
      <c r="F535" s="6" t="s">
        <v>1225</v>
      </c>
      <c r="G535" s="4" t="s">
        <v>1226</v>
      </c>
      <c r="H535" s="4" t="s">
        <v>79</v>
      </c>
    </row>
    <row r="536" spans="1:8" ht="15.75" x14ac:dyDescent="0.25">
      <c r="A536" s="5">
        <v>38092</v>
      </c>
      <c r="B536" s="4" t="s">
        <v>4</v>
      </c>
      <c r="C536" s="4">
        <v>155</v>
      </c>
      <c r="D536" s="4">
        <v>48</v>
      </c>
      <c r="E536" s="4" t="s">
        <v>1227</v>
      </c>
      <c r="F536" s="6" t="s">
        <v>1228</v>
      </c>
      <c r="G536" s="4" t="s">
        <v>1229</v>
      </c>
      <c r="H536" s="4" t="s">
        <v>80</v>
      </c>
    </row>
    <row r="537" spans="1:8" ht="15.75" x14ac:dyDescent="0.25">
      <c r="A537" s="5">
        <v>37459</v>
      </c>
      <c r="B537" s="4" t="s">
        <v>4</v>
      </c>
      <c r="C537" s="4">
        <v>155</v>
      </c>
      <c r="D537" s="4">
        <v>67</v>
      </c>
      <c r="E537" s="4" t="s">
        <v>1245</v>
      </c>
      <c r="F537" s="6" t="s">
        <v>1246</v>
      </c>
      <c r="G537" s="4" t="s">
        <v>1247</v>
      </c>
      <c r="H537" s="4" t="s">
        <v>87</v>
      </c>
    </row>
    <row r="538" spans="1:8" ht="15.75" x14ac:dyDescent="0.25">
      <c r="A538" s="5">
        <v>37881</v>
      </c>
      <c r="B538" s="4" t="s">
        <v>4</v>
      </c>
      <c r="C538" s="4">
        <v>157</v>
      </c>
      <c r="D538" s="4">
        <v>95</v>
      </c>
      <c r="E538" s="4" t="s">
        <v>1256</v>
      </c>
      <c r="F538" s="6" t="s">
        <v>1257</v>
      </c>
      <c r="G538" s="4" t="s">
        <v>1258</v>
      </c>
      <c r="H538" s="4" t="s">
        <v>91</v>
      </c>
    </row>
    <row r="539" spans="1:8" ht="15.75" x14ac:dyDescent="0.25">
      <c r="A539" s="5">
        <v>38072</v>
      </c>
      <c r="B539" s="4" t="s">
        <v>4</v>
      </c>
      <c r="C539" s="4">
        <v>179</v>
      </c>
      <c r="D539" s="4">
        <v>95</v>
      </c>
      <c r="E539" s="4" t="s">
        <v>1296</v>
      </c>
      <c r="F539" s="6" t="s">
        <v>1072</v>
      </c>
      <c r="G539" s="4" t="s">
        <v>1297</v>
      </c>
      <c r="H539" s="4" t="s">
        <v>107</v>
      </c>
    </row>
    <row r="540" spans="1:8" ht="15.75" x14ac:dyDescent="0.25">
      <c r="A540" s="5">
        <v>37515</v>
      </c>
      <c r="B540" s="4" t="s">
        <v>4</v>
      </c>
      <c r="C540" s="4">
        <v>174</v>
      </c>
      <c r="D540" s="4">
        <v>91</v>
      </c>
      <c r="E540" s="4" t="s">
        <v>1308</v>
      </c>
      <c r="F540" s="6" t="s">
        <v>1309</v>
      </c>
      <c r="G540" s="4" t="s">
        <v>1310</v>
      </c>
      <c r="H540" s="4" t="s">
        <v>112</v>
      </c>
    </row>
    <row r="541" spans="1:8" ht="15.75" x14ac:dyDescent="0.25">
      <c r="A541" s="5">
        <v>37170</v>
      </c>
      <c r="B541" s="4" t="s">
        <v>4</v>
      </c>
      <c r="C541" s="4">
        <v>166</v>
      </c>
      <c r="D541" s="4">
        <v>85</v>
      </c>
      <c r="E541" s="4" t="s">
        <v>1318</v>
      </c>
      <c r="F541" s="6" t="s">
        <v>1081</v>
      </c>
      <c r="G541" s="4" t="s">
        <v>1319</v>
      </c>
      <c r="H541" s="4" t="s">
        <v>116</v>
      </c>
    </row>
    <row r="542" spans="1:8" ht="15.75" x14ac:dyDescent="0.25">
      <c r="A542" s="5">
        <v>37192</v>
      </c>
      <c r="B542" s="4" t="s">
        <v>4</v>
      </c>
      <c r="C542" s="4">
        <v>162</v>
      </c>
      <c r="D542" s="4">
        <v>46</v>
      </c>
      <c r="E542" s="4" t="s">
        <v>1324</v>
      </c>
      <c r="F542" s="6" t="s">
        <v>1173</v>
      </c>
      <c r="G542" s="4" t="s">
        <v>1325</v>
      </c>
      <c r="H542" s="4" t="s">
        <v>119</v>
      </c>
    </row>
    <row r="543" spans="1:8" ht="15.75" x14ac:dyDescent="0.25">
      <c r="A543" s="5">
        <v>38039</v>
      </c>
      <c r="B543" s="4" t="s">
        <v>4</v>
      </c>
      <c r="C543" s="4">
        <v>152</v>
      </c>
      <c r="D543" s="4">
        <v>93</v>
      </c>
      <c r="E543" s="4" t="s">
        <v>1335</v>
      </c>
      <c r="F543" s="6" t="s">
        <v>1336</v>
      </c>
      <c r="G543" s="4" t="s">
        <v>1337</v>
      </c>
      <c r="H543" s="4" t="s">
        <v>123</v>
      </c>
    </row>
    <row r="544" spans="1:8" ht="15.75" x14ac:dyDescent="0.25">
      <c r="A544" s="5">
        <v>38339</v>
      </c>
      <c r="B544" s="4" t="s">
        <v>4</v>
      </c>
      <c r="C544" s="4">
        <v>152</v>
      </c>
      <c r="D544" s="4">
        <v>66</v>
      </c>
      <c r="E544" s="4" t="s">
        <v>1360</v>
      </c>
      <c r="F544" s="6" t="s">
        <v>1251</v>
      </c>
      <c r="G544" s="4" t="s">
        <v>1361</v>
      </c>
      <c r="H544" s="4" t="s">
        <v>134</v>
      </c>
    </row>
    <row r="545" spans="1:8" ht="15.75" x14ac:dyDescent="0.25">
      <c r="A545" s="5">
        <v>38019</v>
      </c>
      <c r="B545" s="4" t="s">
        <v>4</v>
      </c>
      <c r="C545" s="4">
        <v>170</v>
      </c>
      <c r="D545" s="4">
        <v>76</v>
      </c>
      <c r="E545" s="4" t="s">
        <v>1372</v>
      </c>
      <c r="F545" s="6" t="s">
        <v>1149</v>
      </c>
      <c r="G545" s="4" t="s">
        <v>1373</v>
      </c>
      <c r="H545" s="4" t="s">
        <v>139</v>
      </c>
    </row>
    <row r="546" spans="1:8" ht="15.75" x14ac:dyDescent="0.25">
      <c r="A546" s="5">
        <v>37329</v>
      </c>
      <c r="B546" s="4" t="s">
        <v>4</v>
      </c>
      <c r="C546" s="4">
        <v>156</v>
      </c>
      <c r="D546" s="4">
        <v>84</v>
      </c>
      <c r="E546" s="4" t="s">
        <v>1383</v>
      </c>
      <c r="F546" s="6" t="s">
        <v>1251</v>
      </c>
      <c r="G546" s="4" t="s">
        <v>1384</v>
      </c>
      <c r="H546" s="4" t="s">
        <v>144</v>
      </c>
    </row>
    <row r="547" spans="1:8" ht="15.75" x14ac:dyDescent="0.25">
      <c r="A547" s="5">
        <v>37919</v>
      </c>
      <c r="B547" s="4" t="s">
        <v>4</v>
      </c>
      <c r="C547" s="4">
        <v>172</v>
      </c>
      <c r="D547" s="4">
        <v>56</v>
      </c>
      <c r="E547" s="4" t="s">
        <v>1403</v>
      </c>
      <c r="F547" s="6" t="s">
        <v>1404</v>
      </c>
      <c r="G547" s="4" t="s">
        <v>1405</v>
      </c>
      <c r="H547" s="4" t="s">
        <v>153</v>
      </c>
    </row>
    <row r="548" spans="1:8" ht="15.75" x14ac:dyDescent="0.25">
      <c r="A548" s="5">
        <v>38184</v>
      </c>
      <c r="B548" s="4" t="s">
        <v>4</v>
      </c>
      <c r="C548" s="4">
        <v>176</v>
      </c>
      <c r="D548" s="4">
        <v>55</v>
      </c>
      <c r="E548" s="4" t="s">
        <v>1422</v>
      </c>
      <c r="F548" s="6" t="s">
        <v>1423</v>
      </c>
      <c r="G548" s="4" t="s">
        <v>1424</v>
      </c>
      <c r="H548" s="4" t="s">
        <v>162</v>
      </c>
    </row>
    <row r="549" spans="1:8" ht="15.75" x14ac:dyDescent="0.25">
      <c r="A549" s="5">
        <v>37072</v>
      </c>
      <c r="B549" s="4" t="s">
        <v>4</v>
      </c>
      <c r="C549" s="4">
        <v>168</v>
      </c>
      <c r="D549" s="4">
        <v>52</v>
      </c>
      <c r="E549" s="4" t="s">
        <v>1449</v>
      </c>
      <c r="F549" s="6" t="s">
        <v>1341</v>
      </c>
      <c r="G549" s="4" t="s">
        <v>1450</v>
      </c>
      <c r="H549" s="4" t="s">
        <v>174</v>
      </c>
    </row>
    <row r="550" spans="1:8" ht="15.75" x14ac:dyDescent="0.25">
      <c r="A550" s="5">
        <v>37101</v>
      </c>
      <c r="B550" s="4" t="s">
        <v>4</v>
      </c>
      <c r="C550" s="4">
        <v>150</v>
      </c>
      <c r="D550" s="4">
        <v>84</v>
      </c>
      <c r="E550" s="4" t="s">
        <v>1473</v>
      </c>
      <c r="F550" s="6" t="s">
        <v>1474</v>
      </c>
      <c r="G550" s="4" t="s">
        <v>1475</v>
      </c>
      <c r="H550" s="4" t="s">
        <v>186</v>
      </c>
    </row>
    <row r="551" spans="1:8" ht="15.75" x14ac:dyDescent="0.25">
      <c r="A551" s="5">
        <v>38226</v>
      </c>
      <c r="B551" s="4" t="s">
        <v>4</v>
      </c>
      <c r="C551" s="4">
        <v>158</v>
      </c>
      <c r="D551" s="4">
        <v>65</v>
      </c>
      <c r="E551" s="4" t="s">
        <v>1498</v>
      </c>
      <c r="F551" s="6" t="s">
        <v>1111</v>
      </c>
      <c r="G551" s="4" t="s">
        <v>1499</v>
      </c>
      <c r="H551" s="4" t="s">
        <v>197</v>
      </c>
    </row>
    <row r="552" spans="1:8" ht="15.75" x14ac:dyDescent="0.25">
      <c r="A552" s="5">
        <v>37644</v>
      </c>
      <c r="B552" s="4" t="s">
        <v>4</v>
      </c>
      <c r="C552" s="4">
        <v>174</v>
      </c>
      <c r="D552" s="4">
        <v>86</v>
      </c>
      <c r="E552" s="4" t="s">
        <v>1502</v>
      </c>
      <c r="F552" s="6" t="s">
        <v>1370</v>
      </c>
      <c r="G552" s="4" t="s">
        <v>1503</v>
      </c>
      <c r="H552" s="4" t="s">
        <v>199</v>
      </c>
    </row>
    <row r="553" spans="1:8" ht="15.75" x14ac:dyDescent="0.25">
      <c r="A553" s="5">
        <v>37163</v>
      </c>
      <c r="B553" s="4" t="s">
        <v>4</v>
      </c>
      <c r="C553" s="4">
        <v>158</v>
      </c>
      <c r="D553" s="4">
        <v>85</v>
      </c>
      <c r="E553" s="4" t="s">
        <v>1516</v>
      </c>
      <c r="F553" s="6" t="s">
        <v>1284</v>
      </c>
      <c r="G553" s="4" t="s">
        <v>1517</v>
      </c>
      <c r="H553" s="4" t="s">
        <v>206</v>
      </c>
    </row>
    <row r="554" spans="1:8" ht="15.75" x14ac:dyDescent="0.25">
      <c r="A554" s="5">
        <v>38076</v>
      </c>
      <c r="B554" s="4" t="s">
        <v>4</v>
      </c>
      <c r="C554" s="4">
        <v>152</v>
      </c>
      <c r="D554" s="4">
        <v>78</v>
      </c>
      <c r="E554" s="4" t="s">
        <v>1533</v>
      </c>
      <c r="F554" s="6" t="s">
        <v>1292</v>
      </c>
      <c r="G554" s="4" t="s">
        <v>1534</v>
      </c>
      <c r="H554" s="4" t="s">
        <v>213</v>
      </c>
    </row>
    <row r="555" spans="1:8" ht="15.75" x14ac:dyDescent="0.25">
      <c r="A555" s="5">
        <v>37845</v>
      </c>
      <c r="B555" s="4" t="s">
        <v>4</v>
      </c>
      <c r="C555" s="4">
        <v>173</v>
      </c>
      <c r="D555" s="4">
        <v>56</v>
      </c>
      <c r="E555" s="4" t="s">
        <v>1555</v>
      </c>
      <c r="F555" s="6" t="s">
        <v>1167</v>
      </c>
      <c r="G555" s="4" t="s">
        <v>1556</v>
      </c>
      <c r="H555" s="4" t="s">
        <v>224</v>
      </c>
    </row>
    <row r="556" spans="1:8" ht="15.75" x14ac:dyDescent="0.25">
      <c r="A556" s="5">
        <v>38449</v>
      </c>
      <c r="B556" s="4" t="s">
        <v>4</v>
      </c>
      <c r="C556" s="4">
        <v>171</v>
      </c>
      <c r="D556" s="4">
        <v>94</v>
      </c>
      <c r="E556" s="4" t="s">
        <v>1561</v>
      </c>
      <c r="F556" s="6" t="s">
        <v>1329</v>
      </c>
      <c r="G556" s="4" t="s">
        <v>1562</v>
      </c>
      <c r="H556" s="4" t="s">
        <v>227</v>
      </c>
    </row>
    <row r="557" spans="1:8" ht="15.75" x14ac:dyDescent="0.25">
      <c r="A557" s="5">
        <v>38419</v>
      </c>
      <c r="B557" s="4" t="s">
        <v>4</v>
      </c>
      <c r="C557" s="4">
        <v>155</v>
      </c>
      <c r="D557" s="4">
        <v>93</v>
      </c>
      <c r="E557" s="4" t="s">
        <v>1581</v>
      </c>
      <c r="F557" s="6" t="s">
        <v>1281</v>
      </c>
      <c r="G557" s="4" t="s">
        <v>1582</v>
      </c>
      <c r="H557" s="4" t="s">
        <v>236</v>
      </c>
    </row>
    <row r="558" spans="1:8" ht="15.75" x14ac:dyDescent="0.25">
      <c r="A558" s="5">
        <v>37618</v>
      </c>
      <c r="B558" s="4" t="s">
        <v>4</v>
      </c>
      <c r="C558" s="4">
        <v>159</v>
      </c>
      <c r="D558" s="4">
        <v>84</v>
      </c>
      <c r="E558" s="4" t="s">
        <v>1587</v>
      </c>
      <c r="F558" s="6" t="s">
        <v>1588</v>
      </c>
      <c r="G558" s="4" t="s">
        <v>1589</v>
      </c>
      <c r="H558" s="4" t="s">
        <v>239</v>
      </c>
    </row>
    <row r="559" spans="1:8" ht="15.75" x14ac:dyDescent="0.25">
      <c r="A559" s="5">
        <v>37050</v>
      </c>
      <c r="B559" s="4" t="s">
        <v>4</v>
      </c>
      <c r="C559" s="4">
        <v>179</v>
      </c>
      <c r="D559" s="4">
        <v>83</v>
      </c>
      <c r="E559" s="4" t="s">
        <v>1598</v>
      </c>
      <c r="F559" s="6" t="s">
        <v>1057</v>
      </c>
      <c r="G559" s="4" t="s">
        <v>1599</v>
      </c>
      <c r="H559" s="4" t="s">
        <v>244</v>
      </c>
    </row>
    <row r="560" spans="1:8" ht="15.75" x14ac:dyDescent="0.25">
      <c r="A560" s="5">
        <v>37637</v>
      </c>
      <c r="B560" s="4" t="s">
        <v>4</v>
      </c>
      <c r="C560" s="4">
        <v>172</v>
      </c>
      <c r="D560" s="4">
        <v>94</v>
      </c>
      <c r="E560" s="4" t="s">
        <v>1612</v>
      </c>
      <c r="F560" s="6" t="s">
        <v>1149</v>
      </c>
      <c r="G560" s="4" t="s">
        <v>1613</v>
      </c>
      <c r="H560" s="4" t="s">
        <v>251</v>
      </c>
    </row>
    <row r="561" spans="1:8" ht="15.75" x14ac:dyDescent="0.25">
      <c r="A561" s="5">
        <v>37802</v>
      </c>
      <c r="B561" s="4" t="s">
        <v>4</v>
      </c>
      <c r="C561" s="4">
        <v>154</v>
      </c>
      <c r="D561" s="4">
        <v>60</v>
      </c>
      <c r="E561" s="4" t="s">
        <v>1618</v>
      </c>
      <c r="F561" s="6" t="s">
        <v>1292</v>
      </c>
      <c r="G561" s="4" t="s">
        <v>1619</v>
      </c>
      <c r="H561" s="4" t="s">
        <v>254</v>
      </c>
    </row>
    <row r="562" spans="1:8" ht="15.75" x14ac:dyDescent="0.25">
      <c r="A562" s="5">
        <v>37040</v>
      </c>
      <c r="B562" s="4" t="s">
        <v>4</v>
      </c>
      <c r="C562" s="4">
        <v>164</v>
      </c>
      <c r="D562" s="4">
        <v>74</v>
      </c>
      <c r="E562" s="4" t="s">
        <v>1620</v>
      </c>
      <c r="F562" s="6" t="s">
        <v>1521</v>
      </c>
      <c r="G562" s="4" t="s">
        <v>1621</v>
      </c>
      <c r="H562" s="4" t="s">
        <v>255</v>
      </c>
    </row>
    <row r="563" spans="1:8" ht="15.75" x14ac:dyDescent="0.25">
      <c r="A563" s="5">
        <v>37678</v>
      </c>
      <c r="B563" s="4" t="s">
        <v>4</v>
      </c>
      <c r="C563" s="4">
        <v>168</v>
      </c>
      <c r="D563" s="4">
        <v>55</v>
      </c>
      <c r="E563" s="4" t="s">
        <v>1634</v>
      </c>
      <c r="F563" s="6" t="s">
        <v>1191</v>
      </c>
      <c r="G563" s="4" t="s">
        <v>1635</v>
      </c>
      <c r="H563" s="4" t="s">
        <v>262</v>
      </c>
    </row>
    <row r="564" spans="1:8" ht="15.75" x14ac:dyDescent="0.25">
      <c r="A564" s="5">
        <v>37088</v>
      </c>
      <c r="B564" s="4" t="s">
        <v>4</v>
      </c>
      <c r="C564" s="4">
        <v>160</v>
      </c>
      <c r="D564" s="4">
        <v>95</v>
      </c>
      <c r="E564" s="4" t="s">
        <v>1644</v>
      </c>
      <c r="F564" s="6" t="s">
        <v>1428</v>
      </c>
      <c r="G564" s="4" t="s">
        <v>1645</v>
      </c>
      <c r="H564" s="4" t="s">
        <v>267</v>
      </c>
    </row>
    <row r="565" spans="1:8" ht="15.75" x14ac:dyDescent="0.25">
      <c r="A565" s="5">
        <v>37459</v>
      </c>
      <c r="B565" s="4" t="s">
        <v>4</v>
      </c>
      <c r="C565" s="4">
        <v>163</v>
      </c>
      <c r="D565" s="4">
        <v>54</v>
      </c>
      <c r="E565" s="4" t="s">
        <v>1672</v>
      </c>
      <c r="F565" s="6" t="s">
        <v>1496</v>
      </c>
      <c r="G565" s="4" t="s">
        <v>1673</v>
      </c>
      <c r="H565" s="4" t="s">
        <v>281</v>
      </c>
    </row>
    <row r="566" spans="1:8" ht="15.75" x14ac:dyDescent="0.25">
      <c r="A566" s="5">
        <v>38272</v>
      </c>
      <c r="B566" s="4" t="s">
        <v>4</v>
      </c>
      <c r="C566" s="4">
        <v>175</v>
      </c>
      <c r="D566" s="4">
        <v>57</v>
      </c>
      <c r="E566" s="4" t="s">
        <v>1676</v>
      </c>
      <c r="F566" s="6" t="s">
        <v>1677</v>
      </c>
      <c r="G566" s="4" t="s">
        <v>1678</v>
      </c>
      <c r="H566" s="4" t="s">
        <v>283</v>
      </c>
    </row>
    <row r="567" spans="1:8" ht="15.75" x14ac:dyDescent="0.25">
      <c r="A567" s="5">
        <v>38148</v>
      </c>
      <c r="B567" s="4" t="s">
        <v>4</v>
      </c>
      <c r="C567" s="4">
        <v>175</v>
      </c>
      <c r="D567" s="4">
        <v>91</v>
      </c>
      <c r="E567" s="4" t="s">
        <v>1687</v>
      </c>
      <c r="F567" s="6" t="s">
        <v>1161</v>
      </c>
      <c r="G567" s="4" t="s">
        <v>1688</v>
      </c>
      <c r="H567" s="4" t="s">
        <v>288</v>
      </c>
    </row>
    <row r="568" spans="1:8" ht="15.75" x14ac:dyDescent="0.25">
      <c r="A568" s="5">
        <v>37951</v>
      </c>
      <c r="B568" s="4" t="s">
        <v>4</v>
      </c>
      <c r="C568" s="4">
        <v>172</v>
      </c>
      <c r="D568" s="4">
        <v>70</v>
      </c>
      <c r="E568" s="4" t="s">
        <v>1753</v>
      </c>
      <c r="F568" s="6" t="s">
        <v>1754</v>
      </c>
      <c r="G568" s="4" t="s">
        <v>1755</v>
      </c>
      <c r="H568" s="4" t="s">
        <v>320</v>
      </c>
    </row>
    <row r="569" spans="1:8" ht="15.75" x14ac:dyDescent="0.25">
      <c r="A569" s="5">
        <v>37515</v>
      </c>
      <c r="B569" s="4" t="s">
        <v>4</v>
      </c>
      <c r="C569" s="4">
        <v>161</v>
      </c>
      <c r="D569" s="4">
        <v>54</v>
      </c>
      <c r="E569" s="4" t="s">
        <v>1797</v>
      </c>
      <c r="F569" s="6" t="s">
        <v>1212</v>
      </c>
      <c r="G569" s="4" t="s">
        <v>1798</v>
      </c>
      <c r="H569" s="4" t="s">
        <v>341</v>
      </c>
    </row>
    <row r="570" spans="1:8" ht="15.75" x14ac:dyDescent="0.25">
      <c r="A570" s="5">
        <v>37032</v>
      </c>
      <c r="B570" s="4" t="s">
        <v>4</v>
      </c>
      <c r="C570" s="4">
        <v>166</v>
      </c>
      <c r="D570" s="4">
        <v>61</v>
      </c>
      <c r="E570" s="4" t="s">
        <v>1803</v>
      </c>
      <c r="F570" s="6" t="s">
        <v>1287</v>
      </c>
      <c r="G570" s="4" t="s">
        <v>1804</v>
      </c>
      <c r="H570" s="4" t="s">
        <v>344</v>
      </c>
    </row>
    <row r="571" spans="1:8" ht="15.75" x14ac:dyDescent="0.25">
      <c r="A571" s="5">
        <v>38412</v>
      </c>
      <c r="B571" s="4" t="s">
        <v>4</v>
      </c>
      <c r="C571" s="4">
        <v>173</v>
      </c>
      <c r="D571" s="4">
        <v>57</v>
      </c>
      <c r="E571" s="4" t="s">
        <v>1807</v>
      </c>
      <c r="F571" s="6" t="s">
        <v>1521</v>
      </c>
      <c r="G571" s="4" t="s">
        <v>1808</v>
      </c>
      <c r="H571" s="4" t="s">
        <v>346</v>
      </c>
    </row>
    <row r="572" spans="1:8" ht="15.75" x14ac:dyDescent="0.25">
      <c r="A572" s="5">
        <v>38221</v>
      </c>
      <c r="B572" s="4" t="s">
        <v>4</v>
      </c>
      <c r="C572" s="4">
        <v>157</v>
      </c>
      <c r="D572" s="4">
        <v>48</v>
      </c>
      <c r="E572" s="4" t="s">
        <v>1809</v>
      </c>
      <c r="F572" s="6" t="s">
        <v>1257</v>
      </c>
      <c r="G572" s="4" t="s">
        <v>1810</v>
      </c>
      <c r="H572" s="4" t="s">
        <v>347</v>
      </c>
    </row>
    <row r="573" spans="1:8" ht="15.75" x14ac:dyDescent="0.25">
      <c r="A573" s="5">
        <v>38340</v>
      </c>
      <c r="B573" s="4" t="s">
        <v>4</v>
      </c>
      <c r="C573" s="4">
        <v>153</v>
      </c>
      <c r="D573" s="4">
        <v>94</v>
      </c>
      <c r="E573" s="4" t="s">
        <v>1820</v>
      </c>
      <c r="F573" s="6" t="s">
        <v>1482</v>
      </c>
      <c r="G573" s="4" t="s">
        <v>1821</v>
      </c>
      <c r="H573" s="4" t="s">
        <v>10</v>
      </c>
    </row>
    <row r="574" spans="1:8" ht="15.75" x14ac:dyDescent="0.25">
      <c r="A574" s="5">
        <v>38000</v>
      </c>
      <c r="B574" s="4" t="s">
        <v>4</v>
      </c>
      <c r="C574" s="4">
        <v>160</v>
      </c>
      <c r="D574" s="4">
        <v>74</v>
      </c>
      <c r="E574" s="4" t="s">
        <v>1838</v>
      </c>
      <c r="F574" s="6" t="s">
        <v>1060</v>
      </c>
      <c r="G574" s="4" t="s">
        <v>1839</v>
      </c>
      <c r="H574" s="4" t="s">
        <v>359</v>
      </c>
    </row>
    <row r="575" spans="1:8" ht="15.75" x14ac:dyDescent="0.25">
      <c r="A575" s="5">
        <v>38407</v>
      </c>
      <c r="B575" s="4" t="s">
        <v>4</v>
      </c>
      <c r="C575" s="4">
        <v>169</v>
      </c>
      <c r="D575" s="4">
        <v>92</v>
      </c>
      <c r="E575" s="4" t="s">
        <v>1845</v>
      </c>
      <c r="F575" s="6" t="s">
        <v>1754</v>
      </c>
      <c r="G575" s="4" t="s">
        <v>1846</v>
      </c>
      <c r="H575" s="4" t="s">
        <v>362</v>
      </c>
    </row>
    <row r="576" spans="1:8" ht="15.75" x14ac:dyDescent="0.25">
      <c r="A576" s="5">
        <v>37447</v>
      </c>
      <c r="B576" s="4" t="s">
        <v>4</v>
      </c>
      <c r="C576" s="4">
        <v>177</v>
      </c>
      <c r="D576" s="4">
        <v>87</v>
      </c>
      <c r="E576" s="4" t="s">
        <v>1864</v>
      </c>
      <c r="F576" s="6" t="s">
        <v>1081</v>
      </c>
      <c r="G576" s="4" t="s">
        <v>1865</v>
      </c>
      <c r="H576" s="4" t="s">
        <v>371</v>
      </c>
    </row>
    <row r="577" spans="1:8" ht="15.75" x14ac:dyDescent="0.25">
      <c r="A577" s="5">
        <v>38360</v>
      </c>
      <c r="B577" s="4" t="s">
        <v>4</v>
      </c>
      <c r="C577" s="4">
        <v>177</v>
      </c>
      <c r="D577" s="4">
        <v>89</v>
      </c>
      <c r="E577" s="4" t="s">
        <v>1866</v>
      </c>
      <c r="F577" s="6" t="s">
        <v>1352</v>
      </c>
      <c r="G577" s="4" t="s">
        <v>1867</v>
      </c>
      <c r="H577" s="4" t="s">
        <v>372</v>
      </c>
    </row>
    <row r="578" spans="1:8" ht="15.75" x14ac:dyDescent="0.25">
      <c r="A578" s="5">
        <v>37628</v>
      </c>
      <c r="B578" s="4" t="s">
        <v>4</v>
      </c>
      <c r="C578" s="4">
        <v>161</v>
      </c>
      <c r="D578" s="4">
        <v>86</v>
      </c>
      <c r="E578" s="4" t="s">
        <v>1868</v>
      </c>
      <c r="F578" s="6" t="s">
        <v>1094</v>
      </c>
      <c r="G578" s="4" t="s">
        <v>1869</v>
      </c>
      <c r="H578" s="4" t="s">
        <v>373</v>
      </c>
    </row>
    <row r="579" spans="1:8" ht="15.75" x14ac:dyDescent="0.25">
      <c r="A579" s="5">
        <v>38171</v>
      </c>
      <c r="B579" s="4" t="s">
        <v>4</v>
      </c>
      <c r="C579" s="4">
        <v>176</v>
      </c>
      <c r="D579" s="4">
        <v>87</v>
      </c>
      <c r="E579" s="4" t="s">
        <v>1870</v>
      </c>
      <c r="F579" s="6" t="s">
        <v>1524</v>
      </c>
      <c r="G579" s="4" t="s">
        <v>1871</v>
      </c>
      <c r="H579" s="4" t="s">
        <v>374</v>
      </c>
    </row>
    <row r="580" spans="1:8" ht="15.75" x14ac:dyDescent="0.25">
      <c r="A580" s="5">
        <v>38241</v>
      </c>
      <c r="B580" s="4" t="s">
        <v>4</v>
      </c>
      <c r="C580" s="4">
        <v>173</v>
      </c>
      <c r="D580" s="4">
        <v>74</v>
      </c>
      <c r="E580" s="4" t="s">
        <v>1876</v>
      </c>
      <c r="F580" s="6" t="s">
        <v>1816</v>
      </c>
      <c r="G580" s="4" t="s">
        <v>1877</v>
      </c>
      <c r="H580" s="4" t="s">
        <v>377</v>
      </c>
    </row>
    <row r="581" spans="1:8" ht="15.75" x14ac:dyDescent="0.25">
      <c r="A581" s="5">
        <v>38273</v>
      </c>
      <c r="B581" s="4" t="s">
        <v>4</v>
      </c>
      <c r="C581" s="4">
        <v>163</v>
      </c>
      <c r="D581" s="4">
        <v>89</v>
      </c>
      <c r="E581" s="4" t="s">
        <v>1882</v>
      </c>
      <c r="F581" s="6" t="s">
        <v>1225</v>
      </c>
      <c r="G581" s="4" t="s">
        <v>1883</v>
      </c>
      <c r="H581" s="4" t="s">
        <v>380</v>
      </c>
    </row>
    <row r="582" spans="1:8" ht="15.75" x14ac:dyDescent="0.25">
      <c r="A582" s="5">
        <v>37483</v>
      </c>
      <c r="B582" s="4" t="s">
        <v>4</v>
      </c>
      <c r="C582" s="4">
        <v>159</v>
      </c>
      <c r="D582" s="4">
        <v>65</v>
      </c>
      <c r="E582" s="4" t="s">
        <v>1884</v>
      </c>
      <c r="F582" s="6" t="s">
        <v>1843</v>
      </c>
      <c r="G582" s="4" t="s">
        <v>1885</v>
      </c>
      <c r="H582" s="4" t="s">
        <v>381</v>
      </c>
    </row>
    <row r="583" spans="1:8" ht="15.75" x14ac:dyDescent="0.25">
      <c r="A583" s="5">
        <v>37712</v>
      </c>
      <c r="B583" s="4" t="s">
        <v>4</v>
      </c>
      <c r="C583" s="4">
        <v>168</v>
      </c>
      <c r="D583" s="4">
        <v>82</v>
      </c>
      <c r="E583" s="4" t="s">
        <v>1888</v>
      </c>
      <c r="F583" s="6" t="s">
        <v>1081</v>
      </c>
      <c r="G583" s="4" t="s">
        <v>1889</v>
      </c>
      <c r="H583" s="4" t="s">
        <v>383</v>
      </c>
    </row>
    <row r="584" spans="1:8" ht="15.75" x14ac:dyDescent="0.25">
      <c r="A584" s="5">
        <v>38134</v>
      </c>
      <c r="B584" s="4" t="s">
        <v>4</v>
      </c>
      <c r="C584" s="4">
        <v>170</v>
      </c>
      <c r="D584" s="4">
        <v>52</v>
      </c>
      <c r="E584" s="4" t="s">
        <v>1890</v>
      </c>
      <c r="F584" s="6" t="s">
        <v>1336</v>
      </c>
      <c r="G584" s="4" t="s">
        <v>1891</v>
      </c>
      <c r="H584" s="4" t="s">
        <v>384</v>
      </c>
    </row>
    <row r="585" spans="1:8" ht="15.75" x14ac:dyDescent="0.25">
      <c r="A585" s="5">
        <v>37728</v>
      </c>
      <c r="B585" s="4" t="s">
        <v>4</v>
      </c>
      <c r="C585" s="4">
        <v>164</v>
      </c>
      <c r="D585" s="4">
        <v>92</v>
      </c>
      <c r="E585" s="4" t="s">
        <v>1913</v>
      </c>
      <c r="F585" s="6" t="s">
        <v>1914</v>
      </c>
      <c r="G585" s="4" t="s">
        <v>1915</v>
      </c>
      <c r="H585" s="4" t="s">
        <v>396</v>
      </c>
    </row>
    <row r="586" spans="1:8" ht="15.75" x14ac:dyDescent="0.25">
      <c r="A586" s="5">
        <v>38411</v>
      </c>
      <c r="B586" s="4" t="s">
        <v>4</v>
      </c>
      <c r="C586" s="4">
        <v>173</v>
      </c>
      <c r="D586" s="4">
        <v>76</v>
      </c>
      <c r="E586" s="4" t="s">
        <v>1918</v>
      </c>
      <c r="F586" s="6" t="s">
        <v>1303</v>
      </c>
      <c r="G586" s="4" t="s">
        <v>1919</v>
      </c>
      <c r="H586" s="4" t="s">
        <v>398</v>
      </c>
    </row>
    <row r="587" spans="1:8" ht="15.75" x14ac:dyDescent="0.25">
      <c r="A587" s="5">
        <v>37413</v>
      </c>
      <c r="B587" s="4" t="s">
        <v>4</v>
      </c>
      <c r="C587" s="4">
        <v>156</v>
      </c>
      <c r="D587" s="4">
        <v>53</v>
      </c>
      <c r="E587" s="4" t="s">
        <v>1931</v>
      </c>
      <c r="F587" s="6" t="s">
        <v>1094</v>
      </c>
      <c r="G587" s="4" t="s">
        <v>1932</v>
      </c>
      <c r="H587" s="4" t="s">
        <v>404</v>
      </c>
    </row>
    <row r="588" spans="1:8" ht="15.75" x14ac:dyDescent="0.25">
      <c r="A588" s="5">
        <v>38325</v>
      </c>
      <c r="B588" s="4" t="s">
        <v>4</v>
      </c>
      <c r="C588" s="4">
        <v>169</v>
      </c>
      <c r="D588" s="4">
        <v>53</v>
      </c>
      <c r="E588" s="4" t="s">
        <v>1935</v>
      </c>
      <c r="F588" s="6" t="s">
        <v>1843</v>
      </c>
      <c r="G588" s="4" t="s">
        <v>1936</v>
      </c>
      <c r="H588" s="4" t="s">
        <v>406</v>
      </c>
    </row>
    <row r="589" spans="1:8" ht="15.75" x14ac:dyDescent="0.25">
      <c r="A589" s="5">
        <v>37018</v>
      </c>
      <c r="B589" s="4" t="s">
        <v>4</v>
      </c>
      <c r="C589" s="4">
        <v>164</v>
      </c>
      <c r="D589" s="4">
        <v>67</v>
      </c>
      <c r="E589" s="4" t="s">
        <v>1970</v>
      </c>
      <c r="F589" s="6" t="s">
        <v>1306</v>
      </c>
      <c r="G589" s="4" t="s">
        <v>1971</v>
      </c>
      <c r="H589" s="4" t="s">
        <v>422</v>
      </c>
    </row>
    <row r="590" spans="1:8" ht="15.75" x14ac:dyDescent="0.25">
      <c r="A590" s="5">
        <v>37266</v>
      </c>
      <c r="B590" s="4" t="s">
        <v>4</v>
      </c>
      <c r="C590" s="4">
        <v>165</v>
      </c>
      <c r="D590" s="4">
        <v>61</v>
      </c>
      <c r="E590" s="4" t="s">
        <v>1978</v>
      </c>
      <c r="F590" s="6" t="s">
        <v>1379</v>
      </c>
      <c r="G590" s="4" t="s">
        <v>1979</v>
      </c>
      <c r="H590" s="4" t="s">
        <v>426</v>
      </c>
    </row>
    <row r="591" spans="1:8" ht="15.75" x14ac:dyDescent="0.25">
      <c r="A591" s="5">
        <v>37033</v>
      </c>
      <c r="B591" s="4" t="s">
        <v>4</v>
      </c>
      <c r="C591" s="4">
        <v>162</v>
      </c>
      <c r="D591" s="4">
        <v>87</v>
      </c>
      <c r="E591" s="4" t="s">
        <v>1995</v>
      </c>
      <c r="F591" s="6" t="s">
        <v>1156</v>
      </c>
      <c r="G591" s="4" t="s">
        <v>1996</v>
      </c>
      <c r="H591" s="4" t="s">
        <v>435</v>
      </c>
    </row>
    <row r="592" spans="1:8" ht="15.75" x14ac:dyDescent="0.25">
      <c r="A592" s="5">
        <v>37845</v>
      </c>
      <c r="B592" s="4" t="s">
        <v>4</v>
      </c>
      <c r="C592" s="4">
        <v>180</v>
      </c>
      <c r="D592" s="4">
        <v>47</v>
      </c>
      <c r="E592" s="4" t="s">
        <v>2029</v>
      </c>
      <c r="F592" s="6" t="s">
        <v>1443</v>
      </c>
      <c r="G592" s="4" t="s">
        <v>2030</v>
      </c>
      <c r="H592" s="4" t="s">
        <v>451</v>
      </c>
    </row>
    <row r="593" spans="1:8" ht="15.75" x14ac:dyDescent="0.25">
      <c r="A593" s="5">
        <v>38017</v>
      </c>
      <c r="B593" s="4" t="s">
        <v>4</v>
      </c>
      <c r="C593" s="4">
        <v>173</v>
      </c>
      <c r="D593" s="4">
        <v>88</v>
      </c>
      <c r="E593" s="4" t="s">
        <v>2037</v>
      </c>
      <c r="F593" s="6" t="s">
        <v>1114</v>
      </c>
      <c r="G593" s="4" t="s">
        <v>2038</v>
      </c>
      <c r="H593" s="4" t="s">
        <v>455</v>
      </c>
    </row>
    <row r="594" spans="1:8" ht="15.75" x14ac:dyDescent="0.25">
      <c r="A594" s="5">
        <v>37610</v>
      </c>
      <c r="B594" s="4" t="s">
        <v>4</v>
      </c>
      <c r="C594" s="4">
        <v>173</v>
      </c>
      <c r="D594" s="4">
        <v>82</v>
      </c>
      <c r="E594" s="4" t="s">
        <v>2039</v>
      </c>
      <c r="F594" s="6" t="s">
        <v>1161</v>
      </c>
      <c r="G594" s="4" t="s">
        <v>2040</v>
      </c>
      <c r="H594" s="4" t="s">
        <v>456</v>
      </c>
    </row>
    <row r="595" spans="1:8" ht="15.75" x14ac:dyDescent="0.25">
      <c r="A595" s="5">
        <v>38153</v>
      </c>
      <c r="B595" s="4" t="s">
        <v>4</v>
      </c>
      <c r="C595" s="4">
        <v>158</v>
      </c>
      <c r="D595" s="4">
        <v>46</v>
      </c>
      <c r="E595" s="4" t="s">
        <v>2056</v>
      </c>
      <c r="F595" s="6" t="s">
        <v>1474</v>
      </c>
      <c r="G595" s="4" t="s">
        <v>2057</v>
      </c>
      <c r="H595" s="4" t="s">
        <v>465</v>
      </c>
    </row>
    <row r="596" spans="1:8" ht="15.75" x14ac:dyDescent="0.25">
      <c r="A596" s="5">
        <v>38299</v>
      </c>
      <c r="B596" s="4" t="s">
        <v>4</v>
      </c>
      <c r="C596" s="4">
        <v>156</v>
      </c>
      <c r="D596" s="4">
        <v>68</v>
      </c>
      <c r="E596" s="4" t="s">
        <v>2058</v>
      </c>
      <c r="F596" s="6" t="s">
        <v>1257</v>
      </c>
      <c r="G596" s="4" t="s">
        <v>2059</v>
      </c>
      <c r="H596" s="4" t="s">
        <v>466</v>
      </c>
    </row>
    <row r="597" spans="1:8" ht="15.75" x14ac:dyDescent="0.25">
      <c r="A597" s="5">
        <v>37316</v>
      </c>
      <c r="B597" s="4" t="s">
        <v>4</v>
      </c>
      <c r="C597" s="4">
        <v>179</v>
      </c>
      <c r="D597" s="4">
        <v>66</v>
      </c>
      <c r="E597" s="4" t="s">
        <v>2064</v>
      </c>
      <c r="F597" s="6" t="s">
        <v>1774</v>
      </c>
      <c r="G597" s="4" t="s">
        <v>2065</v>
      </c>
      <c r="H597" s="4" t="s">
        <v>469</v>
      </c>
    </row>
    <row r="598" spans="1:8" ht="15.75" x14ac:dyDescent="0.25">
      <c r="A598" s="5">
        <v>38433</v>
      </c>
      <c r="B598" s="4" t="s">
        <v>4</v>
      </c>
      <c r="C598" s="4">
        <v>180</v>
      </c>
      <c r="D598" s="4">
        <v>73</v>
      </c>
      <c r="E598" s="4" t="s">
        <v>2090</v>
      </c>
      <c r="F598" s="6" t="s">
        <v>1133</v>
      </c>
      <c r="G598" s="4" t="s">
        <v>2091</v>
      </c>
      <c r="H598" s="4" t="s">
        <v>482</v>
      </c>
    </row>
    <row r="599" spans="1:8" ht="15.75" x14ac:dyDescent="0.25">
      <c r="A599" s="5">
        <v>37865</v>
      </c>
      <c r="B599" s="4" t="s">
        <v>4</v>
      </c>
      <c r="C599" s="4">
        <v>178</v>
      </c>
      <c r="D599" s="4">
        <v>55</v>
      </c>
      <c r="E599" s="4" t="s">
        <v>2094</v>
      </c>
      <c r="F599" s="6" t="s">
        <v>1138</v>
      </c>
      <c r="G599" s="4" t="s">
        <v>2095</v>
      </c>
      <c r="H599" s="4" t="s">
        <v>484</v>
      </c>
    </row>
    <row r="600" spans="1:8" ht="15.75" x14ac:dyDescent="0.25">
      <c r="A600" s="5">
        <v>38078</v>
      </c>
      <c r="B600" s="4" t="s">
        <v>4</v>
      </c>
      <c r="C600" s="4">
        <v>154</v>
      </c>
      <c r="D600" s="4">
        <v>93</v>
      </c>
      <c r="E600" s="4" t="s">
        <v>2112</v>
      </c>
      <c r="F600" s="6" t="s">
        <v>1217</v>
      </c>
      <c r="G600" s="4" t="s">
        <v>2113</v>
      </c>
      <c r="H600" s="4" t="s">
        <v>493</v>
      </c>
    </row>
    <row r="601" spans="1:8" ht="15.75" x14ac:dyDescent="0.25">
      <c r="A601" s="5">
        <v>38373</v>
      </c>
      <c r="B601" s="4" t="s">
        <v>4</v>
      </c>
      <c r="C601" s="4">
        <v>151</v>
      </c>
      <c r="D601" s="4">
        <v>78</v>
      </c>
      <c r="E601" s="4" t="s">
        <v>2120</v>
      </c>
      <c r="F601" s="6" t="s">
        <v>1395</v>
      </c>
      <c r="G601" s="4" t="s">
        <v>2121</v>
      </c>
      <c r="H601" s="4" t="s">
        <v>497</v>
      </c>
    </row>
    <row r="602" spans="1:8" ht="15.75" x14ac:dyDescent="0.25">
      <c r="A602" s="5">
        <v>38069</v>
      </c>
      <c r="B602" s="4" t="s">
        <v>4</v>
      </c>
      <c r="C602" s="4">
        <v>153</v>
      </c>
      <c r="D602" s="4">
        <v>92</v>
      </c>
      <c r="E602" s="4" t="s">
        <v>2158</v>
      </c>
      <c r="F602" s="6" t="s">
        <v>1181</v>
      </c>
      <c r="G602" s="4" t="s">
        <v>2159</v>
      </c>
      <c r="H602" s="4" t="s">
        <v>516</v>
      </c>
    </row>
    <row r="603" spans="1:8" ht="15.75" x14ac:dyDescent="0.25">
      <c r="A603" s="5">
        <v>38089</v>
      </c>
      <c r="B603" s="4" t="s">
        <v>4</v>
      </c>
      <c r="C603" s="4">
        <v>156</v>
      </c>
      <c r="D603" s="4">
        <v>50</v>
      </c>
      <c r="E603" s="4" t="s">
        <v>1842</v>
      </c>
      <c r="F603" s="6" t="s">
        <v>1220</v>
      </c>
      <c r="G603" s="4" t="s">
        <v>2166</v>
      </c>
      <c r="H603" s="4" t="s">
        <v>520</v>
      </c>
    </row>
    <row r="604" spans="1:8" ht="15.75" x14ac:dyDescent="0.25">
      <c r="A604" s="5">
        <v>38302</v>
      </c>
      <c r="B604" s="4" t="s">
        <v>4</v>
      </c>
      <c r="C604" s="4">
        <v>179</v>
      </c>
      <c r="D604" s="4">
        <v>66</v>
      </c>
      <c r="E604" s="4" t="s">
        <v>2171</v>
      </c>
      <c r="F604" s="6" t="s">
        <v>1102</v>
      </c>
      <c r="G604" s="4" t="s">
        <v>2172</v>
      </c>
      <c r="H604" s="4" t="s">
        <v>523</v>
      </c>
    </row>
    <row r="605" spans="1:8" ht="15.75" x14ac:dyDescent="0.25">
      <c r="A605" s="5">
        <v>38429</v>
      </c>
      <c r="B605" s="4" t="s">
        <v>4</v>
      </c>
      <c r="C605" s="4">
        <v>161</v>
      </c>
      <c r="D605" s="4">
        <v>71</v>
      </c>
      <c r="E605" s="4" t="s">
        <v>2191</v>
      </c>
      <c r="F605" s="6" t="s">
        <v>1099</v>
      </c>
      <c r="G605" s="4" t="s">
        <v>2192</v>
      </c>
      <c r="H605" s="4" t="s">
        <v>533</v>
      </c>
    </row>
    <row r="606" spans="1:8" ht="15.75" x14ac:dyDescent="0.25">
      <c r="A606" s="5">
        <v>37467</v>
      </c>
      <c r="B606" s="4" t="s">
        <v>4</v>
      </c>
      <c r="C606" s="4">
        <v>180</v>
      </c>
      <c r="D606" s="4">
        <v>90</v>
      </c>
      <c r="E606" s="4" t="s">
        <v>2205</v>
      </c>
      <c r="F606" s="6" t="s">
        <v>1677</v>
      </c>
      <c r="G606" s="4" t="s">
        <v>2206</v>
      </c>
      <c r="H606" s="4" t="s">
        <v>540</v>
      </c>
    </row>
    <row r="607" spans="1:8" ht="15.75" x14ac:dyDescent="0.25">
      <c r="A607" s="5">
        <v>37982</v>
      </c>
      <c r="B607" s="4" t="s">
        <v>4</v>
      </c>
      <c r="C607" s="4">
        <v>161</v>
      </c>
      <c r="D607" s="4">
        <v>77</v>
      </c>
      <c r="E607" s="4" t="s">
        <v>2244</v>
      </c>
      <c r="F607" s="6" t="s">
        <v>1228</v>
      </c>
      <c r="G607" s="4" t="s">
        <v>2245</v>
      </c>
      <c r="H607" s="4" t="s">
        <v>559</v>
      </c>
    </row>
    <row r="608" spans="1:8" ht="15.75" x14ac:dyDescent="0.25">
      <c r="A608" s="5">
        <v>37828</v>
      </c>
      <c r="B608" s="4" t="s">
        <v>4</v>
      </c>
      <c r="C608" s="4">
        <v>169</v>
      </c>
      <c r="D608" s="4">
        <v>95</v>
      </c>
      <c r="E608" s="4" t="s">
        <v>2273</v>
      </c>
      <c r="F608" s="6" t="s">
        <v>1365</v>
      </c>
      <c r="G608" s="4" t="s">
        <v>2274</v>
      </c>
      <c r="H608" s="4" t="s">
        <v>574</v>
      </c>
    </row>
    <row r="609" spans="1:8" ht="15.75" x14ac:dyDescent="0.25">
      <c r="A609" s="5">
        <v>37066</v>
      </c>
      <c r="B609" s="4" t="s">
        <v>4</v>
      </c>
      <c r="C609" s="4">
        <v>174</v>
      </c>
      <c r="D609" s="4">
        <v>81</v>
      </c>
      <c r="E609" s="4" t="s">
        <v>2281</v>
      </c>
      <c r="F609" s="6" t="s">
        <v>1521</v>
      </c>
      <c r="G609" s="4" t="s">
        <v>2282</v>
      </c>
      <c r="H609" s="4" t="s">
        <v>578</v>
      </c>
    </row>
    <row r="610" spans="1:8" ht="15.75" x14ac:dyDescent="0.25">
      <c r="A610" s="5">
        <v>38429</v>
      </c>
      <c r="B610" s="4" t="s">
        <v>4</v>
      </c>
      <c r="C610" s="4">
        <v>151</v>
      </c>
      <c r="D610" s="4">
        <v>47</v>
      </c>
      <c r="E610" s="4" t="s">
        <v>2284</v>
      </c>
      <c r="F610" s="6" t="s">
        <v>1111</v>
      </c>
      <c r="G610" s="4" t="s">
        <v>2285</v>
      </c>
      <c r="H610" s="4" t="s">
        <v>580</v>
      </c>
    </row>
    <row r="611" spans="1:8" ht="15.75" x14ac:dyDescent="0.25">
      <c r="A611" s="5">
        <v>38319</v>
      </c>
      <c r="B611" s="4" t="s">
        <v>4</v>
      </c>
      <c r="C611" s="4">
        <v>150</v>
      </c>
      <c r="D611" s="4">
        <v>85</v>
      </c>
      <c r="E611" s="4" t="s">
        <v>2304</v>
      </c>
      <c r="F611" s="6" t="s">
        <v>1063</v>
      </c>
      <c r="G611" s="4" t="s">
        <v>2305</v>
      </c>
      <c r="H611" s="4" t="s">
        <v>589</v>
      </c>
    </row>
    <row r="612" spans="1:8" ht="15.75" x14ac:dyDescent="0.25">
      <c r="A612" s="5">
        <v>37447</v>
      </c>
      <c r="B612" s="4" t="s">
        <v>4</v>
      </c>
      <c r="C612" s="4">
        <v>177</v>
      </c>
      <c r="D612" s="4">
        <v>71</v>
      </c>
      <c r="E612" s="4" t="s">
        <v>2308</v>
      </c>
      <c r="F612" s="6" t="s">
        <v>1914</v>
      </c>
      <c r="G612" s="4" t="s">
        <v>2309</v>
      </c>
      <c r="H612" s="4" t="s">
        <v>591</v>
      </c>
    </row>
    <row r="613" spans="1:8" ht="15.75" x14ac:dyDescent="0.25">
      <c r="A613" s="5">
        <v>37012</v>
      </c>
      <c r="B613" s="4" t="s">
        <v>4</v>
      </c>
      <c r="C613" s="4">
        <v>180</v>
      </c>
      <c r="D613" s="4">
        <v>61</v>
      </c>
      <c r="E613" s="4" t="s">
        <v>2310</v>
      </c>
      <c r="F613" s="6" t="s">
        <v>1120</v>
      </c>
      <c r="G613" s="4" t="s">
        <v>2311</v>
      </c>
      <c r="H613" s="4" t="s">
        <v>592</v>
      </c>
    </row>
    <row r="614" spans="1:8" ht="15.75" x14ac:dyDescent="0.25">
      <c r="A614" s="5">
        <v>38104</v>
      </c>
      <c r="B614" s="4" t="s">
        <v>4</v>
      </c>
      <c r="C614" s="4">
        <v>158</v>
      </c>
      <c r="D614" s="4">
        <v>58</v>
      </c>
      <c r="E614" s="4" t="s">
        <v>2354</v>
      </c>
      <c r="F614" s="6" t="s">
        <v>1774</v>
      </c>
      <c r="G614" s="4" t="s">
        <v>2355</v>
      </c>
      <c r="H614" s="4" t="s">
        <v>613</v>
      </c>
    </row>
    <row r="615" spans="1:8" ht="15.75" x14ac:dyDescent="0.25">
      <c r="A615" s="5">
        <v>37508</v>
      </c>
      <c r="B615" s="4" t="s">
        <v>4</v>
      </c>
      <c r="C615" s="4">
        <v>176</v>
      </c>
      <c r="D615" s="4">
        <v>89</v>
      </c>
      <c r="E615" s="4" t="s">
        <v>2368</v>
      </c>
      <c r="F615" s="6" t="s">
        <v>1234</v>
      </c>
      <c r="G615" s="4" t="s">
        <v>2369</v>
      </c>
      <c r="H615" s="4" t="s">
        <v>620</v>
      </c>
    </row>
    <row r="616" spans="1:8" ht="15.75" x14ac:dyDescent="0.25">
      <c r="A616" s="5">
        <v>37827</v>
      </c>
      <c r="B616" s="4" t="s">
        <v>4</v>
      </c>
      <c r="C616" s="4">
        <v>180</v>
      </c>
      <c r="D616" s="4">
        <v>68</v>
      </c>
      <c r="E616" s="4" t="s">
        <v>2376</v>
      </c>
      <c r="F616" s="6" t="s">
        <v>1303</v>
      </c>
      <c r="G616" s="4" t="s">
        <v>2377</v>
      </c>
      <c r="H616" s="4" t="s">
        <v>624</v>
      </c>
    </row>
    <row r="617" spans="1:8" ht="15.75" x14ac:dyDescent="0.25">
      <c r="A617" s="5">
        <v>37325</v>
      </c>
      <c r="B617" s="4" t="s">
        <v>4</v>
      </c>
      <c r="C617" s="4">
        <v>180</v>
      </c>
      <c r="D617" s="4">
        <v>58</v>
      </c>
      <c r="E617" s="4" t="s">
        <v>2402</v>
      </c>
      <c r="F617" s="6" t="s">
        <v>1262</v>
      </c>
      <c r="G617" s="4" t="s">
        <v>2403</v>
      </c>
      <c r="H617" s="4" t="s">
        <v>637</v>
      </c>
    </row>
    <row r="618" spans="1:8" ht="15.75" x14ac:dyDescent="0.25">
      <c r="A618" s="5">
        <v>38376</v>
      </c>
      <c r="B618" s="4" t="s">
        <v>4</v>
      </c>
      <c r="C618" s="4">
        <v>160</v>
      </c>
      <c r="D618" s="4">
        <v>65</v>
      </c>
      <c r="E618" s="4" t="s">
        <v>2416</v>
      </c>
      <c r="F618" s="6" t="s">
        <v>1278</v>
      </c>
      <c r="G618" s="4" t="s">
        <v>2417</v>
      </c>
      <c r="H618" s="4" t="s">
        <v>644</v>
      </c>
    </row>
    <row r="619" spans="1:8" ht="15.75" x14ac:dyDescent="0.25">
      <c r="A619" s="5">
        <v>38134</v>
      </c>
      <c r="B619" s="4" t="s">
        <v>4</v>
      </c>
      <c r="C619" s="4">
        <v>153</v>
      </c>
      <c r="D619" s="4">
        <v>66</v>
      </c>
      <c r="E619" s="4" t="s">
        <v>2418</v>
      </c>
      <c r="F619" s="6" t="s">
        <v>1816</v>
      </c>
      <c r="G619" s="4" t="s">
        <v>2419</v>
      </c>
      <c r="H619" s="4" t="s">
        <v>645</v>
      </c>
    </row>
    <row r="620" spans="1:8" ht="15.75" x14ac:dyDescent="0.25">
      <c r="A620" s="5">
        <v>37779</v>
      </c>
      <c r="B620" s="4" t="s">
        <v>4</v>
      </c>
      <c r="C620" s="4">
        <v>151</v>
      </c>
      <c r="D620" s="4">
        <v>88</v>
      </c>
      <c r="E620" s="4" t="s">
        <v>2434</v>
      </c>
      <c r="F620" s="6" t="s">
        <v>1138</v>
      </c>
      <c r="G620" s="4" t="s">
        <v>2435</v>
      </c>
      <c r="H620" s="4" t="s">
        <v>653</v>
      </c>
    </row>
    <row r="621" spans="1:8" ht="15.75" x14ac:dyDescent="0.25">
      <c r="A621" s="5">
        <v>37751</v>
      </c>
      <c r="B621" s="4" t="s">
        <v>4</v>
      </c>
      <c r="C621" s="4">
        <v>178</v>
      </c>
      <c r="D621" s="4">
        <v>86</v>
      </c>
      <c r="E621" s="4" t="s">
        <v>2450</v>
      </c>
      <c r="F621" s="6" t="s">
        <v>1204</v>
      </c>
      <c r="G621" s="4" t="s">
        <v>2451</v>
      </c>
      <c r="H621" s="4" t="s">
        <v>661</v>
      </c>
    </row>
    <row r="622" spans="1:8" ht="15.75" x14ac:dyDescent="0.25">
      <c r="A622" s="5">
        <v>37166</v>
      </c>
      <c r="B622" s="4" t="s">
        <v>4</v>
      </c>
      <c r="C622" s="4">
        <v>170</v>
      </c>
      <c r="D622" s="4">
        <v>56</v>
      </c>
      <c r="E622" s="4" t="s">
        <v>2454</v>
      </c>
      <c r="F622" s="6" t="s">
        <v>1201</v>
      </c>
      <c r="G622" s="4" t="s">
        <v>2455</v>
      </c>
      <c r="H622" s="4" t="s">
        <v>663</v>
      </c>
    </row>
    <row r="623" spans="1:8" ht="15.75" x14ac:dyDescent="0.25">
      <c r="A623" s="5">
        <v>37878</v>
      </c>
      <c r="B623" s="4" t="s">
        <v>4</v>
      </c>
      <c r="C623" s="4">
        <v>179</v>
      </c>
      <c r="D623" s="4">
        <v>55</v>
      </c>
      <c r="E623" s="4" t="s">
        <v>2472</v>
      </c>
      <c r="F623" s="6" t="s">
        <v>1423</v>
      </c>
      <c r="G623" s="4" t="s">
        <v>2473</v>
      </c>
      <c r="H623" s="4" t="s">
        <v>672</v>
      </c>
    </row>
    <row r="624" spans="1:8" ht="15.75" x14ac:dyDescent="0.25">
      <c r="A624" s="5">
        <v>37607</v>
      </c>
      <c r="B624" s="4" t="s">
        <v>4</v>
      </c>
      <c r="C624" s="4">
        <v>172</v>
      </c>
      <c r="D624" s="4">
        <v>85</v>
      </c>
      <c r="E624" s="4" t="s">
        <v>2484</v>
      </c>
      <c r="F624" s="6" t="s">
        <v>1968</v>
      </c>
      <c r="G624" s="4" t="s">
        <v>2485</v>
      </c>
      <c r="H624" s="4" t="s">
        <v>678</v>
      </c>
    </row>
    <row r="625" spans="1:8" ht="15.75" x14ac:dyDescent="0.25">
      <c r="A625" s="5">
        <v>37749</v>
      </c>
      <c r="B625" s="4" t="s">
        <v>4</v>
      </c>
      <c r="C625" s="4">
        <v>162</v>
      </c>
      <c r="D625" s="4">
        <v>65</v>
      </c>
      <c r="E625" s="4" t="s">
        <v>2432</v>
      </c>
      <c r="F625" s="6" t="s">
        <v>1568</v>
      </c>
      <c r="G625" s="4" t="s">
        <v>2526</v>
      </c>
      <c r="H625" s="4" t="s">
        <v>699</v>
      </c>
    </row>
    <row r="626" spans="1:8" ht="15.75" x14ac:dyDescent="0.25">
      <c r="A626" s="5">
        <v>38251</v>
      </c>
      <c r="B626" s="4" t="s">
        <v>4</v>
      </c>
      <c r="C626" s="4">
        <v>152</v>
      </c>
      <c r="D626" s="4">
        <v>78</v>
      </c>
      <c r="E626" s="4" t="s">
        <v>2535</v>
      </c>
      <c r="F626" s="6" t="s">
        <v>1336</v>
      </c>
      <c r="G626" s="4" t="s">
        <v>2536</v>
      </c>
      <c r="H626" s="4" t="s">
        <v>704</v>
      </c>
    </row>
    <row r="627" spans="1:8" ht="15.75" x14ac:dyDescent="0.25">
      <c r="A627" s="5">
        <v>37489</v>
      </c>
      <c r="B627" s="4" t="s">
        <v>4</v>
      </c>
      <c r="C627" s="4">
        <v>179</v>
      </c>
      <c r="D627" s="4">
        <v>73</v>
      </c>
      <c r="E627" s="4" t="s">
        <v>2539</v>
      </c>
      <c r="F627" s="6" t="s">
        <v>1254</v>
      </c>
      <c r="G627" s="4" t="s">
        <v>2540</v>
      </c>
      <c r="H627" s="4" t="s">
        <v>706</v>
      </c>
    </row>
    <row r="628" spans="1:8" ht="15.75" x14ac:dyDescent="0.25">
      <c r="A628" s="5">
        <v>37918</v>
      </c>
      <c r="B628" s="4" t="s">
        <v>4</v>
      </c>
      <c r="C628" s="4">
        <v>151</v>
      </c>
      <c r="D628" s="4">
        <v>94</v>
      </c>
      <c r="E628" s="4" t="s">
        <v>2546</v>
      </c>
      <c r="F628" s="6" t="s">
        <v>1423</v>
      </c>
      <c r="G628" s="4" t="s">
        <v>2547</v>
      </c>
      <c r="H628" s="4" t="s">
        <v>710</v>
      </c>
    </row>
    <row r="629" spans="1:8" ht="15.75" x14ac:dyDescent="0.25">
      <c r="A629" s="5">
        <v>38404</v>
      </c>
      <c r="B629" s="4" t="s">
        <v>4</v>
      </c>
      <c r="C629" s="4">
        <v>163</v>
      </c>
      <c r="D629" s="4">
        <v>92</v>
      </c>
      <c r="E629" s="4" t="s">
        <v>2571</v>
      </c>
      <c r="F629" s="6" t="s">
        <v>1161</v>
      </c>
      <c r="G629" s="4" t="s">
        <v>2572</v>
      </c>
      <c r="H629" s="4" t="s">
        <v>723</v>
      </c>
    </row>
    <row r="630" spans="1:8" ht="15.75" x14ac:dyDescent="0.25">
      <c r="A630" s="5">
        <v>38449</v>
      </c>
      <c r="B630" s="4" t="s">
        <v>4</v>
      </c>
      <c r="C630" s="4">
        <v>150</v>
      </c>
      <c r="D630" s="4">
        <v>81</v>
      </c>
      <c r="E630" s="4" t="s">
        <v>2584</v>
      </c>
      <c r="F630" s="6" t="s">
        <v>1188</v>
      </c>
      <c r="G630" s="4" t="s">
        <v>2585</v>
      </c>
      <c r="H630" s="4" t="s">
        <v>1004</v>
      </c>
    </row>
    <row r="631" spans="1:8" ht="15.75" x14ac:dyDescent="0.25">
      <c r="A631" s="5">
        <v>37366</v>
      </c>
      <c r="B631" s="4" t="s">
        <v>4</v>
      </c>
      <c r="C631" s="4">
        <v>170</v>
      </c>
      <c r="D631" s="4">
        <v>78</v>
      </c>
      <c r="E631" s="4" t="s">
        <v>2602</v>
      </c>
      <c r="F631" s="6" t="s">
        <v>1774</v>
      </c>
      <c r="G631" s="4" t="s">
        <v>2603</v>
      </c>
      <c r="H631" s="4" t="s">
        <v>738</v>
      </c>
    </row>
    <row r="632" spans="1:8" ht="15.75" x14ac:dyDescent="0.25">
      <c r="A632" s="5">
        <v>37515</v>
      </c>
      <c r="B632" s="4" t="s">
        <v>4</v>
      </c>
      <c r="C632" s="4">
        <v>169</v>
      </c>
      <c r="D632" s="4">
        <v>86</v>
      </c>
      <c r="E632" s="4" t="s">
        <v>2646</v>
      </c>
      <c r="F632" s="6" t="s">
        <v>1081</v>
      </c>
      <c r="G632" s="4" t="s">
        <v>2647</v>
      </c>
      <c r="H632" s="4" t="s">
        <v>760</v>
      </c>
    </row>
    <row r="633" spans="1:8" ht="15.75" x14ac:dyDescent="0.25">
      <c r="A633" s="5">
        <v>37112</v>
      </c>
      <c r="B633" s="4" t="s">
        <v>4</v>
      </c>
      <c r="C633" s="4">
        <v>165</v>
      </c>
      <c r="D633" s="4">
        <v>84</v>
      </c>
      <c r="E633" s="4" t="s">
        <v>2648</v>
      </c>
      <c r="F633" s="6" t="s">
        <v>1477</v>
      </c>
      <c r="G633" s="4" t="s">
        <v>2649</v>
      </c>
      <c r="H633" s="4" t="s">
        <v>761</v>
      </c>
    </row>
    <row r="634" spans="1:8" ht="15.75" x14ac:dyDescent="0.25">
      <c r="A634" s="5">
        <v>37325</v>
      </c>
      <c r="B634" s="4" t="s">
        <v>4</v>
      </c>
      <c r="C634" s="4">
        <v>171</v>
      </c>
      <c r="D634" s="4">
        <v>58</v>
      </c>
      <c r="E634" s="4" t="s">
        <v>2652</v>
      </c>
      <c r="F634" s="6" t="s">
        <v>1220</v>
      </c>
      <c r="G634" s="4" t="s">
        <v>2653</v>
      </c>
      <c r="H634" s="4" t="s">
        <v>763</v>
      </c>
    </row>
    <row r="635" spans="1:8" ht="15.75" x14ac:dyDescent="0.25">
      <c r="A635" s="5">
        <v>38050</v>
      </c>
      <c r="B635" s="4" t="s">
        <v>4</v>
      </c>
      <c r="C635" s="4">
        <v>165</v>
      </c>
      <c r="D635" s="4">
        <v>56</v>
      </c>
      <c r="E635" s="4" t="s">
        <v>2656</v>
      </c>
      <c r="F635" s="6" t="s">
        <v>1207</v>
      </c>
      <c r="G635" s="4" t="s">
        <v>2657</v>
      </c>
      <c r="H635" s="4" t="s">
        <v>765</v>
      </c>
    </row>
    <row r="636" spans="1:8" ht="15.75" x14ac:dyDescent="0.25">
      <c r="A636" s="5">
        <v>37060</v>
      </c>
      <c r="B636" s="4" t="s">
        <v>4</v>
      </c>
      <c r="C636" s="4">
        <v>150</v>
      </c>
      <c r="D636" s="4">
        <v>92</v>
      </c>
      <c r="E636" s="4" t="s">
        <v>2658</v>
      </c>
      <c r="F636" s="6" t="s">
        <v>1194</v>
      </c>
      <c r="G636" s="4" t="s">
        <v>2659</v>
      </c>
      <c r="H636" s="4" t="s">
        <v>766</v>
      </c>
    </row>
    <row r="637" spans="1:8" ht="15.75" x14ac:dyDescent="0.25">
      <c r="A637" s="5">
        <v>38171</v>
      </c>
      <c r="B637" s="4" t="s">
        <v>4</v>
      </c>
      <c r="C637" s="4">
        <v>168</v>
      </c>
      <c r="D637" s="4">
        <v>86</v>
      </c>
      <c r="E637" s="4" t="s">
        <v>2680</v>
      </c>
      <c r="F637" s="6" t="s">
        <v>1188</v>
      </c>
      <c r="G637" s="4" t="s">
        <v>2681</v>
      </c>
      <c r="H637" s="4" t="s">
        <v>778</v>
      </c>
    </row>
    <row r="638" spans="1:8" ht="15.75" x14ac:dyDescent="0.25">
      <c r="A638" s="5">
        <v>38086</v>
      </c>
      <c r="B638" s="4" t="s">
        <v>4</v>
      </c>
      <c r="C638" s="4">
        <v>162</v>
      </c>
      <c r="D638" s="4">
        <v>79</v>
      </c>
      <c r="E638" s="4" t="s">
        <v>2690</v>
      </c>
      <c r="F638" s="6" t="s">
        <v>1816</v>
      </c>
      <c r="G638" s="4" t="s">
        <v>2691</v>
      </c>
      <c r="H638" s="4" t="s">
        <v>783</v>
      </c>
    </row>
    <row r="639" spans="1:8" ht="15.75" x14ac:dyDescent="0.25">
      <c r="A639" s="5">
        <v>37704</v>
      </c>
      <c r="B639" s="4" t="s">
        <v>4</v>
      </c>
      <c r="C639" s="4">
        <v>167</v>
      </c>
      <c r="D639" s="4">
        <v>80</v>
      </c>
      <c r="E639" s="4" t="s">
        <v>2702</v>
      </c>
      <c r="F639" s="6" t="s">
        <v>1130</v>
      </c>
      <c r="G639" s="4" t="s">
        <v>2703</v>
      </c>
      <c r="H639" s="4" t="s">
        <v>789</v>
      </c>
    </row>
    <row r="640" spans="1:8" ht="15.75" x14ac:dyDescent="0.25">
      <c r="A640" s="5">
        <v>37219</v>
      </c>
      <c r="B640" s="4" t="s">
        <v>4</v>
      </c>
      <c r="C640" s="4">
        <v>164</v>
      </c>
      <c r="D640" s="4">
        <v>49</v>
      </c>
      <c r="E640" s="4" t="s">
        <v>2817</v>
      </c>
      <c r="F640" s="6" t="s">
        <v>1588</v>
      </c>
      <c r="G640" s="4" t="s">
        <v>2818</v>
      </c>
      <c r="H640" s="4" t="s">
        <v>847</v>
      </c>
    </row>
    <row r="641" spans="1:8" ht="15.75" x14ac:dyDescent="0.25">
      <c r="A641" s="5">
        <v>37429</v>
      </c>
      <c r="B641" s="4" t="s">
        <v>4</v>
      </c>
      <c r="C641" s="4">
        <v>153</v>
      </c>
      <c r="D641" s="4">
        <v>89</v>
      </c>
      <c r="E641" s="4" t="s">
        <v>2847</v>
      </c>
      <c r="F641" s="6" t="s">
        <v>1379</v>
      </c>
      <c r="G641" s="4" t="s">
        <v>2848</v>
      </c>
      <c r="H641" s="4" t="s">
        <v>859</v>
      </c>
    </row>
    <row r="642" spans="1:8" ht="15.75" x14ac:dyDescent="0.25">
      <c r="A642" s="5">
        <v>37690</v>
      </c>
      <c r="B642" s="4" t="s">
        <v>4</v>
      </c>
      <c r="C642" s="4">
        <v>158</v>
      </c>
      <c r="D642" s="4">
        <v>64</v>
      </c>
      <c r="E642" s="4" t="s">
        <v>2857</v>
      </c>
      <c r="F642" s="6" t="s">
        <v>1114</v>
      </c>
      <c r="G642" s="4" t="s">
        <v>2858</v>
      </c>
      <c r="H642" s="4" t="s">
        <v>864</v>
      </c>
    </row>
    <row r="643" spans="1:8" ht="15.75" x14ac:dyDescent="0.25">
      <c r="A643" s="5">
        <v>37921</v>
      </c>
      <c r="B643" s="4" t="s">
        <v>4</v>
      </c>
      <c r="C643" s="4">
        <v>168</v>
      </c>
      <c r="D643" s="4">
        <v>67</v>
      </c>
      <c r="E643" s="4" t="s">
        <v>2877</v>
      </c>
      <c r="F643" s="6" t="s">
        <v>1156</v>
      </c>
      <c r="G643" s="4" t="s">
        <v>2878</v>
      </c>
      <c r="H643" s="4" t="s">
        <v>874</v>
      </c>
    </row>
    <row r="644" spans="1:8" ht="15.75" x14ac:dyDescent="0.25">
      <c r="A644" s="5">
        <v>37542</v>
      </c>
      <c r="B644" s="4" t="s">
        <v>4</v>
      </c>
      <c r="C644" s="4">
        <v>167</v>
      </c>
      <c r="D644" s="4">
        <v>72</v>
      </c>
      <c r="E644" s="4" t="s">
        <v>2887</v>
      </c>
      <c r="F644" s="6" t="s">
        <v>1114</v>
      </c>
      <c r="G644" s="4" t="s">
        <v>2888</v>
      </c>
      <c r="H644" s="4" t="s">
        <v>879</v>
      </c>
    </row>
    <row r="645" spans="1:8" ht="15.75" x14ac:dyDescent="0.25">
      <c r="A645" s="5">
        <v>38176</v>
      </c>
      <c r="B645" s="4" t="s">
        <v>4</v>
      </c>
      <c r="C645" s="4">
        <v>154</v>
      </c>
      <c r="D645" s="4">
        <v>47</v>
      </c>
      <c r="E645" s="4" t="s">
        <v>2909</v>
      </c>
      <c r="F645" s="6" t="s">
        <v>1284</v>
      </c>
      <c r="G645" s="4" t="s">
        <v>2910</v>
      </c>
      <c r="H645" s="4" t="s">
        <v>890</v>
      </c>
    </row>
    <row r="646" spans="1:8" ht="15.75" x14ac:dyDescent="0.25">
      <c r="A646" s="5">
        <v>37582</v>
      </c>
      <c r="B646" s="4" t="s">
        <v>4</v>
      </c>
      <c r="C646" s="4">
        <v>154</v>
      </c>
      <c r="D646" s="4">
        <v>87</v>
      </c>
      <c r="E646" s="4" t="s">
        <v>2931</v>
      </c>
      <c r="F646" s="6" t="s">
        <v>1084</v>
      </c>
      <c r="G646" s="4" t="s">
        <v>2932</v>
      </c>
      <c r="H646" s="4" t="s">
        <v>901</v>
      </c>
    </row>
    <row r="647" spans="1:8" ht="15.75" x14ac:dyDescent="0.25">
      <c r="A647" s="5">
        <v>37198</v>
      </c>
      <c r="B647" s="4" t="s">
        <v>4</v>
      </c>
      <c r="C647" s="4">
        <v>174</v>
      </c>
      <c r="D647" s="4">
        <v>78</v>
      </c>
      <c r="E647" s="4" t="s">
        <v>2947</v>
      </c>
      <c r="F647" s="6" t="s">
        <v>1278</v>
      </c>
      <c r="G647" s="4" t="s">
        <v>2948</v>
      </c>
      <c r="H647" s="4" t="s">
        <v>13</v>
      </c>
    </row>
    <row r="648" spans="1:8" ht="15.75" x14ac:dyDescent="0.25">
      <c r="A648" s="5">
        <v>37531</v>
      </c>
      <c r="B648" s="4" t="s">
        <v>4</v>
      </c>
      <c r="C648" s="4">
        <v>166</v>
      </c>
      <c r="D648" s="4">
        <v>80</v>
      </c>
      <c r="E648" s="4" t="s">
        <v>2975</v>
      </c>
      <c r="F648" s="6" t="s">
        <v>1194</v>
      </c>
      <c r="G648" s="4" t="s">
        <v>2976</v>
      </c>
      <c r="H648" s="4" t="s">
        <v>922</v>
      </c>
    </row>
    <row r="649" spans="1:8" ht="15.75" x14ac:dyDescent="0.25">
      <c r="A649" s="5">
        <v>37270</v>
      </c>
      <c r="B649" s="4" t="s">
        <v>4</v>
      </c>
      <c r="C649" s="4">
        <v>154</v>
      </c>
      <c r="D649" s="4">
        <v>50</v>
      </c>
      <c r="E649" s="4" t="s">
        <v>2983</v>
      </c>
      <c r="F649" s="6" t="s">
        <v>1856</v>
      </c>
      <c r="G649" s="4" t="s">
        <v>2984</v>
      </c>
      <c r="H649" s="4" t="s">
        <v>926</v>
      </c>
    </row>
    <row r="650" spans="1:8" ht="15.75" x14ac:dyDescent="0.25">
      <c r="A650" s="5">
        <v>37891</v>
      </c>
      <c r="B650" s="4" t="s">
        <v>4</v>
      </c>
      <c r="C650" s="4">
        <v>156</v>
      </c>
      <c r="D650" s="4">
        <v>63</v>
      </c>
      <c r="E650" s="4" t="s">
        <v>2987</v>
      </c>
      <c r="F650" s="6" t="s">
        <v>1588</v>
      </c>
      <c r="G650" s="4" t="s">
        <v>2988</v>
      </c>
      <c r="H650" s="4" t="s">
        <v>928</v>
      </c>
    </row>
    <row r="651" spans="1:8" ht="15.75" x14ac:dyDescent="0.25">
      <c r="A651" s="5">
        <v>37027</v>
      </c>
      <c r="B651" s="4" t="s">
        <v>4</v>
      </c>
      <c r="C651" s="4">
        <v>157</v>
      </c>
      <c r="D651" s="4">
        <v>61</v>
      </c>
      <c r="E651" s="4" t="s">
        <v>3013</v>
      </c>
      <c r="F651" s="6" t="s">
        <v>1120</v>
      </c>
      <c r="G651" s="4" t="s">
        <v>3014</v>
      </c>
      <c r="H651" s="4" t="s">
        <v>942</v>
      </c>
    </row>
    <row r="652" spans="1:8" ht="15.75" x14ac:dyDescent="0.25">
      <c r="A652" s="5">
        <v>37683</v>
      </c>
      <c r="B652" s="4" t="s">
        <v>4</v>
      </c>
      <c r="C652" s="4">
        <v>153</v>
      </c>
      <c r="D652" s="4">
        <v>69</v>
      </c>
      <c r="E652" s="4" t="s">
        <v>3015</v>
      </c>
      <c r="F652" s="6" t="s">
        <v>1114</v>
      </c>
      <c r="G652" s="4" t="s">
        <v>3016</v>
      </c>
      <c r="H652" s="4" t="s">
        <v>943</v>
      </c>
    </row>
    <row r="653" spans="1:8" ht="15.75" x14ac:dyDescent="0.25">
      <c r="A653" s="5">
        <v>38369</v>
      </c>
      <c r="B653" s="4" t="s">
        <v>4</v>
      </c>
      <c r="C653" s="4">
        <v>155</v>
      </c>
      <c r="D653" s="4">
        <v>73</v>
      </c>
      <c r="E653" s="4" t="s">
        <v>3040</v>
      </c>
      <c r="F653" s="6" t="s">
        <v>1251</v>
      </c>
      <c r="G653" s="4" t="s">
        <v>3041</v>
      </c>
      <c r="H653" s="4" t="s">
        <v>956</v>
      </c>
    </row>
    <row r="654" spans="1:8" ht="15.75" x14ac:dyDescent="0.25">
      <c r="A654" s="5">
        <v>37931</v>
      </c>
      <c r="B654" s="4" t="s">
        <v>4</v>
      </c>
      <c r="C654" s="4">
        <v>175</v>
      </c>
      <c r="D654" s="4">
        <v>73</v>
      </c>
      <c r="E654" s="4" t="s">
        <v>3075</v>
      </c>
      <c r="F654" s="6" t="s">
        <v>1075</v>
      </c>
      <c r="G654" s="4" t="s">
        <v>3076</v>
      </c>
      <c r="H654" s="4" t="s">
        <v>974</v>
      </c>
    </row>
    <row r="655" spans="1:8" ht="15.75" x14ac:dyDescent="0.25">
      <c r="A655" s="5">
        <v>37038</v>
      </c>
      <c r="B655" s="4" t="s">
        <v>4</v>
      </c>
      <c r="C655" s="4">
        <v>157</v>
      </c>
      <c r="D655" s="4">
        <v>54</v>
      </c>
      <c r="E655" s="4" t="s">
        <v>3093</v>
      </c>
      <c r="F655" s="6" t="s">
        <v>1075</v>
      </c>
      <c r="G655" s="4" t="s">
        <v>3094</v>
      </c>
      <c r="H655" s="4" t="s">
        <v>983</v>
      </c>
    </row>
    <row r="656" spans="1:8" ht="15.75" x14ac:dyDescent="0.25">
      <c r="A656" s="5">
        <v>37968</v>
      </c>
      <c r="B656" s="4" t="s">
        <v>4</v>
      </c>
      <c r="C656" s="4">
        <v>180</v>
      </c>
      <c r="D656" s="4">
        <v>55</v>
      </c>
      <c r="E656" s="4" t="s">
        <v>3095</v>
      </c>
      <c r="F656" s="6" t="s">
        <v>1443</v>
      </c>
      <c r="G656" s="4" t="s">
        <v>3096</v>
      </c>
      <c r="H656" s="4" t="s">
        <v>984</v>
      </c>
    </row>
    <row r="657" spans="1:8" ht="15.75" x14ac:dyDescent="0.25">
      <c r="A657" s="5">
        <v>38374</v>
      </c>
      <c r="B657" s="4" t="s">
        <v>4</v>
      </c>
      <c r="C657" s="4">
        <v>173</v>
      </c>
      <c r="D657" s="4">
        <v>55</v>
      </c>
      <c r="E657" s="4" t="s">
        <v>3130</v>
      </c>
      <c r="F657" s="6" t="s">
        <v>1078</v>
      </c>
      <c r="G657" s="4" t="s">
        <v>3131</v>
      </c>
      <c r="H657" s="4" t="s">
        <v>1002</v>
      </c>
    </row>
    <row r="658" spans="1:8" ht="15.75" x14ac:dyDescent="0.25">
      <c r="A658" s="5">
        <v>37449</v>
      </c>
      <c r="B658" s="4" t="s">
        <v>7</v>
      </c>
      <c r="C658" s="4">
        <v>167</v>
      </c>
      <c r="D658" s="4">
        <v>45</v>
      </c>
      <c r="E658" s="4" t="s">
        <v>1083</v>
      </c>
      <c r="F658" s="6" t="s">
        <v>1084</v>
      </c>
      <c r="G658" s="4" t="s">
        <v>1085</v>
      </c>
      <c r="H658" s="4" t="s">
        <v>27</v>
      </c>
    </row>
    <row r="659" spans="1:8" ht="15.75" x14ac:dyDescent="0.25">
      <c r="A659" s="5">
        <v>38132</v>
      </c>
      <c r="B659" s="4" t="s">
        <v>7</v>
      </c>
      <c r="C659" s="4">
        <v>151</v>
      </c>
      <c r="D659" s="4">
        <v>59</v>
      </c>
      <c r="E659" s="4" t="s">
        <v>1096</v>
      </c>
      <c r="F659" s="6" t="s">
        <v>1072</v>
      </c>
      <c r="G659" s="4" t="s">
        <v>1097</v>
      </c>
      <c r="H659" s="4" t="s">
        <v>31</v>
      </c>
    </row>
    <row r="660" spans="1:8" ht="15.75" x14ac:dyDescent="0.25">
      <c r="A660" s="5">
        <v>37397</v>
      </c>
      <c r="B660" s="4" t="s">
        <v>7</v>
      </c>
      <c r="C660" s="4">
        <v>173</v>
      </c>
      <c r="D660" s="4">
        <v>74</v>
      </c>
      <c r="E660" s="4" t="s">
        <v>1110</v>
      </c>
      <c r="F660" s="6" t="s">
        <v>1111</v>
      </c>
      <c r="G660" s="4" t="s">
        <v>1112</v>
      </c>
      <c r="H660" s="4" t="s">
        <v>36</v>
      </c>
    </row>
    <row r="661" spans="1:8" ht="15.75" x14ac:dyDescent="0.25">
      <c r="A661" s="5">
        <v>37682</v>
      </c>
      <c r="B661" s="4" t="s">
        <v>7</v>
      </c>
      <c r="C661" s="4">
        <v>180</v>
      </c>
      <c r="D661" s="4">
        <v>74</v>
      </c>
      <c r="E661" s="4" t="s">
        <v>1166</v>
      </c>
      <c r="F661" s="6" t="s">
        <v>1167</v>
      </c>
      <c r="G661" s="4" t="s">
        <v>1168</v>
      </c>
      <c r="H661" s="4" t="s">
        <v>57</v>
      </c>
    </row>
    <row r="662" spans="1:8" ht="15.75" x14ac:dyDescent="0.25">
      <c r="A662" s="5">
        <v>37728</v>
      </c>
      <c r="B662" s="4" t="s">
        <v>7</v>
      </c>
      <c r="C662" s="4">
        <v>175</v>
      </c>
      <c r="D662" s="4">
        <v>77</v>
      </c>
      <c r="E662" s="4" t="s">
        <v>1190</v>
      </c>
      <c r="F662" s="6" t="s">
        <v>1191</v>
      </c>
      <c r="G662" s="4" t="s">
        <v>1192</v>
      </c>
      <c r="H662" s="4" t="s">
        <v>66</v>
      </c>
    </row>
    <row r="663" spans="1:8" ht="15.75" x14ac:dyDescent="0.25">
      <c r="A663" s="5">
        <v>37023</v>
      </c>
      <c r="B663" s="4" t="s">
        <v>7</v>
      </c>
      <c r="C663" s="4">
        <v>165</v>
      </c>
      <c r="D663" s="4">
        <v>56</v>
      </c>
      <c r="E663" s="4" t="s">
        <v>1219</v>
      </c>
      <c r="F663" s="6" t="s">
        <v>1220</v>
      </c>
      <c r="G663" s="4" t="s">
        <v>1221</v>
      </c>
      <c r="H663" s="4" t="s">
        <v>77</v>
      </c>
    </row>
    <row r="664" spans="1:8" ht="15.75" x14ac:dyDescent="0.25">
      <c r="A664" s="5">
        <v>37222</v>
      </c>
      <c r="B664" s="4" t="s">
        <v>7</v>
      </c>
      <c r="C664" s="4">
        <v>178</v>
      </c>
      <c r="D664" s="4">
        <v>91</v>
      </c>
      <c r="E664" s="4" t="s">
        <v>1222</v>
      </c>
      <c r="F664" s="6" t="s">
        <v>1141</v>
      </c>
      <c r="G664" s="4" t="s">
        <v>1223</v>
      </c>
      <c r="H664" s="4" t="s">
        <v>78</v>
      </c>
    </row>
    <row r="665" spans="1:8" ht="15.75" x14ac:dyDescent="0.25">
      <c r="A665" s="5">
        <v>38109</v>
      </c>
      <c r="B665" s="4" t="s">
        <v>7</v>
      </c>
      <c r="C665" s="4">
        <v>175</v>
      </c>
      <c r="D665" s="4">
        <v>52</v>
      </c>
      <c r="E665" s="4" t="s">
        <v>1230</v>
      </c>
      <c r="F665" s="6" t="s">
        <v>1231</v>
      </c>
      <c r="G665" s="4" t="s">
        <v>1232</v>
      </c>
      <c r="H665" s="4" t="s">
        <v>81</v>
      </c>
    </row>
    <row r="666" spans="1:8" ht="15.75" x14ac:dyDescent="0.25">
      <c r="A666" s="5">
        <v>37476</v>
      </c>
      <c r="B666" s="4" t="s">
        <v>7</v>
      </c>
      <c r="C666" s="4">
        <v>173</v>
      </c>
      <c r="D666" s="4">
        <v>69</v>
      </c>
      <c r="E666" s="4" t="s">
        <v>1253</v>
      </c>
      <c r="F666" s="6" t="s">
        <v>1254</v>
      </c>
      <c r="G666" s="4" t="s">
        <v>1255</v>
      </c>
      <c r="H666" s="4" t="s">
        <v>90</v>
      </c>
    </row>
    <row r="667" spans="1:8" ht="15.75" x14ac:dyDescent="0.25">
      <c r="A667" s="5">
        <v>37351</v>
      </c>
      <c r="B667" s="4" t="s">
        <v>7</v>
      </c>
      <c r="C667" s="4">
        <v>174</v>
      </c>
      <c r="D667" s="4">
        <v>92</v>
      </c>
      <c r="E667" s="4" t="s">
        <v>1268</v>
      </c>
      <c r="F667" s="6" t="s">
        <v>1269</v>
      </c>
      <c r="G667" s="4" t="s">
        <v>1270</v>
      </c>
      <c r="H667" s="4" t="s">
        <v>96</v>
      </c>
    </row>
    <row r="668" spans="1:8" ht="15.75" x14ac:dyDescent="0.25">
      <c r="A668" s="5">
        <v>37962</v>
      </c>
      <c r="B668" s="4" t="s">
        <v>7</v>
      </c>
      <c r="C668" s="4">
        <v>151</v>
      </c>
      <c r="D668" s="4">
        <v>50</v>
      </c>
      <c r="E668" s="4" t="s">
        <v>1286</v>
      </c>
      <c r="F668" s="6" t="s">
        <v>1287</v>
      </c>
      <c r="G668" s="4" t="s">
        <v>1288</v>
      </c>
      <c r="H668" s="4" t="s">
        <v>103</v>
      </c>
    </row>
    <row r="669" spans="1:8" ht="15.75" x14ac:dyDescent="0.25">
      <c r="A669" s="5">
        <v>37090</v>
      </c>
      <c r="B669" s="4" t="s">
        <v>7</v>
      </c>
      <c r="C669" s="4">
        <v>159</v>
      </c>
      <c r="D669" s="4">
        <v>89</v>
      </c>
      <c r="E669" s="4" t="s">
        <v>1430</v>
      </c>
      <c r="F669" s="6" t="s">
        <v>1144</v>
      </c>
      <c r="G669" s="4" t="s">
        <v>1431</v>
      </c>
      <c r="H669" s="4" t="s">
        <v>165</v>
      </c>
    </row>
    <row r="670" spans="1:8" ht="15.75" x14ac:dyDescent="0.25">
      <c r="A670" s="5">
        <v>38314</v>
      </c>
      <c r="B670" s="4" t="s">
        <v>7</v>
      </c>
      <c r="C670" s="4">
        <v>153</v>
      </c>
      <c r="D670" s="4">
        <v>84</v>
      </c>
      <c r="E670" s="4" t="s">
        <v>1434</v>
      </c>
      <c r="F670" s="6" t="s">
        <v>1341</v>
      </c>
      <c r="G670" s="4" t="s">
        <v>1435</v>
      </c>
      <c r="H670" s="4" t="s">
        <v>167</v>
      </c>
    </row>
    <row r="671" spans="1:8" ht="15.75" x14ac:dyDescent="0.25">
      <c r="A671" s="5">
        <v>37953</v>
      </c>
      <c r="B671" s="4" t="s">
        <v>7</v>
      </c>
      <c r="C671" s="4">
        <v>162</v>
      </c>
      <c r="D671" s="4">
        <v>78</v>
      </c>
      <c r="E671" s="4" t="s">
        <v>1445</v>
      </c>
      <c r="F671" s="6" t="s">
        <v>1201</v>
      </c>
      <c r="G671" s="4" t="s">
        <v>1446</v>
      </c>
      <c r="H671" s="4" t="s">
        <v>172</v>
      </c>
    </row>
    <row r="672" spans="1:8" ht="15.75" x14ac:dyDescent="0.25">
      <c r="A672" s="5">
        <v>37119</v>
      </c>
      <c r="B672" s="4" t="s">
        <v>7</v>
      </c>
      <c r="C672" s="4">
        <v>179</v>
      </c>
      <c r="D672" s="4">
        <v>74</v>
      </c>
      <c r="E672" s="4" t="s">
        <v>1479</v>
      </c>
      <c r="F672" s="6" t="s">
        <v>1309</v>
      </c>
      <c r="G672" s="4" t="s">
        <v>1480</v>
      </c>
      <c r="H672" s="4" t="s">
        <v>188</v>
      </c>
    </row>
    <row r="673" spans="1:8" ht="15.75" x14ac:dyDescent="0.25">
      <c r="A673" s="5">
        <v>37613</v>
      </c>
      <c r="B673" s="4" t="s">
        <v>7</v>
      </c>
      <c r="C673" s="4">
        <v>176</v>
      </c>
      <c r="D673" s="4">
        <v>63</v>
      </c>
      <c r="E673" s="4" t="s">
        <v>1510</v>
      </c>
      <c r="F673" s="6" t="s">
        <v>1316</v>
      </c>
      <c r="G673" s="4" t="s">
        <v>1511</v>
      </c>
      <c r="H673" s="4" t="s">
        <v>203</v>
      </c>
    </row>
    <row r="674" spans="1:8" ht="15.75" x14ac:dyDescent="0.25">
      <c r="A674" s="5">
        <v>37674</v>
      </c>
      <c r="B674" s="4" t="s">
        <v>7</v>
      </c>
      <c r="C674" s="4">
        <v>160</v>
      </c>
      <c r="D674" s="4">
        <v>57</v>
      </c>
      <c r="E674" s="4" t="s">
        <v>1528</v>
      </c>
      <c r="F674" s="6" t="s">
        <v>1443</v>
      </c>
      <c r="G674" s="4" t="s">
        <v>1529</v>
      </c>
      <c r="H674" s="4" t="s">
        <v>211</v>
      </c>
    </row>
    <row r="675" spans="1:8" ht="15.75" x14ac:dyDescent="0.25">
      <c r="A675" s="5">
        <v>37405</v>
      </c>
      <c r="B675" s="4" t="s">
        <v>7</v>
      </c>
      <c r="C675" s="4">
        <v>176</v>
      </c>
      <c r="D675" s="4">
        <v>63</v>
      </c>
      <c r="E675" s="4" t="s">
        <v>1539</v>
      </c>
      <c r="F675" s="6" t="s">
        <v>1262</v>
      </c>
      <c r="G675" s="4" t="s">
        <v>1540</v>
      </c>
      <c r="H675" s="4" t="s">
        <v>216</v>
      </c>
    </row>
    <row r="676" spans="1:8" ht="15.75" x14ac:dyDescent="0.25">
      <c r="A676" s="5">
        <v>37983</v>
      </c>
      <c r="B676" s="4" t="s">
        <v>7</v>
      </c>
      <c r="C676" s="4">
        <v>178</v>
      </c>
      <c r="D676" s="4">
        <v>79</v>
      </c>
      <c r="E676" s="4" t="s">
        <v>1541</v>
      </c>
      <c r="F676" s="6" t="s">
        <v>1303</v>
      </c>
      <c r="G676" s="4" t="s">
        <v>1542</v>
      </c>
      <c r="H676" s="4" t="s">
        <v>217</v>
      </c>
    </row>
    <row r="677" spans="1:8" ht="15.75" x14ac:dyDescent="0.25">
      <c r="A677" s="5">
        <v>38115</v>
      </c>
      <c r="B677" s="4" t="s">
        <v>7</v>
      </c>
      <c r="C677" s="4">
        <v>161</v>
      </c>
      <c r="D677" s="4">
        <v>78</v>
      </c>
      <c r="E677" s="4" t="s">
        <v>1565</v>
      </c>
      <c r="F677" s="6" t="s">
        <v>1078</v>
      </c>
      <c r="G677" s="4" t="s">
        <v>1566</v>
      </c>
      <c r="H677" s="4" t="s">
        <v>229</v>
      </c>
    </row>
    <row r="678" spans="1:8" ht="15.75" x14ac:dyDescent="0.25">
      <c r="A678" s="5">
        <v>38121</v>
      </c>
      <c r="B678" s="4" t="s">
        <v>7</v>
      </c>
      <c r="C678" s="4">
        <v>151</v>
      </c>
      <c r="D678" s="4">
        <v>61</v>
      </c>
      <c r="E678" s="4" t="s">
        <v>1579</v>
      </c>
      <c r="F678" s="6" t="s">
        <v>1201</v>
      </c>
      <c r="G678" s="4" t="s">
        <v>1580</v>
      </c>
      <c r="H678" s="4" t="s">
        <v>235</v>
      </c>
    </row>
    <row r="679" spans="1:8" ht="15.75" x14ac:dyDescent="0.25">
      <c r="A679" s="5">
        <v>37054</v>
      </c>
      <c r="B679" s="4" t="s">
        <v>7</v>
      </c>
      <c r="C679" s="4">
        <v>165</v>
      </c>
      <c r="D679" s="4">
        <v>89</v>
      </c>
      <c r="E679" s="4" t="s">
        <v>1590</v>
      </c>
      <c r="F679" s="6" t="s">
        <v>1423</v>
      </c>
      <c r="G679" s="4" t="s">
        <v>1591</v>
      </c>
      <c r="H679" s="4" t="s">
        <v>240</v>
      </c>
    </row>
    <row r="680" spans="1:8" ht="15.75" x14ac:dyDescent="0.25">
      <c r="A680" s="5">
        <v>37537</v>
      </c>
      <c r="B680" s="4" t="s">
        <v>7</v>
      </c>
      <c r="C680" s="4">
        <v>152</v>
      </c>
      <c r="D680" s="4">
        <v>79</v>
      </c>
      <c r="E680" s="4" t="s">
        <v>1604</v>
      </c>
      <c r="F680" s="6" t="s">
        <v>1078</v>
      </c>
      <c r="G680" s="4" t="s">
        <v>1605</v>
      </c>
      <c r="H680" s="4" t="s">
        <v>247</v>
      </c>
    </row>
    <row r="681" spans="1:8" ht="15.75" x14ac:dyDescent="0.25">
      <c r="A681" s="5">
        <v>38232</v>
      </c>
      <c r="B681" s="4" t="s">
        <v>7</v>
      </c>
      <c r="C681" s="4">
        <v>171</v>
      </c>
      <c r="D681" s="4">
        <v>68</v>
      </c>
      <c r="E681" s="4" t="s">
        <v>1626</v>
      </c>
      <c r="F681" s="6" t="s">
        <v>1138</v>
      </c>
      <c r="G681" s="4" t="s">
        <v>1627</v>
      </c>
      <c r="H681" s="4" t="s">
        <v>258</v>
      </c>
    </row>
    <row r="682" spans="1:8" ht="15.75" x14ac:dyDescent="0.25">
      <c r="A682" s="5">
        <v>37365</v>
      </c>
      <c r="B682" s="4" t="s">
        <v>7</v>
      </c>
      <c r="C682" s="4">
        <v>175</v>
      </c>
      <c r="D682" s="4">
        <v>46</v>
      </c>
      <c r="E682" s="4" t="s">
        <v>1642</v>
      </c>
      <c r="F682" s="6" t="s">
        <v>1060</v>
      </c>
      <c r="G682" s="4" t="s">
        <v>1643</v>
      </c>
      <c r="H682" s="4" t="s">
        <v>266</v>
      </c>
    </row>
    <row r="683" spans="1:8" ht="15.75" x14ac:dyDescent="0.25">
      <c r="A683" s="5">
        <v>38455</v>
      </c>
      <c r="B683" s="4" t="s">
        <v>7</v>
      </c>
      <c r="C683" s="4">
        <v>153</v>
      </c>
      <c r="D683" s="4">
        <v>51</v>
      </c>
      <c r="E683" s="4" t="s">
        <v>1650</v>
      </c>
      <c r="F683" s="6" t="s">
        <v>1352</v>
      </c>
      <c r="G683" s="4" t="s">
        <v>1651</v>
      </c>
      <c r="H683" s="4" t="s">
        <v>270</v>
      </c>
    </row>
    <row r="684" spans="1:8" ht="15.75" x14ac:dyDescent="0.25">
      <c r="A684" s="5">
        <v>37118</v>
      </c>
      <c r="B684" s="4" t="s">
        <v>7</v>
      </c>
      <c r="C684" s="4">
        <v>169</v>
      </c>
      <c r="D684" s="4">
        <v>83</v>
      </c>
      <c r="E684" s="4" t="s">
        <v>1660</v>
      </c>
      <c r="F684" s="6" t="s">
        <v>1231</v>
      </c>
      <c r="G684" s="4" t="s">
        <v>1661</v>
      </c>
      <c r="H684" s="4" t="s">
        <v>275</v>
      </c>
    </row>
    <row r="685" spans="1:8" ht="15.75" x14ac:dyDescent="0.25">
      <c r="A685" s="5">
        <v>37703</v>
      </c>
      <c r="B685" s="4" t="s">
        <v>7</v>
      </c>
      <c r="C685" s="4">
        <v>159</v>
      </c>
      <c r="D685" s="4">
        <v>82</v>
      </c>
      <c r="E685" s="4" t="s">
        <v>1695</v>
      </c>
      <c r="F685" s="6" t="s">
        <v>1144</v>
      </c>
      <c r="G685" s="4" t="s">
        <v>1696</v>
      </c>
      <c r="H685" s="4" t="s">
        <v>292</v>
      </c>
    </row>
    <row r="686" spans="1:8" ht="15.75" x14ac:dyDescent="0.25">
      <c r="A686" s="5">
        <v>38260</v>
      </c>
      <c r="B686" s="4" t="s">
        <v>7</v>
      </c>
      <c r="C686" s="4">
        <v>153</v>
      </c>
      <c r="D686" s="4">
        <v>69</v>
      </c>
      <c r="E686" s="4" t="s">
        <v>1733</v>
      </c>
      <c r="F686" s="6" t="s">
        <v>1303</v>
      </c>
      <c r="G686" s="4" t="s">
        <v>1734</v>
      </c>
      <c r="H686" s="4" t="s">
        <v>310</v>
      </c>
    </row>
    <row r="687" spans="1:8" ht="15.75" x14ac:dyDescent="0.25">
      <c r="A687" s="5">
        <v>38176</v>
      </c>
      <c r="B687" s="4" t="s">
        <v>7</v>
      </c>
      <c r="C687" s="4">
        <v>161</v>
      </c>
      <c r="D687" s="4">
        <v>49</v>
      </c>
      <c r="E687" s="4" t="s">
        <v>1747</v>
      </c>
      <c r="F687" s="6" t="s">
        <v>1309</v>
      </c>
      <c r="G687" s="4" t="s">
        <v>1748</v>
      </c>
      <c r="H687" s="4" t="s">
        <v>317</v>
      </c>
    </row>
    <row r="688" spans="1:8" ht="15.75" x14ac:dyDescent="0.25">
      <c r="A688" s="5">
        <v>38176</v>
      </c>
      <c r="B688" s="4" t="s">
        <v>7</v>
      </c>
      <c r="C688" s="4">
        <v>154</v>
      </c>
      <c r="D688" s="4">
        <v>68</v>
      </c>
      <c r="E688" s="4" t="s">
        <v>1767</v>
      </c>
      <c r="F688" s="6" t="s">
        <v>1292</v>
      </c>
      <c r="G688" s="4" t="s">
        <v>1768</v>
      </c>
      <c r="H688" s="4" t="s">
        <v>326</v>
      </c>
    </row>
    <row r="689" spans="1:8" ht="15.75" x14ac:dyDescent="0.25">
      <c r="A689" s="5">
        <v>37800</v>
      </c>
      <c r="B689" s="4" t="s">
        <v>7</v>
      </c>
      <c r="C689" s="4">
        <v>175</v>
      </c>
      <c r="D689" s="4">
        <v>70</v>
      </c>
      <c r="E689" s="4" t="s">
        <v>1813</v>
      </c>
      <c r="F689" s="6" t="s">
        <v>1069</v>
      </c>
      <c r="G689" s="4" t="s">
        <v>1814</v>
      </c>
      <c r="H689" s="4" t="s">
        <v>349</v>
      </c>
    </row>
    <row r="690" spans="1:8" ht="15.75" x14ac:dyDescent="0.25">
      <c r="A690" s="5">
        <v>37596</v>
      </c>
      <c r="B690" s="4" t="s">
        <v>7</v>
      </c>
      <c r="C690" s="4">
        <v>156</v>
      </c>
      <c r="D690" s="4">
        <v>70</v>
      </c>
      <c r="E690" s="4" t="s">
        <v>1824</v>
      </c>
      <c r="F690" s="6" t="s">
        <v>1066</v>
      </c>
      <c r="G690" s="4" t="s">
        <v>1825</v>
      </c>
      <c r="H690" s="4" t="s">
        <v>352</v>
      </c>
    </row>
    <row r="691" spans="1:8" ht="15.75" x14ac:dyDescent="0.25">
      <c r="A691" s="5">
        <v>38078</v>
      </c>
      <c r="B691" s="4" t="s">
        <v>7</v>
      </c>
      <c r="C691" s="4">
        <v>174</v>
      </c>
      <c r="D691" s="4">
        <v>87</v>
      </c>
      <c r="E691" s="4" t="s">
        <v>1826</v>
      </c>
      <c r="F691" s="6" t="s">
        <v>1191</v>
      </c>
      <c r="G691" s="4" t="s">
        <v>1827</v>
      </c>
      <c r="H691" s="4" t="s">
        <v>353</v>
      </c>
    </row>
    <row r="692" spans="1:8" ht="15.75" x14ac:dyDescent="0.25">
      <c r="A692" s="5">
        <v>37504</v>
      </c>
      <c r="B692" s="4" t="s">
        <v>7</v>
      </c>
      <c r="C692" s="4">
        <v>156</v>
      </c>
      <c r="D692" s="4">
        <v>95</v>
      </c>
      <c r="E692" s="4" t="s">
        <v>1828</v>
      </c>
      <c r="F692" s="6" t="s">
        <v>1207</v>
      </c>
      <c r="G692" s="4" t="s">
        <v>1829</v>
      </c>
      <c r="H692" s="4" t="s">
        <v>354</v>
      </c>
    </row>
    <row r="693" spans="1:8" ht="15.75" x14ac:dyDescent="0.25">
      <c r="A693" s="5">
        <v>37453</v>
      </c>
      <c r="B693" s="4" t="s">
        <v>7</v>
      </c>
      <c r="C693" s="4">
        <v>175</v>
      </c>
      <c r="D693" s="4">
        <v>86</v>
      </c>
      <c r="E693" s="4" t="s">
        <v>1840</v>
      </c>
      <c r="F693" s="6" t="s">
        <v>1774</v>
      </c>
      <c r="G693" s="4" t="s">
        <v>1841</v>
      </c>
      <c r="H693" s="4" t="s">
        <v>360</v>
      </c>
    </row>
    <row r="694" spans="1:8" ht="15.75" x14ac:dyDescent="0.25">
      <c r="A694" s="5">
        <v>38230</v>
      </c>
      <c r="B694" s="4" t="s">
        <v>7</v>
      </c>
      <c r="C694" s="4">
        <v>153</v>
      </c>
      <c r="D694" s="4">
        <v>82</v>
      </c>
      <c r="E694" s="4" t="s">
        <v>1872</v>
      </c>
      <c r="F694" s="6" t="s">
        <v>1099</v>
      </c>
      <c r="G694" s="4" t="s">
        <v>1873</v>
      </c>
      <c r="H694" s="4" t="s">
        <v>375</v>
      </c>
    </row>
    <row r="695" spans="1:8" ht="15.75" x14ac:dyDescent="0.25">
      <c r="A695" s="5">
        <v>37256</v>
      </c>
      <c r="B695" s="4" t="s">
        <v>7</v>
      </c>
      <c r="C695" s="4">
        <v>172</v>
      </c>
      <c r="D695" s="4">
        <v>48</v>
      </c>
      <c r="E695" s="4" t="s">
        <v>1899</v>
      </c>
      <c r="F695" s="6" t="s">
        <v>1130</v>
      </c>
      <c r="G695" s="4" t="s">
        <v>1900</v>
      </c>
      <c r="H695" s="4" t="s">
        <v>389</v>
      </c>
    </row>
    <row r="696" spans="1:8" ht="15.75" x14ac:dyDescent="0.25">
      <c r="A696" s="5">
        <v>37530</v>
      </c>
      <c r="B696" s="4" t="s">
        <v>7</v>
      </c>
      <c r="C696" s="4">
        <v>174</v>
      </c>
      <c r="D696" s="4">
        <v>59</v>
      </c>
      <c r="E696" s="4" t="s">
        <v>1925</v>
      </c>
      <c r="F696" s="6" t="s">
        <v>1284</v>
      </c>
      <c r="G696" s="4" t="s">
        <v>1926</v>
      </c>
      <c r="H696" s="4" t="s">
        <v>401</v>
      </c>
    </row>
    <row r="697" spans="1:8" ht="15.75" x14ac:dyDescent="0.25">
      <c r="A697" s="5">
        <v>37466</v>
      </c>
      <c r="B697" s="4" t="s">
        <v>7</v>
      </c>
      <c r="C697" s="4">
        <v>161</v>
      </c>
      <c r="D697" s="4">
        <v>69</v>
      </c>
      <c r="E697" s="4" t="s">
        <v>1937</v>
      </c>
      <c r="F697" s="6" t="s">
        <v>1149</v>
      </c>
      <c r="G697" s="4" t="s">
        <v>1938</v>
      </c>
      <c r="H697" s="4" t="s">
        <v>407</v>
      </c>
    </row>
    <row r="698" spans="1:8" ht="15.75" x14ac:dyDescent="0.25">
      <c r="A698" s="5">
        <v>37271</v>
      </c>
      <c r="B698" s="4" t="s">
        <v>7</v>
      </c>
      <c r="C698" s="4">
        <v>169</v>
      </c>
      <c r="D698" s="4">
        <v>90</v>
      </c>
      <c r="E698" s="4" t="s">
        <v>1957</v>
      </c>
      <c r="F698" s="6" t="s">
        <v>1164</v>
      </c>
      <c r="G698" s="4" t="s">
        <v>1958</v>
      </c>
      <c r="H698" s="4" t="s">
        <v>417</v>
      </c>
    </row>
    <row r="699" spans="1:8" ht="15.75" x14ac:dyDescent="0.25">
      <c r="A699" s="5">
        <v>37925</v>
      </c>
      <c r="B699" s="4" t="s">
        <v>7</v>
      </c>
      <c r="C699" s="4">
        <v>174</v>
      </c>
      <c r="D699" s="4">
        <v>66</v>
      </c>
      <c r="E699" s="4" t="s">
        <v>2019</v>
      </c>
      <c r="F699" s="6" t="s">
        <v>1228</v>
      </c>
      <c r="G699" s="4" t="s">
        <v>2020</v>
      </c>
      <c r="H699" s="4" t="s">
        <v>446</v>
      </c>
    </row>
    <row r="700" spans="1:8" ht="15.75" x14ac:dyDescent="0.25">
      <c r="A700" s="5">
        <v>37631</v>
      </c>
      <c r="B700" s="4" t="s">
        <v>7</v>
      </c>
      <c r="C700" s="4">
        <v>166</v>
      </c>
      <c r="D700" s="4">
        <v>78</v>
      </c>
      <c r="E700" s="4" t="s">
        <v>2021</v>
      </c>
      <c r="F700" s="6" t="s">
        <v>1081</v>
      </c>
      <c r="G700" s="4" t="s">
        <v>2022</v>
      </c>
      <c r="H700" s="4" t="s">
        <v>447</v>
      </c>
    </row>
    <row r="701" spans="1:8" ht="15.75" x14ac:dyDescent="0.25">
      <c r="A701" s="5">
        <v>38244</v>
      </c>
      <c r="B701" s="4" t="s">
        <v>7</v>
      </c>
      <c r="C701" s="4">
        <v>151</v>
      </c>
      <c r="D701" s="4">
        <v>50</v>
      </c>
      <c r="E701" s="4" t="s">
        <v>2023</v>
      </c>
      <c r="F701" s="6" t="s">
        <v>1220</v>
      </c>
      <c r="G701" s="4" t="s">
        <v>2024</v>
      </c>
      <c r="H701" s="4" t="s">
        <v>448</v>
      </c>
    </row>
    <row r="702" spans="1:8" ht="15.75" x14ac:dyDescent="0.25">
      <c r="A702" s="5">
        <v>38069</v>
      </c>
      <c r="B702" s="4" t="s">
        <v>7</v>
      </c>
      <c r="C702" s="4">
        <v>174</v>
      </c>
      <c r="D702" s="4">
        <v>49</v>
      </c>
      <c r="E702" s="4" t="s">
        <v>2086</v>
      </c>
      <c r="F702" s="6" t="s">
        <v>1084</v>
      </c>
      <c r="G702" s="4" t="s">
        <v>2087</v>
      </c>
      <c r="H702" s="4" t="s">
        <v>480</v>
      </c>
    </row>
    <row r="703" spans="1:8" ht="15.75" x14ac:dyDescent="0.25">
      <c r="A703" s="5">
        <v>37752</v>
      </c>
      <c r="B703" s="4" t="s">
        <v>7</v>
      </c>
      <c r="C703" s="4">
        <v>161</v>
      </c>
      <c r="D703" s="4">
        <v>62</v>
      </c>
      <c r="E703" s="4" t="s">
        <v>2104</v>
      </c>
      <c r="F703" s="6" t="s">
        <v>1292</v>
      </c>
      <c r="G703" s="4" t="s">
        <v>2105</v>
      </c>
      <c r="H703" s="4" t="s">
        <v>489</v>
      </c>
    </row>
    <row r="704" spans="1:8" ht="15.75" x14ac:dyDescent="0.25">
      <c r="A704" s="5">
        <v>37142</v>
      </c>
      <c r="B704" s="4" t="s">
        <v>7</v>
      </c>
      <c r="C704" s="4">
        <v>169</v>
      </c>
      <c r="D704" s="4">
        <v>81</v>
      </c>
      <c r="E704" s="4" t="s">
        <v>2122</v>
      </c>
      <c r="F704" s="6" t="s">
        <v>1754</v>
      </c>
      <c r="G704" s="4" t="s">
        <v>2123</v>
      </c>
      <c r="H704" s="4" t="s">
        <v>498</v>
      </c>
    </row>
    <row r="705" spans="1:8" ht="15.75" x14ac:dyDescent="0.25">
      <c r="A705" s="5">
        <v>37656</v>
      </c>
      <c r="B705" s="4" t="s">
        <v>7</v>
      </c>
      <c r="C705" s="4">
        <v>151</v>
      </c>
      <c r="D705" s="4">
        <v>88</v>
      </c>
      <c r="E705" s="4" t="s">
        <v>2142</v>
      </c>
      <c r="F705" s="6" t="s">
        <v>1278</v>
      </c>
      <c r="G705" s="4" t="s">
        <v>2143</v>
      </c>
      <c r="H705" s="4" t="s">
        <v>508</v>
      </c>
    </row>
    <row r="706" spans="1:8" ht="15.75" x14ac:dyDescent="0.25">
      <c r="A706" s="5">
        <v>38336</v>
      </c>
      <c r="B706" s="4" t="s">
        <v>7</v>
      </c>
      <c r="C706" s="4">
        <v>173</v>
      </c>
      <c r="D706" s="4">
        <v>80</v>
      </c>
      <c r="E706" s="4" t="s">
        <v>2164</v>
      </c>
      <c r="F706" s="6" t="s">
        <v>1524</v>
      </c>
      <c r="G706" s="4" t="s">
        <v>2165</v>
      </c>
      <c r="H706" s="4" t="s">
        <v>519</v>
      </c>
    </row>
    <row r="707" spans="1:8" ht="15.75" x14ac:dyDescent="0.25">
      <c r="A707" s="5">
        <v>37201</v>
      </c>
      <c r="B707" s="4" t="s">
        <v>7</v>
      </c>
      <c r="C707" s="4">
        <v>177</v>
      </c>
      <c r="D707" s="4">
        <v>89</v>
      </c>
      <c r="E707" s="4" t="s">
        <v>2183</v>
      </c>
      <c r="F707" s="6" t="s">
        <v>1329</v>
      </c>
      <c r="G707" s="4" t="s">
        <v>2184</v>
      </c>
      <c r="H707" s="4" t="s">
        <v>529</v>
      </c>
    </row>
    <row r="708" spans="1:8" ht="15.75" x14ac:dyDescent="0.25">
      <c r="A708" s="5">
        <v>37326</v>
      </c>
      <c r="B708" s="4" t="s">
        <v>7</v>
      </c>
      <c r="C708" s="4">
        <v>162</v>
      </c>
      <c r="D708" s="4">
        <v>94</v>
      </c>
      <c r="E708" s="4" t="s">
        <v>2246</v>
      </c>
      <c r="F708" s="6" t="s">
        <v>1428</v>
      </c>
      <c r="G708" s="4" t="s">
        <v>2247</v>
      </c>
      <c r="H708" s="4" t="s">
        <v>560</v>
      </c>
    </row>
    <row r="709" spans="1:8" ht="15.75" x14ac:dyDescent="0.25">
      <c r="A709" s="5">
        <v>37469</v>
      </c>
      <c r="B709" s="4" t="s">
        <v>7</v>
      </c>
      <c r="C709" s="4">
        <v>173</v>
      </c>
      <c r="D709" s="4">
        <v>60</v>
      </c>
      <c r="E709" s="4" t="s">
        <v>2251</v>
      </c>
      <c r="F709" s="6" t="s">
        <v>1164</v>
      </c>
      <c r="G709" s="4" t="s">
        <v>2252</v>
      </c>
      <c r="H709" s="4" t="s">
        <v>563</v>
      </c>
    </row>
    <row r="710" spans="1:8" ht="15.75" x14ac:dyDescent="0.25">
      <c r="A710" s="5">
        <v>37650</v>
      </c>
      <c r="B710" s="4" t="s">
        <v>7</v>
      </c>
      <c r="C710" s="4">
        <v>171</v>
      </c>
      <c r="D710" s="4">
        <v>87</v>
      </c>
      <c r="E710" s="4" t="s">
        <v>2306</v>
      </c>
      <c r="F710" s="6" t="s">
        <v>1281</v>
      </c>
      <c r="G710" s="4" t="s">
        <v>2307</v>
      </c>
      <c r="H710" s="4" t="s">
        <v>590</v>
      </c>
    </row>
    <row r="711" spans="1:8" ht="15.75" x14ac:dyDescent="0.25">
      <c r="A711" s="5">
        <v>37251</v>
      </c>
      <c r="B711" s="4" t="s">
        <v>7</v>
      </c>
      <c r="C711" s="4">
        <v>164</v>
      </c>
      <c r="D711" s="4">
        <v>92</v>
      </c>
      <c r="E711" s="4" t="s">
        <v>2348</v>
      </c>
      <c r="F711" s="6" t="s">
        <v>1287</v>
      </c>
      <c r="G711" s="4" t="s">
        <v>2349</v>
      </c>
      <c r="H711" s="4" t="s">
        <v>610</v>
      </c>
    </row>
    <row r="712" spans="1:8" ht="15.75" x14ac:dyDescent="0.25">
      <c r="A712" s="5">
        <v>37481</v>
      </c>
      <c r="B712" s="4" t="s">
        <v>7</v>
      </c>
      <c r="C712" s="4">
        <v>161</v>
      </c>
      <c r="D712" s="4">
        <v>57</v>
      </c>
      <c r="E712" s="4" t="s">
        <v>2352</v>
      </c>
      <c r="F712" s="6" t="s">
        <v>1094</v>
      </c>
      <c r="G712" s="4" t="s">
        <v>2353</v>
      </c>
      <c r="H712" s="4" t="s">
        <v>612</v>
      </c>
    </row>
    <row r="713" spans="1:8" ht="15.75" x14ac:dyDescent="0.25">
      <c r="A713" s="5">
        <v>38125</v>
      </c>
      <c r="B713" s="4" t="s">
        <v>7</v>
      </c>
      <c r="C713" s="4">
        <v>171</v>
      </c>
      <c r="D713" s="4">
        <v>61</v>
      </c>
      <c r="E713" s="4" t="s">
        <v>2380</v>
      </c>
      <c r="F713" s="6" t="s">
        <v>1201</v>
      </c>
      <c r="G713" s="4" t="s">
        <v>2381</v>
      </c>
      <c r="H713" s="4" t="s">
        <v>626</v>
      </c>
    </row>
    <row r="714" spans="1:8" ht="15.75" x14ac:dyDescent="0.25">
      <c r="A714" s="5">
        <v>37139</v>
      </c>
      <c r="B714" s="4" t="s">
        <v>7</v>
      </c>
      <c r="C714" s="4">
        <v>166</v>
      </c>
      <c r="D714" s="4">
        <v>60</v>
      </c>
      <c r="E714" s="4" t="s">
        <v>2400</v>
      </c>
      <c r="F714" s="6" t="s">
        <v>1423</v>
      </c>
      <c r="G714" s="4" t="s">
        <v>2401</v>
      </c>
      <c r="H714" s="4" t="s">
        <v>636</v>
      </c>
    </row>
    <row r="715" spans="1:8" ht="15.75" x14ac:dyDescent="0.25">
      <c r="A715" s="5">
        <v>37686</v>
      </c>
      <c r="B715" s="4" t="s">
        <v>7</v>
      </c>
      <c r="C715" s="4">
        <v>159</v>
      </c>
      <c r="D715" s="4">
        <v>62</v>
      </c>
      <c r="E715" s="4" t="s">
        <v>2408</v>
      </c>
      <c r="F715" s="6" t="s">
        <v>1251</v>
      </c>
      <c r="G715" s="4" t="s">
        <v>2409</v>
      </c>
      <c r="H715" s="4" t="s">
        <v>640</v>
      </c>
    </row>
    <row r="716" spans="1:8" ht="15.75" x14ac:dyDescent="0.25">
      <c r="A716" s="5">
        <v>38406</v>
      </c>
      <c r="B716" s="4" t="s">
        <v>7</v>
      </c>
      <c r="C716" s="4">
        <v>152</v>
      </c>
      <c r="D716" s="4">
        <v>80</v>
      </c>
      <c r="E716" s="4" t="s">
        <v>2420</v>
      </c>
      <c r="F716" s="6" t="s">
        <v>1329</v>
      </c>
      <c r="G716" s="4" t="s">
        <v>2421</v>
      </c>
      <c r="H716" s="4" t="s">
        <v>646</v>
      </c>
    </row>
    <row r="717" spans="1:8" ht="15.75" x14ac:dyDescent="0.25">
      <c r="A717" s="5">
        <v>37918</v>
      </c>
      <c r="B717" s="4" t="s">
        <v>7</v>
      </c>
      <c r="C717" s="4">
        <v>158</v>
      </c>
      <c r="D717" s="4">
        <v>92</v>
      </c>
      <c r="E717" s="4" t="s">
        <v>2422</v>
      </c>
      <c r="F717" s="6" t="s">
        <v>1141</v>
      </c>
      <c r="G717" s="4" t="s">
        <v>2423</v>
      </c>
      <c r="H717" s="4" t="s">
        <v>647</v>
      </c>
    </row>
    <row r="718" spans="1:8" ht="15.75" x14ac:dyDescent="0.25">
      <c r="A718" s="5">
        <v>38149</v>
      </c>
      <c r="B718" s="4" t="s">
        <v>7</v>
      </c>
      <c r="C718" s="4">
        <v>178</v>
      </c>
      <c r="D718" s="4">
        <v>82</v>
      </c>
      <c r="E718" s="4" t="s">
        <v>2424</v>
      </c>
      <c r="F718" s="6" t="s">
        <v>1251</v>
      </c>
      <c r="G718" s="4" t="s">
        <v>2425</v>
      </c>
      <c r="H718" s="4" t="s">
        <v>648</v>
      </c>
    </row>
    <row r="719" spans="1:8" ht="15.75" x14ac:dyDescent="0.25">
      <c r="A719" s="5">
        <v>37415</v>
      </c>
      <c r="B719" s="4" t="s">
        <v>7</v>
      </c>
      <c r="C719" s="4">
        <v>171</v>
      </c>
      <c r="D719" s="4">
        <v>63</v>
      </c>
      <c r="E719" s="4" t="s">
        <v>2428</v>
      </c>
      <c r="F719" s="6" t="s">
        <v>1178</v>
      </c>
      <c r="G719" s="4" t="s">
        <v>2429</v>
      </c>
      <c r="H719" s="4" t="s">
        <v>650</v>
      </c>
    </row>
    <row r="720" spans="1:8" ht="15.75" x14ac:dyDescent="0.25">
      <c r="A720" s="5">
        <v>37301</v>
      </c>
      <c r="B720" s="4" t="s">
        <v>7</v>
      </c>
      <c r="C720" s="4">
        <v>174</v>
      </c>
      <c r="D720" s="4">
        <v>91</v>
      </c>
      <c r="E720" s="4" t="s">
        <v>2430</v>
      </c>
      <c r="F720" s="6" t="s">
        <v>1194</v>
      </c>
      <c r="G720" s="4" t="s">
        <v>2431</v>
      </c>
      <c r="H720" s="4" t="s">
        <v>651</v>
      </c>
    </row>
    <row r="721" spans="1:8" ht="15.75" x14ac:dyDescent="0.25">
      <c r="A721" s="5">
        <v>37288</v>
      </c>
      <c r="B721" s="4" t="s">
        <v>7</v>
      </c>
      <c r="C721" s="4">
        <v>158</v>
      </c>
      <c r="D721" s="4">
        <v>71</v>
      </c>
      <c r="E721" s="4" t="s">
        <v>2446</v>
      </c>
      <c r="F721" s="6" t="s">
        <v>1292</v>
      </c>
      <c r="G721" s="4" t="s">
        <v>2447</v>
      </c>
      <c r="H721" s="4" t="s">
        <v>659</v>
      </c>
    </row>
    <row r="722" spans="1:8" ht="15.75" x14ac:dyDescent="0.25">
      <c r="A722" s="5">
        <v>37920</v>
      </c>
      <c r="B722" s="4" t="s">
        <v>7</v>
      </c>
      <c r="C722" s="4">
        <v>178</v>
      </c>
      <c r="D722" s="4">
        <v>68</v>
      </c>
      <c r="E722" s="4" t="s">
        <v>2468</v>
      </c>
      <c r="F722" s="6" t="s">
        <v>1316</v>
      </c>
      <c r="G722" s="4" t="s">
        <v>2469</v>
      </c>
      <c r="H722" s="4" t="s">
        <v>670</v>
      </c>
    </row>
    <row r="723" spans="1:8" ht="15.75" x14ac:dyDescent="0.25">
      <c r="A723" s="5">
        <v>37122</v>
      </c>
      <c r="B723" s="4" t="s">
        <v>7</v>
      </c>
      <c r="C723" s="4">
        <v>169</v>
      </c>
      <c r="D723" s="4">
        <v>70</v>
      </c>
      <c r="E723" s="4" t="s">
        <v>2478</v>
      </c>
      <c r="F723" s="6" t="s">
        <v>1161</v>
      </c>
      <c r="G723" s="4" t="s">
        <v>2479</v>
      </c>
      <c r="H723" s="4" t="s">
        <v>675</v>
      </c>
    </row>
    <row r="724" spans="1:8" ht="15.75" x14ac:dyDescent="0.25">
      <c r="A724" s="5">
        <v>37583</v>
      </c>
      <c r="B724" s="4" t="s">
        <v>7</v>
      </c>
      <c r="C724" s="4">
        <v>168</v>
      </c>
      <c r="D724" s="4">
        <v>87</v>
      </c>
      <c r="E724" s="4" t="s">
        <v>2498</v>
      </c>
      <c r="F724" s="6" t="s">
        <v>1428</v>
      </c>
      <c r="G724" s="4" t="s">
        <v>2499</v>
      </c>
      <c r="H724" s="4" t="s">
        <v>685</v>
      </c>
    </row>
    <row r="725" spans="1:8" ht="15.75" x14ac:dyDescent="0.25">
      <c r="A725" s="5">
        <v>38092</v>
      </c>
      <c r="B725" s="4" t="s">
        <v>7</v>
      </c>
      <c r="C725" s="4">
        <v>160</v>
      </c>
      <c r="D725" s="4">
        <v>59</v>
      </c>
      <c r="E725" s="4" t="s">
        <v>2512</v>
      </c>
      <c r="F725" s="6" t="s">
        <v>1404</v>
      </c>
      <c r="G725" s="4" t="s">
        <v>2513</v>
      </c>
      <c r="H725" s="4" t="s">
        <v>692</v>
      </c>
    </row>
    <row r="726" spans="1:8" ht="15.75" x14ac:dyDescent="0.25">
      <c r="A726" s="5">
        <v>38273</v>
      </c>
      <c r="B726" s="4" t="s">
        <v>7</v>
      </c>
      <c r="C726" s="4">
        <v>180</v>
      </c>
      <c r="D726" s="4">
        <v>84</v>
      </c>
      <c r="E726" s="4" t="s">
        <v>2516</v>
      </c>
      <c r="F726" s="6" t="s">
        <v>1269</v>
      </c>
      <c r="G726" s="4" t="s">
        <v>2517</v>
      </c>
      <c r="H726" s="4" t="s">
        <v>694</v>
      </c>
    </row>
    <row r="727" spans="1:8" ht="15.75" x14ac:dyDescent="0.25">
      <c r="A727" s="5">
        <v>38238</v>
      </c>
      <c r="B727" s="4" t="s">
        <v>7</v>
      </c>
      <c r="C727" s="4">
        <v>157</v>
      </c>
      <c r="D727" s="4">
        <v>72</v>
      </c>
      <c r="E727" s="4" t="s">
        <v>2541</v>
      </c>
      <c r="F727" s="6" t="s">
        <v>1477</v>
      </c>
      <c r="G727" s="4" t="s">
        <v>2542</v>
      </c>
      <c r="H727" s="4" t="s">
        <v>707</v>
      </c>
    </row>
    <row r="728" spans="1:8" ht="15.75" x14ac:dyDescent="0.25">
      <c r="A728" s="5">
        <v>37053</v>
      </c>
      <c r="B728" s="4" t="s">
        <v>7</v>
      </c>
      <c r="C728" s="4">
        <v>152</v>
      </c>
      <c r="D728" s="4">
        <v>58</v>
      </c>
      <c r="E728" s="4" t="s">
        <v>2544</v>
      </c>
      <c r="F728" s="6" t="s">
        <v>1423</v>
      </c>
      <c r="G728" s="4" t="s">
        <v>2545</v>
      </c>
      <c r="H728" s="4" t="s">
        <v>709</v>
      </c>
    </row>
    <row r="729" spans="1:8" ht="15.75" x14ac:dyDescent="0.25">
      <c r="A729" s="5">
        <v>37528</v>
      </c>
      <c r="B729" s="4" t="s">
        <v>7</v>
      </c>
      <c r="C729" s="4">
        <v>160</v>
      </c>
      <c r="D729" s="4">
        <v>63</v>
      </c>
      <c r="E729" s="4" t="s">
        <v>2548</v>
      </c>
      <c r="F729" s="6" t="s">
        <v>1123</v>
      </c>
      <c r="G729" s="4" t="s">
        <v>2549</v>
      </c>
      <c r="H729" s="4" t="s">
        <v>711</v>
      </c>
    </row>
    <row r="730" spans="1:8" ht="15.75" x14ac:dyDescent="0.25">
      <c r="A730" s="5">
        <v>38030</v>
      </c>
      <c r="B730" s="4" t="s">
        <v>7</v>
      </c>
      <c r="C730" s="4">
        <v>163</v>
      </c>
      <c r="D730" s="4">
        <v>48</v>
      </c>
      <c r="E730" s="4" t="s">
        <v>2560</v>
      </c>
      <c r="F730" s="6" t="s">
        <v>1191</v>
      </c>
      <c r="G730" s="4" t="s">
        <v>2561</v>
      </c>
      <c r="H730" s="4" t="s">
        <v>717</v>
      </c>
    </row>
    <row r="731" spans="1:8" ht="15.75" x14ac:dyDescent="0.25">
      <c r="A731" s="5">
        <v>37567</v>
      </c>
      <c r="B731" s="4" t="s">
        <v>7</v>
      </c>
      <c r="C731" s="4">
        <v>177</v>
      </c>
      <c r="D731" s="4">
        <v>68</v>
      </c>
      <c r="E731" s="4" t="s">
        <v>2590</v>
      </c>
      <c r="F731" s="6" t="s">
        <v>1130</v>
      </c>
      <c r="G731" s="4" t="s">
        <v>2591</v>
      </c>
      <c r="H731" s="4" t="s">
        <v>732</v>
      </c>
    </row>
    <row r="732" spans="1:8" ht="15.75" x14ac:dyDescent="0.25">
      <c r="A732" s="5">
        <v>38042</v>
      </c>
      <c r="B732" s="4" t="s">
        <v>7</v>
      </c>
      <c r="C732" s="4">
        <v>168</v>
      </c>
      <c r="D732" s="4">
        <v>45</v>
      </c>
      <c r="E732" s="4" t="s">
        <v>2594</v>
      </c>
      <c r="F732" s="6" t="s">
        <v>1212</v>
      </c>
      <c r="G732" s="4" t="s">
        <v>2595</v>
      </c>
      <c r="H732" s="4" t="s">
        <v>734</v>
      </c>
    </row>
    <row r="733" spans="1:8" ht="15.75" x14ac:dyDescent="0.25">
      <c r="A733" s="5">
        <v>38268</v>
      </c>
      <c r="B733" s="4" t="s">
        <v>7</v>
      </c>
      <c r="C733" s="4">
        <v>178</v>
      </c>
      <c r="D733" s="4">
        <v>57</v>
      </c>
      <c r="E733" s="4" t="s">
        <v>2604</v>
      </c>
      <c r="F733" s="6" t="s">
        <v>1217</v>
      </c>
      <c r="G733" s="4" t="s">
        <v>2605</v>
      </c>
      <c r="H733" s="4" t="s">
        <v>739</v>
      </c>
    </row>
    <row r="734" spans="1:8" ht="15.75" x14ac:dyDescent="0.25">
      <c r="A734" s="5">
        <v>37637</v>
      </c>
      <c r="B734" s="4" t="s">
        <v>7</v>
      </c>
      <c r="C734" s="4">
        <v>173</v>
      </c>
      <c r="D734" s="4">
        <v>64</v>
      </c>
      <c r="E734" s="4" t="s">
        <v>2622</v>
      </c>
      <c r="F734" s="6" t="s">
        <v>1144</v>
      </c>
      <c r="G734" s="4" t="s">
        <v>2623</v>
      </c>
      <c r="H734" s="4" t="s">
        <v>748</v>
      </c>
    </row>
    <row r="735" spans="1:8" ht="15.75" x14ac:dyDescent="0.25">
      <c r="A735" s="5">
        <v>37380</v>
      </c>
      <c r="B735" s="4" t="s">
        <v>7</v>
      </c>
      <c r="C735" s="4">
        <v>173</v>
      </c>
      <c r="D735" s="4">
        <v>93</v>
      </c>
      <c r="E735" s="4" t="s">
        <v>2654</v>
      </c>
      <c r="F735" s="6" t="s">
        <v>1105</v>
      </c>
      <c r="G735" s="4" t="s">
        <v>2655</v>
      </c>
      <c r="H735" s="4" t="s">
        <v>764</v>
      </c>
    </row>
    <row r="736" spans="1:8" ht="15.75" x14ac:dyDescent="0.25">
      <c r="A736" s="5">
        <v>38221</v>
      </c>
      <c r="B736" s="4" t="s">
        <v>7</v>
      </c>
      <c r="C736" s="4">
        <v>160</v>
      </c>
      <c r="D736" s="4">
        <v>72</v>
      </c>
      <c r="E736" s="4" t="s">
        <v>2669</v>
      </c>
      <c r="F736" s="6" t="s">
        <v>1269</v>
      </c>
      <c r="G736" s="4" t="s">
        <v>2670</v>
      </c>
      <c r="H736" s="4" t="s">
        <v>772</v>
      </c>
    </row>
    <row r="737" spans="1:8" ht="15.75" x14ac:dyDescent="0.25">
      <c r="A737" s="5">
        <v>38163</v>
      </c>
      <c r="B737" s="4" t="s">
        <v>7</v>
      </c>
      <c r="C737" s="4">
        <v>172</v>
      </c>
      <c r="D737" s="4">
        <v>54</v>
      </c>
      <c r="E737" s="4" t="s">
        <v>2684</v>
      </c>
      <c r="F737" s="6" t="s">
        <v>1234</v>
      </c>
      <c r="G737" s="4" t="s">
        <v>2685</v>
      </c>
      <c r="H737" s="4" t="s">
        <v>780</v>
      </c>
    </row>
    <row r="738" spans="1:8" ht="15.75" x14ac:dyDescent="0.25">
      <c r="A738" s="5">
        <v>37988</v>
      </c>
      <c r="B738" s="4" t="s">
        <v>7</v>
      </c>
      <c r="C738" s="4">
        <v>177</v>
      </c>
      <c r="D738" s="4">
        <v>67</v>
      </c>
      <c r="E738" s="4" t="s">
        <v>2686</v>
      </c>
      <c r="F738" s="6" t="s">
        <v>2240</v>
      </c>
      <c r="G738" s="4" t="s">
        <v>2687</v>
      </c>
      <c r="H738" s="4" t="s">
        <v>781</v>
      </c>
    </row>
    <row r="739" spans="1:8" ht="15.75" x14ac:dyDescent="0.25">
      <c r="A739" s="5">
        <v>37915</v>
      </c>
      <c r="B739" s="4" t="s">
        <v>7</v>
      </c>
      <c r="C739" s="4">
        <v>166</v>
      </c>
      <c r="D739" s="4">
        <v>61</v>
      </c>
      <c r="E739" s="4" t="s">
        <v>2755</v>
      </c>
      <c r="F739" s="6" t="s">
        <v>1194</v>
      </c>
      <c r="G739" s="4" t="s">
        <v>2756</v>
      </c>
      <c r="H739" s="4" t="s">
        <v>816</v>
      </c>
    </row>
    <row r="740" spans="1:8" ht="15.75" x14ac:dyDescent="0.25">
      <c r="A740" s="5">
        <v>37685</v>
      </c>
      <c r="B740" s="4" t="s">
        <v>7</v>
      </c>
      <c r="C740" s="4">
        <v>157</v>
      </c>
      <c r="D740" s="4">
        <v>89</v>
      </c>
      <c r="E740" s="4" t="s">
        <v>2788</v>
      </c>
      <c r="F740" s="6" t="s">
        <v>1588</v>
      </c>
      <c r="G740" s="4" t="s">
        <v>2789</v>
      </c>
      <c r="H740" s="4" t="s">
        <v>832</v>
      </c>
    </row>
    <row r="741" spans="1:8" ht="15.75" x14ac:dyDescent="0.25">
      <c r="A741" s="5">
        <v>38120</v>
      </c>
      <c r="B741" s="4" t="s">
        <v>7</v>
      </c>
      <c r="C741" s="4">
        <v>178</v>
      </c>
      <c r="D741" s="4">
        <v>89</v>
      </c>
      <c r="E741" s="4" t="s">
        <v>2808</v>
      </c>
      <c r="F741" s="6" t="s">
        <v>1309</v>
      </c>
      <c r="G741" s="4" t="s">
        <v>2809</v>
      </c>
      <c r="H741" s="4" t="s">
        <v>842</v>
      </c>
    </row>
    <row r="742" spans="1:8" ht="15.75" x14ac:dyDescent="0.25">
      <c r="A742" s="5">
        <v>38437</v>
      </c>
      <c r="B742" s="4" t="s">
        <v>7</v>
      </c>
      <c r="C742" s="4">
        <v>175</v>
      </c>
      <c r="D742" s="4">
        <v>49</v>
      </c>
      <c r="E742" s="4" t="s">
        <v>2819</v>
      </c>
      <c r="F742" s="6" t="s">
        <v>1303</v>
      </c>
      <c r="G742" s="4" t="s">
        <v>2820</v>
      </c>
      <c r="H742" s="4" t="s">
        <v>848</v>
      </c>
    </row>
    <row r="743" spans="1:8" ht="15.75" x14ac:dyDescent="0.25">
      <c r="A743" s="5">
        <v>38124</v>
      </c>
      <c r="B743" s="4" t="s">
        <v>7</v>
      </c>
      <c r="C743" s="4">
        <v>166</v>
      </c>
      <c r="D743" s="4">
        <v>46</v>
      </c>
      <c r="E743" s="4" t="s">
        <v>2825</v>
      </c>
      <c r="F743" s="6" t="s">
        <v>1704</v>
      </c>
      <c r="G743" s="4" t="s">
        <v>2826</v>
      </c>
      <c r="H743" s="4" t="s">
        <v>851</v>
      </c>
    </row>
    <row r="744" spans="1:8" ht="15.75" x14ac:dyDescent="0.25">
      <c r="A744" s="5">
        <v>37623</v>
      </c>
      <c r="B744" s="4" t="s">
        <v>7</v>
      </c>
      <c r="C744" s="4">
        <v>159</v>
      </c>
      <c r="D744" s="4">
        <v>87</v>
      </c>
      <c r="E744" s="4" t="s">
        <v>2831</v>
      </c>
      <c r="F744" s="6" t="s">
        <v>1170</v>
      </c>
      <c r="G744" s="4" t="s">
        <v>2832</v>
      </c>
      <c r="H744" s="4" t="s">
        <v>853</v>
      </c>
    </row>
    <row r="745" spans="1:8" ht="15.75" x14ac:dyDescent="0.25">
      <c r="A745" s="5">
        <v>37998</v>
      </c>
      <c r="B745" s="4" t="s">
        <v>7</v>
      </c>
      <c r="C745" s="4">
        <v>153</v>
      </c>
      <c r="D745" s="4">
        <v>48</v>
      </c>
      <c r="E745" s="4" t="s">
        <v>2835</v>
      </c>
      <c r="F745" s="6" t="s">
        <v>1365</v>
      </c>
      <c r="G745" s="4" t="s">
        <v>2836</v>
      </c>
      <c r="H745" s="4" t="s">
        <v>854</v>
      </c>
    </row>
    <row r="746" spans="1:8" ht="15.75" x14ac:dyDescent="0.25">
      <c r="A746" s="5">
        <v>37268</v>
      </c>
      <c r="B746" s="4" t="s">
        <v>7</v>
      </c>
      <c r="C746" s="4">
        <v>152</v>
      </c>
      <c r="D746" s="4">
        <v>84</v>
      </c>
      <c r="E746" s="4" t="s">
        <v>2843</v>
      </c>
      <c r="F746" s="6" t="s">
        <v>1388</v>
      </c>
      <c r="G746" s="4" t="s">
        <v>2844</v>
      </c>
      <c r="H746" s="4" t="s">
        <v>857</v>
      </c>
    </row>
    <row r="747" spans="1:8" ht="15.75" x14ac:dyDescent="0.25">
      <c r="A747" s="5">
        <v>37544</v>
      </c>
      <c r="B747" s="4" t="s">
        <v>7</v>
      </c>
      <c r="C747" s="4">
        <v>160</v>
      </c>
      <c r="D747" s="4">
        <v>56</v>
      </c>
      <c r="E747" s="4" t="s">
        <v>2849</v>
      </c>
      <c r="F747" s="6" t="s">
        <v>1370</v>
      </c>
      <c r="G747" s="4" t="s">
        <v>2850</v>
      </c>
      <c r="H747" s="4" t="s">
        <v>860</v>
      </c>
    </row>
    <row r="748" spans="1:8" ht="15.75" x14ac:dyDescent="0.25">
      <c r="A748" s="5">
        <v>37375</v>
      </c>
      <c r="B748" s="4" t="s">
        <v>7</v>
      </c>
      <c r="C748" s="4">
        <v>180</v>
      </c>
      <c r="D748" s="4">
        <v>68</v>
      </c>
      <c r="E748" s="4" t="s">
        <v>2853</v>
      </c>
      <c r="F748" s="6" t="s">
        <v>1482</v>
      </c>
      <c r="G748" s="4" t="s">
        <v>2854</v>
      </c>
      <c r="H748" s="4" t="s">
        <v>862</v>
      </c>
    </row>
    <row r="749" spans="1:8" ht="15.75" x14ac:dyDescent="0.25">
      <c r="A749" s="5">
        <v>37321</v>
      </c>
      <c r="B749" s="4" t="s">
        <v>7</v>
      </c>
      <c r="C749" s="4">
        <v>177</v>
      </c>
      <c r="D749" s="4">
        <v>66</v>
      </c>
      <c r="E749" s="4" t="s">
        <v>2855</v>
      </c>
      <c r="F749" s="6" t="s">
        <v>1341</v>
      </c>
      <c r="G749" s="4" t="s">
        <v>2856</v>
      </c>
      <c r="H749" s="4" t="s">
        <v>863</v>
      </c>
    </row>
    <row r="750" spans="1:8" ht="15.75" x14ac:dyDescent="0.25">
      <c r="A750" s="5">
        <v>37256</v>
      </c>
      <c r="B750" s="4" t="s">
        <v>7</v>
      </c>
      <c r="C750" s="4">
        <v>171</v>
      </c>
      <c r="D750" s="4">
        <v>81</v>
      </c>
      <c r="E750" s="4" t="s">
        <v>2881</v>
      </c>
      <c r="F750" s="6" t="s">
        <v>1060</v>
      </c>
      <c r="G750" s="4" t="s">
        <v>2882</v>
      </c>
      <c r="H750" s="4" t="s">
        <v>876</v>
      </c>
    </row>
    <row r="751" spans="1:8" ht="15.75" x14ac:dyDescent="0.25">
      <c r="A751" s="5">
        <v>38416</v>
      </c>
      <c r="B751" s="4" t="s">
        <v>7</v>
      </c>
      <c r="C751" s="4">
        <v>155</v>
      </c>
      <c r="D751" s="4">
        <v>71</v>
      </c>
      <c r="E751" s="4" t="s">
        <v>2925</v>
      </c>
      <c r="F751" s="6" t="s">
        <v>1251</v>
      </c>
      <c r="G751" s="4" t="s">
        <v>2926</v>
      </c>
      <c r="H751" s="4" t="s">
        <v>898</v>
      </c>
    </row>
    <row r="752" spans="1:8" ht="15.75" x14ac:dyDescent="0.25">
      <c r="A752" s="5">
        <v>37680</v>
      </c>
      <c r="B752" s="4" t="s">
        <v>7</v>
      </c>
      <c r="C752" s="4">
        <v>175</v>
      </c>
      <c r="D752" s="4">
        <v>57</v>
      </c>
      <c r="E752" s="4" t="s">
        <v>2953</v>
      </c>
      <c r="F752" s="6" t="s">
        <v>1167</v>
      </c>
      <c r="G752" s="4" t="s">
        <v>2954</v>
      </c>
      <c r="H752" s="4" t="s">
        <v>911</v>
      </c>
    </row>
    <row r="753" spans="1:8" ht="15.75" x14ac:dyDescent="0.25">
      <c r="A753" s="5">
        <v>37463</v>
      </c>
      <c r="B753" s="4" t="s">
        <v>7</v>
      </c>
      <c r="C753" s="4">
        <v>167</v>
      </c>
      <c r="D753" s="4">
        <v>78</v>
      </c>
      <c r="E753" s="4" t="s">
        <v>2959</v>
      </c>
      <c r="F753" s="6" t="s">
        <v>1170</v>
      </c>
      <c r="G753" s="4" t="s">
        <v>2960</v>
      </c>
      <c r="H753" s="4" t="s">
        <v>914</v>
      </c>
    </row>
    <row r="754" spans="1:8" ht="15.75" x14ac:dyDescent="0.25">
      <c r="A754" s="5">
        <v>37455</v>
      </c>
      <c r="B754" s="4" t="s">
        <v>7</v>
      </c>
      <c r="C754" s="4">
        <v>172</v>
      </c>
      <c r="D754" s="4">
        <v>77</v>
      </c>
      <c r="E754" s="4" t="s">
        <v>1119</v>
      </c>
      <c r="F754" s="6" t="s">
        <v>1774</v>
      </c>
      <c r="G754" s="4" t="s">
        <v>3003</v>
      </c>
      <c r="H754" s="4" t="s">
        <v>936</v>
      </c>
    </row>
    <row r="755" spans="1:8" ht="15.75" x14ac:dyDescent="0.25">
      <c r="A755" s="5">
        <v>37530</v>
      </c>
      <c r="B755" s="4" t="s">
        <v>7</v>
      </c>
      <c r="C755" s="4">
        <v>155</v>
      </c>
      <c r="D755" s="4">
        <v>72</v>
      </c>
      <c r="E755" s="4" t="s">
        <v>3007</v>
      </c>
      <c r="F755" s="6" t="s">
        <v>1057</v>
      </c>
      <c r="G755" s="4" t="s">
        <v>3008</v>
      </c>
      <c r="H755" s="4" t="s">
        <v>939</v>
      </c>
    </row>
    <row r="756" spans="1:8" ht="15.75" x14ac:dyDescent="0.25">
      <c r="A756" s="5">
        <v>37200</v>
      </c>
      <c r="B756" s="4" t="s">
        <v>7</v>
      </c>
      <c r="C756" s="4">
        <v>154</v>
      </c>
      <c r="D756" s="4">
        <v>50</v>
      </c>
      <c r="E756" s="4" t="s">
        <v>3026</v>
      </c>
      <c r="F756" s="6" t="s">
        <v>1144</v>
      </c>
      <c r="G756" s="4" t="s">
        <v>3027</v>
      </c>
      <c r="H756" s="4" t="s">
        <v>949</v>
      </c>
    </row>
    <row r="757" spans="1:8" ht="15.75" x14ac:dyDescent="0.25">
      <c r="A757" s="5">
        <v>38005</v>
      </c>
      <c r="B757" s="4" t="s">
        <v>7</v>
      </c>
      <c r="C757" s="4">
        <v>168</v>
      </c>
      <c r="D757" s="4">
        <v>64</v>
      </c>
      <c r="E757" s="4" t="s">
        <v>3032</v>
      </c>
      <c r="F757" s="6" t="s">
        <v>1246</v>
      </c>
      <c r="G757" s="4" t="s">
        <v>3033</v>
      </c>
      <c r="H757" s="4" t="s">
        <v>952</v>
      </c>
    </row>
    <row r="758" spans="1:8" ht="15.75" x14ac:dyDescent="0.25">
      <c r="A758" s="5">
        <v>37646</v>
      </c>
      <c r="B758" s="4" t="s">
        <v>7</v>
      </c>
      <c r="C758" s="4">
        <v>167</v>
      </c>
      <c r="D758" s="4">
        <v>95</v>
      </c>
      <c r="E758" s="4" t="s">
        <v>3036</v>
      </c>
      <c r="F758" s="6" t="s">
        <v>1234</v>
      </c>
      <c r="G758" s="4" t="s">
        <v>3037</v>
      </c>
      <c r="H758" s="4" t="s">
        <v>954</v>
      </c>
    </row>
    <row r="759" spans="1:8" ht="15.75" x14ac:dyDescent="0.25">
      <c r="A759" s="5">
        <v>37153</v>
      </c>
      <c r="B759" s="4" t="s">
        <v>7</v>
      </c>
      <c r="C759" s="4">
        <v>180</v>
      </c>
      <c r="D759" s="4">
        <v>73</v>
      </c>
      <c r="E759" s="4" t="s">
        <v>3048</v>
      </c>
      <c r="F759" s="6" t="s">
        <v>1704</v>
      </c>
      <c r="G759" s="4" t="s">
        <v>3049</v>
      </c>
      <c r="H759" s="4" t="s">
        <v>960</v>
      </c>
    </row>
    <row r="760" spans="1:8" ht="15.75" x14ac:dyDescent="0.25">
      <c r="A760" s="5">
        <v>37610</v>
      </c>
      <c r="B760" s="4" t="s">
        <v>7</v>
      </c>
      <c r="C760" s="4">
        <v>166</v>
      </c>
      <c r="D760" s="4">
        <v>78</v>
      </c>
      <c r="E760" s="4" t="s">
        <v>3054</v>
      </c>
      <c r="F760" s="6" t="s">
        <v>1063</v>
      </c>
      <c r="G760" s="4" t="s">
        <v>3055</v>
      </c>
      <c r="H760" s="4" t="s">
        <v>963</v>
      </c>
    </row>
    <row r="761" spans="1:8" ht="15.75" x14ac:dyDescent="0.25">
      <c r="A761" s="5">
        <v>37245</v>
      </c>
      <c r="B761" s="4" t="s">
        <v>7</v>
      </c>
      <c r="C761" s="4">
        <v>161</v>
      </c>
      <c r="D761" s="4">
        <v>53</v>
      </c>
      <c r="E761" s="4" t="s">
        <v>3058</v>
      </c>
      <c r="F761" s="6" t="s">
        <v>1191</v>
      </c>
      <c r="G761" s="4" t="s">
        <v>3059</v>
      </c>
      <c r="H761" s="4" t="s">
        <v>965</v>
      </c>
    </row>
    <row r="762" spans="1:8" ht="15.75" x14ac:dyDescent="0.25">
      <c r="A762" s="5">
        <v>37597</v>
      </c>
      <c r="B762" s="4" t="s">
        <v>7</v>
      </c>
      <c r="C762" s="4">
        <v>151</v>
      </c>
      <c r="D762" s="4">
        <v>65</v>
      </c>
      <c r="E762" s="4" t="s">
        <v>3103</v>
      </c>
      <c r="F762" s="6" t="s">
        <v>1133</v>
      </c>
      <c r="G762" s="4" t="s">
        <v>3104</v>
      </c>
      <c r="H762" s="4" t="s">
        <v>988</v>
      </c>
    </row>
    <row r="763" spans="1:8" ht="15.75" x14ac:dyDescent="0.25">
      <c r="A763" s="5">
        <v>38306</v>
      </c>
      <c r="B763" s="4" t="s">
        <v>7</v>
      </c>
      <c r="C763" s="4">
        <v>176</v>
      </c>
      <c r="D763" s="4">
        <v>75</v>
      </c>
      <c r="E763" s="4" t="s">
        <v>3108</v>
      </c>
      <c r="F763" s="6" t="s">
        <v>1231</v>
      </c>
      <c r="G763" s="4" t="s">
        <v>3109</v>
      </c>
      <c r="H763" s="4" t="s">
        <v>991</v>
      </c>
    </row>
    <row r="764" spans="1:8" ht="15.75" x14ac:dyDescent="0.25">
      <c r="A764" s="5">
        <v>37534</v>
      </c>
      <c r="B764" s="4" t="s">
        <v>7</v>
      </c>
      <c r="C764" s="4">
        <v>154</v>
      </c>
      <c r="D764" s="4">
        <v>48</v>
      </c>
      <c r="E764" s="4" t="s">
        <v>3114</v>
      </c>
      <c r="F764" s="6" t="s">
        <v>1292</v>
      </c>
      <c r="G764" s="4" t="s">
        <v>3115</v>
      </c>
      <c r="H764" s="4" t="s">
        <v>994</v>
      </c>
    </row>
    <row r="765" spans="1:8" ht="15.75" x14ac:dyDescent="0.25">
      <c r="A765" s="5">
        <v>38061</v>
      </c>
      <c r="B765" s="4" t="s">
        <v>7</v>
      </c>
      <c r="C765" s="4">
        <v>152</v>
      </c>
      <c r="D765" s="4">
        <v>91</v>
      </c>
      <c r="E765" s="4" t="s">
        <v>3116</v>
      </c>
      <c r="F765" s="6" t="s">
        <v>1816</v>
      </c>
      <c r="G765" s="4" t="s">
        <v>3117</v>
      </c>
      <c r="H765" s="4" t="s">
        <v>995</v>
      </c>
    </row>
    <row r="766" spans="1:8" ht="15.75" x14ac:dyDescent="0.25">
      <c r="A766" s="5">
        <v>37887</v>
      </c>
      <c r="B766" s="4" t="s">
        <v>6</v>
      </c>
      <c r="C766" s="4">
        <v>153</v>
      </c>
      <c r="D766" s="4">
        <v>60</v>
      </c>
      <c r="E766" s="4" t="s">
        <v>1116</v>
      </c>
      <c r="F766" s="6" t="s">
        <v>1117</v>
      </c>
      <c r="G766" s="4" t="s">
        <v>1118</v>
      </c>
      <c r="H766" s="4" t="s">
        <v>38</v>
      </c>
    </row>
    <row r="767" spans="1:8" ht="15.75" x14ac:dyDescent="0.25">
      <c r="A767" s="5">
        <v>37408</v>
      </c>
      <c r="B767" s="4" t="s">
        <v>6</v>
      </c>
      <c r="C767" s="4">
        <v>176</v>
      </c>
      <c r="D767" s="4">
        <v>80</v>
      </c>
      <c r="E767" s="4" t="s">
        <v>1122</v>
      </c>
      <c r="F767" s="6" t="s">
        <v>1123</v>
      </c>
      <c r="G767" s="4" t="s">
        <v>1124</v>
      </c>
      <c r="H767" s="4" t="s">
        <v>40</v>
      </c>
    </row>
    <row r="768" spans="1:8" ht="15.75" x14ac:dyDescent="0.25">
      <c r="A768" s="5">
        <v>38262</v>
      </c>
      <c r="B768" s="4" t="s">
        <v>6</v>
      </c>
      <c r="C768" s="4">
        <v>165</v>
      </c>
      <c r="D768" s="4">
        <v>89</v>
      </c>
      <c r="E768" s="4" t="s">
        <v>1148</v>
      </c>
      <c r="F768" s="6" t="s">
        <v>1149</v>
      </c>
      <c r="G768" s="4" t="s">
        <v>1150</v>
      </c>
      <c r="H768" s="4" t="s">
        <v>50</v>
      </c>
    </row>
    <row r="769" spans="1:8" ht="15.75" x14ac:dyDescent="0.25">
      <c r="A769" s="5">
        <v>37739</v>
      </c>
      <c r="B769" s="4" t="s">
        <v>6</v>
      </c>
      <c r="C769" s="4">
        <v>159</v>
      </c>
      <c r="D769" s="4">
        <v>77</v>
      </c>
      <c r="E769" s="4" t="s">
        <v>1172</v>
      </c>
      <c r="F769" s="6" t="s">
        <v>1173</v>
      </c>
      <c r="G769" s="4" t="s">
        <v>1174</v>
      </c>
      <c r="H769" s="4" t="s">
        <v>59</v>
      </c>
    </row>
    <row r="770" spans="1:8" ht="15.75" x14ac:dyDescent="0.25">
      <c r="A770" s="5">
        <v>37481</v>
      </c>
      <c r="B770" s="4" t="s">
        <v>6</v>
      </c>
      <c r="C770" s="4">
        <v>164</v>
      </c>
      <c r="D770" s="4">
        <v>94</v>
      </c>
      <c r="E770" s="4" t="s">
        <v>1185</v>
      </c>
      <c r="F770" s="6" t="s">
        <v>1060</v>
      </c>
      <c r="G770" s="4" t="s">
        <v>1186</v>
      </c>
      <c r="H770" s="4" t="s">
        <v>64</v>
      </c>
    </row>
    <row r="771" spans="1:8" ht="15.75" x14ac:dyDescent="0.25">
      <c r="A771" s="5">
        <v>37896</v>
      </c>
      <c r="B771" s="4" t="s">
        <v>6</v>
      </c>
      <c r="C771" s="4">
        <v>150</v>
      </c>
      <c r="D771" s="4">
        <v>63</v>
      </c>
      <c r="E771" s="4" t="s">
        <v>1203</v>
      </c>
      <c r="F771" s="6" t="s">
        <v>1204</v>
      </c>
      <c r="G771" s="4" t="s">
        <v>1205</v>
      </c>
      <c r="H771" s="4" t="s">
        <v>71</v>
      </c>
    </row>
    <row r="772" spans="1:8" ht="15.75" x14ac:dyDescent="0.25">
      <c r="A772" s="5">
        <v>37098</v>
      </c>
      <c r="B772" s="4" t="s">
        <v>6</v>
      </c>
      <c r="C772" s="4">
        <v>172</v>
      </c>
      <c r="D772" s="4">
        <v>49</v>
      </c>
      <c r="E772" s="4" t="s">
        <v>1233</v>
      </c>
      <c r="F772" s="6" t="s">
        <v>1234</v>
      </c>
      <c r="G772" s="4" t="s">
        <v>1235</v>
      </c>
      <c r="H772" s="4" t="s">
        <v>82</v>
      </c>
    </row>
    <row r="773" spans="1:8" ht="15.75" x14ac:dyDescent="0.25">
      <c r="A773" s="5">
        <v>37554</v>
      </c>
      <c r="B773" s="4" t="s">
        <v>6</v>
      </c>
      <c r="C773" s="4">
        <v>166</v>
      </c>
      <c r="D773" s="4">
        <v>48</v>
      </c>
      <c r="E773" s="4" t="s">
        <v>1261</v>
      </c>
      <c r="F773" s="6" t="s">
        <v>1262</v>
      </c>
      <c r="G773" s="4" t="s">
        <v>1263</v>
      </c>
      <c r="H773" s="4" t="s">
        <v>93</v>
      </c>
    </row>
    <row r="774" spans="1:8" ht="15.75" x14ac:dyDescent="0.25">
      <c r="A774" s="5">
        <v>38162</v>
      </c>
      <c r="B774" s="4" t="s">
        <v>6</v>
      </c>
      <c r="C774" s="4">
        <v>169</v>
      </c>
      <c r="D774" s="4">
        <v>88</v>
      </c>
      <c r="E774" s="4" t="s">
        <v>1264</v>
      </c>
      <c r="F774" s="6" t="s">
        <v>1081</v>
      </c>
      <c r="G774" s="4" t="s">
        <v>1265</v>
      </c>
      <c r="H774" s="4" t="s">
        <v>94</v>
      </c>
    </row>
    <row r="775" spans="1:8" ht="15.75" x14ac:dyDescent="0.25">
      <c r="A775" s="5">
        <v>37182</v>
      </c>
      <c r="B775" s="4" t="s">
        <v>6</v>
      </c>
      <c r="C775" s="4">
        <v>171</v>
      </c>
      <c r="D775" s="4">
        <v>45</v>
      </c>
      <c r="E775" s="4" t="s">
        <v>1298</v>
      </c>
      <c r="F775" s="6" t="s">
        <v>1178</v>
      </c>
      <c r="G775" s="4" t="s">
        <v>1299</v>
      </c>
      <c r="H775" s="4" t="s">
        <v>108</v>
      </c>
    </row>
    <row r="776" spans="1:8" ht="15.75" x14ac:dyDescent="0.25">
      <c r="A776" s="5">
        <v>37754</v>
      </c>
      <c r="B776" s="4" t="s">
        <v>6</v>
      </c>
      <c r="C776" s="4">
        <v>172</v>
      </c>
      <c r="D776" s="4">
        <v>63</v>
      </c>
      <c r="E776" s="4" t="s">
        <v>1305</v>
      </c>
      <c r="F776" s="6" t="s">
        <v>1306</v>
      </c>
      <c r="G776" s="4" t="s">
        <v>1307</v>
      </c>
      <c r="H776" s="4" t="s">
        <v>111</v>
      </c>
    </row>
    <row r="777" spans="1:8" ht="15.75" x14ac:dyDescent="0.25">
      <c r="A777" s="5">
        <v>37464</v>
      </c>
      <c r="B777" s="4" t="s">
        <v>6</v>
      </c>
      <c r="C777" s="4">
        <v>159</v>
      </c>
      <c r="D777" s="4">
        <v>56</v>
      </c>
      <c r="E777" s="4" t="s">
        <v>1315</v>
      </c>
      <c r="F777" s="6" t="s">
        <v>1316</v>
      </c>
      <c r="G777" s="4" t="s">
        <v>1317</v>
      </c>
      <c r="H777" s="4" t="s">
        <v>115</v>
      </c>
    </row>
    <row r="778" spans="1:8" ht="15.75" x14ac:dyDescent="0.25">
      <c r="A778" s="5">
        <v>37147</v>
      </c>
      <c r="B778" s="4" t="s">
        <v>6</v>
      </c>
      <c r="C778" s="4">
        <v>178</v>
      </c>
      <c r="D778" s="4">
        <v>59</v>
      </c>
      <c r="E778" s="4" t="s">
        <v>1322</v>
      </c>
      <c r="F778" s="6" t="s">
        <v>1284</v>
      </c>
      <c r="G778" s="4" t="s">
        <v>1323</v>
      </c>
      <c r="H778" s="4" t="s">
        <v>118</v>
      </c>
    </row>
    <row r="779" spans="1:8" ht="15.75" x14ac:dyDescent="0.25">
      <c r="A779" s="5">
        <v>37927</v>
      </c>
      <c r="B779" s="4" t="s">
        <v>6</v>
      </c>
      <c r="C779" s="4">
        <v>178</v>
      </c>
      <c r="D779" s="4">
        <v>86</v>
      </c>
      <c r="E779" s="4" t="s">
        <v>1331</v>
      </c>
      <c r="F779" s="6" t="s">
        <v>1063</v>
      </c>
      <c r="G779" s="4" t="s">
        <v>1332</v>
      </c>
      <c r="H779" s="4" t="s">
        <v>1006</v>
      </c>
    </row>
    <row r="780" spans="1:8" ht="15.75" x14ac:dyDescent="0.25">
      <c r="A780" s="5">
        <v>37052</v>
      </c>
      <c r="B780" s="4" t="s">
        <v>6</v>
      </c>
      <c r="C780" s="4">
        <v>153</v>
      </c>
      <c r="D780" s="4">
        <v>91</v>
      </c>
      <c r="E780" s="4" t="s">
        <v>1356</v>
      </c>
      <c r="F780" s="6" t="s">
        <v>1105</v>
      </c>
      <c r="G780" s="4" t="s">
        <v>1357</v>
      </c>
      <c r="H780" s="4" t="s">
        <v>132</v>
      </c>
    </row>
    <row r="781" spans="1:8" ht="15.75" x14ac:dyDescent="0.25">
      <c r="A781" s="5">
        <v>38024</v>
      </c>
      <c r="B781" s="4" t="s">
        <v>6</v>
      </c>
      <c r="C781" s="4">
        <v>170</v>
      </c>
      <c r="D781" s="4">
        <v>63</v>
      </c>
      <c r="E781" s="4" t="s">
        <v>1364</v>
      </c>
      <c r="F781" s="6" t="s">
        <v>1365</v>
      </c>
      <c r="G781" s="4" t="s">
        <v>1366</v>
      </c>
      <c r="H781" s="4" t="s">
        <v>136</v>
      </c>
    </row>
    <row r="782" spans="1:8" ht="15.75" x14ac:dyDescent="0.25">
      <c r="A782" s="5">
        <v>37407</v>
      </c>
      <c r="B782" s="4" t="s">
        <v>6</v>
      </c>
      <c r="C782" s="4">
        <v>175</v>
      </c>
      <c r="D782" s="4">
        <v>87</v>
      </c>
      <c r="E782" s="4" t="s">
        <v>1367</v>
      </c>
      <c r="F782" s="6" t="s">
        <v>1156</v>
      </c>
      <c r="G782" s="4" t="s">
        <v>1368</v>
      </c>
      <c r="H782" s="4" t="s">
        <v>137</v>
      </c>
    </row>
    <row r="783" spans="1:8" ht="15.75" x14ac:dyDescent="0.25">
      <c r="A783" s="5">
        <v>37463</v>
      </c>
      <c r="B783" s="4" t="s">
        <v>6</v>
      </c>
      <c r="C783" s="4">
        <v>171</v>
      </c>
      <c r="D783" s="4">
        <v>76</v>
      </c>
      <c r="E783" s="4" t="s">
        <v>1406</v>
      </c>
      <c r="F783" s="6" t="s">
        <v>1292</v>
      </c>
      <c r="G783" s="4" t="s">
        <v>1407</v>
      </c>
      <c r="H783" s="4" t="s">
        <v>154</v>
      </c>
    </row>
    <row r="784" spans="1:8" ht="15.75" x14ac:dyDescent="0.25">
      <c r="A784" s="5">
        <v>37355</v>
      </c>
      <c r="B784" s="4" t="s">
        <v>6</v>
      </c>
      <c r="C784" s="4">
        <v>178</v>
      </c>
      <c r="D784" s="4">
        <v>69</v>
      </c>
      <c r="E784" s="4" t="s">
        <v>1436</v>
      </c>
      <c r="F784" s="6" t="s">
        <v>1149</v>
      </c>
      <c r="G784" s="4" t="s">
        <v>1437</v>
      </c>
      <c r="H784" s="4" t="s">
        <v>168</v>
      </c>
    </row>
    <row r="785" spans="1:8" ht="15.75" x14ac:dyDescent="0.25">
      <c r="A785" s="5">
        <v>38304</v>
      </c>
      <c r="B785" s="4" t="s">
        <v>6</v>
      </c>
      <c r="C785" s="4">
        <v>178</v>
      </c>
      <c r="D785" s="4">
        <v>59</v>
      </c>
      <c r="E785" s="4" t="s">
        <v>1463</v>
      </c>
      <c r="F785" s="6" t="s">
        <v>1379</v>
      </c>
      <c r="G785" s="4" t="s">
        <v>1464</v>
      </c>
      <c r="H785" s="4" t="s">
        <v>181</v>
      </c>
    </row>
    <row r="786" spans="1:8" ht="15.75" x14ac:dyDescent="0.25">
      <c r="A786" s="5">
        <v>37538</v>
      </c>
      <c r="B786" s="4" t="s">
        <v>6</v>
      </c>
      <c r="C786" s="4">
        <v>155</v>
      </c>
      <c r="D786" s="4">
        <v>68</v>
      </c>
      <c r="E786" s="4" t="s">
        <v>1495</v>
      </c>
      <c r="F786" s="6" t="s">
        <v>1496</v>
      </c>
      <c r="G786" s="4" t="s">
        <v>1497</v>
      </c>
      <c r="H786" s="4" t="s">
        <v>196</v>
      </c>
    </row>
    <row r="787" spans="1:8" ht="15.75" x14ac:dyDescent="0.25">
      <c r="A787" s="5">
        <v>37768</v>
      </c>
      <c r="B787" s="4" t="s">
        <v>6</v>
      </c>
      <c r="C787" s="4">
        <v>173</v>
      </c>
      <c r="D787" s="4">
        <v>76</v>
      </c>
      <c r="E787" s="4" t="s">
        <v>1512</v>
      </c>
      <c r="F787" s="6" t="s">
        <v>1161</v>
      </c>
      <c r="G787" s="4" t="s">
        <v>1513</v>
      </c>
      <c r="H787" s="4" t="s">
        <v>204</v>
      </c>
    </row>
    <row r="788" spans="1:8" ht="15.75" x14ac:dyDescent="0.25">
      <c r="A788" s="5">
        <v>37556</v>
      </c>
      <c r="B788" s="4" t="s">
        <v>6</v>
      </c>
      <c r="C788" s="4">
        <v>167</v>
      </c>
      <c r="D788" s="4">
        <v>55</v>
      </c>
      <c r="E788" s="4" t="s">
        <v>1535</v>
      </c>
      <c r="F788" s="6" t="s">
        <v>1057</v>
      </c>
      <c r="G788" s="4" t="s">
        <v>1536</v>
      </c>
      <c r="H788" s="4" t="s">
        <v>214</v>
      </c>
    </row>
    <row r="789" spans="1:8" ht="15.75" x14ac:dyDescent="0.25">
      <c r="A789" s="5">
        <v>37425</v>
      </c>
      <c r="B789" s="4" t="s">
        <v>6</v>
      </c>
      <c r="C789" s="4">
        <v>170</v>
      </c>
      <c r="D789" s="4">
        <v>65</v>
      </c>
      <c r="E789" s="4" t="s">
        <v>1537</v>
      </c>
      <c r="F789" s="6" t="s">
        <v>1531</v>
      </c>
      <c r="G789" s="4" t="s">
        <v>1538</v>
      </c>
      <c r="H789" s="4" t="s">
        <v>215</v>
      </c>
    </row>
    <row r="790" spans="1:8" ht="15.75" x14ac:dyDescent="0.25">
      <c r="A790" s="5">
        <v>37179</v>
      </c>
      <c r="B790" s="4" t="s">
        <v>6</v>
      </c>
      <c r="C790" s="4">
        <v>158</v>
      </c>
      <c r="D790" s="4">
        <v>53</v>
      </c>
      <c r="E790" s="4" t="s">
        <v>1547</v>
      </c>
      <c r="F790" s="6" t="s">
        <v>1329</v>
      </c>
      <c r="G790" s="4" t="s">
        <v>1548</v>
      </c>
      <c r="H790" s="4" t="s">
        <v>220</v>
      </c>
    </row>
    <row r="791" spans="1:8" ht="15.75" x14ac:dyDescent="0.25">
      <c r="A791" s="5">
        <v>37907</v>
      </c>
      <c r="B791" s="4" t="s">
        <v>6</v>
      </c>
      <c r="C791" s="4">
        <v>169</v>
      </c>
      <c r="D791" s="4">
        <v>70</v>
      </c>
      <c r="E791" s="4" t="s">
        <v>1563</v>
      </c>
      <c r="F791" s="6" t="s">
        <v>1246</v>
      </c>
      <c r="G791" s="4" t="s">
        <v>1564</v>
      </c>
      <c r="H791" s="4" t="s">
        <v>228</v>
      </c>
    </row>
    <row r="792" spans="1:8" ht="15.75" x14ac:dyDescent="0.25">
      <c r="A792" s="5">
        <v>37105</v>
      </c>
      <c r="B792" s="4" t="s">
        <v>6</v>
      </c>
      <c r="C792" s="4">
        <v>171</v>
      </c>
      <c r="D792" s="4">
        <v>69</v>
      </c>
      <c r="E792" s="4" t="s">
        <v>1596</v>
      </c>
      <c r="F792" s="6" t="s">
        <v>1099</v>
      </c>
      <c r="G792" s="4" t="s">
        <v>1597</v>
      </c>
      <c r="H792" s="4" t="s">
        <v>243</v>
      </c>
    </row>
    <row r="793" spans="1:8" ht="15.75" x14ac:dyDescent="0.25">
      <c r="A793" s="5">
        <v>37780</v>
      </c>
      <c r="B793" s="4" t="s">
        <v>6</v>
      </c>
      <c r="C793" s="4">
        <v>178</v>
      </c>
      <c r="D793" s="4">
        <v>77</v>
      </c>
      <c r="E793" s="4" t="s">
        <v>1610</v>
      </c>
      <c r="F793" s="6" t="s">
        <v>1141</v>
      </c>
      <c r="G793" s="4" t="s">
        <v>1611</v>
      </c>
      <c r="H793" s="4" t="s">
        <v>250</v>
      </c>
    </row>
    <row r="794" spans="1:8" ht="15.75" x14ac:dyDescent="0.25">
      <c r="A794" s="5">
        <v>37902</v>
      </c>
      <c r="B794" s="4" t="s">
        <v>6</v>
      </c>
      <c r="C794" s="4">
        <v>157</v>
      </c>
      <c r="D794" s="4">
        <v>79</v>
      </c>
      <c r="E794" s="4" t="s">
        <v>1636</v>
      </c>
      <c r="F794" s="6" t="s">
        <v>1099</v>
      </c>
      <c r="G794" s="4" t="s">
        <v>1637</v>
      </c>
      <c r="H794" s="4" t="s">
        <v>263</v>
      </c>
    </row>
    <row r="795" spans="1:8" ht="15.75" x14ac:dyDescent="0.25">
      <c r="A795" s="5">
        <v>37125</v>
      </c>
      <c r="B795" s="4" t="s">
        <v>6</v>
      </c>
      <c r="C795" s="4">
        <v>164</v>
      </c>
      <c r="D795" s="4">
        <v>76</v>
      </c>
      <c r="E795" s="4" t="s">
        <v>1664</v>
      </c>
      <c r="F795" s="6" t="s">
        <v>1278</v>
      </c>
      <c r="G795" s="4" t="s">
        <v>1665</v>
      </c>
      <c r="H795" s="4" t="s">
        <v>277</v>
      </c>
    </row>
    <row r="796" spans="1:8" ht="15.75" x14ac:dyDescent="0.25">
      <c r="A796" s="5">
        <v>38341</v>
      </c>
      <c r="B796" s="4" t="s">
        <v>6</v>
      </c>
      <c r="C796" s="4">
        <v>177</v>
      </c>
      <c r="D796" s="4">
        <v>70</v>
      </c>
      <c r="E796" s="4" t="s">
        <v>1674</v>
      </c>
      <c r="F796" s="6" t="s">
        <v>1287</v>
      </c>
      <c r="G796" s="4" t="s">
        <v>1675</v>
      </c>
      <c r="H796" s="4" t="s">
        <v>282</v>
      </c>
    </row>
    <row r="797" spans="1:8" ht="15.75" x14ac:dyDescent="0.25">
      <c r="A797" s="5">
        <v>38002</v>
      </c>
      <c r="B797" s="4" t="s">
        <v>6</v>
      </c>
      <c r="C797" s="4">
        <v>165</v>
      </c>
      <c r="D797" s="4">
        <v>93</v>
      </c>
      <c r="E797" s="4" t="s">
        <v>1681</v>
      </c>
      <c r="F797" s="6" t="s">
        <v>1395</v>
      </c>
      <c r="G797" s="4" t="s">
        <v>1682</v>
      </c>
      <c r="H797" s="4" t="s">
        <v>285</v>
      </c>
    </row>
    <row r="798" spans="1:8" ht="15.75" x14ac:dyDescent="0.25">
      <c r="A798" s="5">
        <v>38141</v>
      </c>
      <c r="B798" s="4" t="s">
        <v>6</v>
      </c>
      <c r="C798" s="4">
        <v>172</v>
      </c>
      <c r="D798" s="4">
        <v>74</v>
      </c>
      <c r="E798" s="4" t="s">
        <v>1685</v>
      </c>
      <c r="F798" s="6" t="s">
        <v>1428</v>
      </c>
      <c r="G798" s="4" t="s">
        <v>1686</v>
      </c>
      <c r="H798" s="4" t="s">
        <v>287</v>
      </c>
    </row>
    <row r="799" spans="1:8" ht="15.75" x14ac:dyDescent="0.25">
      <c r="A799" s="5">
        <v>37793</v>
      </c>
      <c r="B799" s="4" t="s">
        <v>6</v>
      </c>
      <c r="C799" s="4">
        <v>167</v>
      </c>
      <c r="D799" s="4">
        <v>76</v>
      </c>
      <c r="E799" s="4" t="s">
        <v>1697</v>
      </c>
      <c r="F799" s="6" t="s">
        <v>1428</v>
      </c>
      <c r="G799" s="4" t="s">
        <v>1698</v>
      </c>
      <c r="H799" s="4" t="s">
        <v>293</v>
      </c>
    </row>
    <row r="800" spans="1:8" ht="15.75" x14ac:dyDescent="0.25">
      <c r="A800" s="5">
        <v>37820</v>
      </c>
      <c r="B800" s="4" t="s">
        <v>6</v>
      </c>
      <c r="C800" s="4">
        <v>153</v>
      </c>
      <c r="D800" s="4">
        <v>49</v>
      </c>
      <c r="E800" s="4" t="s">
        <v>1703</v>
      </c>
      <c r="F800" s="6" t="s">
        <v>1704</v>
      </c>
      <c r="G800" s="4" t="s">
        <v>1705</v>
      </c>
      <c r="H800" s="4" t="s">
        <v>296</v>
      </c>
    </row>
    <row r="801" spans="1:8" ht="15.75" x14ac:dyDescent="0.25">
      <c r="A801" s="5">
        <v>37125</v>
      </c>
      <c r="B801" s="4" t="s">
        <v>6</v>
      </c>
      <c r="C801" s="4">
        <v>158</v>
      </c>
      <c r="D801" s="4">
        <v>64</v>
      </c>
      <c r="E801" s="4" t="s">
        <v>1721</v>
      </c>
      <c r="F801" s="6" t="s">
        <v>1057</v>
      </c>
      <c r="G801" s="4" t="s">
        <v>1722</v>
      </c>
      <c r="H801" s="4" t="s">
        <v>304</v>
      </c>
    </row>
    <row r="802" spans="1:8" ht="15.75" x14ac:dyDescent="0.25">
      <c r="A802" s="5">
        <v>37438</v>
      </c>
      <c r="B802" s="4" t="s">
        <v>6</v>
      </c>
      <c r="C802" s="4">
        <v>158</v>
      </c>
      <c r="D802" s="4">
        <v>89</v>
      </c>
      <c r="E802" s="4" t="s">
        <v>1723</v>
      </c>
      <c r="F802" s="6" t="s">
        <v>1316</v>
      </c>
      <c r="G802" s="4" t="s">
        <v>1724</v>
      </c>
      <c r="H802" s="4" t="s">
        <v>305</v>
      </c>
    </row>
    <row r="803" spans="1:8" ht="15.75" x14ac:dyDescent="0.25">
      <c r="A803" s="5">
        <v>37364</v>
      </c>
      <c r="B803" s="4" t="s">
        <v>6</v>
      </c>
      <c r="C803" s="4">
        <v>172</v>
      </c>
      <c r="D803" s="4">
        <v>76</v>
      </c>
      <c r="E803" s="4" t="s">
        <v>1737</v>
      </c>
      <c r="F803" s="6" t="s">
        <v>1316</v>
      </c>
      <c r="G803" s="4" t="s">
        <v>1738</v>
      </c>
      <c r="H803" s="4" t="s">
        <v>312</v>
      </c>
    </row>
    <row r="804" spans="1:8" ht="15.75" x14ac:dyDescent="0.25">
      <c r="A804" s="5">
        <v>38125</v>
      </c>
      <c r="B804" s="4" t="s">
        <v>6</v>
      </c>
      <c r="C804" s="4">
        <v>168</v>
      </c>
      <c r="D804" s="4">
        <v>88</v>
      </c>
      <c r="E804" s="4" t="s">
        <v>1760</v>
      </c>
      <c r="F804" s="6" t="s">
        <v>1241</v>
      </c>
      <c r="G804" s="4" t="s">
        <v>1761</v>
      </c>
      <c r="H804" s="4" t="s">
        <v>322</v>
      </c>
    </row>
    <row r="805" spans="1:8" ht="15.75" x14ac:dyDescent="0.25">
      <c r="A805" s="5">
        <v>37390</v>
      </c>
      <c r="B805" s="4" t="s">
        <v>6</v>
      </c>
      <c r="C805" s="4">
        <v>153</v>
      </c>
      <c r="D805" s="4">
        <v>49</v>
      </c>
      <c r="E805" s="4" t="s">
        <v>1679</v>
      </c>
      <c r="F805" s="6" t="s">
        <v>1292</v>
      </c>
      <c r="G805" s="4" t="s">
        <v>1766</v>
      </c>
      <c r="H805" s="4" t="s">
        <v>325</v>
      </c>
    </row>
    <row r="806" spans="1:8" ht="15.75" x14ac:dyDescent="0.25">
      <c r="A806" s="5">
        <v>37667</v>
      </c>
      <c r="B806" s="4" t="s">
        <v>6</v>
      </c>
      <c r="C806" s="4">
        <v>151</v>
      </c>
      <c r="D806" s="4">
        <v>59</v>
      </c>
      <c r="E806" s="4" t="s">
        <v>1795</v>
      </c>
      <c r="F806" s="6" t="s">
        <v>1201</v>
      </c>
      <c r="G806" s="4" t="s">
        <v>1796</v>
      </c>
      <c r="H806" s="4" t="s">
        <v>340</v>
      </c>
    </row>
    <row r="807" spans="1:8" ht="15.75" x14ac:dyDescent="0.25">
      <c r="A807" s="5">
        <v>37431</v>
      </c>
      <c r="B807" s="4" t="s">
        <v>6</v>
      </c>
      <c r="C807" s="4">
        <v>169</v>
      </c>
      <c r="D807" s="4">
        <v>94</v>
      </c>
      <c r="E807" s="4" t="s">
        <v>1801</v>
      </c>
      <c r="F807" s="6" t="s">
        <v>1156</v>
      </c>
      <c r="G807" s="4" t="s">
        <v>1802</v>
      </c>
      <c r="H807" s="4" t="s">
        <v>343</v>
      </c>
    </row>
    <row r="808" spans="1:8" ht="15.75" x14ac:dyDescent="0.25">
      <c r="A808" s="5">
        <v>37131</v>
      </c>
      <c r="B808" s="4" t="s">
        <v>6</v>
      </c>
      <c r="C808" s="4">
        <v>172</v>
      </c>
      <c r="D808" s="4">
        <v>95</v>
      </c>
      <c r="E808" s="4" t="s">
        <v>1832</v>
      </c>
      <c r="F808" s="6" t="s">
        <v>1084</v>
      </c>
      <c r="G808" s="4" t="s">
        <v>1833</v>
      </c>
      <c r="H808" s="4" t="s">
        <v>356</v>
      </c>
    </row>
    <row r="809" spans="1:8" ht="15.75" x14ac:dyDescent="0.25">
      <c r="A809" s="5">
        <v>37540</v>
      </c>
      <c r="B809" s="4" t="s">
        <v>6</v>
      </c>
      <c r="C809" s="4">
        <v>170</v>
      </c>
      <c r="D809" s="4">
        <v>63</v>
      </c>
      <c r="E809" s="4" t="s">
        <v>1894</v>
      </c>
      <c r="F809" s="6" t="s">
        <v>1072</v>
      </c>
      <c r="G809" s="4" t="s">
        <v>1895</v>
      </c>
      <c r="H809" s="4" t="s">
        <v>386</v>
      </c>
    </row>
    <row r="810" spans="1:8" ht="15.75" x14ac:dyDescent="0.25">
      <c r="A810" s="5">
        <v>37579</v>
      </c>
      <c r="B810" s="4" t="s">
        <v>6</v>
      </c>
      <c r="C810" s="4">
        <v>165</v>
      </c>
      <c r="D810" s="4">
        <v>73</v>
      </c>
      <c r="E810" s="4" t="s">
        <v>1903</v>
      </c>
      <c r="F810" s="6" t="s">
        <v>1141</v>
      </c>
      <c r="G810" s="4" t="s">
        <v>1904</v>
      </c>
      <c r="H810" s="4" t="s">
        <v>391</v>
      </c>
    </row>
    <row r="811" spans="1:8" ht="15.75" x14ac:dyDescent="0.25">
      <c r="A811" s="5">
        <v>37485</v>
      </c>
      <c r="B811" s="4" t="s">
        <v>6</v>
      </c>
      <c r="C811" s="4">
        <v>175</v>
      </c>
      <c r="D811" s="4">
        <v>75</v>
      </c>
      <c r="E811" s="4" t="s">
        <v>1951</v>
      </c>
      <c r="F811" s="6" t="s">
        <v>1102</v>
      </c>
      <c r="G811" s="4" t="s">
        <v>1952</v>
      </c>
      <c r="H811" s="4" t="s">
        <v>414</v>
      </c>
    </row>
    <row r="812" spans="1:8" ht="15.75" x14ac:dyDescent="0.25">
      <c r="A812" s="5">
        <v>38152</v>
      </c>
      <c r="B812" s="4" t="s">
        <v>6</v>
      </c>
      <c r="C812" s="4">
        <v>159</v>
      </c>
      <c r="D812" s="4">
        <v>47</v>
      </c>
      <c r="E812" s="4" t="s">
        <v>1980</v>
      </c>
      <c r="F812" s="6" t="s">
        <v>1246</v>
      </c>
      <c r="G812" s="4" t="s">
        <v>1981</v>
      </c>
      <c r="H812" s="4" t="s">
        <v>427</v>
      </c>
    </row>
    <row r="813" spans="1:8" ht="15.75" x14ac:dyDescent="0.25">
      <c r="A813" s="5">
        <v>38466</v>
      </c>
      <c r="B813" s="4" t="s">
        <v>6</v>
      </c>
      <c r="C813" s="4">
        <v>159</v>
      </c>
      <c r="D813" s="4">
        <v>71</v>
      </c>
      <c r="E813" s="4" t="s">
        <v>2001</v>
      </c>
      <c r="F813" s="6" t="s">
        <v>1178</v>
      </c>
      <c r="G813" s="4" t="s">
        <v>2002</v>
      </c>
      <c r="H813" s="4" t="s">
        <v>438</v>
      </c>
    </row>
    <row r="814" spans="1:8" ht="15.75" x14ac:dyDescent="0.25">
      <c r="A814" s="5">
        <v>37258</v>
      </c>
      <c r="B814" s="4" t="s">
        <v>6</v>
      </c>
      <c r="C814" s="4">
        <v>174</v>
      </c>
      <c r="D814" s="4">
        <v>47</v>
      </c>
      <c r="E814" s="4" t="s">
        <v>2009</v>
      </c>
      <c r="F814" s="6" t="s">
        <v>1816</v>
      </c>
      <c r="G814" s="4" t="s">
        <v>2010</v>
      </c>
      <c r="H814" s="4" t="s">
        <v>441</v>
      </c>
    </row>
    <row r="815" spans="1:8" ht="15.75" x14ac:dyDescent="0.25">
      <c r="A815" s="5">
        <v>37018</v>
      </c>
      <c r="B815" s="4" t="s">
        <v>6</v>
      </c>
      <c r="C815" s="4">
        <v>178</v>
      </c>
      <c r="D815" s="4">
        <v>82</v>
      </c>
      <c r="E815" s="4" t="s">
        <v>2031</v>
      </c>
      <c r="F815" s="6" t="s">
        <v>1774</v>
      </c>
      <c r="G815" s="4" t="s">
        <v>2032</v>
      </c>
      <c r="H815" s="4" t="s">
        <v>452</v>
      </c>
    </row>
    <row r="816" spans="1:8" ht="15.75" x14ac:dyDescent="0.25">
      <c r="A816" s="5">
        <v>37873</v>
      </c>
      <c r="B816" s="4" t="s">
        <v>6</v>
      </c>
      <c r="C816" s="4">
        <v>151</v>
      </c>
      <c r="D816" s="4">
        <v>48</v>
      </c>
      <c r="E816" s="4" t="s">
        <v>2072</v>
      </c>
      <c r="F816" s="6" t="s">
        <v>1144</v>
      </c>
      <c r="G816" s="4" t="s">
        <v>2073</v>
      </c>
      <c r="H816" s="4" t="s">
        <v>473</v>
      </c>
    </row>
    <row r="817" spans="1:8" ht="15.75" x14ac:dyDescent="0.25">
      <c r="A817" s="5">
        <v>37996</v>
      </c>
      <c r="B817" s="4" t="s">
        <v>6</v>
      </c>
      <c r="C817" s="4">
        <v>168</v>
      </c>
      <c r="D817" s="4">
        <v>62</v>
      </c>
      <c r="E817" s="4" t="s">
        <v>2080</v>
      </c>
      <c r="F817" s="6" t="s">
        <v>1281</v>
      </c>
      <c r="G817" s="4" t="s">
        <v>2081</v>
      </c>
      <c r="H817" s="4" t="s">
        <v>477</v>
      </c>
    </row>
    <row r="818" spans="1:8" ht="15.75" x14ac:dyDescent="0.25">
      <c r="A818" s="5">
        <v>37479</v>
      </c>
      <c r="B818" s="4" t="s">
        <v>6</v>
      </c>
      <c r="C818" s="4">
        <v>158</v>
      </c>
      <c r="D818" s="4">
        <v>45</v>
      </c>
      <c r="E818" s="4" t="s">
        <v>2088</v>
      </c>
      <c r="F818" s="6" t="s">
        <v>1303</v>
      </c>
      <c r="G818" s="4" t="s">
        <v>2089</v>
      </c>
      <c r="H818" s="4" t="s">
        <v>481</v>
      </c>
    </row>
    <row r="819" spans="1:8" ht="15.75" x14ac:dyDescent="0.25">
      <c r="A819" s="5">
        <v>37117</v>
      </c>
      <c r="B819" s="4" t="s">
        <v>6</v>
      </c>
      <c r="C819" s="4">
        <v>170</v>
      </c>
      <c r="D819" s="4">
        <v>48</v>
      </c>
      <c r="E819" s="4" t="s">
        <v>2116</v>
      </c>
      <c r="F819" s="6" t="s">
        <v>1133</v>
      </c>
      <c r="G819" s="4" t="s">
        <v>2117</v>
      </c>
      <c r="H819" s="4" t="s">
        <v>495</v>
      </c>
    </row>
    <row r="820" spans="1:8" ht="15.75" x14ac:dyDescent="0.25">
      <c r="A820" s="5">
        <v>37870</v>
      </c>
      <c r="B820" s="4" t="s">
        <v>6</v>
      </c>
      <c r="C820" s="4">
        <v>177</v>
      </c>
      <c r="D820" s="4">
        <v>69</v>
      </c>
      <c r="E820" s="4" t="s">
        <v>2128</v>
      </c>
      <c r="F820" s="6" t="s">
        <v>1404</v>
      </c>
      <c r="G820" s="4" t="s">
        <v>2129</v>
      </c>
      <c r="H820" s="4" t="s">
        <v>501</v>
      </c>
    </row>
    <row r="821" spans="1:8" ht="15.75" x14ac:dyDescent="0.25">
      <c r="A821" s="5">
        <v>37629</v>
      </c>
      <c r="B821" s="4" t="s">
        <v>6</v>
      </c>
      <c r="C821" s="4">
        <v>180</v>
      </c>
      <c r="D821" s="4">
        <v>53</v>
      </c>
      <c r="E821" s="4" t="s">
        <v>2146</v>
      </c>
      <c r="F821" s="6" t="s">
        <v>1521</v>
      </c>
      <c r="G821" s="4" t="s">
        <v>2147</v>
      </c>
      <c r="H821" s="4" t="s">
        <v>510</v>
      </c>
    </row>
    <row r="822" spans="1:8" ht="15.75" x14ac:dyDescent="0.25">
      <c r="A822" s="5">
        <v>38157</v>
      </c>
      <c r="B822" s="4" t="s">
        <v>6</v>
      </c>
      <c r="C822" s="4">
        <v>173</v>
      </c>
      <c r="D822" s="4">
        <v>63</v>
      </c>
      <c r="E822" s="4" t="s">
        <v>2169</v>
      </c>
      <c r="F822" s="6" t="s">
        <v>1251</v>
      </c>
      <c r="G822" s="4" t="s">
        <v>2170</v>
      </c>
      <c r="H822" s="4" t="s">
        <v>522</v>
      </c>
    </row>
    <row r="823" spans="1:8" ht="15.75" x14ac:dyDescent="0.25">
      <c r="A823" s="5">
        <v>37443</v>
      </c>
      <c r="B823" s="4" t="s">
        <v>6</v>
      </c>
      <c r="C823" s="4">
        <v>161</v>
      </c>
      <c r="D823" s="4">
        <v>74</v>
      </c>
      <c r="E823" s="4" t="s">
        <v>2207</v>
      </c>
      <c r="F823" s="6" t="s">
        <v>1246</v>
      </c>
      <c r="G823" s="4" t="s">
        <v>2208</v>
      </c>
      <c r="H823" s="4" t="s">
        <v>541</v>
      </c>
    </row>
    <row r="824" spans="1:8" ht="15.75" x14ac:dyDescent="0.25">
      <c r="A824" s="5">
        <v>37637</v>
      </c>
      <c r="B824" s="4" t="s">
        <v>6</v>
      </c>
      <c r="C824" s="4">
        <v>175</v>
      </c>
      <c r="D824" s="4">
        <v>76</v>
      </c>
      <c r="E824" s="4" t="s">
        <v>2217</v>
      </c>
      <c r="F824" s="6" t="s">
        <v>1388</v>
      </c>
      <c r="G824" s="4" t="s">
        <v>2218</v>
      </c>
      <c r="H824" s="4" t="s">
        <v>546</v>
      </c>
    </row>
    <row r="825" spans="1:8" ht="15.75" x14ac:dyDescent="0.25">
      <c r="A825" s="5">
        <v>37566</v>
      </c>
      <c r="B825" s="4" t="s">
        <v>6</v>
      </c>
      <c r="C825" s="4">
        <v>170</v>
      </c>
      <c r="D825" s="4">
        <v>52</v>
      </c>
      <c r="E825" s="4" t="s">
        <v>2219</v>
      </c>
      <c r="F825" s="6" t="s">
        <v>1161</v>
      </c>
      <c r="G825" s="4" t="s">
        <v>2220</v>
      </c>
      <c r="H825" s="4" t="s">
        <v>547</v>
      </c>
    </row>
    <row r="826" spans="1:8" ht="15.75" x14ac:dyDescent="0.25">
      <c r="A826" s="5">
        <v>37705</v>
      </c>
      <c r="B826" s="4" t="s">
        <v>6</v>
      </c>
      <c r="C826" s="4">
        <v>155</v>
      </c>
      <c r="D826" s="4">
        <v>87</v>
      </c>
      <c r="E826" s="4" t="s">
        <v>2227</v>
      </c>
      <c r="F826" s="6" t="s">
        <v>1262</v>
      </c>
      <c r="G826" s="4" t="s">
        <v>2228</v>
      </c>
      <c r="H826" s="4" t="s">
        <v>551</v>
      </c>
    </row>
    <row r="827" spans="1:8" ht="15.75" x14ac:dyDescent="0.25">
      <c r="A827" s="5">
        <v>37022</v>
      </c>
      <c r="B827" s="4" t="s">
        <v>6</v>
      </c>
      <c r="C827" s="4">
        <v>161</v>
      </c>
      <c r="D827" s="4">
        <v>58</v>
      </c>
      <c r="E827" s="4" t="s">
        <v>2231</v>
      </c>
      <c r="F827" s="6" t="s">
        <v>1188</v>
      </c>
      <c r="G827" s="4" t="s">
        <v>2232</v>
      </c>
      <c r="H827" s="4" t="s">
        <v>553</v>
      </c>
    </row>
    <row r="828" spans="1:8" ht="15.75" x14ac:dyDescent="0.25">
      <c r="A828" s="5">
        <v>37703</v>
      </c>
      <c r="B828" s="4" t="s">
        <v>6</v>
      </c>
      <c r="C828" s="4">
        <v>168</v>
      </c>
      <c r="D828" s="4">
        <v>64</v>
      </c>
      <c r="E828" s="4" t="s">
        <v>2239</v>
      </c>
      <c r="F828" s="6" t="s">
        <v>2240</v>
      </c>
      <c r="G828" s="4" t="s">
        <v>2241</v>
      </c>
      <c r="H828" s="4" t="s">
        <v>557</v>
      </c>
    </row>
    <row r="829" spans="1:8" ht="15.75" x14ac:dyDescent="0.25">
      <c r="A829" s="5">
        <v>38089</v>
      </c>
      <c r="B829" s="4" t="s">
        <v>6</v>
      </c>
      <c r="C829" s="4">
        <v>171</v>
      </c>
      <c r="D829" s="4">
        <v>57</v>
      </c>
      <c r="E829" s="4" t="s">
        <v>2263</v>
      </c>
      <c r="F829" s="6" t="s">
        <v>1341</v>
      </c>
      <c r="G829" s="4" t="s">
        <v>2264</v>
      </c>
      <c r="H829" s="4" t="s">
        <v>569</v>
      </c>
    </row>
    <row r="830" spans="1:8" ht="15.75" x14ac:dyDescent="0.25">
      <c r="A830" s="5">
        <v>37964</v>
      </c>
      <c r="B830" s="4" t="s">
        <v>6</v>
      </c>
      <c r="C830" s="4">
        <v>174</v>
      </c>
      <c r="D830" s="4">
        <v>49</v>
      </c>
      <c r="E830" s="4" t="s">
        <v>1369</v>
      </c>
      <c r="F830" s="6" t="s">
        <v>1306</v>
      </c>
      <c r="G830" s="4" t="s">
        <v>2283</v>
      </c>
      <c r="H830" s="4" t="s">
        <v>579</v>
      </c>
    </row>
    <row r="831" spans="1:8" ht="15.75" x14ac:dyDescent="0.25">
      <c r="A831" s="5">
        <v>37196</v>
      </c>
      <c r="B831" s="4" t="s">
        <v>6</v>
      </c>
      <c r="C831" s="4">
        <v>174</v>
      </c>
      <c r="D831" s="4">
        <v>45</v>
      </c>
      <c r="E831" s="4" t="s">
        <v>2290</v>
      </c>
      <c r="F831" s="6" t="s">
        <v>1194</v>
      </c>
      <c r="G831" s="4" t="s">
        <v>2291</v>
      </c>
      <c r="H831" s="4" t="s">
        <v>583</v>
      </c>
    </row>
    <row r="832" spans="1:8" ht="15.75" x14ac:dyDescent="0.25">
      <c r="A832" s="5">
        <v>37753</v>
      </c>
      <c r="B832" s="4" t="s">
        <v>6</v>
      </c>
      <c r="C832" s="4">
        <v>172</v>
      </c>
      <c r="D832" s="4">
        <v>62</v>
      </c>
      <c r="E832" s="4" t="s">
        <v>2302</v>
      </c>
      <c r="F832" s="6" t="s">
        <v>1089</v>
      </c>
      <c r="G832" s="4" t="s">
        <v>2303</v>
      </c>
      <c r="H832" s="4" t="s">
        <v>588</v>
      </c>
    </row>
    <row r="833" spans="1:8" ht="15.75" x14ac:dyDescent="0.25">
      <c r="A833" s="5">
        <v>38232</v>
      </c>
      <c r="B833" s="4" t="s">
        <v>6</v>
      </c>
      <c r="C833" s="4">
        <v>159</v>
      </c>
      <c r="D833" s="4">
        <v>46</v>
      </c>
      <c r="E833" s="4" t="s">
        <v>2316</v>
      </c>
      <c r="F833" s="6" t="s">
        <v>1057</v>
      </c>
      <c r="G833" s="4" t="s">
        <v>2317</v>
      </c>
      <c r="H833" s="4" t="s">
        <v>595</v>
      </c>
    </row>
    <row r="834" spans="1:8" ht="15.75" x14ac:dyDescent="0.25">
      <c r="A834" s="5">
        <v>37506</v>
      </c>
      <c r="B834" s="4" t="s">
        <v>6</v>
      </c>
      <c r="C834" s="4">
        <v>155</v>
      </c>
      <c r="D834" s="4">
        <v>69</v>
      </c>
      <c r="E834" s="4" t="s">
        <v>2334</v>
      </c>
      <c r="F834" s="6" t="s">
        <v>1063</v>
      </c>
      <c r="G834" s="4" t="s">
        <v>2335</v>
      </c>
      <c r="H834" s="4" t="s">
        <v>604</v>
      </c>
    </row>
    <row r="835" spans="1:8" ht="15.75" x14ac:dyDescent="0.25">
      <c r="A835" s="5">
        <v>37273</v>
      </c>
      <c r="B835" s="4" t="s">
        <v>6</v>
      </c>
      <c r="C835" s="4">
        <v>156</v>
      </c>
      <c r="D835" s="4">
        <v>62</v>
      </c>
      <c r="E835" s="4" t="s">
        <v>2350</v>
      </c>
      <c r="F835" s="6" t="s">
        <v>1923</v>
      </c>
      <c r="G835" s="4" t="s">
        <v>2351</v>
      </c>
      <c r="H835" s="4" t="s">
        <v>611</v>
      </c>
    </row>
    <row r="836" spans="1:8" ht="15.75" x14ac:dyDescent="0.25">
      <c r="A836" s="5">
        <v>37574</v>
      </c>
      <c r="B836" s="4" t="s">
        <v>6</v>
      </c>
      <c r="C836" s="4">
        <v>158</v>
      </c>
      <c r="D836" s="4">
        <v>92</v>
      </c>
      <c r="E836" s="4" t="s">
        <v>2372</v>
      </c>
      <c r="F836" s="6" t="s">
        <v>1370</v>
      </c>
      <c r="G836" s="4" t="s">
        <v>2373</v>
      </c>
      <c r="H836" s="4" t="s">
        <v>622</v>
      </c>
    </row>
    <row r="837" spans="1:8" ht="15.75" x14ac:dyDescent="0.25">
      <c r="A837" s="5">
        <v>37041</v>
      </c>
      <c r="B837" s="4" t="s">
        <v>6</v>
      </c>
      <c r="C837" s="4">
        <v>153</v>
      </c>
      <c r="D837" s="4">
        <v>52</v>
      </c>
      <c r="E837" s="4" t="s">
        <v>2464</v>
      </c>
      <c r="F837" s="6" t="s">
        <v>1217</v>
      </c>
      <c r="G837" s="4" t="s">
        <v>2465</v>
      </c>
      <c r="H837" s="4" t="s">
        <v>668</v>
      </c>
    </row>
    <row r="838" spans="1:8" ht="15.75" x14ac:dyDescent="0.25">
      <c r="A838" s="5">
        <v>37556</v>
      </c>
      <c r="B838" s="4" t="s">
        <v>6</v>
      </c>
      <c r="C838" s="4">
        <v>171</v>
      </c>
      <c r="D838" s="4">
        <v>83</v>
      </c>
      <c r="E838" s="4" t="s">
        <v>2488</v>
      </c>
      <c r="F838" s="6" t="s">
        <v>1069</v>
      </c>
      <c r="G838" s="4" t="s">
        <v>2489</v>
      </c>
      <c r="H838" s="4" t="s">
        <v>680</v>
      </c>
    </row>
    <row r="839" spans="1:8" ht="15.75" x14ac:dyDescent="0.25">
      <c r="A839" s="5">
        <v>38077</v>
      </c>
      <c r="B839" s="4" t="s">
        <v>6</v>
      </c>
      <c r="C839" s="4">
        <v>164</v>
      </c>
      <c r="D839" s="4">
        <v>78</v>
      </c>
      <c r="E839" s="4" t="s">
        <v>2492</v>
      </c>
      <c r="F839" s="6" t="s">
        <v>1094</v>
      </c>
      <c r="G839" s="4" t="s">
        <v>2493</v>
      </c>
      <c r="H839" s="4" t="s">
        <v>682</v>
      </c>
    </row>
    <row r="840" spans="1:8" ht="15.75" x14ac:dyDescent="0.25">
      <c r="A840" s="5">
        <v>37235</v>
      </c>
      <c r="B840" s="4" t="s">
        <v>6</v>
      </c>
      <c r="C840" s="4">
        <v>154</v>
      </c>
      <c r="D840" s="4">
        <v>71</v>
      </c>
      <c r="E840" s="4" t="s">
        <v>2504</v>
      </c>
      <c r="F840" s="6" t="s">
        <v>1477</v>
      </c>
      <c r="G840" s="4" t="s">
        <v>2505</v>
      </c>
      <c r="H840" s="4" t="s">
        <v>688</v>
      </c>
    </row>
    <row r="841" spans="1:8" ht="15.75" x14ac:dyDescent="0.25">
      <c r="A841" s="5">
        <v>37900</v>
      </c>
      <c r="B841" s="4" t="s">
        <v>6</v>
      </c>
      <c r="C841" s="4">
        <v>162</v>
      </c>
      <c r="D841" s="4">
        <v>57</v>
      </c>
      <c r="E841" s="4" t="s">
        <v>2524</v>
      </c>
      <c r="F841" s="6" t="s">
        <v>1102</v>
      </c>
      <c r="G841" s="4" t="s">
        <v>2525</v>
      </c>
      <c r="H841" s="4" t="s">
        <v>698</v>
      </c>
    </row>
    <row r="842" spans="1:8" ht="15.75" x14ac:dyDescent="0.25">
      <c r="A842" s="5">
        <v>37668</v>
      </c>
      <c r="B842" s="4" t="s">
        <v>6</v>
      </c>
      <c r="C842" s="4">
        <v>174</v>
      </c>
      <c r="D842" s="4">
        <v>49</v>
      </c>
      <c r="E842" s="4" t="s">
        <v>2527</v>
      </c>
      <c r="F842" s="6" t="s">
        <v>1167</v>
      </c>
      <c r="G842" s="4" t="s">
        <v>2528</v>
      </c>
      <c r="H842" s="4" t="s">
        <v>700</v>
      </c>
    </row>
    <row r="843" spans="1:8" ht="15.75" x14ac:dyDescent="0.25">
      <c r="A843" s="5">
        <v>37435</v>
      </c>
      <c r="B843" s="4" t="s">
        <v>6</v>
      </c>
      <c r="C843" s="4">
        <v>166</v>
      </c>
      <c r="D843" s="4">
        <v>73</v>
      </c>
      <c r="E843" s="4" t="s">
        <v>2531</v>
      </c>
      <c r="F843" s="6" t="s">
        <v>1066</v>
      </c>
      <c r="G843" s="4" t="s">
        <v>2532</v>
      </c>
      <c r="H843" s="4" t="s">
        <v>702</v>
      </c>
    </row>
    <row r="844" spans="1:8" ht="15.75" x14ac:dyDescent="0.25">
      <c r="A844" s="5">
        <v>37163</v>
      </c>
      <c r="B844" s="4" t="s">
        <v>6</v>
      </c>
      <c r="C844" s="4">
        <v>179</v>
      </c>
      <c r="D844" s="4">
        <v>92</v>
      </c>
      <c r="E844" s="4" t="s">
        <v>2537</v>
      </c>
      <c r="F844" s="6" t="s">
        <v>1161</v>
      </c>
      <c r="G844" s="4" t="s">
        <v>2538</v>
      </c>
      <c r="H844" s="4" t="s">
        <v>705</v>
      </c>
    </row>
    <row r="845" spans="1:8" ht="15.75" x14ac:dyDescent="0.25">
      <c r="A845" s="5">
        <v>38028</v>
      </c>
      <c r="B845" s="4" t="s">
        <v>6</v>
      </c>
      <c r="C845" s="4">
        <v>171</v>
      </c>
      <c r="D845" s="4">
        <v>73</v>
      </c>
      <c r="E845" s="4" t="s">
        <v>2575</v>
      </c>
      <c r="F845" s="6" t="s">
        <v>1474</v>
      </c>
      <c r="G845" s="4" t="s">
        <v>2576</v>
      </c>
      <c r="H845" s="4" t="s">
        <v>725</v>
      </c>
    </row>
    <row r="846" spans="1:8" ht="15.75" x14ac:dyDescent="0.25">
      <c r="A846" s="5">
        <v>38048</v>
      </c>
      <c r="B846" s="4" t="s">
        <v>6</v>
      </c>
      <c r="C846" s="4">
        <v>165</v>
      </c>
      <c r="D846" s="4">
        <v>75</v>
      </c>
      <c r="E846" s="4" t="s">
        <v>2598</v>
      </c>
      <c r="F846" s="6" t="s">
        <v>1278</v>
      </c>
      <c r="G846" s="4" t="s">
        <v>2599</v>
      </c>
      <c r="H846" s="4" t="s">
        <v>736</v>
      </c>
    </row>
    <row r="847" spans="1:8" ht="15.75" x14ac:dyDescent="0.25">
      <c r="A847" s="5">
        <v>37436</v>
      </c>
      <c r="B847" s="4" t="s">
        <v>6</v>
      </c>
      <c r="C847" s="4">
        <v>155</v>
      </c>
      <c r="D847" s="4">
        <v>58</v>
      </c>
      <c r="E847" s="4" t="s">
        <v>2642</v>
      </c>
      <c r="F847" s="6" t="s">
        <v>1254</v>
      </c>
      <c r="G847" s="4" t="s">
        <v>2643</v>
      </c>
      <c r="H847" s="4" t="s">
        <v>758</v>
      </c>
    </row>
    <row r="848" spans="1:8" ht="15.75" x14ac:dyDescent="0.25">
      <c r="A848" s="5">
        <v>37987</v>
      </c>
      <c r="B848" s="4" t="s">
        <v>6</v>
      </c>
      <c r="C848" s="4">
        <v>167</v>
      </c>
      <c r="D848" s="4">
        <v>75</v>
      </c>
      <c r="E848" s="4" t="s">
        <v>2671</v>
      </c>
      <c r="F848" s="6" t="s">
        <v>1212</v>
      </c>
      <c r="G848" s="4" t="s">
        <v>2672</v>
      </c>
      <c r="H848" s="4" t="s">
        <v>773</v>
      </c>
    </row>
    <row r="849" spans="1:8" ht="15.75" x14ac:dyDescent="0.25">
      <c r="A849" s="5">
        <v>37084</v>
      </c>
      <c r="B849" s="4" t="s">
        <v>6</v>
      </c>
      <c r="C849" s="4">
        <v>150</v>
      </c>
      <c r="D849" s="4">
        <v>48</v>
      </c>
      <c r="E849" s="4" t="s">
        <v>2676</v>
      </c>
      <c r="F849" s="6" t="s">
        <v>1341</v>
      </c>
      <c r="G849" s="4" t="s">
        <v>2677</v>
      </c>
      <c r="H849" s="4" t="s">
        <v>776</v>
      </c>
    </row>
    <row r="850" spans="1:8" ht="15.75" x14ac:dyDescent="0.25">
      <c r="A850" s="5">
        <v>37422</v>
      </c>
      <c r="B850" s="4" t="s">
        <v>6</v>
      </c>
      <c r="C850" s="4">
        <v>150</v>
      </c>
      <c r="D850" s="4">
        <v>68</v>
      </c>
      <c r="E850" s="4" t="s">
        <v>2678</v>
      </c>
      <c r="F850" s="6" t="s">
        <v>1161</v>
      </c>
      <c r="G850" s="4" t="s">
        <v>2679</v>
      </c>
      <c r="H850" s="4" t="s">
        <v>777</v>
      </c>
    </row>
    <row r="851" spans="1:8" ht="15.75" x14ac:dyDescent="0.25">
      <c r="A851" s="5">
        <v>37047</v>
      </c>
      <c r="B851" s="4" t="s">
        <v>6</v>
      </c>
      <c r="C851" s="4">
        <v>172</v>
      </c>
      <c r="D851" s="4">
        <v>85</v>
      </c>
      <c r="E851" s="4" t="s">
        <v>2696</v>
      </c>
      <c r="F851" s="6" t="s">
        <v>1207</v>
      </c>
      <c r="G851" s="4" t="s">
        <v>2697</v>
      </c>
      <c r="H851" s="4" t="s">
        <v>786</v>
      </c>
    </row>
    <row r="852" spans="1:8" ht="15.75" x14ac:dyDescent="0.25">
      <c r="A852" s="5">
        <v>37885</v>
      </c>
      <c r="B852" s="4" t="s">
        <v>6</v>
      </c>
      <c r="C852" s="4">
        <v>163</v>
      </c>
      <c r="D852" s="4">
        <v>85</v>
      </c>
      <c r="E852" s="4" t="s">
        <v>2698</v>
      </c>
      <c r="F852" s="6" t="s">
        <v>1524</v>
      </c>
      <c r="G852" s="4" t="s">
        <v>2699</v>
      </c>
      <c r="H852" s="4" t="s">
        <v>787</v>
      </c>
    </row>
    <row r="853" spans="1:8" ht="15.75" x14ac:dyDescent="0.25">
      <c r="A853" s="5">
        <v>37113</v>
      </c>
      <c r="B853" s="4" t="s">
        <v>6</v>
      </c>
      <c r="C853" s="4">
        <v>179</v>
      </c>
      <c r="D853" s="4">
        <v>57</v>
      </c>
      <c r="E853" s="4" t="s">
        <v>2712</v>
      </c>
      <c r="F853" s="6" t="s">
        <v>1084</v>
      </c>
      <c r="G853" s="4" t="s">
        <v>2713</v>
      </c>
      <c r="H853" s="4" t="s">
        <v>794</v>
      </c>
    </row>
    <row r="854" spans="1:8" ht="15.75" x14ac:dyDescent="0.25">
      <c r="A854" s="5">
        <v>37424</v>
      </c>
      <c r="B854" s="4" t="s">
        <v>6</v>
      </c>
      <c r="C854" s="4">
        <v>180</v>
      </c>
      <c r="D854" s="4">
        <v>81</v>
      </c>
      <c r="E854" s="4" t="s">
        <v>2717</v>
      </c>
      <c r="F854" s="6" t="s">
        <v>1164</v>
      </c>
      <c r="G854" s="4" t="s">
        <v>2718</v>
      </c>
      <c r="H854" s="4" t="s">
        <v>797</v>
      </c>
    </row>
    <row r="855" spans="1:8" ht="15.75" x14ac:dyDescent="0.25">
      <c r="A855" s="5">
        <v>37149</v>
      </c>
      <c r="B855" s="4" t="s">
        <v>6</v>
      </c>
      <c r="C855" s="4">
        <v>170</v>
      </c>
      <c r="D855" s="4">
        <v>50</v>
      </c>
      <c r="E855" s="4" t="s">
        <v>2719</v>
      </c>
      <c r="F855" s="6" t="s">
        <v>1241</v>
      </c>
      <c r="G855" s="4" t="s">
        <v>2720</v>
      </c>
      <c r="H855" s="4" t="s">
        <v>798</v>
      </c>
    </row>
    <row r="856" spans="1:8" ht="15.75" x14ac:dyDescent="0.25">
      <c r="A856" s="5">
        <v>38330</v>
      </c>
      <c r="B856" s="4" t="s">
        <v>6</v>
      </c>
      <c r="C856" s="4">
        <v>161</v>
      </c>
      <c r="D856" s="4">
        <v>77</v>
      </c>
      <c r="E856" s="4" t="s">
        <v>2731</v>
      </c>
      <c r="F856" s="6" t="s">
        <v>1170</v>
      </c>
      <c r="G856" s="4" t="s">
        <v>2732</v>
      </c>
      <c r="H856" s="4" t="s">
        <v>804</v>
      </c>
    </row>
    <row r="857" spans="1:8" ht="15.75" x14ac:dyDescent="0.25">
      <c r="A857" s="5">
        <v>37157</v>
      </c>
      <c r="B857" s="4" t="s">
        <v>6</v>
      </c>
      <c r="C857" s="4">
        <v>180</v>
      </c>
      <c r="D857" s="4">
        <v>93</v>
      </c>
      <c r="E857" s="4" t="s">
        <v>2747</v>
      </c>
      <c r="F857" s="6" t="s">
        <v>1309</v>
      </c>
      <c r="G857" s="4" t="s">
        <v>2748</v>
      </c>
      <c r="H857" s="4" t="s">
        <v>812</v>
      </c>
    </row>
    <row r="858" spans="1:8" ht="15.75" x14ac:dyDescent="0.25">
      <c r="A858" s="5">
        <v>38339</v>
      </c>
      <c r="B858" s="4" t="s">
        <v>6</v>
      </c>
      <c r="C858" s="4">
        <v>180</v>
      </c>
      <c r="D858" s="4">
        <v>61</v>
      </c>
      <c r="E858" s="4" t="s">
        <v>2374</v>
      </c>
      <c r="F858" s="6" t="s">
        <v>1303</v>
      </c>
      <c r="G858" s="4" t="s">
        <v>2816</v>
      </c>
      <c r="H858" s="4" t="s">
        <v>846</v>
      </c>
    </row>
    <row r="859" spans="1:8" ht="15.75" x14ac:dyDescent="0.25">
      <c r="A859" s="5">
        <v>37711</v>
      </c>
      <c r="B859" s="4" t="s">
        <v>6</v>
      </c>
      <c r="C859" s="4">
        <v>175</v>
      </c>
      <c r="D859" s="4">
        <v>84</v>
      </c>
      <c r="E859" s="4" t="s">
        <v>2829</v>
      </c>
      <c r="F859" s="6" t="s">
        <v>1170</v>
      </c>
      <c r="G859" s="4" t="s">
        <v>2830</v>
      </c>
      <c r="H859" s="4" t="s">
        <v>852</v>
      </c>
    </row>
    <row r="860" spans="1:8" ht="15.75" x14ac:dyDescent="0.25">
      <c r="A860" s="5">
        <v>37945</v>
      </c>
      <c r="B860" s="4" t="s">
        <v>6</v>
      </c>
      <c r="C860" s="4">
        <v>163</v>
      </c>
      <c r="D860" s="4">
        <v>94</v>
      </c>
      <c r="E860" s="4" t="s">
        <v>2875</v>
      </c>
      <c r="F860" s="6" t="s">
        <v>1204</v>
      </c>
      <c r="G860" s="4" t="s">
        <v>2876</v>
      </c>
      <c r="H860" s="4" t="s">
        <v>873</v>
      </c>
    </row>
    <row r="861" spans="1:8" ht="15.75" x14ac:dyDescent="0.25">
      <c r="A861" s="5">
        <v>38462</v>
      </c>
      <c r="B861" s="4" t="s">
        <v>6</v>
      </c>
      <c r="C861" s="4">
        <v>159</v>
      </c>
      <c r="D861" s="4">
        <v>63</v>
      </c>
      <c r="E861" s="4" t="s">
        <v>2895</v>
      </c>
      <c r="F861" s="6" t="s">
        <v>1477</v>
      </c>
      <c r="G861" s="4" t="s">
        <v>2896</v>
      </c>
      <c r="H861" s="4" t="s">
        <v>883</v>
      </c>
    </row>
    <row r="862" spans="1:8" ht="15.75" x14ac:dyDescent="0.25">
      <c r="A862" s="5">
        <v>38441</v>
      </c>
      <c r="B862" s="4" t="s">
        <v>6</v>
      </c>
      <c r="C862" s="4">
        <v>164</v>
      </c>
      <c r="D862" s="4">
        <v>83</v>
      </c>
      <c r="E862" s="4" t="s">
        <v>2901</v>
      </c>
      <c r="F862" s="6" t="s">
        <v>1365</v>
      </c>
      <c r="G862" s="4" t="s">
        <v>2902</v>
      </c>
      <c r="H862" s="4" t="s">
        <v>886</v>
      </c>
    </row>
    <row r="863" spans="1:8" ht="15.75" x14ac:dyDescent="0.25">
      <c r="A863" s="5">
        <v>37317</v>
      </c>
      <c r="B863" s="4" t="s">
        <v>6</v>
      </c>
      <c r="C863" s="4">
        <v>179</v>
      </c>
      <c r="D863" s="4">
        <v>69</v>
      </c>
      <c r="E863" s="4" t="s">
        <v>2905</v>
      </c>
      <c r="F863" s="6" t="s">
        <v>1278</v>
      </c>
      <c r="G863" s="4" t="s">
        <v>2906</v>
      </c>
      <c r="H863" s="4" t="s">
        <v>888</v>
      </c>
    </row>
    <row r="864" spans="1:8" ht="15.75" x14ac:dyDescent="0.25">
      <c r="A864" s="5">
        <v>37398</v>
      </c>
      <c r="B864" s="4" t="s">
        <v>6</v>
      </c>
      <c r="C864" s="4">
        <v>178</v>
      </c>
      <c r="D864" s="4">
        <v>49</v>
      </c>
      <c r="E864" s="4" t="s">
        <v>2907</v>
      </c>
      <c r="F864" s="6" t="s">
        <v>1066</v>
      </c>
      <c r="G864" s="4" t="s">
        <v>2908</v>
      </c>
      <c r="H864" s="4" t="s">
        <v>889</v>
      </c>
    </row>
    <row r="865" spans="1:8" ht="15.75" x14ac:dyDescent="0.25">
      <c r="A865" s="5">
        <v>37479</v>
      </c>
      <c r="B865" s="4" t="s">
        <v>6</v>
      </c>
      <c r="C865" s="4">
        <v>173</v>
      </c>
      <c r="D865" s="4">
        <v>78</v>
      </c>
      <c r="E865" s="4" t="s">
        <v>2917</v>
      </c>
      <c r="F865" s="6" t="s">
        <v>1423</v>
      </c>
      <c r="G865" s="4" t="s">
        <v>2918</v>
      </c>
      <c r="H865" s="4" t="s">
        <v>894</v>
      </c>
    </row>
    <row r="866" spans="1:8" ht="15.75" x14ac:dyDescent="0.25">
      <c r="A866" s="5">
        <v>38223</v>
      </c>
      <c r="B866" s="4" t="s">
        <v>6</v>
      </c>
      <c r="C866" s="4">
        <v>173</v>
      </c>
      <c r="D866" s="4">
        <v>89</v>
      </c>
      <c r="E866" s="4" t="s">
        <v>2919</v>
      </c>
      <c r="F866" s="6" t="s">
        <v>1114</v>
      </c>
      <c r="G866" s="4" t="s">
        <v>2920</v>
      </c>
      <c r="H866" s="4" t="s">
        <v>895</v>
      </c>
    </row>
    <row r="867" spans="1:8" ht="15.75" x14ac:dyDescent="0.25">
      <c r="A867" s="5">
        <v>37084</v>
      </c>
      <c r="B867" s="4" t="s">
        <v>6</v>
      </c>
      <c r="C867" s="4">
        <v>156</v>
      </c>
      <c r="D867" s="4">
        <v>78</v>
      </c>
      <c r="E867" s="4" t="s">
        <v>2935</v>
      </c>
      <c r="F867" s="6" t="s">
        <v>1365</v>
      </c>
      <c r="G867" s="4" t="s">
        <v>2936</v>
      </c>
      <c r="H867" s="4" t="s">
        <v>903</v>
      </c>
    </row>
    <row r="868" spans="1:8" ht="15.75" x14ac:dyDescent="0.25">
      <c r="A868" s="5">
        <v>37478</v>
      </c>
      <c r="B868" s="4" t="s">
        <v>6</v>
      </c>
      <c r="C868" s="4">
        <v>180</v>
      </c>
      <c r="D868" s="4">
        <v>84</v>
      </c>
      <c r="E868" s="4" t="s">
        <v>2949</v>
      </c>
      <c r="F868" s="6" t="s">
        <v>1194</v>
      </c>
      <c r="G868" s="4" t="s">
        <v>2950</v>
      </c>
      <c r="H868" s="4" t="s">
        <v>909</v>
      </c>
    </row>
    <row r="869" spans="1:8" ht="15.75" x14ac:dyDescent="0.25">
      <c r="A869" s="5">
        <v>37502</v>
      </c>
      <c r="B869" s="4" t="s">
        <v>6</v>
      </c>
      <c r="C869" s="4">
        <v>172</v>
      </c>
      <c r="D869" s="4">
        <v>74</v>
      </c>
      <c r="E869" s="4" t="s">
        <v>2957</v>
      </c>
      <c r="F869" s="6" t="s">
        <v>1303</v>
      </c>
      <c r="G869" s="4" t="s">
        <v>2958</v>
      </c>
      <c r="H869" s="4" t="s">
        <v>913</v>
      </c>
    </row>
    <row r="870" spans="1:8" ht="15.75" x14ac:dyDescent="0.25">
      <c r="A870" s="5">
        <v>38331</v>
      </c>
      <c r="B870" s="4" t="s">
        <v>6</v>
      </c>
      <c r="C870" s="4">
        <v>161</v>
      </c>
      <c r="D870" s="4">
        <v>55</v>
      </c>
      <c r="E870" s="4" t="s">
        <v>2973</v>
      </c>
      <c r="F870" s="6" t="s">
        <v>1711</v>
      </c>
      <c r="G870" s="4" t="s">
        <v>2974</v>
      </c>
      <c r="H870" s="4" t="s">
        <v>921</v>
      </c>
    </row>
    <row r="871" spans="1:8" ht="15.75" x14ac:dyDescent="0.25">
      <c r="A871" s="5">
        <v>37988</v>
      </c>
      <c r="B871" s="4" t="s">
        <v>6</v>
      </c>
      <c r="C871" s="4">
        <v>158</v>
      </c>
      <c r="D871" s="4">
        <v>95</v>
      </c>
      <c r="E871" s="4" t="s">
        <v>2989</v>
      </c>
      <c r="F871" s="6" t="s">
        <v>1496</v>
      </c>
      <c r="G871" s="4" t="s">
        <v>2990</v>
      </c>
      <c r="H871" s="4" t="s">
        <v>929</v>
      </c>
    </row>
    <row r="872" spans="1:8" ht="15.75" x14ac:dyDescent="0.25">
      <c r="A872" s="5">
        <v>38366</v>
      </c>
      <c r="B872" s="4" t="s">
        <v>6</v>
      </c>
      <c r="C872" s="4">
        <v>167</v>
      </c>
      <c r="D872" s="4">
        <v>55</v>
      </c>
      <c r="E872" s="4" t="s">
        <v>3009</v>
      </c>
      <c r="F872" s="6" t="s">
        <v>1923</v>
      </c>
      <c r="G872" s="4" t="s">
        <v>3010</v>
      </c>
      <c r="H872" s="4" t="s">
        <v>940</v>
      </c>
    </row>
    <row r="873" spans="1:8" ht="15.75" x14ac:dyDescent="0.25">
      <c r="A873" s="5">
        <v>37699</v>
      </c>
      <c r="B873" s="4" t="s">
        <v>6</v>
      </c>
      <c r="C873" s="4">
        <v>164</v>
      </c>
      <c r="D873" s="4">
        <v>52</v>
      </c>
      <c r="E873" s="4" t="s">
        <v>3011</v>
      </c>
      <c r="F873" s="6" t="s">
        <v>1816</v>
      </c>
      <c r="G873" s="4" t="s">
        <v>3012</v>
      </c>
      <c r="H873" s="4" t="s">
        <v>941</v>
      </c>
    </row>
    <row r="874" spans="1:8" ht="15.75" x14ac:dyDescent="0.25">
      <c r="A874" s="5">
        <v>37817</v>
      </c>
      <c r="B874" s="4" t="s">
        <v>6</v>
      </c>
      <c r="C874" s="4">
        <v>163</v>
      </c>
      <c r="D874" s="4">
        <v>55</v>
      </c>
      <c r="E874" s="4" t="s">
        <v>3021</v>
      </c>
      <c r="F874" s="6" t="s">
        <v>1306</v>
      </c>
      <c r="G874" s="4" t="s">
        <v>3022</v>
      </c>
      <c r="H874" s="4" t="s">
        <v>946</v>
      </c>
    </row>
    <row r="875" spans="1:8" ht="15.75" x14ac:dyDescent="0.25">
      <c r="A875" s="5">
        <v>38066</v>
      </c>
      <c r="B875" s="4" t="s">
        <v>6</v>
      </c>
      <c r="C875" s="4">
        <v>166</v>
      </c>
      <c r="D875" s="4">
        <v>50</v>
      </c>
      <c r="E875" s="4" t="s">
        <v>1815</v>
      </c>
      <c r="F875" s="6" t="s">
        <v>1482</v>
      </c>
      <c r="G875" s="4" t="s">
        <v>3025</v>
      </c>
      <c r="H875" s="4" t="s">
        <v>948</v>
      </c>
    </row>
    <row r="876" spans="1:8" ht="15.75" x14ac:dyDescent="0.25">
      <c r="A876" s="5">
        <v>37184</v>
      </c>
      <c r="B876" s="4" t="s">
        <v>6</v>
      </c>
      <c r="C876" s="4">
        <v>156</v>
      </c>
      <c r="D876" s="4">
        <v>54</v>
      </c>
      <c r="E876" s="4" t="s">
        <v>3030</v>
      </c>
      <c r="F876" s="6" t="s">
        <v>1281</v>
      </c>
      <c r="G876" s="4" t="s">
        <v>3031</v>
      </c>
      <c r="H876" s="4" t="s">
        <v>951</v>
      </c>
    </row>
    <row r="877" spans="1:8" ht="15.75" x14ac:dyDescent="0.25">
      <c r="A877" s="5">
        <v>37028</v>
      </c>
      <c r="B877" s="4" t="s">
        <v>6</v>
      </c>
      <c r="C877" s="4">
        <v>178</v>
      </c>
      <c r="D877" s="4">
        <v>70</v>
      </c>
      <c r="E877" s="4" t="s">
        <v>3034</v>
      </c>
      <c r="F877" s="6" t="s">
        <v>1063</v>
      </c>
      <c r="G877" s="4" t="s">
        <v>3035</v>
      </c>
      <c r="H877" s="4" t="s">
        <v>953</v>
      </c>
    </row>
    <row r="878" spans="1:8" ht="15.75" x14ac:dyDescent="0.25">
      <c r="A878" s="5">
        <v>37653</v>
      </c>
      <c r="B878" s="4" t="s">
        <v>6</v>
      </c>
      <c r="C878" s="4">
        <v>163</v>
      </c>
      <c r="D878" s="4">
        <v>56</v>
      </c>
      <c r="E878" s="4" t="s">
        <v>3044</v>
      </c>
      <c r="F878" s="6" t="s">
        <v>1336</v>
      </c>
      <c r="G878" s="4" t="s">
        <v>3045</v>
      </c>
      <c r="H878" s="4" t="s">
        <v>958</v>
      </c>
    </row>
    <row r="879" spans="1:8" ht="15.75" x14ac:dyDescent="0.25">
      <c r="A879" s="5">
        <v>37625</v>
      </c>
      <c r="B879" s="4" t="s">
        <v>6</v>
      </c>
      <c r="C879" s="4">
        <v>154</v>
      </c>
      <c r="D879" s="4">
        <v>91</v>
      </c>
      <c r="E879" s="4" t="s">
        <v>3056</v>
      </c>
      <c r="F879" s="6" t="s">
        <v>1099</v>
      </c>
      <c r="G879" s="4" t="s">
        <v>3057</v>
      </c>
      <c r="H879" s="4" t="s">
        <v>964</v>
      </c>
    </row>
    <row r="880" spans="1:8" ht="15.75" x14ac:dyDescent="0.25">
      <c r="A880" s="5">
        <v>38363</v>
      </c>
      <c r="B880" s="4" t="s">
        <v>6</v>
      </c>
      <c r="C880" s="4">
        <v>172</v>
      </c>
      <c r="D880" s="4">
        <v>83</v>
      </c>
      <c r="E880" s="4" t="s">
        <v>3066</v>
      </c>
      <c r="F880" s="6" t="s">
        <v>1816</v>
      </c>
      <c r="G880" s="4" t="s">
        <v>3067</v>
      </c>
      <c r="H880" s="4" t="s">
        <v>969</v>
      </c>
    </row>
    <row r="881" spans="1:8" ht="15.75" x14ac:dyDescent="0.25">
      <c r="A881" s="5">
        <v>37647</v>
      </c>
      <c r="B881" s="4" t="s">
        <v>6</v>
      </c>
      <c r="C881" s="4">
        <v>170</v>
      </c>
      <c r="D881" s="4">
        <v>81</v>
      </c>
      <c r="E881" s="4" t="s">
        <v>3079</v>
      </c>
      <c r="F881" s="6" t="s">
        <v>1133</v>
      </c>
      <c r="G881" s="4" t="s">
        <v>3080</v>
      </c>
      <c r="H881" s="4" t="s">
        <v>976</v>
      </c>
    </row>
    <row r="882" spans="1:8" ht="15.75" x14ac:dyDescent="0.25">
      <c r="A882" s="5">
        <v>37558</v>
      </c>
      <c r="B882" s="4" t="s">
        <v>6</v>
      </c>
      <c r="C882" s="4">
        <v>179</v>
      </c>
      <c r="D882" s="4">
        <v>68</v>
      </c>
      <c r="E882" s="4" t="s">
        <v>3089</v>
      </c>
      <c r="F882" s="6" t="s">
        <v>1257</v>
      </c>
      <c r="G882" s="4" t="s">
        <v>3090</v>
      </c>
      <c r="H882" s="4" t="s">
        <v>981</v>
      </c>
    </row>
    <row r="883" spans="1:8" ht="15.75" x14ac:dyDescent="0.25">
      <c r="A883" s="5">
        <v>38468</v>
      </c>
      <c r="B883" s="4" t="s">
        <v>6</v>
      </c>
      <c r="C883" s="4">
        <v>177</v>
      </c>
      <c r="D883" s="4">
        <v>90</v>
      </c>
      <c r="E883" s="4" t="s">
        <v>3105</v>
      </c>
      <c r="F883" s="6" t="s">
        <v>1102</v>
      </c>
      <c r="G883" s="4" t="s">
        <v>3106</v>
      </c>
      <c r="H883" s="4" t="s">
        <v>989</v>
      </c>
    </row>
    <row r="884" spans="1:8" ht="15.75" x14ac:dyDescent="0.25">
      <c r="A884" s="5">
        <v>37983</v>
      </c>
      <c r="B884" s="4" t="s">
        <v>6</v>
      </c>
      <c r="C884" s="4">
        <v>152</v>
      </c>
      <c r="D884" s="4">
        <v>89</v>
      </c>
      <c r="E884" s="4" t="s">
        <v>2548</v>
      </c>
      <c r="F884" s="6" t="s">
        <v>1201</v>
      </c>
      <c r="G884" s="4" t="s">
        <v>3107</v>
      </c>
      <c r="H884" s="4" t="s">
        <v>990</v>
      </c>
    </row>
    <row r="885" spans="1:8" ht="15.75" x14ac:dyDescent="0.25">
      <c r="A885" s="5">
        <v>37970</v>
      </c>
      <c r="B885" s="4" t="s">
        <v>6</v>
      </c>
      <c r="C885" s="4">
        <v>172</v>
      </c>
      <c r="D885" s="4">
        <v>49</v>
      </c>
      <c r="E885" s="4" t="s">
        <v>3118</v>
      </c>
      <c r="F885" s="6" t="s">
        <v>1341</v>
      </c>
      <c r="G885" s="4" t="s">
        <v>3119</v>
      </c>
      <c r="H885" s="4" t="s">
        <v>996</v>
      </c>
    </row>
    <row r="886" spans="1:8" ht="15.75" x14ac:dyDescent="0.25">
      <c r="A886" s="5">
        <v>37974</v>
      </c>
      <c r="B886" s="4" t="s">
        <v>0</v>
      </c>
      <c r="C886" s="4">
        <v>161</v>
      </c>
      <c r="D886" s="4">
        <v>84</v>
      </c>
      <c r="E886" s="4" t="s">
        <v>1065</v>
      </c>
      <c r="F886" s="6" t="s">
        <v>1066</v>
      </c>
      <c r="G886" s="4" t="s">
        <v>1067</v>
      </c>
      <c r="H886" s="4" t="s">
        <v>21</v>
      </c>
    </row>
    <row r="887" spans="1:8" ht="15.75" x14ac:dyDescent="0.25">
      <c r="A887" s="5">
        <v>38212</v>
      </c>
      <c r="B887" s="4" t="s">
        <v>0</v>
      </c>
      <c r="C887" s="4">
        <v>166</v>
      </c>
      <c r="D887" s="4">
        <v>81</v>
      </c>
      <c r="E887" s="4" t="s">
        <v>1127</v>
      </c>
      <c r="F887" s="6" t="s">
        <v>1123</v>
      </c>
      <c r="G887" s="4" t="s">
        <v>1128</v>
      </c>
      <c r="H887" s="4" t="s">
        <v>42</v>
      </c>
    </row>
    <row r="888" spans="1:8" ht="15.75" x14ac:dyDescent="0.25">
      <c r="A888" s="5">
        <v>38394</v>
      </c>
      <c r="B888" s="4" t="s">
        <v>0</v>
      </c>
      <c r="C888" s="4">
        <v>176</v>
      </c>
      <c r="D888" s="4">
        <v>91</v>
      </c>
      <c r="E888" s="4" t="s">
        <v>1140</v>
      </c>
      <c r="F888" s="6" t="s">
        <v>1141</v>
      </c>
      <c r="G888" s="4" t="s">
        <v>1142</v>
      </c>
      <c r="H888" s="4" t="s">
        <v>47</v>
      </c>
    </row>
    <row r="889" spans="1:8" ht="15.75" x14ac:dyDescent="0.25">
      <c r="A889" s="5">
        <v>37977</v>
      </c>
      <c r="B889" s="4" t="s">
        <v>0</v>
      </c>
      <c r="C889" s="4">
        <v>173</v>
      </c>
      <c r="D889" s="4">
        <v>75</v>
      </c>
      <c r="E889" s="4" t="s">
        <v>1151</v>
      </c>
      <c r="F889" s="6" t="s">
        <v>1138</v>
      </c>
      <c r="G889" s="4" t="s">
        <v>1152</v>
      </c>
      <c r="H889" s="4" t="s">
        <v>51</v>
      </c>
    </row>
    <row r="890" spans="1:8" ht="15.75" x14ac:dyDescent="0.25">
      <c r="A890" s="5">
        <v>38454</v>
      </c>
      <c r="B890" s="4" t="s">
        <v>0</v>
      </c>
      <c r="C890" s="4">
        <v>155</v>
      </c>
      <c r="D890" s="4">
        <v>82</v>
      </c>
      <c r="E890" s="4" t="s">
        <v>1155</v>
      </c>
      <c r="F890" s="6" t="s">
        <v>1156</v>
      </c>
      <c r="G890" s="4" t="s">
        <v>1157</v>
      </c>
      <c r="H890" s="4" t="s">
        <v>53</v>
      </c>
    </row>
    <row r="891" spans="1:8" ht="15.75" x14ac:dyDescent="0.25">
      <c r="A891" s="5">
        <v>38404</v>
      </c>
      <c r="B891" s="4" t="s">
        <v>0</v>
      </c>
      <c r="C891" s="4">
        <v>163</v>
      </c>
      <c r="D891" s="4">
        <v>51</v>
      </c>
      <c r="E891" s="4" t="s">
        <v>1169</v>
      </c>
      <c r="F891" s="6" t="s">
        <v>1170</v>
      </c>
      <c r="G891" s="4" t="s">
        <v>1171</v>
      </c>
      <c r="H891" s="4" t="s">
        <v>58</v>
      </c>
    </row>
    <row r="892" spans="1:8" ht="15.75" x14ac:dyDescent="0.25">
      <c r="A892" s="5">
        <v>38456</v>
      </c>
      <c r="B892" s="4" t="s">
        <v>0</v>
      </c>
      <c r="C892" s="4">
        <v>175</v>
      </c>
      <c r="D892" s="4">
        <v>60</v>
      </c>
      <c r="E892" s="4" t="s">
        <v>1183</v>
      </c>
      <c r="F892" s="6" t="s">
        <v>1117</v>
      </c>
      <c r="G892" s="4" t="s">
        <v>1184</v>
      </c>
      <c r="H892" s="4" t="s">
        <v>63</v>
      </c>
    </row>
    <row r="893" spans="1:8" ht="15.75" x14ac:dyDescent="0.25">
      <c r="A893" s="5">
        <v>38096</v>
      </c>
      <c r="B893" s="4" t="s">
        <v>0</v>
      </c>
      <c r="C893" s="4">
        <v>150</v>
      </c>
      <c r="D893" s="4">
        <v>83</v>
      </c>
      <c r="E893" s="4" t="s">
        <v>1206</v>
      </c>
      <c r="F893" s="6" t="s">
        <v>1207</v>
      </c>
      <c r="G893" s="4" t="s">
        <v>1208</v>
      </c>
      <c r="H893" s="4" t="s">
        <v>72</v>
      </c>
    </row>
    <row r="894" spans="1:8" ht="15.75" x14ac:dyDescent="0.25">
      <c r="A894" s="5">
        <v>38431</v>
      </c>
      <c r="B894" s="4" t="s">
        <v>0</v>
      </c>
      <c r="C894" s="4">
        <v>159</v>
      </c>
      <c r="D894" s="4">
        <v>86</v>
      </c>
      <c r="E894" s="4" t="s">
        <v>1214</v>
      </c>
      <c r="F894" s="6" t="s">
        <v>1204</v>
      </c>
      <c r="G894" s="4" t="s">
        <v>1215</v>
      </c>
      <c r="H894" s="4" t="s">
        <v>75</v>
      </c>
    </row>
    <row r="895" spans="1:8" ht="15.75" x14ac:dyDescent="0.25">
      <c r="A895" s="5">
        <v>37836</v>
      </c>
      <c r="B895" s="4" t="s">
        <v>0</v>
      </c>
      <c r="C895" s="4">
        <v>154</v>
      </c>
      <c r="D895" s="4">
        <v>85</v>
      </c>
      <c r="E895" s="4" t="s">
        <v>1236</v>
      </c>
      <c r="F895" s="6" t="s">
        <v>1114</v>
      </c>
      <c r="G895" s="4" t="s">
        <v>1237</v>
      </c>
      <c r="H895" s="4" t="s">
        <v>83</v>
      </c>
    </row>
    <row r="896" spans="1:8" ht="15.75" x14ac:dyDescent="0.25">
      <c r="A896" s="5">
        <v>38340</v>
      </c>
      <c r="B896" s="4" t="s">
        <v>0</v>
      </c>
      <c r="C896" s="4">
        <v>168</v>
      </c>
      <c r="D896" s="4">
        <v>95</v>
      </c>
      <c r="E896" s="4" t="s">
        <v>1240</v>
      </c>
      <c r="F896" s="6" t="s">
        <v>1241</v>
      </c>
      <c r="G896" s="4" t="s">
        <v>1242</v>
      </c>
      <c r="H896" s="4" t="s">
        <v>85</v>
      </c>
    </row>
    <row r="897" spans="1:8" ht="15.75" x14ac:dyDescent="0.25">
      <c r="A897" s="5">
        <v>37738</v>
      </c>
      <c r="B897" s="4" t="s">
        <v>0</v>
      </c>
      <c r="C897" s="4">
        <v>155</v>
      </c>
      <c r="D897" s="4">
        <v>45</v>
      </c>
      <c r="E897" s="4" t="s">
        <v>1266</v>
      </c>
      <c r="F897" s="6" t="s">
        <v>1254</v>
      </c>
      <c r="G897" s="4" t="s">
        <v>1267</v>
      </c>
      <c r="H897" s="4" t="s">
        <v>95</v>
      </c>
    </row>
    <row r="898" spans="1:8" ht="15.75" x14ac:dyDescent="0.25">
      <c r="A898" s="5">
        <v>38441</v>
      </c>
      <c r="B898" s="4" t="s">
        <v>0</v>
      </c>
      <c r="C898" s="4">
        <v>169</v>
      </c>
      <c r="D898" s="4">
        <v>71</v>
      </c>
      <c r="E898" s="4" t="s">
        <v>1277</v>
      </c>
      <c r="F898" s="6" t="s">
        <v>1278</v>
      </c>
      <c r="G898" s="4" t="s">
        <v>1279</v>
      </c>
      <c r="H898" s="4" t="s">
        <v>100</v>
      </c>
    </row>
    <row r="899" spans="1:8" ht="15.75" x14ac:dyDescent="0.25">
      <c r="A899" s="5">
        <v>37180</v>
      </c>
      <c r="B899" s="4" t="s">
        <v>0</v>
      </c>
      <c r="C899" s="4">
        <v>157</v>
      </c>
      <c r="D899" s="4">
        <v>48</v>
      </c>
      <c r="E899" s="4" t="s">
        <v>1294</v>
      </c>
      <c r="F899" s="6" t="s">
        <v>1246</v>
      </c>
      <c r="G899" s="4" t="s">
        <v>1295</v>
      </c>
      <c r="H899" s="4" t="s">
        <v>106</v>
      </c>
    </row>
    <row r="900" spans="1:8" ht="15.75" x14ac:dyDescent="0.25">
      <c r="A900" s="5">
        <v>38226</v>
      </c>
      <c r="B900" s="4" t="s">
        <v>0</v>
      </c>
      <c r="C900" s="4">
        <v>160</v>
      </c>
      <c r="D900" s="4">
        <v>46</v>
      </c>
      <c r="E900" s="4" t="s">
        <v>1320</v>
      </c>
      <c r="F900" s="6" t="s">
        <v>1114</v>
      </c>
      <c r="G900" s="4" t="s">
        <v>1321</v>
      </c>
      <c r="H900" s="4" t="s">
        <v>117</v>
      </c>
    </row>
    <row r="901" spans="1:8" ht="15.75" x14ac:dyDescent="0.25">
      <c r="A901" s="5">
        <v>37629</v>
      </c>
      <c r="B901" s="4" t="s">
        <v>0</v>
      </c>
      <c r="C901" s="4">
        <v>162</v>
      </c>
      <c r="D901" s="4">
        <v>95</v>
      </c>
      <c r="E901" s="4" t="s">
        <v>1381</v>
      </c>
      <c r="F901" s="6" t="s">
        <v>1133</v>
      </c>
      <c r="G901" s="4" t="s">
        <v>1382</v>
      </c>
      <c r="H901" s="4" t="s">
        <v>143</v>
      </c>
    </row>
    <row r="902" spans="1:8" ht="15.75" x14ac:dyDescent="0.25">
      <c r="A902" s="5">
        <v>37865</v>
      </c>
      <c r="B902" s="4" t="s">
        <v>0</v>
      </c>
      <c r="C902" s="4">
        <v>167</v>
      </c>
      <c r="D902" s="4">
        <v>56</v>
      </c>
      <c r="E902" s="4" t="s">
        <v>1394</v>
      </c>
      <c r="F902" s="6" t="s">
        <v>1395</v>
      </c>
      <c r="G902" s="4" t="s">
        <v>1396</v>
      </c>
      <c r="H902" s="4" t="s">
        <v>149</v>
      </c>
    </row>
    <row r="903" spans="1:8" ht="15.75" x14ac:dyDescent="0.25">
      <c r="A903" s="5">
        <v>38087</v>
      </c>
      <c r="B903" s="4" t="s">
        <v>0</v>
      </c>
      <c r="C903" s="4">
        <v>150</v>
      </c>
      <c r="D903" s="4">
        <v>59</v>
      </c>
      <c r="E903" s="4" t="s">
        <v>1401</v>
      </c>
      <c r="F903" s="6" t="s">
        <v>1207</v>
      </c>
      <c r="G903" s="4" t="s">
        <v>1402</v>
      </c>
      <c r="H903" s="4" t="s">
        <v>152</v>
      </c>
    </row>
    <row r="904" spans="1:8" ht="15.75" x14ac:dyDescent="0.25">
      <c r="A904" s="5">
        <v>37950</v>
      </c>
      <c r="B904" s="4" t="s">
        <v>0</v>
      </c>
      <c r="C904" s="4">
        <v>161</v>
      </c>
      <c r="D904" s="4">
        <v>72</v>
      </c>
      <c r="E904" s="4" t="s">
        <v>1442</v>
      </c>
      <c r="F904" s="6" t="s">
        <v>1443</v>
      </c>
      <c r="G904" s="4" t="s">
        <v>1444</v>
      </c>
      <c r="H904" s="4" t="s">
        <v>171</v>
      </c>
    </row>
    <row r="905" spans="1:8" ht="15.75" x14ac:dyDescent="0.25">
      <c r="A905" s="5">
        <v>37012</v>
      </c>
      <c r="B905" s="4" t="s">
        <v>0</v>
      </c>
      <c r="C905" s="4">
        <v>177</v>
      </c>
      <c r="D905" s="4">
        <v>87</v>
      </c>
      <c r="E905" s="4" t="s">
        <v>1461</v>
      </c>
      <c r="F905" s="6" t="s">
        <v>1379</v>
      </c>
      <c r="G905" s="4" t="s">
        <v>1462</v>
      </c>
      <c r="H905" s="4" t="s">
        <v>180</v>
      </c>
    </row>
    <row r="906" spans="1:8" ht="15.75" x14ac:dyDescent="0.25">
      <c r="A906" s="5">
        <v>37393</v>
      </c>
      <c r="B906" s="4" t="s">
        <v>0</v>
      </c>
      <c r="C906" s="4">
        <v>160</v>
      </c>
      <c r="D906" s="4">
        <v>47</v>
      </c>
      <c r="E906" s="4" t="s">
        <v>1484</v>
      </c>
      <c r="F906" s="6" t="s">
        <v>1084</v>
      </c>
      <c r="G906" s="4" t="s">
        <v>1485</v>
      </c>
      <c r="H906" s="4" t="s">
        <v>190</v>
      </c>
    </row>
    <row r="907" spans="1:8" ht="15.75" x14ac:dyDescent="0.25">
      <c r="A907" s="5">
        <v>38158</v>
      </c>
      <c r="B907" s="4" t="s">
        <v>0</v>
      </c>
      <c r="C907" s="4">
        <v>155</v>
      </c>
      <c r="D907" s="4">
        <v>61</v>
      </c>
      <c r="E907" s="4" t="s">
        <v>1526</v>
      </c>
      <c r="F907" s="6" t="s">
        <v>1220</v>
      </c>
      <c r="G907" s="4" t="s">
        <v>1527</v>
      </c>
      <c r="H907" s="4" t="s">
        <v>210</v>
      </c>
    </row>
    <row r="908" spans="1:8" ht="15.75" x14ac:dyDescent="0.25">
      <c r="A908" s="5">
        <v>37960</v>
      </c>
      <c r="B908" s="4" t="s">
        <v>0</v>
      </c>
      <c r="C908" s="4">
        <v>174</v>
      </c>
      <c r="D908" s="4">
        <v>61</v>
      </c>
      <c r="E908" s="4" t="s">
        <v>1530</v>
      </c>
      <c r="F908" s="6" t="s">
        <v>1531</v>
      </c>
      <c r="G908" s="4" t="s">
        <v>1532</v>
      </c>
      <c r="H908" s="4" t="s">
        <v>212</v>
      </c>
    </row>
    <row r="909" spans="1:8" ht="15.75" x14ac:dyDescent="0.25">
      <c r="A909" s="5">
        <v>37920</v>
      </c>
      <c r="B909" s="4" t="s">
        <v>0</v>
      </c>
      <c r="C909" s="4">
        <v>164</v>
      </c>
      <c r="D909" s="4">
        <v>80</v>
      </c>
      <c r="E909" s="4" t="s">
        <v>1549</v>
      </c>
      <c r="F909" s="6" t="s">
        <v>1194</v>
      </c>
      <c r="G909" s="4" t="s">
        <v>1550</v>
      </c>
      <c r="H909" s="4" t="s">
        <v>221</v>
      </c>
    </row>
    <row r="910" spans="1:8" ht="15.75" x14ac:dyDescent="0.25">
      <c r="A910" s="5">
        <v>37662</v>
      </c>
      <c r="B910" s="4" t="s">
        <v>0</v>
      </c>
      <c r="C910" s="4">
        <v>159</v>
      </c>
      <c r="D910" s="4">
        <v>58</v>
      </c>
      <c r="E910" s="4" t="s">
        <v>1551</v>
      </c>
      <c r="F910" s="6" t="s">
        <v>1117</v>
      </c>
      <c r="G910" s="4" t="s">
        <v>1552</v>
      </c>
      <c r="H910" s="4" t="s">
        <v>222</v>
      </c>
    </row>
    <row r="911" spans="1:8" ht="15.75" x14ac:dyDescent="0.25">
      <c r="A911" s="5">
        <v>38005</v>
      </c>
      <c r="B911" s="4" t="s">
        <v>0</v>
      </c>
      <c r="C911" s="4">
        <v>180</v>
      </c>
      <c r="D911" s="4">
        <v>55</v>
      </c>
      <c r="E911" s="4" t="s">
        <v>1602</v>
      </c>
      <c r="F911" s="6" t="s">
        <v>1577</v>
      </c>
      <c r="G911" s="4" t="s">
        <v>1603</v>
      </c>
      <c r="H911" s="4" t="s">
        <v>246</v>
      </c>
    </row>
    <row r="912" spans="1:8" ht="15.75" x14ac:dyDescent="0.25">
      <c r="A912" s="5">
        <v>38079</v>
      </c>
      <c r="B912" s="4" t="s">
        <v>0</v>
      </c>
      <c r="C912" s="4">
        <v>180</v>
      </c>
      <c r="D912" s="4">
        <v>80</v>
      </c>
      <c r="E912" s="4" t="s">
        <v>1606</v>
      </c>
      <c r="F912" s="6" t="s">
        <v>1352</v>
      </c>
      <c r="G912" s="4" t="s">
        <v>1607</v>
      </c>
      <c r="H912" s="4" t="s">
        <v>248</v>
      </c>
    </row>
    <row r="913" spans="1:8" ht="15.75" x14ac:dyDescent="0.25">
      <c r="A913" s="5">
        <v>38141</v>
      </c>
      <c r="B913" s="4" t="s">
        <v>0</v>
      </c>
      <c r="C913" s="4">
        <v>168</v>
      </c>
      <c r="D913" s="4">
        <v>77</v>
      </c>
      <c r="E913" s="4" t="s">
        <v>1614</v>
      </c>
      <c r="F913" s="6" t="s">
        <v>1108</v>
      </c>
      <c r="G913" s="4" t="s">
        <v>1615</v>
      </c>
      <c r="H913" s="4" t="s">
        <v>252</v>
      </c>
    </row>
    <row r="914" spans="1:8" ht="15.75" x14ac:dyDescent="0.25">
      <c r="A914" s="5">
        <v>37705</v>
      </c>
      <c r="B914" s="4" t="s">
        <v>0</v>
      </c>
      <c r="C914" s="4">
        <v>157</v>
      </c>
      <c r="D914" s="4">
        <v>91</v>
      </c>
      <c r="E914" s="4" t="s">
        <v>1632</v>
      </c>
      <c r="F914" s="6" t="s">
        <v>1078</v>
      </c>
      <c r="G914" s="4" t="s">
        <v>1633</v>
      </c>
      <c r="H914" s="4" t="s">
        <v>261</v>
      </c>
    </row>
    <row r="915" spans="1:8" ht="15.75" x14ac:dyDescent="0.25">
      <c r="A915" s="5">
        <v>38072</v>
      </c>
      <c r="B915" s="4" t="s">
        <v>0</v>
      </c>
      <c r="C915" s="4">
        <v>152</v>
      </c>
      <c r="D915" s="4">
        <v>76</v>
      </c>
      <c r="E915" s="4" t="s">
        <v>1638</v>
      </c>
      <c r="F915" s="6" t="s">
        <v>1292</v>
      </c>
      <c r="G915" s="4" t="s">
        <v>1639</v>
      </c>
      <c r="H915" s="4" t="s">
        <v>264</v>
      </c>
    </row>
    <row r="916" spans="1:8" ht="15.75" x14ac:dyDescent="0.25">
      <c r="A916" s="5">
        <v>37433</v>
      </c>
      <c r="B916" s="4" t="s">
        <v>0</v>
      </c>
      <c r="C916" s="4">
        <v>166</v>
      </c>
      <c r="D916" s="4">
        <v>67</v>
      </c>
      <c r="E916" s="4" t="s">
        <v>1652</v>
      </c>
      <c r="F916" s="6" t="s">
        <v>1081</v>
      </c>
      <c r="G916" s="4" t="s">
        <v>1653</v>
      </c>
      <c r="H916" s="4" t="s">
        <v>271</v>
      </c>
    </row>
    <row r="917" spans="1:8" ht="15.75" x14ac:dyDescent="0.25">
      <c r="A917" s="5">
        <v>37324</v>
      </c>
      <c r="B917" s="4" t="s">
        <v>0</v>
      </c>
      <c r="C917" s="4">
        <v>167</v>
      </c>
      <c r="D917" s="4">
        <v>66</v>
      </c>
      <c r="E917" s="4" t="s">
        <v>1691</v>
      </c>
      <c r="F917" s="6" t="s">
        <v>1388</v>
      </c>
      <c r="G917" s="4" t="s">
        <v>1692</v>
      </c>
      <c r="H917" s="4" t="s">
        <v>290</v>
      </c>
    </row>
    <row r="918" spans="1:8" ht="15.75" x14ac:dyDescent="0.25">
      <c r="A918" s="5">
        <v>37186</v>
      </c>
      <c r="B918" s="4" t="s">
        <v>0</v>
      </c>
      <c r="C918" s="4">
        <v>167</v>
      </c>
      <c r="D918" s="4">
        <v>51</v>
      </c>
      <c r="E918" s="4" t="s">
        <v>1710</v>
      </c>
      <c r="F918" s="6" t="s">
        <v>1711</v>
      </c>
      <c r="G918" s="4" t="s">
        <v>1712</v>
      </c>
      <c r="H918" s="4" t="s">
        <v>299</v>
      </c>
    </row>
    <row r="919" spans="1:8" ht="15.75" x14ac:dyDescent="0.25">
      <c r="A919" s="5">
        <v>37906</v>
      </c>
      <c r="B919" s="4" t="s">
        <v>0</v>
      </c>
      <c r="C919" s="4">
        <v>171</v>
      </c>
      <c r="D919" s="4">
        <v>67</v>
      </c>
      <c r="E919" s="4" t="s">
        <v>1717</v>
      </c>
      <c r="F919" s="6" t="s">
        <v>1281</v>
      </c>
      <c r="G919" s="4" t="s">
        <v>1718</v>
      </c>
      <c r="H919" s="4" t="s">
        <v>302</v>
      </c>
    </row>
    <row r="920" spans="1:8" ht="15.75" x14ac:dyDescent="0.25">
      <c r="A920" s="5">
        <v>37590</v>
      </c>
      <c r="B920" s="4" t="s">
        <v>0</v>
      </c>
      <c r="C920" s="4">
        <v>150</v>
      </c>
      <c r="D920" s="4">
        <v>86</v>
      </c>
      <c r="E920" s="4" t="s">
        <v>1725</v>
      </c>
      <c r="F920" s="6" t="s">
        <v>1225</v>
      </c>
      <c r="G920" s="4" t="s">
        <v>1726</v>
      </c>
      <c r="H920" s="4" t="s">
        <v>306</v>
      </c>
    </row>
    <row r="921" spans="1:8" ht="15.75" x14ac:dyDescent="0.25">
      <c r="A921" s="5">
        <v>37552</v>
      </c>
      <c r="B921" s="4" t="s">
        <v>0</v>
      </c>
      <c r="C921" s="4">
        <v>160</v>
      </c>
      <c r="D921" s="4">
        <v>51</v>
      </c>
      <c r="E921" s="4" t="s">
        <v>1743</v>
      </c>
      <c r="F921" s="6" t="s">
        <v>1336</v>
      </c>
      <c r="G921" s="4" t="s">
        <v>1744</v>
      </c>
      <c r="H921" s="4" t="s">
        <v>315</v>
      </c>
    </row>
    <row r="922" spans="1:8" ht="15.75" x14ac:dyDescent="0.25">
      <c r="A922" s="5">
        <v>37701</v>
      </c>
      <c r="B922" s="4" t="s">
        <v>0</v>
      </c>
      <c r="C922" s="4">
        <v>162</v>
      </c>
      <c r="D922" s="4">
        <v>66</v>
      </c>
      <c r="E922" s="4" t="s">
        <v>1773</v>
      </c>
      <c r="F922" s="6" t="s">
        <v>1774</v>
      </c>
      <c r="G922" s="4" t="s">
        <v>1775</v>
      </c>
      <c r="H922" s="4" t="s">
        <v>329</v>
      </c>
    </row>
    <row r="923" spans="1:8" ht="15.75" x14ac:dyDescent="0.25">
      <c r="A923" s="5">
        <v>37502</v>
      </c>
      <c r="B923" s="4" t="s">
        <v>0</v>
      </c>
      <c r="C923" s="4">
        <v>173</v>
      </c>
      <c r="D923" s="4">
        <v>62</v>
      </c>
      <c r="E923" s="4" t="s">
        <v>1783</v>
      </c>
      <c r="F923" s="6" t="s">
        <v>1191</v>
      </c>
      <c r="G923" s="4" t="s">
        <v>1784</v>
      </c>
      <c r="H923" s="4" t="s">
        <v>334</v>
      </c>
    </row>
    <row r="924" spans="1:8" ht="15.75" x14ac:dyDescent="0.25">
      <c r="A924" s="5">
        <v>38394</v>
      </c>
      <c r="B924" s="4" t="s">
        <v>0</v>
      </c>
      <c r="C924" s="4">
        <v>167</v>
      </c>
      <c r="D924" s="4">
        <v>91</v>
      </c>
      <c r="E924" s="4" t="s">
        <v>1799</v>
      </c>
      <c r="F924" s="6" t="s">
        <v>1173</v>
      </c>
      <c r="G924" s="4" t="s">
        <v>1800</v>
      </c>
      <c r="H924" s="4" t="s">
        <v>342</v>
      </c>
    </row>
    <row r="925" spans="1:8" ht="15.75" x14ac:dyDescent="0.25">
      <c r="A925" s="5">
        <v>37817</v>
      </c>
      <c r="B925" s="4" t="s">
        <v>0</v>
      </c>
      <c r="C925" s="4">
        <v>163</v>
      </c>
      <c r="D925" s="4">
        <v>64</v>
      </c>
      <c r="E925" s="4" t="s">
        <v>1805</v>
      </c>
      <c r="F925" s="6" t="s">
        <v>1123</v>
      </c>
      <c r="G925" s="4" t="s">
        <v>1806</v>
      </c>
      <c r="H925" s="4" t="s">
        <v>345</v>
      </c>
    </row>
    <row r="926" spans="1:8" ht="15.75" x14ac:dyDescent="0.25">
      <c r="A926" s="5">
        <v>37748</v>
      </c>
      <c r="B926" s="4" t="s">
        <v>0</v>
      </c>
      <c r="C926" s="4">
        <v>157</v>
      </c>
      <c r="D926" s="4">
        <v>87</v>
      </c>
      <c r="E926" s="4" t="s">
        <v>1818</v>
      </c>
      <c r="F926" s="6" t="s">
        <v>1251</v>
      </c>
      <c r="G926" s="4" t="s">
        <v>1819</v>
      </c>
      <c r="H926" s="4" t="s">
        <v>350</v>
      </c>
    </row>
    <row r="927" spans="1:8" ht="15.75" x14ac:dyDescent="0.25">
      <c r="A927" s="5">
        <v>37330</v>
      </c>
      <c r="B927" s="4" t="s">
        <v>0</v>
      </c>
      <c r="C927" s="4">
        <v>167</v>
      </c>
      <c r="D927" s="4">
        <v>45</v>
      </c>
      <c r="E927" s="4" t="s">
        <v>1851</v>
      </c>
      <c r="F927" s="6" t="s">
        <v>1370</v>
      </c>
      <c r="G927" s="4" t="s">
        <v>1852</v>
      </c>
      <c r="H927" s="4" t="s">
        <v>365</v>
      </c>
    </row>
    <row r="928" spans="1:8" ht="15.75" x14ac:dyDescent="0.25">
      <c r="A928" s="5">
        <v>37473</v>
      </c>
      <c r="B928" s="4" t="s">
        <v>0</v>
      </c>
      <c r="C928" s="4">
        <v>162</v>
      </c>
      <c r="D928" s="4">
        <v>78</v>
      </c>
      <c r="E928" s="4" t="s">
        <v>1878</v>
      </c>
      <c r="F928" s="6" t="s">
        <v>1316</v>
      </c>
      <c r="G928" s="4" t="s">
        <v>1879</v>
      </c>
      <c r="H928" s="4" t="s">
        <v>378</v>
      </c>
    </row>
    <row r="929" spans="1:8" ht="15.75" x14ac:dyDescent="0.25">
      <c r="A929" s="5">
        <v>37957</v>
      </c>
      <c r="B929" s="4" t="s">
        <v>0</v>
      </c>
      <c r="C929" s="4">
        <v>160</v>
      </c>
      <c r="D929" s="4">
        <v>73</v>
      </c>
      <c r="E929" s="4" t="s">
        <v>1886</v>
      </c>
      <c r="F929" s="6" t="s">
        <v>1269</v>
      </c>
      <c r="G929" s="4" t="s">
        <v>1887</v>
      </c>
      <c r="H929" s="4" t="s">
        <v>382</v>
      </c>
    </row>
    <row r="930" spans="1:8" ht="15.75" x14ac:dyDescent="0.25">
      <c r="A930" s="5">
        <v>37905</v>
      </c>
      <c r="B930" s="4" t="s">
        <v>0</v>
      </c>
      <c r="C930" s="4">
        <v>164</v>
      </c>
      <c r="D930" s="4">
        <v>94</v>
      </c>
      <c r="E930" s="4" t="s">
        <v>1911</v>
      </c>
      <c r="F930" s="6" t="s">
        <v>1262</v>
      </c>
      <c r="G930" s="4" t="s">
        <v>1912</v>
      </c>
      <c r="H930" s="4" t="s">
        <v>395</v>
      </c>
    </row>
    <row r="931" spans="1:8" ht="15.75" x14ac:dyDescent="0.25">
      <c r="A931" s="5">
        <v>37437</v>
      </c>
      <c r="B931" s="4" t="s">
        <v>0</v>
      </c>
      <c r="C931" s="4">
        <v>153</v>
      </c>
      <c r="D931" s="4">
        <v>54</v>
      </c>
      <c r="E931" s="4" t="s">
        <v>1922</v>
      </c>
      <c r="F931" s="6" t="s">
        <v>1923</v>
      </c>
      <c r="G931" s="4" t="s">
        <v>1924</v>
      </c>
      <c r="H931" s="4" t="s">
        <v>400</v>
      </c>
    </row>
    <row r="932" spans="1:8" ht="15.75" x14ac:dyDescent="0.25">
      <c r="A932" s="5">
        <v>37357</v>
      </c>
      <c r="B932" s="4" t="s">
        <v>0</v>
      </c>
      <c r="C932" s="4">
        <v>173</v>
      </c>
      <c r="D932" s="4">
        <v>61</v>
      </c>
      <c r="E932" s="4" t="s">
        <v>1939</v>
      </c>
      <c r="F932" s="6" t="s">
        <v>1204</v>
      </c>
      <c r="G932" s="4" t="s">
        <v>1940</v>
      </c>
      <c r="H932" s="4" t="s">
        <v>408</v>
      </c>
    </row>
    <row r="933" spans="1:8" ht="15.75" x14ac:dyDescent="0.25">
      <c r="A933" s="5">
        <v>37857</v>
      </c>
      <c r="B933" s="4" t="s">
        <v>0</v>
      </c>
      <c r="C933" s="4">
        <v>151</v>
      </c>
      <c r="D933" s="4">
        <v>85</v>
      </c>
      <c r="E933" s="4" t="s">
        <v>1953</v>
      </c>
      <c r="F933" s="6" t="s">
        <v>1108</v>
      </c>
      <c r="G933" s="4" t="s">
        <v>1954</v>
      </c>
      <c r="H933" s="4" t="s">
        <v>415</v>
      </c>
    </row>
    <row r="934" spans="1:8" ht="15.75" x14ac:dyDescent="0.25">
      <c r="A934" s="5">
        <v>37910</v>
      </c>
      <c r="B934" s="4" t="s">
        <v>0</v>
      </c>
      <c r="C934" s="4">
        <v>158</v>
      </c>
      <c r="D934" s="4">
        <v>63</v>
      </c>
      <c r="E934" s="4" t="s">
        <v>1990</v>
      </c>
      <c r="F934" s="6" t="s">
        <v>1281</v>
      </c>
      <c r="G934" s="4" t="s">
        <v>1991</v>
      </c>
      <c r="H934" s="4" t="s">
        <v>432</v>
      </c>
    </row>
    <row r="935" spans="1:8" ht="15.75" x14ac:dyDescent="0.25">
      <c r="A935" s="5">
        <v>37083</v>
      </c>
      <c r="B935" s="4" t="s">
        <v>0</v>
      </c>
      <c r="C935" s="4">
        <v>162</v>
      </c>
      <c r="D935" s="4">
        <v>46</v>
      </c>
      <c r="E935" s="4" t="s">
        <v>1972</v>
      </c>
      <c r="F935" s="6" t="s">
        <v>1856</v>
      </c>
      <c r="G935" s="4" t="s">
        <v>1994</v>
      </c>
      <c r="H935" s="4" t="s">
        <v>434</v>
      </c>
    </row>
    <row r="936" spans="1:8" ht="15.75" x14ac:dyDescent="0.25">
      <c r="A936" s="5">
        <v>37517</v>
      </c>
      <c r="B936" s="4" t="s">
        <v>0</v>
      </c>
      <c r="C936" s="4">
        <v>172</v>
      </c>
      <c r="D936" s="4">
        <v>55</v>
      </c>
      <c r="E936" s="4" t="s">
        <v>2025</v>
      </c>
      <c r="F936" s="6" t="s">
        <v>1164</v>
      </c>
      <c r="G936" s="4" t="s">
        <v>2026</v>
      </c>
      <c r="H936" s="4" t="s">
        <v>449</v>
      </c>
    </row>
    <row r="937" spans="1:8" ht="15.75" x14ac:dyDescent="0.25">
      <c r="A937" s="5">
        <v>37333</v>
      </c>
      <c r="B937" s="4" t="s">
        <v>0</v>
      </c>
      <c r="C937" s="4">
        <v>171</v>
      </c>
      <c r="D937" s="4">
        <v>65</v>
      </c>
      <c r="E937" s="4" t="s">
        <v>2048</v>
      </c>
      <c r="F937" s="6" t="s">
        <v>1181</v>
      </c>
      <c r="G937" s="4" t="s">
        <v>2049</v>
      </c>
      <c r="H937" s="4" t="s">
        <v>461</v>
      </c>
    </row>
    <row r="938" spans="1:8" ht="15.75" x14ac:dyDescent="0.25">
      <c r="A938" s="5">
        <v>37172</v>
      </c>
      <c r="B938" s="4" t="s">
        <v>0</v>
      </c>
      <c r="C938" s="4">
        <v>177</v>
      </c>
      <c r="D938" s="4">
        <v>69</v>
      </c>
      <c r="E938" s="4" t="s">
        <v>2054</v>
      </c>
      <c r="F938" s="6" t="s">
        <v>1257</v>
      </c>
      <c r="G938" s="4" t="s">
        <v>2055</v>
      </c>
      <c r="H938" s="4" t="s">
        <v>464</v>
      </c>
    </row>
    <row r="939" spans="1:8" ht="15.75" x14ac:dyDescent="0.25">
      <c r="A939" s="5">
        <v>37719</v>
      </c>
      <c r="B939" s="4" t="s">
        <v>0</v>
      </c>
      <c r="C939" s="4">
        <v>171</v>
      </c>
      <c r="D939" s="4">
        <v>79</v>
      </c>
      <c r="E939" s="4" t="s">
        <v>2070</v>
      </c>
      <c r="F939" s="6" t="s">
        <v>1388</v>
      </c>
      <c r="G939" s="4" t="s">
        <v>2071</v>
      </c>
      <c r="H939" s="4" t="s">
        <v>472</v>
      </c>
    </row>
    <row r="940" spans="1:8" ht="15.75" x14ac:dyDescent="0.25">
      <c r="A940" s="5">
        <v>37836</v>
      </c>
      <c r="B940" s="4" t="s">
        <v>0</v>
      </c>
      <c r="C940" s="4">
        <v>158</v>
      </c>
      <c r="D940" s="4">
        <v>65</v>
      </c>
      <c r="E940" s="4" t="s">
        <v>2074</v>
      </c>
      <c r="F940" s="6" t="s">
        <v>1099</v>
      </c>
      <c r="G940" s="4" t="s">
        <v>2075</v>
      </c>
      <c r="H940" s="4" t="s">
        <v>474</v>
      </c>
    </row>
    <row r="941" spans="1:8" ht="15.75" x14ac:dyDescent="0.25">
      <c r="A941" s="5">
        <v>37238</v>
      </c>
      <c r="B941" s="4" t="s">
        <v>0</v>
      </c>
      <c r="C941" s="4">
        <v>154</v>
      </c>
      <c r="D941" s="4">
        <v>73</v>
      </c>
      <c r="E941" s="4" t="s">
        <v>2084</v>
      </c>
      <c r="F941" s="6" t="s">
        <v>1241</v>
      </c>
      <c r="G941" s="4" t="s">
        <v>2085</v>
      </c>
      <c r="H941" s="4" t="s">
        <v>479</v>
      </c>
    </row>
    <row r="942" spans="1:8" ht="15.75" x14ac:dyDescent="0.25">
      <c r="A942" s="5">
        <v>37806</v>
      </c>
      <c r="B942" s="4" t="s">
        <v>0</v>
      </c>
      <c r="C942" s="4">
        <v>168</v>
      </c>
      <c r="D942" s="4">
        <v>47</v>
      </c>
      <c r="E942" s="4" t="s">
        <v>2106</v>
      </c>
      <c r="F942" s="6" t="s">
        <v>1089</v>
      </c>
      <c r="G942" s="4" t="s">
        <v>2107</v>
      </c>
      <c r="H942" s="4" t="s">
        <v>490</v>
      </c>
    </row>
    <row r="943" spans="1:8" ht="15.75" x14ac:dyDescent="0.25">
      <c r="A943" s="5">
        <v>37691</v>
      </c>
      <c r="B943" s="4" t="s">
        <v>0</v>
      </c>
      <c r="C943" s="4">
        <v>156</v>
      </c>
      <c r="D943" s="4">
        <v>65</v>
      </c>
      <c r="E943" s="4" t="s">
        <v>2132</v>
      </c>
      <c r="F943" s="6" t="s">
        <v>1477</v>
      </c>
      <c r="G943" s="4" t="s">
        <v>2133</v>
      </c>
      <c r="H943" s="4" t="s">
        <v>503</v>
      </c>
    </row>
    <row r="944" spans="1:8" ht="15.75" x14ac:dyDescent="0.25">
      <c r="A944" s="5">
        <v>37472</v>
      </c>
      <c r="B944" s="4" t="s">
        <v>0</v>
      </c>
      <c r="C944" s="4">
        <v>165</v>
      </c>
      <c r="D944" s="4">
        <v>50</v>
      </c>
      <c r="E944" s="4" t="s">
        <v>2154</v>
      </c>
      <c r="F944" s="6" t="s">
        <v>1524</v>
      </c>
      <c r="G944" s="4" t="s">
        <v>2155</v>
      </c>
      <c r="H944" s="4" t="s">
        <v>514</v>
      </c>
    </row>
    <row r="945" spans="1:8" ht="15.75" x14ac:dyDescent="0.25">
      <c r="A945" s="5">
        <v>37454</v>
      </c>
      <c r="B945" s="4" t="s">
        <v>0</v>
      </c>
      <c r="C945" s="4">
        <v>167</v>
      </c>
      <c r="D945" s="4">
        <v>52</v>
      </c>
      <c r="E945" s="4" t="s">
        <v>2203</v>
      </c>
      <c r="F945" s="6" t="s">
        <v>1228</v>
      </c>
      <c r="G945" s="4" t="s">
        <v>2204</v>
      </c>
      <c r="H945" s="4" t="s">
        <v>539</v>
      </c>
    </row>
    <row r="946" spans="1:8" ht="15.75" x14ac:dyDescent="0.25">
      <c r="A946" s="5">
        <v>38372</v>
      </c>
      <c r="B946" s="4" t="s">
        <v>0</v>
      </c>
      <c r="C946" s="4">
        <v>162</v>
      </c>
      <c r="D946" s="4">
        <v>68</v>
      </c>
      <c r="E946" s="4" t="s">
        <v>2211</v>
      </c>
      <c r="F946" s="6" t="s">
        <v>1711</v>
      </c>
      <c r="G946" s="4" t="s">
        <v>2212</v>
      </c>
      <c r="H946" s="4" t="s">
        <v>543</v>
      </c>
    </row>
    <row r="947" spans="1:8" ht="15.75" x14ac:dyDescent="0.25">
      <c r="A947" s="5">
        <v>37921</v>
      </c>
      <c r="B947" s="4" t="s">
        <v>0</v>
      </c>
      <c r="C947" s="4">
        <v>154</v>
      </c>
      <c r="D947" s="4">
        <v>73</v>
      </c>
      <c r="E947" s="4" t="s">
        <v>2215</v>
      </c>
      <c r="F947" s="6" t="s">
        <v>1754</v>
      </c>
      <c r="G947" s="4" t="s">
        <v>2216</v>
      </c>
      <c r="H947" s="4" t="s">
        <v>545</v>
      </c>
    </row>
    <row r="948" spans="1:8" ht="15.75" x14ac:dyDescent="0.25">
      <c r="A948" s="5">
        <v>37497</v>
      </c>
      <c r="B948" s="4" t="s">
        <v>0</v>
      </c>
      <c r="C948" s="4">
        <v>151</v>
      </c>
      <c r="D948" s="4">
        <v>87</v>
      </c>
      <c r="E948" s="4" t="s">
        <v>2221</v>
      </c>
      <c r="F948" s="6" t="s">
        <v>1341</v>
      </c>
      <c r="G948" s="4" t="s">
        <v>2222</v>
      </c>
      <c r="H948" s="4" t="s">
        <v>548</v>
      </c>
    </row>
    <row r="949" spans="1:8" ht="15.75" x14ac:dyDescent="0.25">
      <c r="A949" s="5">
        <v>37903</v>
      </c>
      <c r="B949" s="4" t="s">
        <v>0</v>
      </c>
      <c r="C949" s="4">
        <v>158</v>
      </c>
      <c r="D949" s="4">
        <v>50</v>
      </c>
      <c r="E949" s="4" t="s">
        <v>2225</v>
      </c>
      <c r="F949" s="6" t="s">
        <v>1269</v>
      </c>
      <c r="G949" s="4" t="s">
        <v>2226</v>
      </c>
      <c r="H949" s="4" t="s">
        <v>550</v>
      </c>
    </row>
    <row r="950" spans="1:8" ht="15.75" x14ac:dyDescent="0.25">
      <c r="A950" s="5">
        <v>38316</v>
      </c>
      <c r="B950" s="4" t="s">
        <v>0</v>
      </c>
      <c r="C950" s="4">
        <v>175</v>
      </c>
      <c r="D950" s="4">
        <v>87</v>
      </c>
      <c r="E950" s="4" t="s">
        <v>2286</v>
      </c>
      <c r="F950" s="6" t="s">
        <v>1141</v>
      </c>
      <c r="G950" s="4" t="s">
        <v>2287</v>
      </c>
      <c r="H950" s="4" t="s">
        <v>581</v>
      </c>
    </row>
    <row r="951" spans="1:8" ht="15.75" x14ac:dyDescent="0.25">
      <c r="A951" s="5">
        <v>38303</v>
      </c>
      <c r="B951" s="4" t="s">
        <v>0</v>
      </c>
      <c r="C951" s="4">
        <v>158</v>
      </c>
      <c r="D951" s="4">
        <v>66</v>
      </c>
      <c r="E951" s="4" t="s">
        <v>2328</v>
      </c>
      <c r="F951" s="6" t="s">
        <v>1754</v>
      </c>
      <c r="G951" s="4" t="s">
        <v>2329</v>
      </c>
      <c r="H951" s="4" t="s">
        <v>601</v>
      </c>
    </row>
    <row r="952" spans="1:8" ht="15.75" x14ac:dyDescent="0.25">
      <c r="A952" s="5">
        <v>38049</v>
      </c>
      <c r="B952" s="4" t="s">
        <v>0</v>
      </c>
      <c r="C952" s="4">
        <v>171</v>
      </c>
      <c r="D952" s="4">
        <v>53</v>
      </c>
      <c r="E952" s="4" t="s">
        <v>2340</v>
      </c>
      <c r="F952" s="6" t="s">
        <v>1246</v>
      </c>
      <c r="G952" s="4" t="s">
        <v>2341</v>
      </c>
      <c r="H952" s="4" t="s">
        <v>606</v>
      </c>
    </row>
    <row r="953" spans="1:8" ht="15.75" x14ac:dyDescent="0.25">
      <c r="A953" s="5">
        <v>37726</v>
      </c>
      <c r="B953" s="4" t="s">
        <v>0</v>
      </c>
      <c r="C953" s="4">
        <v>179</v>
      </c>
      <c r="D953" s="4">
        <v>45</v>
      </c>
      <c r="E953" s="4" t="s">
        <v>2346</v>
      </c>
      <c r="F953" s="6" t="s">
        <v>1141</v>
      </c>
      <c r="G953" s="4" t="s">
        <v>2347</v>
      </c>
      <c r="H953" s="4" t="s">
        <v>609</v>
      </c>
    </row>
    <row r="954" spans="1:8" ht="15.75" x14ac:dyDescent="0.25">
      <c r="A954" s="5">
        <v>38051</v>
      </c>
      <c r="B954" s="4" t="s">
        <v>0</v>
      </c>
      <c r="C954" s="4">
        <v>155</v>
      </c>
      <c r="D954" s="4">
        <v>59</v>
      </c>
      <c r="E954" s="4" t="s">
        <v>2356</v>
      </c>
      <c r="F954" s="6" t="s">
        <v>1181</v>
      </c>
      <c r="G954" s="4" t="s">
        <v>2357</v>
      </c>
      <c r="H954" s="4" t="s">
        <v>614</v>
      </c>
    </row>
    <row r="955" spans="1:8" ht="15.75" x14ac:dyDescent="0.25">
      <c r="A955" s="5">
        <v>37112</v>
      </c>
      <c r="B955" s="4" t="s">
        <v>0</v>
      </c>
      <c r="C955" s="4">
        <v>158</v>
      </c>
      <c r="D955" s="4">
        <v>50</v>
      </c>
      <c r="E955" s="4" t="s">
        <v>2366</v>
      </c>
      <c r="F955" s="6" t="s">
        <v>1477</v>
      </c>
      <c r="G955" s="4" t="s">
        <v>2367</v>
      </c>
      <c r="H955" s="4" t="s">
        <v>619</v>
      </c>
    </row>
    <row r="956" spans="1:8" ht="15.75" x14ac:dyDescent="0.25">
      <c r="A956" s="5">
        <v>37464</v>
      </c>
      <c r="B956" s="4" t="s">
        <v>0</v>
      </c>
      <c r="C956" s="4">
        <v>163</v>
      </c>
      <c r="D956" s="4">
        <v>50</v>
      </c>
      <c r="E956" s="4" t="s">
        <v>2374</v>
      </c>
      <c r="F956" s="6" t="s">
        <v>1856</v>
      </c>
      <c r="G956" s="4" t="s">
        <v>2375</v>
      </c>
      <c r="H956" s="4" t="s">
        <v>623</v>
      </c>
    </row>
    <row r="957" spans="1:8" ht="15.75" x14ac:dyDescent="0.25">
      <c r="A957" s="5">
        <v>38272</v>
      </c>
      <c r="B957" s="4" t="s">
        <v>0</v>
      </c>
      <c r="C957" s="4">
        <v>175</v>
      </c>
      <c r="D957" s="4">
        <v>93</v>
      </c>
      <c r="E957" s="4" t="s">
        <v>2378</v>
      </c>
      <c r="F957" s="6" t="s">
        <v>1220</v>
      </c>
      <c r="G957" s="4" t="s">
        <v>2379</v>
      </c>
      <c r="H957" s="4" t="s">
        <v>625</v>
      </c>
    </row>
    <row r="958" spans="1:8" ht="15.75" x14ac:dyDescent="0.25">
      <c r="A958" s="5">
        <v>37263</v>
      </c>
      <c r="B958" s="4" t="s">
        <v>0</v>
      </c>
      <c r="C958" s="4">
        <v>173</v>
      </c>
      <c r="D958" s="4">
        <v>53</v>
      </c>
      <c r="E958" s="4" t="s">
        <v>2392</v>
      </c>
      <c r="F958" s="6" t="s">
        <v>1443</v>
      </c>
      <c r="G958" s="4" t="s">
        <v>2393</v>
      </c>
      <c r="H958" s="4" t="s">
        <v>632</v>
      </c>
    </row>
    <row r="959" spans="1:8" ht="15.75" x14ac:dyDescent="0.25">
      <c r="A959" s="5">
        <v>37605</v>
      </c>
      <c r="B959" s="4" t="s">
        <v>0</v>
      </c>
      <c r="C959" s="4">
        <v>172</v>
      </c>
      <c r="D959" s="4">
        <v>65</v>
      </c>
      <c r="E959" s="4" t="s">
        <v>2414</v>
      </c>
      <c r="F959" s="6" t="s">
        <v>1477</v>
      </c>
      <c r="G959" s="4" t="s">
        <v>2415</v>
      </c>
      <c r="H959" s="4" t="s">
        <v>643</v>
      </c>
    </row>
    <row r="960" spans="1:8" ht="15.75" x14ac:dyDescent="0.25">
      <c r="A960" s="5">
        <v>37912</v>
      </c>
      <c r="B960" s="4" t="s">
        <v>0</v>
      </c>
      <c r="C960" s="4">
        <v>178</v>
      </c>
      <c r="D960" s="4">
        <v>81</v>
      </c>
      <c r="E960" s="4" t="s">
        <v>2474</v>
      </c>
      <c r="F960" s="6" t="s">
        <v>1217</v>
      </c>
      <c r="G960" s="4" t="s">
        <v>2475</v>
      </c>
      <c r="H960" s="4" t="s">
        <v>673</v>
      </c>
    </row>
    <row r="961" spans="1:8" ht="15.75" x14ac:dyDescent="0.25">
      <c r="A961" s="5">
        <v>37173</v>
      </c>
      <c r="B961" s="4" t="s">
        <v>0</v>
      </c>
      <c r="C961" s="4">
        <v>159</v>
      </c>
      <c r="D961" s="4">
        <v>75</v>
      </c>
      <c r="E961" s="4" t="s">
        <v>2476</v>
      </c>
      <c r="F961" s="6" t="s">
        <v>1856</v>
      </c>
      <c r="G961" s="4" t="s">
        <v>2477</v>
      </c>
      <c r="H961" s="4" t="s">
        <v>674</v>
      </c>
    </row>
    <row r="962" spans="1:8" ht="15.75" x14ac:dyDescent="0.25">
      <c r="A962" s="5">
        <v>37057</v>
      </c>
      <c r="B962" s="4" t="s">
        <v>0</v>
      </c>
      <c r="C962" s="4">
        <v>169</v>
      </c>
      <c r="D962" s="4">
        <v>87</v>
      </c>
      <c r="E962" s="4" t="s">
        <v>2490</v>
      </c>
      <c r="F962" s="6" t="s">
        <v>1072</v>
      </c>
      <c r="G962" s="4" t="s">
        <v>2491</v>
      </c>
      <c r="H962" s="4" t="s">
        <v>681</v>
      </c>
    </row>
    <row r="963" spans="1:8" ht="15.75" x14ac:dyDescent="0.25">
      <c r="A963" s="5">
        <v>38301</v>
      </c>
      <c r="B963" s="4" t="s">
        <v>0</v>
      </c>
      <c r="C963" s="4">
        <v>157</v>
      </c>
      <c r="D963" s="4">
        <v>65</v>
      </c>
      <c r="E963" s="4" t="s">
        <v>2500</v>
      </c>
      <c r="F963" s="6" t="s">
        <v>1178</v>
      </c>
      <c r="G963" s="4" t="s">
        <v>2501</v>
      </c>
      <c r="H963" s="4" t="s">
        <v>686</v>
      </c>
    </row>
    <row r="964" spans="1:8" ht="15.75" x14ac:dyDescent="0.25">
      <c r="A964" s="5">
        <v>38130</v>
      </c>
      <c r="B964" s="4" t="s">
        <v>0</v>
      </c>
      <c r="C964" s="4">
        <v>161</v>
      </c>
      <c r="D964" s="4">
        <v>86</v>
      </c>
      <c r="E964" s="4" t="s">
        <v>2506</v>
      </c>
      <c r="F964" s="6" t="s">
        <v>1144</v>
      </c>
      <c r="G964" s="4" t="s">
        <v>2507</v>
      </c>
      <c r="H964" s="4" t="s">
        <v>689</v>
      </c>
    </row>
    <row r="965" spans="1:8" ht="15.75" x14ac:dyDescent="0.25">
      <c r="A965" s="5">
        <v>37605</v>
      </c>
      <c r="B965" s="4" t="s">
        <v>0</v>
      </c>
      <c r="C965" s="4">
        <v>159</v>
      </c>
      <c r="D965" s="4">
        <v>88</v>
      </c>
      <c r="E965" s="4" t="s">
        <v>2514</v>
      </c>
      <c r="F965" s="6" t="s">
        <v>1496</v>
      </c>
      <c r="G965" s="4" t="s">
        <v>2515</v>
      </c>
      <c r="H965" s="4" t="s">
        <v>693</v>
      </c>
    </row>
    <row r="966" spans="1:8" ht="15.75" x14ac:dyDescent="0.25">
      <c r="A966" s="5">
        <v>37618</v>
      </c>
      <c r="B966" s="4" t="s">
        <v>0</v>
      </c>
      <c r="C966" s="4">
        <v>159</v>
      </c>
      <c r="D966" s="4">
        <v>68</v>
      </c>
      <c r="E966" s="4" t="s">
        <v>2520</v>
      </c>
      <c r="F966" s="6" t="s">
        <v>1133</v>
      </c>
      <c r="G966" s="4" t="s">
        <v>2521</v>
      </c>
      <c r="H966" s="4" t="s">
        <v>696</v>
      </c>
    </row>
    <row r="967" spans="1:8" ht="15.75" x14ac:dyDescent="0.25">
      <c r="A967" s="5">
        <v>37593</v>
      </c>
      <c r="B967" s="4" t="s">
        <v>0</v>
      </c>
      <c r="C967" s="4">
        <v>165</v>
      </c>
      <c r="D967" s="4">
        <v>85</v>
      </c>
      <c r="E967" s="4" t="s">
        <v>2533</v>
      </c>
      <c r="F967" s="6" t="s">
        <v>1816</v>
      </c>
      <c r="G967" s="4" t="s">
        <v>2534</v>
      </c>
      <c r="H967" s="4" t="s">
        <v>703</v>
      </c>
    </row>
    <row r="968" spans="1:8" ht="15.75" x14ac:dyDescent="0.25">
      <c r="A968" s="5">
        <v>38392</v>
      </c>
      <c r="B968" s="4" t="s">
        <v>0</v>
      </c>
      <c r="C968" s="4">
        <v>151</v>
      </c>
      <c r="D968" s="4">
        <v>78</v>
      </c>
      <c r="E968" s="4" t="s">
        <v>2550</v>
      </c>
      <c r="F968" s="6" t="s">
        <v>1201</v>
      </c>
      <c r="G968" s="4" t="s">
        <v>2551</v>
      </c>
      <c r="H968" s="4" t="s">
        <v>712</v>
      </c>
    </row>
    <row r="969" spans="1:8" ht="15.75" x14ac:dyDescent="0.25">
      <c r="A969" s="5">
        <v>38375</v>
      </c>
      <c r="B969" s="4" t="s">
        <v>0</v>
      </c>
      <c r="C969" s="4">
        <v>168</v>
      </c>
      <c r="D969" s="4">
        <v>93</v>
      </c>
      <c r="E969" s="4" t="s">
        <v>2562</v>
      </c>
      <c r="F969" s="6" t="s">
        <v>1482</v>
      </c>
      <c r="G969" s="4" t="s">
        <v>2563</v>
      </c>
      <c r="H969" s="4" t="s">
        <v>718</v>
      </c>
    </row>
    <row r="970" spans="1:8" ht="15.75" x14ac:dyDescent="0.25">
      <c r="A970" s="5">
        <v>37572</v>
      </c>
      <c r="B970" s="4" t="s">
        <v>0</v>
      </c>
      <c r="C970" s="4">
        <v>157</v>
      </c>
      <c r="D970" s="4">
        <v>93</v>
      </c>
      <c r="E970" s="4" t="s">
        <v>2579</v>
      </c>
      <c r="F970" s="6" t="s">
        <v>1123</v>
      </c>
      <c r="G970" s="4" t="s">
        <v>2580</v>
      </c>
      <c r="H970" s="4" t="s">
        <v>727</v>
      </c>
    </row>
    <row r="971" spans="1:8" ht="15.75" x14ac:dyDescent="0.25">
      <c r="A971" s="5">
        <v>37255</v>
      </c>
      <c r="B971" s="4" t="s">
        <v>0</v>
      </c>
      <c r="C971" s="4">
        <v>159</v>
      </c>
      <c r="D971" s="4">
        <v>56</v>
      </c>
      <c r="E971" s="4" t="s">
        <v>2620</v>
      </c>
      <c r="F971" s="6" t="s">
        <v>1336</v>
      </c>
      <c r="G971" s="4" t="s">
        <v>2621</v>
      </c>
      <c r="H971" s="4" t="s">
        <v>747</v>
      </c>
    </row>
    <row r="972" spans="1:8" ht="15.75" x14ac:dyDescent="0.25">
      <c r="A972" s="5">
        <v>37517</v>
      </c>
      <c r="B972" s="4" t="s">
        <v>0</v>
      </c>
      <c r="C972" s="4">
        <v>158</v>
      </c>
      <c r="D972" s="4">
        <v>62</v>
      </c>
      <c r="E972" s="4" t="s">
        <v>2624</v>
      </c>
      <c r="F972" s="6" t="s">
        <v>1089</v>
      </c>
      <c r="G972" s="4" t="s">
        <v>2625</v>
      </c>
      <c r="H972" s="4" t="s">
        <v>749</v>
      </c>
    </row>
    <row r="973" spans="1:8" ht="15.75" x14ac:dyDescent="0.25">
      <c r="A973" s="5">
        <v>38358</v>
      </c>
      <c r="B973" s="4" t="s">
        <v>0</v>
      </c>
      <c r="C973" s="4">
        <v>177</v>
      </c>
      <c r="D973" s="4">
        <v>62</v>
      </c>
      <c r="E973" s="4" t="s">
        <v>2626</v>
      </c>
      <c r="F973" s="6" t="s">
        <v>1133</v>
      </c>
      <c r="G973" s="4" t="s">
        <v>2627</v>
      </c>
      <c r="H973" s="4" t="s">
        <v>750</v>
      </c>
    </row>
    <row r="974" spans="1:8" ht="15.75" x14ac:dyDescent="0.25">
      <c r="A974" s="5">
        <v>37135</v>
      </c>
      <c r="B974" s="4" t="s">
        <v>0</v>
      </c>
      <c r="C974" s="4">
        <v>180</v>
      </c>
      <c r="D974" s="4">
        <v>90</v>
      </c>
      <c r="E974" s="4" t="s">
        <v>2650</v>
      </c>
      <c r="F974" s="6" t="s">
        <v>1117</v>
      </c>
      <c r="G974" s="4" t="s">
        <v>2651</v>
      </c>
      <c r="H974" s="4" t="s">
        <v>762</v>
      </c>
    </row>
    <row r="975" spans="1:8" ht="15.75" x14ac:dyDescent="0.25">
      <c r="A975" s="5">
        <v>38323</v>
      </c>
      <c r="B975" s="4" t="s">
        <v>0</v>
      </c>
      <c r="C975" s="4">
        <v>150</v>
      </c>
      <c r="D975" s="4">
        <v>70</v>
      </c>
      <c r="E975" s="4" t="s">
        <v>2662</v>
      </c>
      <c r="F975" s="6" t="s">
        <v>1496</v>
      </c>
      <c r="G975" s="4" t="s">
        <v>2663</v>
      </c>
      <c r="H975" s="4" t="s">
        <v>768</v>
      </c>
    </row>
    <row r="976" spans="1:8" ht="15.75" x14ac:dyDescent="0.25">
      <c r="A976" s="5">
        <v>37259</v>
      </c>
      <c r="B976" s="4" t="s">
        <v>0</v>
      </c>
      <c r="C976" s="4">
        <v>167</v>
      </c>
      <c r="D976" s="4">
        <v>67</v>
      </c>
      <c r="E976" s="4" t="s">
        <v>2688</v>
      </c>
      <c r="F976" s="6" t="s">
        <v>1477</v>
      </c>
      <c r="G976" s="4" t="s">
        <v>2689</v>
      </c>
      <c r="H976" s="4" t="s">
        <v>782</v>
      </c>
    </row>
    <row r="977" spans="1:8" ht="15.75" x14ac:dyDescent="0.25">
      <c r="A977" s="5">
        <v>37335</v>
      </c>
      <c r="B977" s="4" t="s">
        <v>0</v>
      </c>
      <c r="C977" s="4">
        <v>153</v>
      </c>
      <c r="D977" s="4">
        <v>70</v>
      </c>
      <c r="E977" s="4" t="s">
        <v>2694</v>
      </c>
      <c r="F977" s="6" t="s">
        <v>1201</v>
      </c>
      <c r="G977" s="4" t="s">
        <v>2695</v>
      </c>
      <c r="H977" s="4" t="s">
        <v>785</v>
      </c>
    </row>
    <row r="978" spans="1:8" ht="15.75" x14ac:dyDescent="0.25">
      <c r="A978" s="5">
        <v>37099</v>
      </c>
      <c r="B978" s="4" t="s">
        <v>0</v>
      </c>
      <c r="C978" s="4">
        <v>176</v>
      </c>
      <c r="D978" s="4">
        <v>78</v>
      </c>
      <c r="E978" s="4" t="s">
        <v>2708</v>
      </c>
      <c r="F978" s="6" t="s">
        <v>1173</v>
      </c>
      <c r="G978" s="4" t="s">
        <v>2709</v>
      </c>
      <c r="H978" s="4" t="s">
        <v>792</v>
      </c>
    </row>
    <row r="979" spans="1:8" ht="15.75" x14ac:dyDescent="0.25">
      <c r="A979" s="5">
        <v>37866</v>
      </c>
      <c r="B979" s="4" t="s">
        <v>0</v>
      </c>
      <c r="C979" s="4">
        <v>175</v>
      </c>
      <c r="D979" s="4">
        <v>58</v>
      </c>
      <c r="E979" s="4" t="s">
        <v>2710</v>
      </c>
      <c r="F979" s="6" t="s">
        <v>1117</v>
      </c>
      <c r="G979" s="4" t="s">
        <v>2711</v>
      </c>
      <c r="H979" s="4" t="s">
        <v>793</v>
      </c>
    </row>
    <row r="980" spans="1:8" ht="15.75" x14ac:dyDescent="0.25">
      <c r="A980" s="5">
        <v>37263</v>
      </c>
      <c r="B980" s="4" t="s">
        <v>0</v>
      </c>
      <c r="C980" s="4">
        <v>180</v>
      </c>
      <c r="D980" s="4">
        <v>89</v>
      </c>
      <c r="E980" s="4" t="s">
        <v>2721</v>
      </c>
      <c r="F980" s="6" t="s">
        <v>1577</v>
      </c>
      <c r="G980" s="4" t="s">
        <v>2722</v>
      </c>
      <c r="H980" s="4" t="s">
        <v>799</v>
      </c>
    </row>
    <row r="981" spans="1:8" ht="15.75" x14ac:dyDescent="0.25">
      <c r="A981" s="5">
        <v>37986</v>
      </c>
      <c r="B981" s="4" t="s">
        <v>0</v>
      </c>
      <c r="C981" s="4">
        <v>176</v>
      </c>
      <c r="D981" s="4">
        <v>49</v>
      </c>
      <c r="E981" s="4" t="s">
        <v>2753</v>
      </c>
      <c r="F981" s="6" t="s">
        <v>1395</v>
      </c>
      <c r="G981" s="4" t="s">
        <v>2754</v>
      </c>
      <c r="H981" s="4" t="s">
        <v>815</v>
      </c>
    </row>
    <row r="982" spans="1:8" ht="15.75" x14ac:dyDescent="0.25">
      <c r="A982" s="5">
        <v>37998</v>
      </c>
      <c r="B982" s="4" t="s">
        <v>0</v>
      </c>
      <c r="C982" s="4">
        <v>168</v>
      </c>
      <c r="D982" s="4">
        <v>56</v>
      </c>
      <c r="E982" s="4" t="s">
        <v>2757</v>
      </c>
      <c r="F982" s="6" t="s">
        <v>1057</v>
      </c>
      <c r="G982" s="4" t="s">
        <v>2758</v>
      </c>
      <c r="H982" s="4" t="s">
        <v>817</v>
      </c>
    </row>
    <row r="983" spans="1:8" ht="15.75" x14ac:dyDescent="0.25">
      <c r="A983" s="5">
        <v>38037</v>
      </c>
      <c r="B983" s="4" t="s">
        <v>0</v>
      </c>
      <c r="C983" s="4">
        <v>153</v>
      </c>
      <c r="D983" s="4">
        <v>65</v>
      </c>
      <c r="E983" s="4" t="s">
        <v>2761</v>
      </c>
      <c r="F983" s="6" t="s">
        <v>1262</v>
      </c>
      <c r="G983" s="4" t="s">
        <v>2762</v>
      </c>
      <c r="H983" s="4" t="s">
        <v>8</v>
      </c>
    </row>
    <row r="984" spans="1:8" ht="15.75" x14ac:dyDescent="0.25">
      <c r="A984" s="5">
        <v>38053</v>
      </c>
      <c r="B984" s="4" t="s">
        <v>0</v>
      </c>
      <c r="C984" s="4">
        <v>173</v>
      </c>
      <c r="D984" s="4">
        <v>65</v>
      </c>
      <c r="E984" s="4" t="s">
        <v>2768</v>
      </c>
      <c r="F984" s="6" t="s">
        <v>1117</v>
      </c>
      <c r="G984" s="4" t="s">
        <v>2769</v>
      </c>
      <c r="H984" s="4" t="s">
        <v>822</v>
      </c>
    </row>
    <row r="985" spans="1:8" ht="15.75" x14ac:dyDescent="0.25">
      <c r="A985" s="5">
        <v>37291</v>
      </c>
      <c r="B985" s="4" t="s">
        <v>0</v>
      </c>
      <c r="C985" s="4">
        <v>174</v>
      </c>
      <c r="D985" s="4">
        <v>83</v>
      </c>
      <c r="E985" s="4" t="s">
        <v>2774</v>
      </c>
      <c r="F985" s="6" t="s">
        <v>1968</v>
      </c>
      <c r="G985" s="4" t="s">
        <v>2775</v>
      </c>
      <c r="H985" s="4" t="s">
        <v>825</v>
      </c>
    </row>
    <row r="986" spans="1:8" ht="15.75" x14ac:dyDescent="0.25">
      <c r="A986" s="5">
        <v>37685</v>
      </c>
      <c r="B986" s="4" t="s">
        <v>0</v>
      </c>
      <c r="C986" s="4">
        <v>164</v>
      </c>
      <c r="D986" s="4">
        <v>54</v>
      </c>
      <c r="E986" s="4" t="s">
        <v>2776</v>
      </c>
      <c r="F986" s="6" t="s">
        <v>1108</v>
      </c>
      <c r="G986" s="4" t="s">
        <v>2777</v>
      </c>
      <c r="H986" s="4" t="s">
        <v>826</v>
      </c>
    </row>
    <row r="987" spans="1:8" ht="15.75" x14ac:dyDescent="0.25">
      <c r="A987" s="5">
        <v>37728</v>
      </c>
      <c r="B987" s="4" t="s">
        <v>0</v>
      </c>
      <c r="C987" s="4">
        <v>172</v>
      </c>
      <c r="D987" s="4">
        <v>78</v>
      </c>
      <c r="E987" s="4" t="s">
        <v>2790</v>
      </c>
      <c r="F987" s="6" t="s">
        <v>1072</v>
      </c>
      <c r="G987" s="4" t="s">
        <v>2791</v>
      </c>
      <c r="H987" s="4" t="s">
        <v>833</v>
      </c>
    </row>
    <row r="988" spans="1:8" ht="15.75" x14ac:dyDescent="0.25">
      <c r="A988" s="5">
        <v>37139</v>
      </c>
      <c r="B988" s="4" t="s">
        <v>0</v>
      </c>
      <c r="C988" s="4">
        <v>166</v>
      </c>
      <c r="D988" s="4">
        <v>90</v>
      </c>
      <c r="E988" s="4" t="s">
        <v>2796</v>
      </c>
      <c r="F988" s="6" t="s">
        <v>1914</v>
      </c>
      <c r="G988" s="4" t="s">
        <v>2797</v>
      </c>
      <c r="H988" s="4" t="s">
        <v>836</v>
      </c>
    </row>
    <row r="989" spans="1:8" ht="15.75" x14ac:dyDescent="0.25">
      <c r="A989" s="5">
        <v>37116</v>
      </c>
      <c r="B989" s="4" t="s">
        <v>0</v>
      </c>
      <c r="C989" s="4">
        <v>153</v>
      </c>
      <c r="D989" s="4">
        <v>95</v>
      </c>
      <c r="E989" s="4" t="s">
        <v>2802</v>
      </c>
      <c r="F989" s="6" t="s">
        <v>1164</v>
      </c>
      <c r="G989" s="4" t="s">
        <v>2803</v>
      </c>
      <c r="H989" s="4" t="s">
        <v>839</v>
      </c>
    </row>
    <row r="990" spans="1:8" ht="15.75" x14ac:dyDescent="0.25">
      <c r="A990" s="5">
        <v>38408</v>
      </c>
      <c r="B990" s="4" t="s">
        <v>0</v>
      </c>
      <c r="C990" s="4">
        <v>157</v>
      </c>
      <c r="D990" s="4">
        <v>65</v>
      </c>
      <c r="E990" s="4" t="s">
        <v>2821</v>
      </c>
      <c r="F990" s="6" t="s">
        <v>1388</v>
      </c>
      <c r="G990" s="4" t="s">
        <v>2822</v>
      </c>
      <c r="H990" s="4" t="s">
        <v>849</v>
      </c>
    </row>
    <row r="991" spans="1:8" ht="15.75" x14ac:dyDescent="0.25">
      <c r="A991" s="5">
        <v>37464</v>
      </c>
      <c r="B991" s="4" t="s">
        <v>0</v>
      </c>
      <c r="C991" s="4">
        <v>155</v>
      </c>
      <c r="D991" s="4">
        <v>89</v>
      </c>
      <c r="E991" s="4" t="s">
        <v>2865</v>
      </c>
      <c r="F991" s="6" t="s">
        <v>1816</v>
      </c>
      <c r="G991" s="4" t="s">
        <v>2866</v>
      </c>
      <c r="H991" s="4" t="s">
        <v>868</v>
      </c>
    </row>
    <row r="992" spans="1:8" ht="15.75" x14ac:dyDescent="0.25">
      <c r="A992" s="5">
        <v>37222</v>
      </c>
      <c r="B992" s="4" t="s">
        <v>0</v>
      </c>
      <c r="C992" s="4">
        <v>160</v>
      </c>
      <c r="D992" s="4">
        <v>58</v>
      </c>
      <c r="E992" s="4" t="s">
        <v>2879</v>
      </c>
      <c r="F992" s="6" t="s">
        <v>1474</v>
      </c>
      <c r="G992" s="4" t="s">
        <v>2880</v>
      </c>
      <c r="H992" s="4" t="s">
        <v>875</v>
      </c>
    </row>
    <row r="993" spans="1:8" ht="15.75" x14ac:dyDescent="0.25">
      <c r="A993" s="5">
        <v>37694</v>
      </c>
      <c r="B993" s="4" t="s">
        <v>0</v>
      </c>
      <c r="C993" s="4">
        <v>157</v>
      </c>
      <c r="D993" s="4">
        <v>61</v>
      </c>
      <c r="E993" s="4" t="s">
        <v>2883</v>
      </c>
      <c r="F993" s="6" t="s">
        <v>1066</v>
      </c>
      <c r="G993" s="4" t="s">
        <v>2884</v>
      </c>
      <c r="H993" s="4" t="s">
        <v>877</v>
      </c>
    </row>
    <row r="994" spans="1:8" ht="15.75" x14ac:dyDescent="0.25">
      <c r="A994" s="5">
        <v>37015</v>
      </c>
      <c r="B994" s="4" t="s">
        <v>0</v>
      </c>
      <c r="C994" s="4">
        <v>167</v>
      </c>
      <c r="D994" s="4">
        <v>50</v>
      </c>
      <c r="E994" s="4" t="s">
        <v>2885</v>
      </c>
      <c r="F994" s="6" t="s">
        <v>1120</v>
      </c>
      <c r="G994" s="4" t="s">
        <v>2886</v>
      </c>
      <c r="H994" s="4" t="s">
        <v>878</v>
      </c>
    </row>
    <row r="995" spans="1:8" ht="15.75" x14ac:dyDescent="0.25">
      <c r="A995" s="5">
        <v>37282</v>
      </c>
      <c r="B995" s="4" t="s">
        <v>0</v>
      </c>
      <c r="C995" s="4">
        <v>179</v>
      </c>
      <c r="D995" s="4">
        <v>48</v>
      </c>
      <c r="E995" s="4" t="s">
        <v>2897</v>
      </c>
      <c r="F995" s="6" t="s">
        <v>1677</v>
      </c>
      <c r="G995" s="4" t="s">
        <v>2898</v>
      </c>
      <c r="H995" s="4" t="s">
        <v>884</v>
      </c>
    </row>
    <row r="996" spans="1:8" ht="15.75" x14ac:dyDescent="0.25">
      <c r="A996" s="5">
        <v>37478</v>
      </c>
      <c r="B996" s="4" t="s">
        <v>0</v>
      </c>
      <c r="C996" s="4">
        <v>178</v>
      </c>
      <c r="D996" s="4">
        <v>51</v>
      </c>
      <c r="E996" s="4" t="s">
        <v>2993</v>
      </c>
      <c r="F996" s="6" t="s">
        <v>1084</v>
      </c>
      <c r="G996" s="4" t="s">
        <v>2994</v>
      </c>
      <c r="H996" s="4" t="s">
        <v>931</v>
      </c>
    </row>
    <row r="997" spans="1:8" ht="15.75" x14ac:dyDescent="0.25">
      <c r="A997" s="5">
        <v>37927</v>
      </c>
      <c r="B997" s="4" t="s">
        <v>0</v>
      </c>
      <c r="C997" s="4">
        <v>173</v>
      </c>
      <c r="D997" s="4">
        <v>76</v>
      </c>
      <c r="E997" s="4" t="s">
        <v>2999</v>
      </c>
      <c r="F997" s="6" t="s">
        <v>1257</v>
      </c>
      <c r="G997" s="4" t="s">
        <v>3000</v>
      </c>
      <c r="H997" s="4" t="s">
        <v>934</v>
      </c>
    </row>
    <row r="998" spans="1:8" ht="15.75" x14ac:dyDescent="0.25">
      <c r="A998" s="5">
        <v>37423</v>
      </c>
      <c r="B998" s="4" t="s">
        <v>0</v>
      </c>
      <c r="C998" s="4">
        <v>170</v>
      </c>
      <c r="D998" s="4">
        <v>64</v>
      </c>
      <c r="E998" s="4" t="s">
        <v>3038</v>
      </c>
      <c r="F998" s="6" t="s">
        <v>1914</v>
      </c>
      <c r="G998" s="4" t="s">
        <v>3039</v>
      </c>
      <c r="H998" s="4" t="s">
        <v>955</v>
      </c>
    </row>
    <row r="999" spans="1:8" ht="15.75" x14ac:dyDescent="0.25">
      <c r="A999" s="5">
        <v>37543</v>
      </c>
      <c r="B999" s="4" t="s">
        <v>0</v>
      </c>
      <c r="C999" s="4">
        <v>154</v>
      </c>
      <c r="D999" s="4">
        <v>60</v>
      </c>
      <c r="E999" s="4" t="s">
        <v>3062</v>
      </c>
      <c r="F999" s="6" t="s">
        <v>1207</v>
      </c>
      <c r="G999" s="4" t="s">
        <v>3063</v>
      </c>
      <c r="H999" s="4" t="s">
        <v>967</v>
      </c>
    </row>
    <row r="1000" spans="1:8" ht="15.75" x14ac:dyDescent="0.25">
      <c r="A1000" s="5">
        <v>37777</v>
      </c>
      <c r="B1000" s="4" t="s">
        <v>0</v>
      </c>
      <c r="C1000" s="4">
        <v>157</v>
      </c>
      <c r="D1000" s="4">
        <v>68</v>
      </c>
      <c r="E1000" s="4" t="s">
        <v>3083</v>
      </c>
      <c r="F1000" s="6" t="s">
        <v>1816</v>
      </c>
      <c r="G1000" s="4" t="s">
        <v>3084</v>
      </c>
      <c r="H1000" s="4" t="s">
        <v>978</v>
      </c>
    </row>
    <row r="1001" spans="1:8" ht="15.75" x14ac:dyDescent="0.25">
      <c r="A1001" s="5">
        <v>37641</v>
      </c>
      <c r="B1001" s="4" t="s">
        <v>0</v>
      </c>
      <c r="C1001" s="4">
        <v>179</v>
      </c>
      <c r="D1001" s="4">
        <v>76</v>
      </c>
      <c r="E1001" s="4" t="s">
        <v>3120</v>
      </c>
      <c r="F1001" s="6" t="s">
        <v>1178</v>
      </c>
      <c r="G1001" s="4" t="s">
        <v>3121</v>
      </c>
      <c r="H1001" s="4" t="s">
        <v>997</v>
      </c>
    </row>
  </sheetData>
  <sheetProtection algorithmName="SHA-512" hashValue="8aThqOreMSxwSCrfr01lkeaAne9VfRN1/te6abcRtRW71Pty6eus/EWe6WHT+rcbhQ3gK80DYdyiaIce4OjfVw==" saltValue="pFfuZr9k5XqYP/XQUqsE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78C3-F75C-4D0C-AD25-91D7A55F882E}">
  <dimension ref="A1:H1001"/>
  <sheetViews>
    <sheetView workbookViewId="0">
      <selection activeCell="A2" sqref="A2"/>
    </sheetView>
  </sheetViews>
  <sheetFormatPr defaultRowHeight="15" x14ac:dyDescent="0.25"/>
  <cols>
    <col min="1" max="1" width="7" bestFit="1" customWidth="1"/>
    <col min="2" max="2" width="13.7109375" bestFit="1" customWidth="1"/>
    <col min="3" max="3" width="16.140625" bestFit="1" customWidth="1"/>
    <col min="4" max="4" width="13.28515625" bestFit="1" customWidth="1"/>
    <col min="5" max="5" width="12.42578125" bestFit="1" customWidth="1"/>
    <col min="6" max="6" width="32.140625" bestFit="1" customWidth="1"/>
    <col min="7" max="7" width="32.5703125" bestFit="1" customWidth="1"/>
    <col min="8" max="8" width="24.7109375" bestFit="1" customWidth="1"/>
  </cols>
  <sheetData>
    <row r="1" spans="1:8" ht="15.75" x14ac:dyDescent="0.25">
      <c r="A1" s="4" t="s">
        <v>1055</v>
      </c>
      <c r="B1" s="3" t="s">
        <v>1008</v>
      </c>
      <c r="C1" s="4" t="s">
        <v>1050</v>
      </c>
      <c r="D1" s="4" t="s">
        <v>1051</v>
      </c>
      <c r="E1" s="4" t="s">
        <v>1052</v>
      </c>
      <c r="F1" s="4" t="s">
        <v>1053</v>
      </c>
      <c r="G1" s="4" t="s">
        <v>1054</v>
      </c>
      <c r="H1" s="4" t="s">
        <v>3154</v>
      </c>
    </row>
    <row r="2" spans="1:8" ht="15.75" x14ac:dyDescent="0.25">
      <c r="A2" s="4" t="s">
        <v>1061</v>
      </c>
      <c r="B2" s="5">
        <v>37749</v>
      </c>
      <c r="C2" s="4" t="s">
        <v>5</v>
      </c>
      <c r="D2" s="4">
        <v>180</v>
      </c>
      <c r="E2" s="4">
        <v>55</v>
      </c>
      <c r="F2" s="4" t="s">
        <v>1059</v>
      </c>
      <c r="G2" s="6" t="s">
        <v>1060</v>
      </c>
      <c r="H2" s="4" t="s">
        <v>19</v>
      </c>
    </row>
    <row r="3" spans="1:8" ht="15.75" x14ac:dyDescent="0.25">
      <c r="A3" s="4" t="s">
        <v>1082</v>
      </c>
      <c r="B3" s="5">
        <v>37973</v>
      </c>
      <c r="C3" s="4" t="s">
        <v>5</v>
      </c>
      <c r="D3" s="4">
        <v>162</v>
      </c>
      <c r="E3" s="4">
        <v>82</v>
      </c>
      <c r="F3" s="4" t="s">
        <v>1080</v>
      </c>
      <c r="G3" s="6" t="s">
        <v>1081</v>
      </c>
      <c r="H3" s="4" t="s">
        <v>26</v>
      </c>
    </row>
    <row r="4" spans="1:8" ht="15.75" x14ac:dyDescent="0.25">
      <c r="A4" s="4" t="s">
        <v>1087</v>
      </c>
      <c r="B4" s="5">
        <v>37684</v>
      </c>
      <c r="C4" s="4" t="s">
        <v>5</v>
      </c>
      <c r="D4" s="4">
        <v>150</v>
      </c>
      <c r="E4" s="4">
        <v>47</v>
      </c>
      <c r="F4" s="4" t="s">
        <v>1086</v>
      </c>
      <c r="G4" s="6" t="s">
        <v>1060</v>
      </c>
      <c r="H4" s="4" t="s">
        <v>28</v>
      </c>
    </row>
    <row r="5" spans="1:8" ht="15.75" x14ac:dyDescent="0.25">
      <c r="A5" s="4" t="s">
        <v>1095</v>
      </c>
      <c r="B5" s="5">
        <v>38005</v>
      </c>
      <c r="C5" s="4" t="s">
        <v>5</v>
      </c>
      <c r="D5" s="4">
        <v>158</v>
      </c>
      <c r="E5" s="4">
        <v>82</v>
      </c>
      <c r="F5" s="4" t="s">
        <v>1093</v>
      </c>
      <c r="G5" s="6" t="s">
        <v>1094</v>
      </c>
      <c r="H5" s="4" t="s">
        <v>30</v>
      </c>
    </row>
    <row r="6" spans="1:8" ht="15.75" x14ac:dyDescent="0.25">
      <c r="A6" s="4" t="s">
        <v>1106</v>
      </c>
      <c r="B6" s="5">
        <v>37596</v>
      </c>
      <c r="C6" s="4" t="s">
        <v>5</v>
      </c>
      <c r="D6" s="4">
        <v>176</v>
      </c>
      <c r="E6" s="4">
        <v>90</v>
      </c>
      <c r="F6" s="4" t="s">
        <v>1104</v>
      </c>
      <c r="G6" s="6" t="s">
        <v>1105</v>
      </c>
      <c r="H6" s="4" t="s">
        <v>34</v>
      </c>
    </row>
    <row r="7" spans="1:8" ht="15.75" x14ac:dyDescent="0.25">
      <c r="A7" s="4" t="s">
        <v>1139</v>
      </c>
      <c r="B7" s="5">
        <v>37902</v>
      </c>
      <c r="C7" s="4" t="s">
        <v>5</v>
      </c>
      <c r="D7" s="4">
        <v>165</v>
      </c>
      <c r="E7" s="4">
        <v>69</v>
      </c>
      <c r="F7" s="4" t="s">
        <v>1137</v>
      </c>
      <c r="G7" s="6" t="s">
        <v>1138</v>
      </c>
      <c r="H7" s="4" t="s">
        <v>46</v>
      </c>
    </row>
    <row r="8" spans="1:8" ht="15.75" x14ac:dyDescent="0.25">
      <c r="A8" s="4" t="s">
        <v>1179</v>
      </c>
      <c r="B8" s="5">
        <v>37557</v>
      </c>
      <c r="C8" s="4" t="s">
        <v>5</v>
      </c>
      <c r="D8" s="4">
        <v>152</v>
      </c>
      <c r="E8" s="4">
        <v>93</v>
      </c>
      <c r="F8" s="4" t="s">
        <v>1177</v>
      </c>
      <c r="G8" s="6" t="s">
        <v>1178</v>
      </c>
      <c r="H8" s="4" t="s">
        <v>61</v>
      </c>
    </row>
    <row r="9" spans="1:8" ht="15.75" x14ac:dyDescent="0.25">
      <c r="A9" s="4" t="s">
        <v>1182</v>
      </c>
      <c r="B9" s="5">
        <v>38197</v>
      </c>
      <c r="C9" s="4" t="s">
        <v>5</v>
      </c>
      <c r="D9" s="4">
        <v>176</v>
      </c>
      <c r="E9" s="4">
        <v>47</v>
      </c>
      <c r="F9" s="4" t="s">
        <v>1180</v>
      </c>
      <c r="G9" s="6" t="s">
        <v>1181</v>
      </c>
      <c r="H9" s="4" t="s">
        <v>62</v>
      </c>
    </row>
    <row r="10" spans="1:8" ht="15.75" x14ac:dyDescent="0.25">
      <c r="A10" s="4" t="s">
        <v>1189</v>
      </c>
      <c r="B10" s="5">
        <v>37016</v>
      </c>
      <c r="C10" s="4" t="s">
        <v>5</v>
      </c>
      <c r="D10" s="4">
        <v>176</v>
      </c>
      <c r="E10" s="4">
        <v>61</v>
      </c>
      <c r="F10" s="4" t="s">
        <v>1187</v>
      </c>
      <c r="G10" s="6" t="s">
        <v>1188</v>
      </c>
      <c r="H10" s="4" t="s">
        <v>65</v>
      </c>
    </row>
    <row r="11" spans="1:8" ht="15.75" x14ac:dyDescent="0.25">
      <c r="A11" s="4" t="s">
        <v>1195</v>
      </c>
      <c r="B11" s="5">
        <v>38014</v>
      </c>
      <c r="C11" s="4" t="s">
        <v>5</v>
      </c>
      <c r="D11" s="4">
        <v>154</v>
      </c>
      <c r="E11" s="4">
        <v>71</v>
      </c>
      <c r="F11" s="4" t="s">
        <v>1193</v>
      </c>
      <c r="G11" s="6" t="s">
        <v>1194</v>
      </c>
      <c r="H11" s="4" t="s">
        <v>67</v>
      </c>
    </row>
    <row r="12" spans="1:8" ht="15.75" x14ac:dyDescent="0.25">
      <c r="A12" s="4" t="s">
        <v>1199</v>
      </c>
      <c r="B12" s="5">
        <v>38283</v>
      </c>
      <c r="C12" s="4" t="s">
        <v>5</v>
      </c>
      <c r="D12" s="4">
        <v>180</v>
      </c>
      <c r="E12" s="4">
        <v>76</v>
      </c>
      <c r="F12" s="4" t="s">
        <v>1198</v>
      </c>
      <c r="G12" s="6" t="s">
        <v>1069</v>
      </c>
      <c r="H12" s="4" t="s">
        <v>69</v>
      </c>
    </row>
    <row r="13" spans="1:8" ht="15.75" x14ac:dyDescent="0.25">
      <c r="A13" s="4" t="s">
        <v>1202</v>
      </c>
      <c r="B13" s="5">
        <v>37102</v>
      </c>
      <c r="C13" s="4" t="s">
        <v>5</v>
      </c>
      <c r="D13" s="4">
        <v>176</v>
      </c>
      <c r="E13" s="4">
        <v>60</v>
      </c>
      <c r="F13" s="4" t="s">
        <v>1200</v>
      </c>
      <c r="G13" s="6" t="s">
        <v>1201</v>
      </c>
      <c r="H13" s="4" t="s">
        <v>70</v>
      </c>
    </row>
    <row r="14" spans="1:8" ht="15.75" x14ac:dyDescent="0.25">
      <c r="A14" s="4" t="s">
        <v>1213</v>
      </c>
      <c r="B14" s="5">
        <v>37388</v>
      </c>
      <c r="C14" s="4" t="s">
        <v>5</v>
      </c>
      <c r="D14" s="4">
        <v>154</v>
      </c>
      <c r="E14" s="4">
        <v>80</v>
      </c>
      <c r="F14" s="4" t="s">
        <v>1211</v>
      </c>
      <c r="G14" s="6" t="s">
        <v>1212</v>
      </c>
      <c r="H14" s="4" t="s">
        <v>74</v>
      </c>
    </row>
    <row r="15" spans="1:8" ht="15.75" x14ac:dyDescent="0.25">
      <c r="A15" s="4" t="s">
        <v>1249</v>
      </c>
      <c r="B15" s="5">
        <v>38292</v>
      </c>
      <c r="C15" s="4" t="s">
        <v>5</v>
      </c>
      <c r="D15" s="4">
        <v>163</v>
      </c>
      <c r="E15" s="4">
        <v>92</v>
      </c>
      <c r="F15" s="4" t="s">
        <v>1248</v>
      </c>
      <c r="G15" s="6" t="s">
        <v>1105</v>
      </c>
      <c r="H15" s="4" t="s">
        <v>88</v>
      </c>
    </row>
    <row r="16" spans="1:8" ht="15.75" x14ac:dyDescent="0.25">
      <c r="A16" s="4" t="s">
        <v>1252</v>
      </c>
      <c r="B16" s="5">
        <v>37771</v>
      </c>
      <c r="C16" s="4" t="s">
        <v>5</v>
      </c>
      <c r="D16" s="4">
        <v>168</v>
      </c>
      <c r="E16" s="4">
        <v>51</v>
      </c>
      <c r="F16" s="4" t="s">
        <v>1250</v>
      </c>
      <c r="G16" s="6" t="s">
        <v>1251</v>
      </c>
      <c r="H16" s="4" t="s">
        <v>89</v>
      </c>
    </row>
    <row r="17" spans="1:8" ht="15.75" x14ac:dyDescent="0.25">
      <c r="A17" s="4" t="s">
        <v>1363</v>
      </c>
      <c r="B17" s="5">
        <v>37209</v>
      </c>
      <c r="C17" s="4" t="s">
        <v>5</v>
      </c>
      <c r="D17" s="4">
        <v>150</v>
      </c>
      <c r="E17" s="4">
        <v>82</v>
      </c>
      <c r="F17" s="4" t="s">
        <v>1362</v>
      </c>
      <c r="G17" s="6" t="s">
        <v>1170</v>
      </c>
      <c r="H17" s="4" t="s">
        <v>135</v>
      </c>
    </row>
    <row r="18" spans="1:8" ht="15.75" x14ac:dyDescent="0.25">
      <c r="A18" s="4" t="s">
        <v>1371</v>
      </c>
      <c r="B18" s="5">
        <v>37064</v>
      </c>
      <c r="C18" s="4" t="s">
        <v>5</v>
      </c>
      <c r="D18" s="4">
        <v>153</v>
      </c>
      <c r="E18" s="4">
        <v>53</v>
      </c>
      <c r="F18" s="4" t="s">
        <v>1369</v>
      </c>
      <c r="G18" s="6" t="s">
        <v>1370</v>
      </c>
      <c r="H18" s="4" t="s">
        <v>138</v>
      </c>
    </row>
    <row r="19" spans="1:8" ht="15.75" x14ac:dyDescent="0.25">
      <c r="A19" s="4" t="s">
        <v>1380</v>
      </c>
      <c r="B19" s="5">
        <v>38374</v>
      </c>
      <c r="C19" s="4" t="s">
        <v>5</v>
      </c>
      <c r="D19" s="4">
        <v>165</v>
      </c>
      <c r="E19" s="4">
        <v>57</v>
      </c>
      <c r="F19" s="4" t="s">
        <v>1378</v>
      </c>
      <c r="G19" s="6" t="s">
        <v>1379</v>
      </c>
      <c r="H19" s="4" t="s">
        <v>142</v>
      </c>
    </row>
    <row r="20" spans="1:8" ht="15.75" x14ac:dyDescent="0.25">
      <c r="A20" s="4" t="s">
        <v>1400</v>
      </c>
      <c r="B20" s="5">
        <v>38073</v>
      </c>
      <c r="C20" s="4" t="s">
        <v>5</v>
      </c>
      <c r="D20" s="4">
        <v>152</v>
      </c>
      <c r="E20" s="4">
        <v>95</v>
      </c>
      <c r="F20" s="4" t="s">
        <v>1399</v>
      </c>
      <c r="G20" s="6" t="s">
        <v>1081</v>
      </c>
      <c r="H20" s="4" t="s">
        <v>151</v>
      </c>
    </row>
    <row r="21" spans="1:8" ht="15.75" x14ac:dyDescent="0.25">
      <c r="A21" s="4" t="s">
        <v>1409</v>
      </c>
      <c r="B21" s="5">
        <v>37077</v>
      </c>
      <c r="C21" s="4" t="s">
        <v>5</v>
      </c>
      <c r="D21" s="4">
        <v>159</v>
      </c>
      <c r="E21" s="4">
        <v>83</v>
      </c>
      <c r="F21" s="4" t="s">
        <v>1408</v>
      </c>
      <c r="G21" s="6" t="s">
        <v>1352</v>
      </c>
      <c r="H21" s="4" t="s">
        <v>155</v>
      </c>
    </row>
    <row r="22" spans="1:8" ht="15.75" x14ac:dyDescent="0.25">
      <c r="A22" s="4" t="s">
        <v>1411</v>
      </c>
      <c r="B22" s="5">
        <v>38077</v>
      </c>
      <c r="C22" s="4" t="s">
        <v>5</v>
      </c>
      <c r="D22" s="4">
        <v>154</v>
      </c>
      <c r="E22" s="4">
        <v>61</v>
      </c>
      <c r="F22" s="4" t="s">
        <v>1410</v>
      </c>
      <c r="G22" s="6" t="s">
        <v>1170</v>
      </c>
      <c r="H22" s="4" t="s">
        <v>156</v>
      </c>
    </row>
    <row r="23" spans="1:8" ht="15.75" x14ac:dyDescent="0.25">
      <c r="A23" s="4" t="s">
        <v>1426</v>
      </c>
      <c r="B23" s="5">
        <v>38415</v>
      </c>
      <c r="C23" s="4" t="s">
        <v>5</v>
      </c>
      <c r="D23" s="4">
        <v>164</v>
      </c>
      <c r="E23" s="4">
        <v>60</v>
      </c>
      <c r="F23" s="4" t="s">
        <v>1425</v>
      </c>
      <c r="G23" s="6" t="s">
        <v>1204</v>
      </c>
      <c r="H23" s="4" t="s">
        <v>163</v>
      </c>
    </row>
    <row r="24" spans="1:8" ht="15.75" x14ac:dyDescent="0.25">
      <c r="A24" s="4" t="s">
        <v>1439</v>
      </c>
      <c r="B24" s="5">
        <v>37982</v>
      </c>
      <c r="C24" s="4" t="s">
        <v>5</v>
      </c>
      <c r="D24" s="4">
        <v>167</v>
      </c>
      <c r="E24" s="4">
        <v>59</v>
      </c>
      <c r="F24" s="4" t="s">
        <v>1438</v>
      </c>
      <c r="G24" s="6" t="s">
        <v>1141</v>
      </c>
      <c r="H24" s="4" t="s">
        <v>169</v>
      </c>
    </row>
    <row r="25" spans="1:8" ht="15.75" x14ac:dyDescent="0.25">
      <c r="A25" s="4" t="s">
        <v>1454</v>
      </c>
      <c r="B25" s="5">
        <v>38437</v>
      </c>
      <c r="C25" s="4" t="s">
        <v>5</v>
      </c>
      <c r="D25" s="4">
        <v>156</v>
      </c>
      <c r="E25" s="4">
        <v>48</v>
      </c>
      <c r="F25" s="4" t="s">
        <v>1453</v>
      </c>
      <c r="G25" s="6" t="s">
        <v>1144</v>
      </c>
      <c r="H25" s="4" t="s">
        <v>176</v>
      </c>
    </row>
    <row r="26" spans="1:8" ht="15.75" x14ac:dyDescent="0.25">
      <c r="A26" s="4" t="s">
        <v>1458</v>
      </c>
      <c r="B26" s="5">
        <v>37933</v>
      </c>
      <c r="C26" s="4" t="s">
        <v>5</v>
      </c>
      <c r="D26" s="4">
        <v>166</v>
      </c>
      <c r="E26" s="4">
        <v>85</v>
      </c>
      <c r="F26" s="4" t="s">
        <v>1457</v>
      </c>
      <c r="G26" s="6" t="s">
        <v>1191</v>
      </c>
      <c r="H26" s="4" t="s">
        <v>178</v>
      </c>
    </row>
    <row r="27" spans="1:8" ht="15.75" x14ac:dyDescent="0.25">
      <c r="A27" s="4" t="s">
        <v>1472</v>
      </c>
      <c r="B27" s="5">
        <v>38426</v>
      </c>
      <c r="C27" s="4" t="s">
        <v>5</v>
      </c>
      <c r="D27" s="4">
        <v>154</v>
      </c>
      <c r="E27" s="4">
        <v>66</v>
      </c>
      <c r="F27" s="4" t="s">
        <v>1471</v>
      </c>
      <c r="G27" s="6" t="s">
        <v>1094</v>
      </c>
      <c r="H27" s="4" t="s">
        <v>185</v>
      </c>
    </row>
    <row r="28" spans="1:8" ht="15.75" x14ac:dyDescent="0.25">
      <c r="A28" s="4" t="s">
        <v>1487</v>
      </c>
      <c r="B28" s="5">
        <v>37385</v>
      </c>
      <c r="C28" s="4" t="s">
        <v>5</v>
      </c>
      <c r="D28" s="4">
        <v>156</v>
      </c>
      <c r="E28" s="4">
        <v>85</v>
      </c>
      <c r="F28" s="4" t="s">
        <v>1486</v>
      </c>
      <c r="G28" s="6" t="s">
        <v>1099</v>
      </c>
      <c r="H28" s="4" t="s">
        <v>191</v>
      </c>
    </row>
    <row r="29" spans="1:8" ht="15.75" x14ac:dyDescent="0.25">
      <c r="A29" s="4" t="s">
        <v>1505</v>
      </c>
      <c r="B29" s="5">
        <v>37384</v>
      </c>
      <c r="C29" s="4" t="s">
        <v>5</v>
      </c>
      <c r="D29" s="4">
        <v>165</v>
      </c>
      <c r="E29" s="4">
        <v>53</v>
      </c>
      <c r="F29" s="4" t="s">
        <v>1504</v>
      </c>
      <c r="G29" s="6" t="s">
        <v>1228</v>
      </c>
      <c r="H29" s="4" t="s">
        <v>200</v>
      </c>
    </row>
    <row r="30" spans="1:8" ht="15.75" x14ac:dyDescent="0.25">
      <c r="A30" s="4" t="s">
        <v>1509</v>
      </c>
      <c r="B30" s="5">
        <v>37860</v>
      </c>
      <c r="C30" s="4" t="s">
        <v>5</v>
      </c>
      <c r="D30" s="4">
        <v>168</v>
      </c>
      <c r="E30" s="4">
        <v>67</v>
      </c>
      <c r="F30" s="4" t="s">
        <v>1508</v>
      </c>
      <c r="G30" s="6" t="s">
        <v>1246</v>
      </c>
      <c r="H30" s="4" t="s">
        <v>202</v>
      </c>
    </row>
    <row r="31" spans="1:8" ht="15.75" x14ac:dyDescent="0.25">
      <c r="A31" s="4" t="s">
        <v>1515</v>
      </c>
      <c r="B31" s="5">
        <v>37142</v>
      </c>
      <c r="C31" s="4" t="s">
        <v>5</v>
      </c>
      <c r="D31" s="4">
        <v>177</v>
      </c>
      <c r="E31" s="4">
        <v>80</v>
      </c>
      <c r="F31" s="4" t="s">
        <v>1514</v>
      </c>
      <c r="G31" s="6" t="s">
        <v>1254</v>
      </c>
      <c r="H31" s="4" t="s">
        <v>205</v>
      </c>
    </row>
    <row r="32" spans="1:8" ht="15.75" x14ac:dyDescent="0.25">
      <c r="A32" s="4" t="s">
        <v>1593</v>
      </c>
      <c r="B32" s="5">
        <v>38444</v>
      </c>
      <c r="C32" s="4" t="s">
        <v>5</v>
      </c>
      <c r="D32" s="4">
        <v>180</v>
      </c>
      <c r="E32" s="4">
        <v>86</v>
      </c>
      <c r="F32" s="4" t="s">
        <v>1592</v>
      </c>
      <c r="G32" s="6" t="s">
        <v>1072</v>
      </c>
      <c r="H32" s="4" t="s">
        <v>241</v>
      </c>
    </row>
    <row r="33" spans="1:8" ht="15.75" x14ac:dyDescent="0.25">
      <c r="A33" s="4" t="s">
        <v>1595</v>
      </c>
      <c r="B33" s="5">
        <v>37469</v>
      </c>
      <c r="C33" s="4" t="s">
        <v>5</v>
      </c>
      <c r="D33" s="4">
        <v>165</v>
      </c>
      <c r="E33" s="4">
        <v>71</v>
      </c>
      <c r="F33" s="4" t="s">
        <v>1594</v>
      </c>
      <c r="G33" s="6" t="s">
        <v>1099</v>
      </c>
      <c r="H33" s="4" t="s">
        <v>242</v>
      </c>
    </row>
    <row r="34" spans="1:8" ht="15.75" x14ac:dyDescent="0.25">
      <c r="A34" s="4" t="s">
        <v>1609</v>
      </c>
      <c r="B34" s="5">
        <v>37342</v>
      </c>
      <c r="C34" s="4" t="s">
        <v>5</v>
      </c>
      <c r="D34" s="4">
        <v>162</v>
      </c>
      <c r="E34" s="4">
        <v>94</v>
      </c>
      <c r="F34" s="4" t="s">
        <v>1608</v>
      </c>
      <c r="G34" s="6" t="s">
        <v>1170</v>
      </c>
      <c r="H34" s="4" t="s">
        <v>249</v>
      </c>
    </row>
    <row r="35" spans="1:8" ht="15.75" x14ac:dyDescent="0.25">
      <c r="A35" s="4" t="s">
        <v>1629</v>
      </c>
      <c r="B35" s="5">
        <v>38226</v>
      </c>
      <c r="C35" s="4" t="s">
        <v>5</v>
      </c>
      <c r="D35" s="4">
        <v>158</v>
      </c>
      <c r="E35" s="4">
        <v>84</v>
      </c>
      <c r="F35" s="4" t="s">
        <v>1628</v>
      </c>
      <c r="G35" s="6" t="s">
        <v>1066</v>
      </c>
      <c r="H35" s="4" t="s">
        <v>259</v>
      </c>
    </row>
    <row r="36" spans="1:8" ht="15.75" x14ac:dyDescent="0.25">
      <c r="A36" s="4" t="s">
        <v>1641</v>
      </c>
      <c r="B36" s="5">
        <v>37453</v>
      </c>
      <c r="C36" s="4" t="s">
        <v>5</v>
      </c>
      <c r="D36" s="4">
        <v>165</v>
      </c>
      <c r="E36" s="4">
        <v>64</v>
      </c>
      <c r="F36" s="4" t="s">
        <v>1640</v>
      </c>
      <c r="G36" s="6" t="s">
        <v>1060</v>
      </c>
      <c r="H36" s="4" t="s">
        <v>265</v>
      </c>
    </row>
    <row r="37" spans="1:8" ht="15.75" x14ac:dyDescent="0.25">
      <c r="A37" s="4" t="s">
        <v>1647</v>
      </c>
      <c r="B37" s="5">
        <v>38439</v>
      </c>
      <c r="C37" s="4" t="s">
        <v>5</v>
      </c>
      <c r="D37" s="4">
        <v>171</v>
      </c>
      <c r="E37" s="4">
        <v>85</v>
      </c>
      <c r="F37" s="4" t="s">
        <v>1646</v>
      </c>
      <c r="G37" s="6" t="s">
        <v>1306</v>
      </c>
      <c r="H37" s="4" t="s">
        <v>268</v>
      </c>
    </row>
    <row r="38" spans="1:8" ht="15.75" x14ac:dyDescent="0.25">
      <c r="A38" s="4" t="s">
        <v>1657</v>
      </c>
      <c r="B38" s="5">
        <v>38042</v>
      </c>
      <c r="C38" s="4" t="s">
        <v>5</v>
      </c>
      <c r="D38" s="4">
        <v>174</v>
      </c>
      <c r="E38" s="4">
        <v>52</v>
      </c>
      <c r="F38" s="4" t="s">
        <v>1656</v>
      </c>
      <c r="G38" s="6" t="s">
        <v>1188</v>
      </c>
      <c r="H38" s="4" t="s">
        <v>273</v>
      </c>
    </row>
    <row r="39" spans="1:8" ht="15.75" x14ac:dyDescent="0.25">
      <c r="A39" s="4" t="s">
        <v>1667</v>
      </c>
      <c r="B39" s="5">
        <v>37810</v>
      </c>
      <c r="C39" s="4" t="s">
        <v>5</v>
      </c>
      <c r="D39" s="4">
        <v>162</v>
      </c>
      <c r="E39" s="4">
        <v>46</v>
      </c>
      <c r="F39" s="4" t="s">
        <v>1666</v>
      </c>
      <c r="G39" s="6" t="s">
        <v>1212</v>
      </c>
      <c r="H39" s="4" t="s">
        <v>278</v>
      </c>
    </row>
    <row r="40" spans="1:8" ht="15.75" x14ac:dyDescent="0.25">
      <c r="A40" s="4" t="s">
        <v>1671</v>
      </c>
      <c r="B40" s="5">
        <v>37592</v>
      </c>
      <c r="C40" s="4" t="s">
        <v>5</v>
      </c>
      <c r="D40" s="4">
        <v>161</v>
      </c>
      <c r="E40" s="4">
        <v>48</v>
      </c>
      <c r="F40" s="4" t="s">
        <v>1670</v>
      </c>
      <c r="G40" s="6" t="s">
        <v>1161</v>
      </c>
      <c r="H40" s="4" t="s">
        <v>280</v>
      </c>
    </row>
    <row r="41" spans="1:8" ht="15.75" x14ac:dyDescent="0.25">
      <c r="A41" s="4" t="s">
        <v>1714</v>
      </c>
      <c r="B41" s="5">
        <v>38246</v>
      </c>
      <c r="C41" s="4" t="s">
        <v>5</v>
      </c>
      <c r="D41" s="4">
        <v>179</v>
      </c>
      <c r="E41" s="4">
        <v>81</v>
      </c>
      <c r="F41" s="4" t="s">
        <v>1713</v>
      </c>
      <c r="G41" s="6" t="s">
        <v>1306</v>
      </c>
      <c r="H41" s="4" t="s">
        <v>300</v>
      </c>
    </row>
    <row r="42" spans="1:8" ht="15.75" x14ac:dyDescent="0.25">
      <c r="A42" s="4" t="s">
        <v>1736</v>
      </c>
      <c r="B42" s="5">
        <v>37444</v>
      </c>
      <c r="C42" s="4" t="s">
        <v>5</v>
      </c>
      <c r="D42" s="4">
        <v>171</v>
      </c>
      <c r="E42" s="4">
        <v>49</v>
      </c>
      <c r="F42" s="4" t="s">
        <v>1735</v>
      </c>
      <c r="G42" s="6" t="s">
        <v>1395</v>
      </c>
      <c r="H42" s="4" t="s">
        <v>311</v>
      </c>
    </row>
    <row r="43" spans="1:8" ht="15.75" x14ac:dyDescent="0.25">
      <c r="A43" s="4" t="s">
        <v>1742</v>
      </c>
      <c r="B43" s="5">
        <v>38265</v>
      </c>
      <c r="C43" s="4" t="s">
        <v>5</v>
      </c>
      <c r="D43" s="4">
        <v>164</v>
      </c>
      <c r="E43" s="4">
        <v>65</v>
      </c>
      <c r="F43" s="4" t="s">
        <v>1741</v>
      </c>
      <c r="G43" s="6" t="s">
        <v>1278</v>
      </c>
      <c r="H43" s="4" t="s">
        <v>314</v>
      </c>
    </row>
    <row r="44" spans="1:8" ht="15.75" x14ac:dyDescent="0.25">
      <c r="A44" s="4" t="s">
        <v>1777</v>
      </c>
      <c r="B44" s="5">
        <v>37095</v>
      </c>
      <c r="C44" s="4" t="s">
        <v>5</v>
      </c>
      <c r="D44" s="4">
        <v>179</v>
      </c>
      <c r="E44" s="4">
        <v>76</v>
      </c>
      <c r="F44" s="4" t="s">
        <v>1776</v>
      </c>
      <c r="G44" s="6" t="s">
        <v>1204</v>
      </c>
      <c r="H44" s="4" t="s">
        <v>330</v>
      </c>
    </row>
    <row r="45" spans="1:8" ht="15.75" x14ac:dyDescent="0.25">
      <c r="A45" s="4" t="s">
        <v>1859</v>
      </c>
      <c r="B45" s="5">
        <v>37879</v>
      </c>
      <c r="C45" s="4" t="s">
        <v>5</v>
      </c>
      <c r="D45" s="4">
        <v>180</v>
      </c>
      <c r="E45" s="4">
        <v>74</v>
      </c>
      <c r="F45" s="4" t="s">
        <v>1858</v>
      </c>
      <c r="G45" s="6" t="s">
        <v>1204</v>
      </c>
      <c r="H45" s="4" t="s">
        <v>368</v>
      </c>
    </row>
    <row r="46" spans="1:8" ht="15.75" x14ac:dyDescent="0.25">
      <c r="A46" s="4" t="s">
        <v>1875</v>
      </c>
      <c r="B46" s="5">
        <v>37255</v>
      </c>
      <c r="C46" s="4" t="s">
        <v>5</v>
      </c>
      <c r="D46" s="4">
        <v>177</v>
      </c>
      <c r="E46" s="4">
        <v>67</v>
      </c>
      <c r="F46" s="4" t="s">
        <v>1874</v>
      </c>
      <c r="G46" s="6" t="s">
        <v>1568</v>
      </c>
      <c r="H46" s="4" t="s">
        <v>376</v>
      </c>
    </row>
    <row r="47" spans="1:8" ht="15.75" x14ac:dyDescent="0.25">
      <c r="A47" s="4" t="s">
        <v>1893</v>
      </c>
      <c r="B47" s="5">
        <v>37963</v>
      </c>
      <c r="C47" s="4" t="s">
        <v>5</v>
      </c>
      <c r="D47" s="4">
        <v>175</v>
      </c>
      <c r="E47" s="4">
        <v>64</v>
      </c>
      <c r="F47" s="4" t="s">
        <v>1892</v>
      </c>
      <c r="G47" s="6" t="s">
        <v>1677</v>
      </c>
      <c r="H47" s="4" t="s">
        <v>385</v>
      </c>
    </row>
    <row r="48" spans="1:8" ht="15.75" x14ac:dyDescent="0.25">
      <c r="A48" s="4" t="s">
        <v>1902</v>
      </c>
      <c r="B48" s="5">
        <v>37754</v>
      </c>
      <c r="C48" s="4" t="s">
        <v>5</v>
      </c>
      <c r="D48" s="4">
        <v>163</v>
      </c>
      <c r="E48" s="4">
        <v>76</v>
      </c>
      <c r="F48" s="4" t="s">
        <v>1901</v>
      </c>
      <c r="G48" s="6" t="s">
        <v>1111</v>
      </c>
      <c r="H48" s="4" t="s">
        <v>390</v>
      </c>
    </row>
    <row r="49" spans="1:8" ht="15.75" x14ac:dyDescent="0.25">
      <c r="A49" s="4" t="s">
        <v>1917</v>
      </c>
      <c r="B49" s="5">
        <v>38044</v>
      </c>
      <c r="C49" s="4" t="s">
        <v>5</v>
      </c>
      <c r="D49" s="4">
        <v>179</v>
      </c>
      <c r="E49" s="4">
        <v>83</v>
      </c>
      <c r="F49" s="4" t="s">
        <v>1916</v>
      </c>
      <c r="G49" s="6" t="s">
        <v>1246</v>
      </c>
      <c r="H49" s="4" t="s">
        <v>397</v>
      </c>
    </row>
    <row r="50" spans="1:8" ht="15.75" x14ac:dyDescent="0.25">
      <c r="A50" s="4" t="s">
        <v>1928</v>
      </c>
      <c r="B50" s="5">
        <v>37336</v>
      </c>
      <c r="C50" s="4" t="s">
        <v>5</v>
      </c>
      <c r="D50" s="4">
        <v>168</v>
      </c>
      <c r="E50" s="4">
        <v>51</v>
      </c>
      <c r="F50" s="4" t="s">
        <v>1927</v>
      </c>
      <c r="G50" s="6" t="s">
        <v>1057</v>
      </c>
      <c r="H50" s="4" t="s">
        <v>402</v>
      </c>
    </row>
    <row r="51" spans="1:8" ht="15.75" x14ac:dyDescent="0.25">
      <c r="A51" s="4" t="s">
        <v>1930</v>
      </c>
      <c r="B51" s="5">
        <v>37082</v>
      </c>
      <c r="C51" s="4" t="s">
        <v>5</v>
      </c>
      <c r="D51" s="4">
        <v>168</v>
      </c>
      <c r="E51" s="4">
        <v>64</v>
      </c>
      <c r="F51" s="4" t="s">
        <v>1929</v>
      </c>
      <c r="G51" s="6" t="s">
        <v>1341</v>
      </c>
      <c r="H51" s="4" t="s">
        <v>403</v>
      </c>
    </row>
    <row r="52" spans="1:8" ht="15.75" x14ac:dyDescent="0.25">
      <c r="A52" s="4" t="s">
        <v>1966</v>
      </c>
      <c r="B52" s="5">
        <v>38419</v>
      </c>
      <c r="C52" s="4" t="s">
        <v>5</v>
      </c>
      <c r="D52" s="4">
        <v>158</v>
      </c>
      <c r="E52" s="4">
        <v>56</v>
      </c>
      <c r="F52" s="4" t="s">
        <v>1965</v>
      </c>
      <c r="G52" s="6" t="s">
        <v>1084</v>
      </c>
      <c r="H52" s="4" t="s">
        <v>420</v>
      </c>
    </row>
    <row r="53" spans="1:8" ht="15.75" x14ac:dyDescent="0.25">
      <c r="A53" s="4" t="s">
        <v>1975</v>
      </c>
      <c r="B53" s="5">
        <v>37677</v>
      </c>
      <c r="C53" s="4" t="s">
        <v>5</v>
      </c>
      <c r="D53" s="4">
        <v>155</v>
      </c>
      <c r="E53" s="4">
        <v>71</v>
      </c>
      <c r="F53" s="4" t="s">
        <v>1974</v>
      </c>
      <c r="G53" s="6" t="s">
        <v>1220</v>
      </c>
      <c r="H53" s="4" t="s">
        <v>424</v>
      </c>
    </row>
    <row r="54" spans="1:8" ht="15.75" x14ac:dyDescent="0.25">
      <c r="A54" s="4" t="s">
        <v>1987</v>
      </c>
      <c r="B54" s="5">
        <v>37252</v>
      </c>
      <c r="C54" s="4" t="s">
        <v>5</v>
      </c>
      <c r="D54" s="4">
        <v>157</v>
      </c>
      <c r="E54" s="4">
        <v>59</v>
      </c>
      <c r="F54" s="4" t="s">
        <v>1986</v>
      </c>
      <c r="G54" s="6" t="s">
        <v>1352</v>
      </c>
      <c r="H54" s="4" t="s">
        <v>430</v>
      </c>
    </row>
    <row r="55" spans="1:8" ht="15.75" x14ac:dyDescent="0.25">
      <c r="A55" s="4" t="s">
        <v>1993</v>
      </c>
      <c r="B55" s="5">
        <v>38092</v>
      </c>
      <c r="C55" s="4" t="s">
        <v>5</v>
      </c>
      <c r="D55" s="4">
        <v>171</v>
      </c>
      <c r="E55" s="4">
        <v>62</v>
      </c>
      <c r="F55" s="4" t="s">
        <v>1992</v>
      </c>
      <c r="G55" s="6" t="s">
        <v>1257</v>
      </c>
      <c r="H55" s="4" t="s">
        <v>433</v>
      </c>
    </row>
    <row r="56" spans="1:8" ht="15.75" x14ac:dyDescent="0.25">
      <c r="A56" s="4" t="s">
        <v>2000</v>
      </c>
      <c r="B56" s="5">
        <v>37972</v>
      </c>
      <c r="C56" s="4" t="s">
        <v>5</v>
      </c>
      <c r="D56" s="4">
        <v>175</v>
      </c>
      <c r="E56" s="4">
        <v>48</v>
      </c>
      <c r="F56" s="4" t="s">
        <v>1999</v>
      </c>
      <c r="G56" s="6" t="s">
        <v>1329</v>
      </c>
      <c r="H56" s="4" t="s">
        <v>437</v>
      </c>
    </row>
    <row r="57" spans="1:8" ht="15.75" x14ac:dyDescent="0.25">
      <c r="A57" s="4" t="s">
        <v>2006</v>
      </c>
      <c r="B57" s="5">
        <v>38285</v>
      </c>
      <c r="C57" s="4" t="s">
        <v>5</v>
      </c>
      <c r="D57" s="4">
        <v>155</v>
      </c>
      <c r="E57" s="4">
        <v>61</v>
      </c>
      <c r="F57" s="4" t="s">
        <v>2005</v>
      </c>
      <c r="G57" s="6" t="s">
        <v>1246</v>
      </c>
      <c r="H57" s="4" t="s">
        <v>439</v>
      </c>
    </row>
    <row r="58" spans="1:8" ht="15.75" x14ac:dyDescent="0.25">
      <c r="A58" s="4" t="s">
        <v>2008</v>
      </c>
      <c r="B58" s="5">
        <v>37082</v>
      </c>
      <c r="C58" s="4" t="s">
        <v>5</v>
      </c>
      <c r="D58" s="4">
        <v>154</v>
      </c>
      <c r="E58" s="4">
        <v>67</v>
      </c>
      <c r="F58" s="4" t="s">
        <v>2007</v>
      </c>
      <c r="G58" s="6" t="s">
        <v>1370</v>
      </c>
      <c r="H58" s="4" t="s">
        <v>440</v>
      </c>
    </row>
    <row r="59" spans="1:8" ht="15.75" x14ac:dyDescent="0.25">
      <c r="A59" s="4" t="s">
        <v>2014</v>
      </c>
      <c r="B59" s="5">
        <v>37749</v>
      </c>
      <c r="C59" s="4" t="s">
        <v>5</v>
      </c>
      <c r="D59" s="4">
        <v>161</v>
      </c>
      <c r="E59" s="4">
        <v>81</v>
      </c>
      <c r="F59" s="4" t="s">
        <v>2013</v>
      </c>
      <c r="G59" s="6" t="s">
        <v>1482</v>
      </c>
      <c r="H59" s="4" t="s">
        <v>443</v>
      </c>
    </row>
    <row r="60" spans="1:8" ht="15.75" x14ac:dyDescent="0.25">
      <c r="A60" s="4" t="s">
        <v>2036</v>
      </c>
      <c r="B60" s="5">
        <v>37519</v>
      </c>
      <c r="C60" s="4" t="s">
        <v>5</v>
      </c>
      <c r="D60" s="4">
        <v>159</v>
      </c>
      <c r="E60" s="4">
        <v>69</v>
      </c>
      <c r="F60" s="4" t="s">
        <v>2035</v>
      </c>
      <c r="G60" s="6" t="s">
        <v>1194</v>
      </c>
      <c r="H60" s="4" t="s">
        <v>454</v>
      </c>
    </row>
    <row r="61" spans="1:8" ht="15.75" x14ac:dyDescent="0.25">
      <c r="A61" s="4" t="s">
        <v>2042</v>
      </c>
      <c r="B61" s="5">
        <v>37227</v>
      </c>
      <c r="C61" s="4" t="s">
        <v>5</v>
      </c>
      <c r="D61" s="4">
        <v>177</v>
      </c>
      <c r="E61" s="4">
        <v>76</v>
      </c>
      <c r="F61" s="4" t="s">
        <v>2041</v>
      </c>
      <c r="G61" s="6" t="s">
        <v>1060</v>
      </c>
      <c r="H61" s="4" t="s">
        <v>457</v>
      </c>
    </row>
    <row r="62" spans="1:8" ht="15.75" x14ac:dyDescent="0.25">
      <c r="A62" s="4" t="s">
        <v>2051</v>
      </c>
      <c r="B62" s="5">
        <v>37113</v>
      </c>
      <c r="C62" s="4" t="s">
        <v>5</v>
      </c>
      <c r="D62" s="4">
        <v>174</v>
      </c>
      <c r="E62" s="4">
        <v>74</v>
      </c>
      <c r="F62" s="4" t="s">
        <v>2050</v>
      </c>
      <c r="G62" s="6" t="s">
        <v>1094</v>
      </c>
      <c r="H62" s="4" t="s">
        <v>462</v>
      </c>
    </row>
    <row r="63" spans="1:8" ht="15.75" x14ac:dyDescent="0.25">
      <c r="A63" s="4" t="s">
        <v>2063</v>
      </c>
      <c r="B63" s="5">
        <v>38314</v>
      </c>
      <c r="C63" s="4" t="s">
        <v>5</v>
      </c>
      <c r="D63" s="4">
        <v>167</v>
      </c>
      <c r="E63" s="4">
        <v>76</v>
      </c>
      <c r="F63" s="4" t="s">
        <v>2062</v>
      </c>
      <c r="G63" s="6" t="s">
        <v>1060</v>
      </c>
      <c r="H63" s="4" t="s">
        <v>468</v>
      </c>
    </row>
    <row r="64" spans="1:8" ht="15.75" x14ac:dyDescent="0.25">
      <c r="A64" s="4" t="s">
        <v>2067</v>
      </c>
      <c r="B64" s="5">
        <v>37611</v>
      </c>
      <c r="C64" s="4" t="s">
        <v>5</v>
      </c>
      <c r="D64" s="4">
        <v>166</v>
      </c>
      <c r="E64" s="4">
        <v>57</v>
      </c>
      <c r="F64" s="4" t="s">
        <v>2066</v>
      </c>
      <c r="G64" s="6" t="s">
        <v>1278</v>
      </c>
      <c r="H64" s="4" t="s">
        <v>470</v>
      </c>
    </row>
    <row r="65" spans="1:8" ht="15.75" x14ac:dyDescent="0.25">
      <c r="A65" s="4" t="s">
        <v>2077</v>
      </c>
      <c r="B65" s="5">
        <v>38466</v>
      </c>
      <c r="C65" s="4" t="s">
        <v>5</v>
      </c>
      <c r="D65" s="4">
        <v>159</v>
      </c>
      <c r="E65" s="4">
        <v>51</v>
      </c>
      <c r="F65" s="4" t="s">
        <v>2076</v>
      </c>
      <c r="G65" s="6" t="s">
        <v>1677</v>
      </c>
      <c r="H65" s="4" t="s">
        <v>475</v>
      </c>
    </row>
    <row r="66" spans="1:8" ht="15.75" x14ac:dyDescent="0.25">
      <c r="A66" s="4" t="s">
        <v>2111</v>
      </c>
      <c r="B66" s="5">
        <v>38285</v>
      </c>
      <c r="C66" s="4" t="s">
        <v>5</v>
      </c>
      <c r="D66" s="4">
        <v>165</v>
      </c>
      <c r="E66" s="4">
        <v>90</v>
      </c>
      <c r="F66" s="4" t="s">
        <v>2110</v>
      </c>
      <c r="G66" s="6" t="s">
        <v>1173</v>
      </c>
      <c r="H66" s="4" t="s">
        <v>492</v>
      </c>
    </row>
    <row r="67" spans="1:8" ht="15.75" x14ac:dyDescent="0.25">
      <c r="A67" s="4" t="s">
        <v>2119</v>
      </c>
      <c r="B67" s="5">
        <v>37337</v>
      </c>
      <c r="C67" s="4" t="s">
        <v>5</v>
      </c>
      <c r="D67" s="4">
        <v>178</v>
      </c>
      <c r="E67" s="4">
        <v>94</v>
      </c>
      <c r="F67" s="4" t="s">
        <v>2118</v>
      </c>
      <c r="G67" s="6" t="s">
        <v>1057</v>
      </c>
      <c r="H67" s="4" t="s">
        <v>496</v>
      </c>
    </row>
    <row r="68" spans="1:8" ht="15.75" x14ac:dyDescent="0.25">
      <c r="A68" s="4" t="s">
        <v>2135</v>
      </c>
      <c r="B68" s="5">
        <v>37295</v>
      </c>
      <c r="C68" s="4" t="s">
        <v>5</v>
      </c>
      <c r="D68" s="4">
        <v>155</v>
      </c>
      <c r="E68" s="4">
        <v>85</v>
      </c>
      <c r="F68" s="4" t="s">
        <v>2134</v>
      </c>
      <c r="G68" s="6" t="s">
        <v>1306</v>
      </c>
      <c r="H68" s="4" t="s">
        <v>504</v>
      </c>
    </row>
    <row r="69" spans="1:8" ht="15.75" x14ac:dyDescent="0.25">
      <c r="A69" s="4" t="s">
        <v>2137</v>
      </c>
      <c r="B69" s="5">
        <v>37109</v>
      </c>
      <c r="C69" s="4" t="s">
        <v>5</v>
      </c>
      <c r="D69" s="4">
        <v>178</v>
      </c>
      <c r="E69" s="4">
        <v>73</v>
      </c>
      <c r="F69" s="4" t="s">
        <v>2136</v>
      </c>
      <c r="G69" s="6" t="s">
        <v>1404</v>
      </c>
      <c r="H69" s="4" t="s">
        <v>505</v>
      </c>
    </row>
    <row r="70" spans="1:8" ht="15.75" x14ac:dyDescent="0.25">
      <c r="A70" s="4" t="s">
        <v>2139</v>
      </c>
      <c r="B70" s="5">
        <v>37106</v>
      </c>
      <c r="C70" s="4" t="s">
        <v>5</v>
      </c>
      <c r="D70" s="4">
        <v>156</v>
      </c>
      <c r="E70" s="4">
        <v>61</v>
      </c>
      <c r="F70" s="4" t="s">
        <v>2138</v>
      </c>
      <c r="G70" s="6" t="s">
        <v>1075</v>
      </c>
      <c r="H70" s="4" t="s">
        <v>506</v>
      </c>
    </row>
    <row r="71" spans="1:8" ht="15.75" x14ac:dyDescent="0.25">
      <c r="A71" s="4" t="s">
        <v>2141</v>
      </c>
      <c r="B71" s="5">
        <v>37408</v>
      </c>
      <c r="C71" s="4" t="s">
        <v>5</v>
      </c>
      <c r="D71" s="4">
        <v>156</v>
      </c>
      <c r="E71" s="4">
        <v>77</v>
      </c>
      <c r="F71" s="4" t="s">
        <v>2140</v>
      </c>
      <c r="G71" s="6" t="s">
        <v>1141</v>
      </c>
      <c r="H71" s="4" t="s">
        <v>507</v>
      </c>
    </row>
    <row r="72" spans="1:8" ht="15.75" x14ac:dyDescent="0.25">
      <c r="A72" s="4" t="s">
        <v>2163</v>
      </c>
      <c r="B72" s="5">
        <v>37361</v>
      </c>
      <c r="C72" s="4" t="s">
        <v>5</v>
      </c>
      <c r="D72" s="4">
        <v>162</v>
      </c>
      <c r="E72" s="4">
        <v>87</v>
      </c>
      <c r="F72" s="4" t="s">
        <v>2162</v>
      </c>
      <c r="G72" s="6" t="s">
        <v>1204</v>
      </c>
      <c r="H72" s="4" t="s">
        <v>518</v>
      </c>
    </row>
    <row r="73" spans="1:8" ht="15.75" x14ac:dyDescent="0.25">
      <c r="A73" s="4" t="s">
        <v>2186</v>
      </c>
      <c r="B73" s="5">
        <v>37608</v>
      </c>
      <c r="C73" s="4" t="s">
        <v>5</v>
      </c>
      <c r="D73" s="4">
        <v>176</v>
      </c>
      <c r="E73" s="4">
        <v>72</v>
      </c>
      <c r="F73" s="4" t="s">
        <v>2185</v>
      </c>
      <c r="G73" s="6" t="s">
        <v>1231</v>
      </c>
      <c r="H73" s="4" t="s">
        <v>530</v>
      </c>
    </row>
    <row r="74" spans="1:8" ht="15.75" x14ac:dyDescent="0.25">
      <c r="A74" s="4" t="s">
        <v>2194</v>
      </c>
      <c r="B74" s="5">
        <v>37415</v>
      </c>
      <c r="C74" s="4" t="s">
        <v>5</v>
      </c>
      <c r="D74" s="4">
        <v>156</v>
      </c>
      <c r="E74" s="4">
        <v>68</v>
      </c>
      <c r="F74" s="4" t="s">
        <v>2193</v>
      </c>
      <c r="G74" s="6" t="s">
        <v>1105</v>
      </c>
      <c r="H74" s="4" t="s">
        <v>534</v>
      </c>
    </row>
    <row r="75" spans="1:8" ht="15.75" x14ac:dyDescent="0.25">
      <c r="A75" s="4" t="s">
        <v>2196</v>
      </c>
      <c r="B75" s="5">
        <v>38353</v>
      </c>
      <c r="C75" s="4" t="s">
        <v>5</v>
      </c>
      <c r="D75" s="4">
        <v>176</v>
      </c>
      <c r="E75" s="4">
        <v>65</v>
      </c>
      <c r="F75" s="4" t="s">
        <v>2195</v>
      </c>
      <c r="G75" s="6" t="s">
        <v>1141</v>
      </c>
      <c r="H75" s="4" t="s">
        <v>535</v>
      </c>
    </row>
    <row r="76" spans="1:8" ht="15.75" x14ac:dyDescent="0.25">
      <c r="A76" s="4" t="s">
        <v>2202</v>
      </c>
      <c r="B76" s="5">
        <v>38187</v>
      </c>
      <c r="C76" s="4" t="s">
        <v>5</v>
      </c>
      <c r="D76" s="4">
        <v>177</v>
      </c>
      <c r="E76" s="4">
        <v>48</v>
      </c>
      <c r="F76" s="4" t="s">
        <v>2201</v>
      </c>
      <c r="G76" s="6" t="s">
        <v>1303</v>
      </c>
      <c r="H76" s="4" t="s">
        <v>538</v>
      </c>
    </row>
    <row r="77" spans="1:8" ht="15.75" x14ac:dyDescent="0.25">
      <c r="A77" s="4" t="s">
        <v>2250</v>
      </c>
      <c r="B77" s="5">
        <v>37514</v>
      </c>
      <c r="C77" s="4" t="s">
        <v>5</v>
      </c>
      <c r="D77" s="4">
        <v>157</v>
      </c>
      <c r="E77" s="4">
        <v>62</v>
      </c>
      <c r="F77" s="4" t="s">
        <v>2164</v>
      </c>
      <c r="G77" s="6" t="s">
        <v>1170</v>
      </c>
      <c r="H77" s="4" t="s">
        <v>562</v>
      </c>
    </row>
    <row r="78" spans="1:8" ht="15.75" x14ac:dyDescent="0.25">
      <c r="A78" s="4" t="s">
        <v>2260</v>
      </c>
      <c r="B78" s="5">
        <v>37316</v>
      </c>
      <c r="C78" s="4" t="s">
        <v>5</v>
      </c>
      <c r="D78" s="4">
        <v>170</v>
      </c>
      <c r="E78" s="4">
        <v>54</v>
      </c>
      <c r="F78" s="4" t="s">
        <v>2259</v>
      </c>
      <c r="G78" s="6" t="s">
        <v>1173</v>
      </c>
      <c r="H78" s="4" t="s">
        <v>567</v>
      </c>
    </row>
    <row r="79" spans="1:8" ht="15.75" x14ac:dyDescent="0.25">
      <c r="A79" s="4" t="s">
        <v>2272</v>
      </c>
      <c r="B79" s="5">
        <v>38420</v>
      </c>
      <c r="C79" s="4" t="s">
        <v>5</v>
      </c>
      <c r="D79" s="4">
        <v>180</v>
      </c>
      <c r="E79" s="4">
        <v>55</v>
      </c>
      <c r="F79" s="4" t="s">
        <v>2271</v>
      </c>
      <c r="G79" s="6" t="s">
        <v>1843</v>
      </c>
      <c r="H79" s="4" t="s">
        <v>573</v>
      </c>
    </row>
    <row r="80" spans="1:8" ht="15.75" x14ac:dyDescent="0.25">
      <c r="A80" s="4" t="s">
        <v>2313</v>
      </c>
      <c r="B80" s="5">
        <v>37449</v>
      </c>
      <c r="C80" s="4" t="s">
        <v>5</v>
      </c>
      <c r="D80" s="4">
        <v>173</v>
      </c>
      <c r="E80" s="4">
        <v>62</v>
      </c>
      <c r="F80" s="4" t="s">
        <v>2312</v>
      </c>
      <c r="G80" s="6" t="s">
        <v>1341</v>
      </c>
      <c r="H80" s="4" t="s">
        <v>593</v>
      </c>
    </row>
    <row r="81" spans="1:8" ht="15.75" x14ac:dyDescent="0.25">
      <c r="A81" s="4" t="s">
        <v>2321</v>
      </c>
      <c r="B81" s="5">
        <v>38198</v>
      </c>
      <c r="C81" s="4" t="s">
        <v>5</v>
      </c>
      <c r="D81" s="4">
        <v>172</v>
      </c>
      <c r="E81" s="4">
        <v>79</v>
      </c>
      <c r="F81" s="4" t="s">
        <v>2320</v>
      </c>
      <c r="G81" s="6" t="s">
        <v>1704</v>
      </c>
      <c r="H81" s="4" t="s">
        <v>597</v>
      </c>
    </row>
    <row r="82" spans="1:8" ht="15.75" x14ac:dyDescent="0.25">
      <c r="A82" s="4" t="s">
        <v>2333</v>
      </c>
      <c r="B82" s="5">
        <v>37034</v>
      </c>
      <c r="C82" s="4" t="s">
        <v>5</v>
      </c>
      <c r="D82" s="4">
        <v>156</v>
      </c>
      <c r="E82" s="4">
        <v>50</v>
      </c>
      <c r="F82" s="4" t="s">
        <v>2332</v>
      </c>
      <c r="G82" s="6" t="s">
        <v>1341</v>
      </c>
      <c r="H82" s="4" t="s">
        <v>603</v>
      </c>
    </row>
    <row r="83" spans="1:8" ht="15.75" x14ac:dyDescent="0.25">
      <c r="A83" s="4" t="s">
        <v>2339</v>
      </c>
      <c r="B83" s="5">
        <v>37967</v>
      </c>
      <c r="C83" s="4" t="s">
        <v>5</v>
      </c>
      <c r="D83" s="4">
        <v>159</v>
      </c>
      <c r="E83" s="4">
        <v>62</v>
      </c>
      <c r="F83" s="4" t="s">
        <v>2338</v>
      </c>
      <c r="G83" s="6" t="s">
        <v>1251</v>
      </c>
      <c r="H83" s="4" t="s">
        <v>605</v>
      </c>
    </row>
    <row r="84" spans="1:8" ht="15.75" x14ac:dyDescent="0.25">
      <c r="A84" s="4" t="s">
        <v>2363</v>
      </c>
      <c r="B84" s="5">
        <v>38337</v>
      </c>
      <c r="C84" s="4" t="s">
        <v>5</v>
      </c>
      <c r="D84" s="4">
        <v>173</v>
      </c>
      <c r="E84" s="4">
        <v>50</v>
      </c>
      <c r="F84" s="4" t="s">
        <v>2362</v>
      </c>
      <c r="G84" s="6" t="s">
        <v>1370</v>
      </c>
      <c r="H84" s="4" t="s">
        <v>617</v>
      </c>
    </row>
    <row r="85" spans="1:8" ht="15.75" x14ac:dyDescent="0.25">
      <c r="A85" s="4" t="s">
        <v>2385</v>
      </c>
      <c r="B85" s="5">
        <v>38185</v>
      </c>
      <c r="C85" s="4" t="s">
        <v>5</v>
      </c>
      <c r="D85" s="4">
        <v>171</v>
      </c>
      <c r="E85" s="4">
        <v>92</v>
      </c>
      <c r="F85" s="4" t="s">
        <v>2384</v>
      </c>
      <c r="G85" s="6" t="s">
        <v>1531</v>
      </c>
      <c r="H85" s="4" t="s">
        <v>628</v>
      </c>
    </row>
    <row r="86" spans="1:8" ht="15.75" x14ac:dyDescent="0.25">
      <c r="A86" s="4" t="s">
        <v>2389</v>
      </c>
      <c r="B86" s="5">
        <v>37419</v>
      </c>
      <c r="C86" s="4" t="s">
        <v>5</v>
      </c>
      <c r="D86" s="4">
        <v>161</v>
      </c>
      <c r="E86" s="4">
        <v>50</v>
      </c>
      <c r="F86" s="4" t="s">
        <v>2388</v>
      </c>
      <c r="G86" s="6" t="s">
        <v>1161</v>
      </c>
      <c r="H86" s="4" t="s">
        <v>630</v>
      </c>
    </row>
    <row r="87" spans="1:8" ht="15.75" x14ac:dyDescent="0.25">
      <c r="A87" s="4" t="s">
        <v>2405</v>
      </c>
      <c r="B87" s="5">
        <v>38078</v>
      </c>
      <c r="C87" s="4" t="s">
        <v>5</v>
      </c>
      <c r="D87" s="4">
        <v>161</v>
      </c>
      <c r="E87" s="4">
        <v>73</v>
      </c>
      <c r="F87" s="4" t="s">
        <v>2404</v>
      </c>
      <c r="G87" s="6" t="s">
        <v>1149</v>
      </c>
      <c r="H87" s="4" t="s">
        <v>638</v>
      </c>
    </row>
    <row r="88" spans="1:8" ht="15.75" x14ac:dyDescent="0.25">
      <c r="A88" s="4" t="s">
        <v>2407</v>
      </c>
      <c r="B88" s="5">
        <v>37772</v>
      </c>
      <c r="C88" s="4" t="s">
        <v>5</v>
      </c>
      <c r="D88" s="4">
        <v>164</v>
      </c>
      <c r="E88" s="4">
        <v>47</v>
      </c>
      <c r="F88" s="4" t="s">
        <v>2406</v>
      </c>
      <c r="G88" s="6" t="s">
        <v>1181</v>
      </c>
      <c r="H88" s="4" t="s">
        <v>639</v>
      </c>
    </row>
    <row r="89" spans="1:8" ht="15.75" x14ac:dyDescent="0.25">
      <c r="A89" s="4" t="s">
        <v>2413</v>
      </c>
      <c r="B89" s="5">
        <v>37441</v>
      </c>
      <c r="C89" s="4" t="s">
        <v>5</v>
      </c>
      <c r="D89" s="4">
        <v>155</v>
      </c>
      <c r="E89" s="4">
        <v>78</v>
      </c>
      <c r="F89" s="4" t="s">
        <v>2412</v>
      </c>
      <c r="G89" s="6" t="s">
        <v>1856</v>
      </c>
      <c r="H89" s="4" t="s">
        <v>642</v>
      </c>
    </row>
    <row r="90" spans="1:8" ht="15.75" x14ac:dyDescent="0.25">
      <c r="A90" s="4" t="s">
        <v>2467</v>
      </c>
      <c r="B90" s="5">
        <v>38109</v>
      </c>
      <c r="C90" s="4" t="s">
        <v>5</v>
      </c>
      <c r="D90" s="4">
        <v>167</v>
      </c>
      <c r="E90" s="4">
        <v>92</v>
      </c>
      <c r="F90" s="4" t="s">
        <v>2466</v>
      </c>
      <c r="G90" s="6" t="s">
        <v>1191</v>
      </c>
      <c r="H90" s="4" t="s">
        <v>669</v>
      </c>
    </row>
    <row r="91" spans="1:8" ht="15.75" x14ac:dyDescent="0.25">
      <c r="A91" s="4" t="s">
        <v>2503</v>
      </c>
      <c r="B91" s="5">
        <v>37387</v>
      </c>
      <c r="C91" s="4" t="s">
        <v>5</v>
      </c>
      <c r="D91" s="4">
        <v>166</v>
      </c>
      <c r="E91" s="4">
        <v>74</v>
      </c>
      <c r="F91" s="4" t="s">
        <v>2502</v>
      </c>
      <c r="G91" s="6" t="s">
        <v>1228</v>
      </c>
      <c r="H91" s="4" t="s">
        <v>687</v>
      </c>
    </row>
    <row r="92" spans="1:8" ht="15.75" x14ac:dyDescent="0.25">
      <c r="A92" s="4" t="s">
        <v>2509</v>
      </c>
      <c r="B92" s="5">
        <v>37710</v>
      </c>
      <c r="C92" s="4" t="s">
        <v>5</v>
      </c>
      <c r="D92" s="4">
        <v>180</v>
      </c>
      <c r="E92" s="4">
        <v>67</v>
      </c>
      <c r="F92" s="4" t="s">
        <v>2508</v>
      </c>
      <c r="G92" s="6" t="s">
        <v>1102</v>
      </c>
      <c r="H92" s="4" t="s">
        <v>690</v>
      </c>
    </row>
    <row r="93" spans="1:8" ht="15.75" x14ac:dyDescent="0.25">
      <c r="A93" s="4" t="s">
        <v>2511</v>
      </c>
      <c r="B93" s="5">
        <v>37838</v>
      </c>
      <c r="C93" s="4" t="s">
        <v>5</v>
      </c>
      <c r="D93" s="4">
        <v>173</v>
      </c>
      <c r="E93" s="4">
        <v>89</v>
      </c>
      <c r="F93" s="4" t="s">
        <v>2510</v>
      </c>
      <c r="G93" s="6" t="s">
        <v>1188</v>
      </c>
      <c r="H93" s="4" t="s">
        <v>691</v>
      </c>
    </row>
    <row r="94" spans="1:8" ht="15.75" x14ac:dyDescent="0.25">
      <c r="A94" s="4" t="s">
        <v>2519</v>
      </c>
      <c r="B94" s="5">
        <v>37202</v>
      </c>
      <c r="C94" s="4" t="s">
        <v>5</v>
      </c>
      <c r="D94" s="4">
        <v>155</v>
      </c>
      <c r="E94" s="4">
        <v>82</v>
      </c>
      <c r="F94" s="4" t="s">
        <v>2518</v>
      </c>
      <c r="G94" s="6" t="s">
        <v>1212</v>
      </c>
      <c r="H94" s="4" t="s">
        <v>695</v>
      </c>
    </row>
    <row r="95" spans="1:8" ht="15.75" x14ac:dyDescent="0.25">
      <c r="A95" s="4" t="s">
        <v>2553</v>
      </c>
      <c r="B95" s="5">
        <v>38386</v>
      </c>
      <c r="C95" s="4" t="s">
        <v>5</v>
      </c>
      <c r="D95" s="4">
        <v>152</v>
      </c>
      <c r="E95" s="4">
        <v>69</v>
      </c>
      <c r="F95" s="4" t="s">
        <v>2552</v>
      </c>
      <c r="G95" s="6" t="s">
        <v>1081</v>
      </c>
      <c r="H95" s="4" t="s">
        <v>713</v>
      </c>
    </row>
    <row r="96" spans="1:8" ht="15.75" x14ac:dyDescent="0.25">
      <c r="A96" s="4" t="s">
        <v>2555</v>
      </c>
      <c r="B96" s="5">
        <v>37375</v>
      </c>
      <c r="C96" s="4" t="s">
        <v>5</v>
      </c>
      <c r="D96" s="4">
        <v>150</v>
      </c>
      <c r="E96" s="4">
        <v>82</v>
      </c>
      <c r="F96" s="4" t="s">
        <v>2554</v>
      </c>
      <c r="G96" s="6" t="s">
        <v>1144</v>
      </c>
      <c r="H96" s="4" t="s">
        <v>714</v>
      </c>
    </row>
    <row r="97" spans="1:8" ht="15.75" x14ac:dyDescent="0.25">
      <c r="A97" s="4" t="s">
        <v>2568</v>
      </c>
      <c r="B97" s="5">
        <v>38204</v>
      </c>
      <c r="C97" s="4" t="s">
        <v>5</v>
      </c>
      <c r="D97" s="4">
        <v>157</v>
      </c>
      <c r="E97" s="4">
        <v>51</v>
      </c>
      <c r="F97" s="4" t="s">
        <v>1512</v>
      </c>
      <c r="G97" s="6" t="s">
        <v>1443</v>
      </c>
      <c r="H97" s="4" t="s">
        <v>721</v>
      </c>
    </row>
    <row r="98" spans="1:8" ht="15.75" x14ac:dyDescent="0.25">
      <c r="A98" s="4" t="s">
        <v>2578</v>
      </c>
      <c r="B98" s="5">
        <v>38133</v>
      </c>
      <c r="C98" s="4" t="s">
        <v>5</v>
      </c>
      <c r="D98" s="4">
        <v>176</v>
      </c>
      <c r="E98" s="4">
        <v>52</v>
      </c>
      <c r="F98" s="4" t="s">
        <v>2577</v>
      </c>
      <c r="G98" s="6" t="s">
        <v>1303</v>
      </c>
      <c r="H98" s="4" t="s">
        <v>726</v>
      </c>
    </row>
    <row r="99" spans="1:8" ht="15.75" x14ac:dyDescent="0.25">
      <c r="A99" s="4" t="s">
        <v>2607</v>
      </c>
      <c r="B99" s="5">
        <v>37246</v>
      </c>
      <c r="C99" s="4" t="s">
        <v>5</v>
      </c>
      <c r="D99" s="4">
        <v>159</v>
      </c>
      <c r="E99" s="4">
        <v>53</v>
      </c>
      <c r="F99" s="4" t="s">
        <v>2606</v>
      </c>
      <c r="G99" s="6" t="s">
        <v>1816</v>
      </c>
      <c r="H99" s="4" t="s">
        <v>740</v>
      </c>
    </row>
    <row r="100" spans="1:8" ht="15.75" x14ac:dyDescent="0.25">
      <c r="A100" s="4" t="s">
        <v>2611</v>
      </c>
      <c r="B100" s="5">
        <v>38032</v>
      </c>
      <c r="C100" s="4" t="s">
        <v>5</v>
      </c>
      <c r="D100" s="4">
        <v>177</v>
      </c>
      <c r="E100" s="4">
        <v>87</v>
      </c>
      <c r="F100" s="4" t="s">
        <v>2610</v>
      </c>
      <c r="G100" s="6" t="s">
        <v>1161</v>
      </c>
      <c r="H100" s="4" t="s">
        <v>742</v>
      </c>
    </row>
    <row r="101" spans="1:8" ht="15.75" x14ac:dyDescent="0.25">
      <c r="A101" s="4" t="s">
        <v>2615</v>
      </c>
      <c r="B101" s="5">
        <v>38255</v>
      </c>
      <c r="C101" s="4" t="s">
        <v>5</v>
      </c>
      <c r="D101" s="4">
        <v>151</v>
      </c>
      <c r="E101" s="4">
        <v>90</v>
      </c>
      <c r="F101" s="4" t="s">
        <v>2614</v>
      </c>
      <c r="G101" s="6" t="s">
        <v>1123</v>
      </c>
      <c r="H101" s="4" t="s">
        <v>744</v>
      </c>
    </row>
    <row r="102" spans="1:8" ht="15.75" x14ac:dyDescent="0.25">
      <c r="A102" s="4" t="s">
        <v>2639</v>
      </c>
      <c r="B102" s="5">
        <v>37445</v>
      </c>
      <c r="C102" s="4" t="s">
        <v>5</v>
      </c>
      <c r="D102" s="4">
        <v>155</v>
      </c>
      <c r="E102" s="4">
        <v>92</v>
      </c>
      <c r="F102" s="4" t="s">
        <v>2638</v>
      </c>
      <c r="G102" s="6" t="s">
        <v>1228</v>
      </c>
      <c r="H102" s="4" t="s">
        <v>756</v>
      </c>
    </row>
    <row r="103" spans="1:8" ht="15.75" x14ac:dyDescent="0.25">
      <c r="A103" s="4" t="s">
        <v>2701</v>
      </c>
      <c r="B103" s="5">
        <v>37536</v>
      </c>
      <c r="C103" s="4" t="s">
        <v>5</v>
      </c>
      <c r="D103" s="4">
        <v>157</v>
      </c>
      <c r="E103" s="4">
        <v>49</v>
      </c>
      <c r="F103" s="4" t="s">
        <v>2700</v>
      </c>
      <c r="G103" s="6" t="s">
        <v>1262</v>
      </c>
      <c r="H103" s="4" t="s">
        <v>788</v>
      </c>
    </row>
    <row r="104" spans="1:8" ht="15.75" x14ac:dyDescent="0.25">
      <c r="A104" s="4" t="s">
        <v>2730</v>
      </c>
      <c r="B104" s="5">
        <v>37408</v>
      </c>
      <c r="C104" s="4" t="s">
        <v>5</v>
      </c>
      <c r="D104" s="4">
        <v>167</v>
      </c>
      <c r="E104" s="4">
        <v>91</v>
      </c>
      <c r="F104" s="4" t="s">
        <v>2729</v>
      </c>
      <c r="G104" s="6" t="s">
        <v>1060</v>
      </c>
      <c r="H104" s="4" t="s">
        <v>803</v>
      </c>
    </row>
    <row r="105" spans="1:8" ht="15.75" x14ac:dyDescent="0.25">
      <c r="A105" s="4" t="s">
        <v>2738</v>
      </c>
      <c r="B105" s="5">
        <v>38065</v>
      </c>
      <c r="C105" s="4" t="s">
        <v>5</v>
      </c>
      <c r="D105" s="4">
        <v>151</v>
      </c>
      <c r="E105" s="4">
        <v>83</v>
      </c>
      <c r="F105" s="4" t="s">
        <v>2737</v>
      </c>
      <c r="G105" s="6" t="s">
        <v>1081</v>
      </c>
      <c r="H105" s="4" t="s">
        <v>807</v>
      </c>
    </row>
    <row r="106" spans="1:8" ht="15.75" x14ac:dyDescent="0.25">
      <c r="A106" s="4" t="s">
        <v>2771</v>
      </c>
      <c r="B106" s="5">
        <v>37771</v>
      </c>
      <c r="C106" s="4" t="s">
        <v>5</v>
      </c>
      <c r="D106" s="4">
        <v>166</v>
      </c>
      <c r="E106" s="4">
        <v>76</v>
      </c>
      <c r="F106" s="4" t="s">
        <v>2770</v>
      </c>
      <c r="G106" s="6" t="s">
        <v>1099</v>
      </c>
      <c r="H106" s="4" t="s">
        <v>823</v>
      </c>
    </row>
    <row r="107" spans="1:8" ht="15.75" x14ac:dyDescent="0.25">
      <c r="A107" s="4" t="s">
        <v>2785</v>
      </c>
      <c r="B107" s="5">
        <v>37267</v>
      </c>
      <c r="C107" s="4" t="s">
        <v>5</v>
      </c>
      <c r="D107" s="4">
        <v>151</v>
      </c>
      <c r="E107" s="4">
        <v>84</v>
      </c>
      <c r="F107" s="4" t="s">
        <v>2784</v>
      </c>
      <c r="G107" s="6" t="s">
        <v>1105</v>
      </c>
      <c r="H107" s="4" t="s">
        <v>830</v>
      </c>
    </row>
    <row r="108" spans="1:8" ht="15.75" x14ac:dyDescent="0.25">
      <c r="A108" s="4" t="s">
        <v>2793</v>
      </c>
      <c r="B108" s="5">
        <v>37681</v>
      </c>
      <c r="C108" s="4" t="s">
        <v>5</v>
      </c>
      <c r="D108" s="4">
        <v>162</v>
      </c>
      <c r="E108" s="4">
        <v>49</v>
      </c>
      <c r="F108" s="4" t="s">
        <v>2792</v>
      </c>
      <c r="G108" s="6" t="s">
        <v>1181</v>
      </c>
      <c r="H108" s="4" t="s">
        <v>834</v>
      </c>
    </row>
    <row r="109" spans="1:8" ht="15.75" x14ac:dyDescent="0.25">
      <c r="A109" s="4" t="s">
        <v>2799</v>
      </c>
      <c r="B109" s="5">
        <v>37349</v>
      </c>
      <c r="C109" s="4" t="s">
        <v>5</v>
      </c>
      <c r="D109" s="4">
        <v>157</v>
      </c>
      <c r="E109" s="4">
        <v>76</v>
      </c>
      <c r="F109" s="4" t="s">
        <v>2798</v>
      </c>
      <c r="G109" s="6" t="s">
        <v>1521</v>
      </c>
      <c r="H109" s="4" t="s">
        <v>837</v>
      </c>
    </row>
    <row r="110" spans="1:8" ht="15.75" x14ac:dyDescent="0.25">
      <c r="A110" s="4" t="s">
        <v>2801</v>
      </c>
      <c r="B110" s="5">
        <v>37402</v>
      </c>
      <c r="C110" s="4" t="s">
        <v>5</v>
      </c>
      <c r="D110" s="4">
        <v>175</v>
      </c>
      <c r="E110" s="4">
        <v>81</v>
      </c>
      <c r="F110" s="4" t="s">
        <v>2800</v>
      </c>
      <c r="G110" s="6" t="s">
        <v>1060</v>
      </c>
      <c r="H110" s="4" t="s">
        <v>838</v>
      </c>
    </row>
    <row r="111" spans="1:8" ht="15.75" x14ac:dyDescent="0.25">
      <c r="A111" s="4" t="s">
        <v>2840</v>
      </c>
      <c r="B111" s="5">
        <v>37759</v>
      </c>
      <c r="C111" s="4" t="s">
        <v>5</v>
      </c>
      <c r="D111" s="4">
        <v>172</v>
      </c>
      <c r="E111" s="4">
        <v>91</v>
      </c>
      <c r="F111" s="4" t="s">
        <v>2839</v>
      </c>
      <c r="G111" s="6" t="s">
        <v>1084</v>
      </c>
      <c r="H111" s="4" t="s">
        <v>855</v>
      </c>
    </row>
    <row r="112" spans="1:8" ht="15.75" x14ac:dyDescent="0.25">
      <c r="A112" s="4" t="s">
        <v>2852</v>
      </c>
      <c r="B112" s="5">
        <v>38255</v>
      </c>
      <c r="C112" s="4" t="s">
        <v>5</v>
      </c>
      <c r="D112" s="4">
        <v>179</v>
      </c>
      <c r="E112" s="4">
        <v>79</v>
      </c>
      <c r="F112" s="4" t="s">
        <v>2851</v>
      </c>
      <c r="G112" s="6" t="s">
        <v>1072</v>
      </c>
      <c r="H112" s="4" t="s">
        <v>861</v>
      </c>
    </row>
    <row r="113" spans="1:8" ht="15.75" x14ac:dyDescent="0.25">
      <c r="A113" s="4" t="s">
        <v>2864</v>
      </c>
      <c r="B113" s="5">
        <v>37295</v>
      </c>
      <c r="C113" s="4" t="s">
        <v>5</v>
      </c>
      <c r="D113" s="4">
        <v>151</v>
      </c>
      <c r="E113" s="4">
        <v>65</v>
      </c>
      <c r="F113" s="4" t="s">
        <v>2863</v>
      </c>
      <c r="G113" s="6" t="s">
        <v>1316</v>
      </c>
      <c r="H113" s="4" t="s">
        <v>867</v>
      </c>
    </row>
    <row r="114" spans="1:8" ht="15.75" x14ac:dyDescent="0.25">
      <c r="A114" s="4" t="s">
        <v>2870</v>
      </c>
      <c r="B114" s="5">
        <v>37324</v>
      </c>
      <c r="C114" s="4" t="s">
        <v>5</v>
      </c>
      <c r="D114" s="4">
        <v>167</v>
      </c>
      <c r="E114" s="4">
        <v>82</v>
      </c>
      <c r="F114" s="4" t="s">
        <v>2869</v>
      </c>
      <c r="G114" s="6" t="s">
        <v>1477</v>
      </c>
      <c r="H114" s="4" t="s">
        <v>870</v>
      </c>
    </row>
    <row r="115" spans="1:8" ht="15.75" x14ac:dyDescent="0.25">
      <c r="A115" s="4" t="s">
        <v>2874</v>
      </c>
      <c r="B115" s="5">
        <v>37133</v>
      </c>
      <c r="C115" s="4" t="s">
        <v>5</v>
      </c>
      <c r="D115" s="4">
        <v>173</v>
      </c>
      <c r="E115" s="4">
        <v>93</v>
      </c>
      <c r="F115" s="4" t="s">
        <v>2873</v>
      </c>
      <c r="G115" s="6" t="s">
        <v>1588</v>
      </c>
      <c r="H115" s="4" t="s">
        <v>872</v>
      </c>
    </row>
    <row r="116" spans="1:8" ht="15.75" x14ac:dyDescent="0.25">
      <c r="A116" s="4" t="s">
        <v>2904</v>
      </c>
      <c r="B116" s="5">
        <v>37347</v>
      </c>
      <c r="C116" s="4" t="s">
        <v>5</v>
      </c>
      <c r="D116" s="4">
        <v>159</v>
      </c>
      <c r="E116" s="4">
        <v>82</v>
      </c>
      <c r="F116" s="4" t="s">
        <v>2903</v>
      </c>
      <c r="G116" s="6" t="s">
        <v>1164</v>
      </c>
      <c r="H116" s="4" t="s">
        <v>887</v>
      </c>
    </row>
    <row r="117" spans="1:8" ht="15.75" x14ac:dyDescent="0.25">
      <c r="A117" s="4" t="s">
        <v>2912</v>
      </c>
      <c r="B117" s="5">
        <v>37213</v>
      </c>
      <c r="C117" s="4" t="s">
        <v>5</v>
      </c>
      <c r="D117" s="4">
        <v>175</v>
      </c>
      <c r="E117" s="4">
        <v>47</v>
      </c>
      <c r="F117" s="4" t="s">
        <v>2911</v>
      </c>
      <c r="G117" s="6" t="s">
        <v>1066</v>
      </c>
      <c r="H117" s="4" t="s">
        <v>891</v>
      </c>
    </row>
    <row r="118" spans="1:8" ht="15.75" x14ac:dyDescent="0.25">
      <c r="A118" s="4" t="s">
        <v>2962</v>
      </c>
      <c r="B118" s="5">
        <v>37482</v>
      </c>
      <c r="C118" s="4" t="s">
        <v>5</v>
      </c>
      <c r="D118" s="4">
        <v>157</v>
      </c>
      <c r="E118" s="4">
        <v>70</v>
      </c>
      <c r="F118" s="4" t="s">
        <v>2961</v>
      </c>
      <c r="G118" s="6" t="s">
        <v>1711</v>
      </c>
      <c r="H118" s="4" t="s">
        <v>915</v>
      </c>
    </row>
    <row r="119" spans="1:8" ht="15.75" x14ac:dyDescent="0.25">
      <c r="A119" s="4" t="s">
        <v>2964</v>
      </c>
      <c r="B119" s="5">
        <v>38156</v>
      </c>
      <c r="C119" s="4" t="s">
        <v>5</v>
      </c>
      <c r="D119" s="4">
        <v>161</v>
      </c>
      <c r="E119" s="4">
        <v>66</v>
      </c>
      <c r="F119" s="4" t="s">
        <v>2963</v>
      </c>
      <c r="G119" s="6" t="s">
        <v>1923</v>
      </c>
      <c r="H119" s="4" t="s">
        <v>916</v>
      </c>
    </row>
    <row r="120" spans="1:8" ht="15.75" x14ac:dyDescent="0.25">
      <c r="A120" s="4" t="s">
        <v>2966</v>
      </c>
      <c r="B120" s="5">
        <v>37121</v>
      </c>
      <c r="C120" s="4" t="s">
        <v>5</v>
      </c>
      <c r="D120" s="4">
        <v>176</v>
      </c>
      <c r="E120" s="4">
        <v>48</v>
      </c>
      <c r="F120" s="4" t="s">
        <v>2965</v>
      </c>
      <c r="G120" s="6" t="s">
        <v>1084</v>
      </c>
      <c r="H120" s="4" t="s">
        <v>917</v>
      </c>
    </row>
    <row r="121" spans="1:8" ht="15.75" x14ac:dyDescent="0.25">
      <c r="A121" s="4" t="s">
        <v>2972</v>
      </c>
      <c r="B121" s="5">
        <v>37904</v>
      </c>
      <c r="C121" s="4" t="s">
        <v>5</v>
      </c>
      <c r="D121" s="4">
        <v>153</v>
      </c>
      <c r="E121" s="4">
        <v>50</v>
      </c>
      <c r="F121" s="4" t="s">
        <v>2971</v>
      </c>
      <c r="G121" s="6" t="s">
        <v>1241</v>
      </c>
      <c r="H121" s="4" t="s">
        <v>920</v>
      </c>
    </row>
    <row r="122" spans="1:8" ht="15.75" x14ac:dyDescent="0.25">
      <c r="A122" s="4" t="s">
        <v>3006</v>
      </c>
      <c r="B122" s="5">
        <v>37533</v>
      </c>
      <c r="C122" s="4" t="s">
        <v>5</v>
      </c>
      <c r="D122" s="4">
        <v>170</v>
      </c>
      <c r="E122" s="4">
        <v>58</v>
      </c>
      <c r="F122" s="4" t="s">
        <v>3005</v>
      </c>
      <c r="G122" s="6" t="s">
        <v>1292</v>
      </c>
      <c r="H122" s="4" t="s">
        <v>938</v>
      </c>
    </row>
    <row r="123" spans="1:8" ht="15.75" x14ac:dyDescent="0.25">
      <c r="A123" s="4" t="s">
        <v>3047</v>
      </c>
      <c r="B123" s="5">
        <v>37069</v>
      </c>
      <c r="C123" s="4" t="s">
        <v>5</v>
      </c>
      <c r="D123" s="4">
        <v>165</v>
      </c>
      <c r="E123" s="4">
        <v>71</v>
      </c>
      <c r="F123" s="4" t="s">
        <v>3046</v>
      </c>
      <c r="G123" s="6" t="s">
        <v>1164</v>
      </c>
      <c r="H123" s="4" t="s">
        <v>959</v>
      </c>
    </row>
    <row r="124" spans="1:8" ht="15.75" x14ac:dyDescent="0.25">
      <c r="A124" s="4" t="s">
        <v>3072</v>
      </c>
      <c r="B124" s="5">
        <v>37859</v>
      </c>
      <c r="C124" s="4" t="s">
        <v>5</v>
      </c>
      <c r="D124" s="4">
        <v>173</v>
      </c>
      <c r="E124" s="4">
        <v>68</v>
      </c>
      <c r="F124" s="4" t="s">
        <v>1762</v>
      </c>
      <c r="G124" s="6" t="s">
        <v>1241</v>
      </c>
      <c r="H124" s="4" t="s">
        <v>972</v>
      </c>
    </row>
    <row r="125" spans="1:8" ht="15.75" x14ac:dyDescent="0.25">
      <c r="A125" s="4" t="s">
        <v>3074</v>
      </c>
      <c r="B125" s="5">
        <v>38435</v>
      </c>
      <c r="C125" s="4" t="s">
        <v>5</v>
      </c>
      <c r="D125" s="4">
        <v>165</v>
      </c>
      <c r="E125" s="4">
        <v>64</v>
      </c>
      <c r="F125" s="4" t="s">
        <v>3073</v>
      </c>
      <c r="G125" s="6" t="s">
        <v>1251</v>
      </c>
      <c r="H125" s="4" t="s">
        <v>973</v>
      </c>
    </row>
    <row r="126" spans="1:8" ht="15.75" x14ac:dyDescent="0.25">
      <c r="A126" s="4" t="s">
        <v>3082</v>
      </c>
      <c r="B126" s="5">
        <v>37474</v>
      </c>
      <c r="C126" s="4" t="s">
        <v>5</v>
      </c>
      <c r="D126" s="4">
        <v>172</v>
      </c>
      <c r="E126" s="4">
        <v>66</v>
      </c>
      <c r="F126" s="4" t="s">
        <v>3081</v>
      </c>
      <c r="G126" s="6" t="s">
        <v>1060</v>
      </c>
      <c r="H126" s="4" t="s">
        <v>977</v>
      </c>
    </row>
    <row r="127" spans="1:8" ht="15.75" x14ac:dyDescent="0.25">
      <c r="A127" s="4" t="s">
        <v>3102</v>
      </c>
      <c r="B127" s="5">
        <v>37145</v>
      </c>
      <c r="C127" s="4" t="s">
        <v>5</v>
      </c>
      <c r="D127" s="4">
        <v>178</v>
      </c>
      <c r="E127" s="4">
        <v>91</v>
      </c>
      <c r="F127" s="4" t="s">
        <v>3101</v>
      </c>
      <c r="G127" s="6" t="s">
        <v>1482</v>
      </c>
      <c r="H127" s="4" t="s">
        <v>987</v>
      </c>
    </row>
    <row r="128" spans="1:8" ht="15.75" x14ac:dyDescent="0.25">
      <c r="A128" s="4" t="s">
        <v>3113</v>
      </c>
      <c r="B128" s="5">
        <v>37996</v>
      </c>
      <c r="C128" s="4" t="s">
        <v>5</v>
      </c>
      <c r="D128" s="4">
        <v>150</v>
      </c>
      <c r="E128" s="4">
        <v>86</v>
      </c>
      <c r="F128" s="4" t="s">
        <v>3112</v>
      </c>
      <c r="G128" s="6" t="s">
        <v>1843</v>
      </c>
      <c r="H128" s="4" t="s">
        <v>993</v>
      </c>
    </row>
    <row r="129" spans="1:8" ht="15.75" x14ac:dyDescent="0.25">
      <c r="A129" s="4" t="s">
        <v>3123</v>
      </c>
      <c r="B129" s="5">
        <v>38253</v>
      </c>
      <c r="C129" s="4" t="s">
        <v>5</v>
      </c>
      <c r="D129" s="4">
        <v>178</v>
      </c>
      <c r="E129" s="4">
        <v>51</v>
      </c>
      <c r="F129" s="4" t="s">
        <v>3122</v>
      </c>
      <c r="G129" s="6" t="s">
        <v>1094</v>
      </c>
      <c r="H129" s="4" t="s">
        <v>998</v>
      </c>
    </row>
    <row r="130" spans="1:8" ht="15.75" x14ac:dyDescent="0.25">
      <c r="A130" s="4" t="s">
        <v>1058</v>
      </c>
      <c r="B130" s="5">
        <v>37493</v>
      </c>
      <c r="C130" s="4" t="s">
        <v>1</v>
      </c>
      <c r="D130" s="4">
        <v>155</v>
      </c>
      <c r="E130" s="4">
        <v>45</v>
      </c>
      <c r="F130" s="4" t="s">
        <v>1056</v>
      </c>
      <c r="G130" s="6" t="s">
        <v>1057</v>
      </c>
      <c r="H130" s="4" t="s">
        <v>18</v>
      </c>
    </row>
    <row r="131" spans="1:8" ht="15.75" x14ac:dyDescent="0.25">
      <c r="A131" s="4" t="s">
        <v>1073</v>
      </c>
      <c r="B131" s="5">
        <v>37859</v>
      </c>
      <c r="C131" s="4" t="s">
        <v>1</v>
      </c>
      <c r="D131" s="4">
        <v>162</v>
      </c>
      <c r="E131" s="4">
        <v>86</v>
      </c>
      <c r="F131" s="4" t="s">
        <v>1071</v>
      </c>
      <c r="G131" s="6" t="s">
        <v>1072</v>
      </c>
      <c r="H131" s="4" t="s">
        <v>23</v>
      </c>
    </row>
    <row r="132" spans="1:8" ht="15.75" x14ac:dyDescent="0.25">
      <c r="A132" s="4" t="s">
        <v>1079</v>
      </c>
      <c r="B132" s="5">
        <v>38239</v>
      </c>
      <c r="C132" s="4" t="s">
        <v>1</v>
      </c>
      <c r="D132" s="4">
        <v>152</v>
      </c>
      <c r="E132" s="4">
        <v>83</v>
      </c>
      <c r="F132" s="4" t="s">
        <v>1077</v>
      </c>
      <c r="G132" s="6" t="s">
        <v>1078</v>
      </c>
      <c r="H132" s="4" t="s">
        <v>25</v>
      </c>
    </row>
    <row r="133" spans="1:8" ht="15.75" x14ac:dyDescent="0.25">
      <c r="A133" s="4" t="s">
        <v>1090</v>
      </c>
      <c r="B133" s="5">
        <v>37507</v>
      </c>
      <c r="C133" s="4" t="s">
        <v>1</v>
      </c>
      <c r="D133" s="4">
        <v>171</v>
      </c>
      <c r="E133" s="4">
        <v>83</v>
      </c>
      <c r="F133" s="4" t="s">
        <v>1088</v>
      </c>
      <c r="G133" s="6" t="s">
        <v>1089</v>
      </c>
      <c r="H133" s="4" t="s">
        <v>29</v>
      </c>
    </row>
    <row r="134" spans="1:8" ht="15.75" x14ac:dyDescent="0.25">
      <c r="A134" s="4" t="s">
        <v>1126</v>
      </c>
      <c r="B134" s="5">
        <v>37363</v>
      </c>
      <c r="C134" s="4" t="s">
        <v>1</v>
      </c>
      <c r="D134" s="4">
        <v>179</v>
      </c>
      <c r="E134" s="4">
        <v>50</v>
      </c>
      <c r="F134" s="4" t="s">
        <v>1125</v>
      </c>
      <c r="G134" s="6" t="s">
        <v>1105</v>
      </c>
      <c r="H134" s="4" t="s">
        <v>41</v>
      </c>
    </row>
    <row r="135" spans="1:8" ht="15.75" x14ac:dyDescent="0.25">
      <c r="A135" s="4" t="s">
        <v>1154</v>
      </c>
      <c r="B135" s="5">
        <v>37744</v>
      </c>
      <c r="C135" s="4" t="s">
        <v>1</v>
      </c>
      <c r="D135" s="4">
        <v>154</v>
      </c>
      <c r="E135" s="4">
        <v>49</v>
      </c>
      <c r="F135" s="4" t="s">
        <v>1153</v>
      </c>
      <c r="G135" s="6" t="s">
        <v>1117</v>
      </c>
      <c r="H135" s="4" t="s">
        <v>52</v>
      </c>
    </row>
    <row r="136" spans="1:8" ht="15.75" x14ac:dyDescent="0.25">
      <c r="A136" s="4" t="s">
        <v>1162</v>
      </c>
      <c r="B136" s="5">
        <v>37156</v>
      </c>
      <c r="C136" s="4" t="s">
        <v>1</v>
      </c>
      <c r="D136" s="4">
        <v>180</v>
      </c>
      <c r="E136" s="4">
        <v>79</v>
      </c>
      <c r="F136" s="4" t="s">
        <v>1160</v>
      </c>
      <c r="G136" s="6" t="s">
        <v>1161</v>
      </c>
      <c r="H136" s="4" t="s">
        <v>55</v>
      </c>
    </row>
    <row r="137" spans="1:8" ht="15.75" x14ac:dyDescent="0.25">
      <c r="A137" s="4" t="s">
        <v>1197</v>
      </c>
      <c r="B137" s="5">
        <v>38127</v>
      </c>
      <c r="C137" s="4" t="s">
        <v>1</v>
      </c>
      <c r="D137" s="4">
        <v>155</v>
      </c>
      <c r="E137" s="4">
        <v>56</v>
      </c>
      <c r="F137" s="4" t="s">
        <v>1196</v>
      </c>
      <c r="G137" s="6" t="s">
        <v>1161</v>
      </c>
      <c r="H137" s="4" t="s">
        <v>68</v>
      </c>
    </row>
    <row r="138" spans="1:8" ht="15.75" x14ac:dyDescent="0.25">
      <c r="A138" s="4" t="s">
        <v>1239</v>
      </c>
      <c r="B138" s="5">
        <v>37673</v>
      </c>
      <c r="C138" s="4" t="s">
        <v>1</v>
      </c>
      <c r="D138" s="4">
        <v>165</v>
      </c>
      <c r="E138" s="4">
        <v>85</v>
      </c>
      <c r="F138" s="4" t="s">
        <v>1238</v>
      </c>
      <c r="G138" s="6" t="s">
        <v>1217</v>
      </c>
      <c r="H138" s="4" t="s">
        <v>84</v>
      </c>
    </row>
    <row r="139" spans="1:8" ht="15.75" x14ac:dyDescent="0.25">
      <c r="A139" s="4" t="s">
        <v>1274</v>
      </c>
      <c r="B139" s="5">
        <v>37552</v>
      </c>
      <c r="C139" s="4" t="s">
        <v>1</v>
      </c>
      <c r="D139" s="4">
        <v>168</v>
      </c>
      <c r="E139" s="4">
        <v>88</v>
      </c>
      <c r="F139" s="4" t="s">
        <v>1273</v>
      </c>
      <c r="G139" s="6" t="s">
        <v>1111</v>
      </c>
      <c r="H139" s="4" t="s">
        <v>98</v>
      </c>
    </row>
    <row r="140" spans="1:8" ht="15.75" x14ac:dyDescent="0.25">
      <c r="A140" s="4" t="s">
        <v>1282</v>
      </c>
      <c r="B140" s="5">
        <v>37064</v>
      </c>
      <c r="C140" s="4" t="s">
        <v>1</v>
      </c>
      <c r="D140" s="4">
        <v>172</v>
      </c>
      <c r="E140" s="4">
        <v>72</v>
      </c>
      <c r="F140" s="4" t="s">
        <v>1280</v>
      </c>
      <c r="G140" s="6" t="s">
        <v>1281</v>
      </c>
      <c r="H140" s="4" t="s">
        <v>101</v>
      </c>
    </row>
    <row r="141" spans="1:8" ht="15.75" x14ac:dyDescent="0.25">
      <c r="A141" s="4" t="s">
        <v>1304</v>
      </c>
      <c r="B141" s="5">
        <v>37714</v>
      </c>
      <c r="C141" s="4" t="s">
        <v>1</v>
      </c>
      <c r="D141" s="4">
        <v>158</v>
      </c>
      <c r="E141" s="4">
        <v>79</v>
      </c>
      <c r="F141" s="4" t="s">
        <v>1302</v>
      </c>
      <c r="G141" s="6" t="s">
        <v>1303</v>
      </c>
      <c r="H141" s="4" t="s">
        <v>110</v>
      </c>
    </row>
    <row r="142" spans="1:8" ht="15.75" x14ac:dyDescent="0.25">
      <c r="A142" s="4" t="s">
        <v>1312</v>
      </c>
      <c r="B142" s="5">
        <v>37473</v>
      </c>
      <c r="C142" s="4" t="s">
        <v>1</v>
      </c>
      <c r="D142" s="4">
        <v>180</v>
      </c>
      <c r="E142" s="4">
        <v>84</v>
      </c>
      <c r="F142" s="4" t="s">
        <v>1311</v>
      </c>
      <c r="G142" s="6" t="s">
        <v>1084</v>
      </c>
      <c r="H142" s="4" t="s">
        <v>113</v>
      </c>
    </row>
    <row r="143" spans="1:8" ht="15.75" x14ac:dyDescent="0.25">
      <c r="A143" s="4" t="s">
        <v>1314</v>
      </c>
      <c r="B143" s="5">
        <v>38434</v>
      </c>
      <c r="C143" s="4" t="s">
        <v>1</v>
      </c>
      <c r="D143" s="4">
        <v>171</v>
      </c>
      <c r="E143" s="4">
        <v>48</v>
      </c>
      <c r="F143" s="4" t="s">
        <v>1313</v>
      </c>
      <c r="G143" s="6" t="s">
        <v>1081</v>
      </c>
      <c r="H143" s="4" t="s">
        <v>114</v>
      </c>
    </row>
    <row r="144" spans="1:8" ht="15.75" x14ac:dyDescent="0.25">
      <c r="A144" s="4" t="s">
        <v>1327</v>
      </c>
      <c r="B144" s="5">
        <v>37084</v>
      </c>
      <c r="C144" s="4" t="s">
        <v>1</v>
      </c>
      <c r="D144" s="4">
        <v>151</v>
      </c>
      <c r="E144" s="4">
        <v>94</v>
      </c>
      <c r="F144" s="4" t="s">
        <v>1326</v>
      </c>
      <c r="G144" s="6" t="s">
        <v>1102</v>
      </c>
      <c r="H144" s="4" t="s">
        <v>120</v>
      </c>
    </row>
    <row r="145" spans="1:8" ht="15.75" x14ac:dyDescent="0.25">
      <c r="A145" s="4" t="s">
        <v>1334</v>
      </c>
      <c r="B145" s="5">
        <v>37634</v>
      </c>
      <c r="C145" s="4" t="s">
        <v>1</v>
      </c>
      <c r="D145" s="4">
        <v>153</v>
      </c>
      <c r="E145" s="4">
        <v>76</v>
      </c>
      <c r="F145" s="4" t="s">
        <v>1333</v>
      </c>
      <c r="G145" s="6" t="s">
        <v>1114</v>
      </c>
      <c r="H145" s="4" t="s">
        <v>122</v>
      </c>
    </row>
    <row r="146" spans="1:8" ht="15.75" x14ac:dyDescent="0.25">
      <c r="A146" s="4" t="s">
        <v>1342</v>
      </c>
      <c r="B146" s="5">
        <v>37343</v>
      </c>
      <c r="C146" s="4" t="s">
        <v>1</v>
      </c>
      <c r="D146" s="4">
        <v>150</v>
      </c>
      <c r="E146" s="4">
        <v>54</v>
      </c>
      <c r="F146" s="4" t="s">
        <v>1340</v>
      </c>
      <c r="G146" s="6" t="s">
        <v>1341</v>
      </c>
      <c r="H146" s="4" t="s">
        <v>125</v>
      </c>
    </row>
    <row r="147" spans="1:8" ht="15.75" x14ac:dyDescent="0.25">
      <c r="A147" s="4" t="s">
        <v>1350</v>
      </c>
      <c r="B147" s="5">
        <v>38443</v>
      </c>
      <c r="C147" s="4" t="s">
        <v>1</v>
      </c>
      <c r="D147" s="4">
        <v>174</v>
      </c>
      <c r="E147" s="4">
        <v>51</v>
      </c>
      <c r="F147" s="4" t="s">
        <v>1349</v>
      </c>
      <c r="G147" s="6" t="s">
        <v>1269</v>
      </c>
      <c r="H147" s="4" t="s">
        <v>129</v>
      </c>
    </row>
    <row r="148" spans="1:8" ht="15.75" x14ac:dyDescent="0.25">
      <c r="A148" s="4" t="s">
        <v>1355</v>
      </c>
      <c r="B148" s="5">
        <v>37100</v>
      </c>
      <c r="C148" s="4" t="s">
        <v>1</v>
      </c>
      <c r="D148" s="4">
        <v>177</v>
      </c>
      <c r="E148" s="4">
        <v>77</v>
      </c>
      <c r="F148" s="4" t="s">
        <v>1354</v>
      </c>
      <c r="G148" s="6" t="s">
        <v>1292</v>
      </c>
      <c r="H148" s="4" t="s">
        <v>131</v>
      </c>
    </row>
    <row r="149" spans="1:8" ht="15.75" x14ac:dyDescent="0.25">
      <c r="A149" s="4" t="s">
        <v>1377</v>
      </c>
      <c r="B149" s="5">
        <v>37099</v>
      </c>
      <c r="C149" s="4" t="s">
        <v>1</v>
      </c>
      <c r="D149" s="4">
        <v>156</v>
      </c>
      <c r="E149" s="4">
        <v>64</v>
      </c>
      <c r="F149" s="4" t="s">
        <v>1376</v>
      </c>
      <c r="G149" s="6" t="s">
        <v>1178</v>
      </c>
      <c r="H149" s="4" t="s">
        <v>141</v>
      </c>
    </row>
    <row r="150" spans="1:8" ht="15.75" x14ac:dyDescent="0.25">
      <c r="A150" s="4" t="s">
        <v>1429</v>
      </c>
      <c r="B150" s="5">
        <v>37064</v>
      </c>
      <c r="C150" s="4" t="s">
        <v>1</v>
      </c>
      <c r="D150" s="4">
        <v>180</v>
      </c>
      <c r="E150" s="4">
        <v>49</v>
      </c>
      <c r="F150" s="4" t="s">
        <v>1427</v>
      </c>
      <c r="G150" s="6" t="s">
        <v>1428</v>
      </c>
      <c r="H150" s="4" t="s">
        <v>164</v>
      </c>
    </row>
    <row r="151" spans="1:8" ht="15.75" x14ac:dyDescent="0.25">
      <c r="A151" s="4" t="s">
        <v>1433</v>
      </c>
      <c r="B151" s="5">
        <v>37102</v>
      </c>
      <c r="C151" s="4" t="s">
        <v>1</v>
      </c>
      <c r="D151" s="4">
        <v>180</v>
      </c>
      <c r="E151" s="4">
        <v>56</v>
      </c>
      <c r="F151" s="4" t="s">
        <v>1432</v>
      </c>
      <c r="G151" s="6" t="s">
        <v>1111</v>
      </c>
      <c r="H151" s="4" t="s">
        <v>166</v>
      </c>
    </row>
    <row r="152" spans="1:8" ht="15.75" x14ac:dyDescent="0.25">
      <c r="A152" s="4" t="s">
        <v>1441</v>
      </c>
      <c r="B152" s="5">
        <v>37300</v>
      </c>
      <c r="C152" s="4" t="s">
        <v>1</v>
      </c>
      <c r="D152" s="4">
        <v>176</v>
      </c>
      <c r="E152" s="4">
        <v>91</v>
      </c>
      <c r="F152" s="4" t="s">
        <v>1440</v>
      </c>
      <c r="G152" s="6" t="s">
        <v>1066</v>
      </c>
      <c r="H152" s="4" t="s">
        <v>170</v>
      </c>
    </row>
    <row r="153" spans="1:8" ht="15.75" x14ac:dyDescent="0.25">
      <c r="A153" s="4" t="s">
        <v>1448</v>
      </c>
      <c r="B153" s="5">
        <v>37041</v>
      </c>
      <c r="C153" s="4" t="s">
        <v>1</v>
      </c>
      <c r="D153" s="4">
        <v>164</v>
      </c>
      <c r="E153" s="4">
        <v>46</v>
      </c>
      <c r="F153" s="4" t="s">
        <v>1447</v>
      </c>
      <c r="G153" s="6" t="s">
        <v>1060</v>
      </c>
      <c r="H153" s="4" t="s">
        <v>173</v>
      </c>
    </row>
    <row r="154" spans="1:8" ht="15.75" x14ac:dyDescent="0.25">
      <c r="A154" s="4" t="s">
        <v>1456</v>
      </c>
      <c r="B154" s="5">
        <v>37648</v>
      </c>
      <c r="C154" s="4" t="s">
        <v>1</v>
      </c>
      <c r="D154" s="4">
        <v>175</v>
      </c>
      <c r="E154" s="4">
        <v>93</v>
      </c>
      <c r="F154" s="4" t="s">
        <v>1455</v>
      </c>
      <c r="G154" s="6" t="s">
        <v>1123</v>
      </c>
      <c r="H154" s="4" t="s">
        <v>177</v>
      </c>
    </row>
    <row r="155" spans="1:8" ht="15.75" x14ac:dyDescent="0.25">
      <c r="A155" s="4" t="s">
        <v>1466</v>
      </c>
      <c r="B155" s="5">
        <v>37300</v>
      </c>
      <c r="C155" s="4" t="s">
        <v>1</v>
      </c>
      <c r="D155" s="4">
        <v>155</v>
      </c>
      <c r="E155" s="4">
        <v>82</v>
      </c>
      <c r="F155" s="4" t="s">
        <v>1465</v>
      </c>
      <c r="G155" s="6" t="s">
        <v>1117</v>
      </c>
      <c r="H155" s="4" t="s">
        <v>182</v>
      </c>
    </row>
    <row r="156" spans="1:8" ht="15.75" x14ac:dyDescent="0.25">
      <c r="A156" s="4" t="s">
        <v>1470</v>
      </c>
      <c r="B156" s="5">
        <v>37523</v>
      </c>
      <c r="C156" s="4" t="s">
        <v>1</v>
      </c>
      <c r="D156" s="4">
        <v>160</v>
      </c>
      <c r="E156" s="4">
        <v>67</v>
      </c>
      <c r="F156" s="4" t="s">
        <v>1469</v>
      </c>
      <c r="G156" s="6" t="s">
        <v>1138</v>
      </c>
      <c r="H156" s="4" t="s">
        <v>184</v>
      </c>
    </row>
    <row r="157" spans="1:8" ht="15.75" x14ac:dyDescent="0.25">
      <c r="A157" s="4" t="s">
        <v>1478</v>
      </c>
      <c r="B157" s="5">
        <v>38059</v>
      </c>
      <c r="C157" s="4" t="s">
        <v>1</v>
      </c>
      <c r="D157" s="4">
        <v>155</v>
      </c>
      <c r="E157" s="4">
        <v>82</v>
      </c>
      <c r="F157" s="4" t="s">
        <v>1476</v>
      </c>
      <c r="G157" s="6" t="s">
        <v>1477</v>
      </c>
      <c r="H157" s="4" t="s">
        <v>187</v>
      </c>
    </row>
    <row r="158" spans="1:8" ht="15.75" x14ac:dyDescent="0.25">
      <c r="A158" s="4" t="s">
        <v>1494</v>
      </c>
      <c r="B158" s="5">
        <v>38389</v>
      </c>
      <c r="C158" s="4" t="s">
        <v>1</v>
      </c>
      <c r="D158" s="4">
        <v>154</v>
      </c>
      <c r="E158" s="4">
        <v>69</v>
      </c>
      <c r="F158" s="4" t="s">
        <v>1493</v>
      </c>
      <c r="G158" s="6" t="s">
        <v>1170</v>
      </c>
      <c r="H158" s="4" t="s">
        <v>195</v>
      </c>
    </row>
    <row r="159" spans="1:8" ht="15.75" x14ac:dyDescent="0.25">
      <c r="A159" s="4" t="s">
        <v>1546</v>
      </c>
      <c r="B159" s="5">
        <v>38412</v>
      </c>
      <c r="C159" s="4" t="s">
        <v>1</v>
      </c>
      <c r="D159" s="4">
        <v>150</v>
      </c>
      <c r="E159" s="4">
        <v>85</v>
      </c>
      <c r="F159" s="4" t="s">
        <v>1545</v>
      </c>
      <c r="G159" s="6" t="s">
        <v>1123</v>
      </c>
      <c r="H159" s="4" t="s">
        <v>219</v>
      </c>
    </row>
    <row r="160" spans="1:8" ht="15.75" x14ac:dyDescent="0.25">
      <c r="A160" s="4" t="s">
        <v>1584</v>
      </c>
      <c r="B160" s="5">
        <v>37795</v>
      </c>
      <c r="C160" s="4" t="s">
        <v>1</v>
      </c>
      <c r="D160" s="4">
        <v>166</v>
      </c>
      <c r="E160" s="4">
        <v>68</v>
      </c>
      <c r="F160" s="4" t="s">
        <v>1583</v>
      </c>
      <c r="G160" s="6" t="s">
        <v>1161</v>
      </c>
      <c r="H160" s="4" t="s">
        <v>237</v>
      </c>
    </row>
    <row r="161" spans="1:8" ht="15.75" x14ac:dyDescent="0.25">
      <c r="A161" s="4" t="s">
        <v>1601</v>
      </c>
      <c r="B161" s="5">
        <v>38007</v>
      </c>
      <c r="C161" s="4" t="s">
        <v>1</v>
      </c>
      <c r="D161" s="4">
        <v>174</v>
      </c>
      <c r="E161" s="4">
        <v>95</v>
      </c>
      <c r="F161" s="4" t="s">
        <v>1600</v>
      </c>
      <c r="G161" s="6" t="s">
        <v>1117</v>
      </c>
      <c r="H161" s="4" t="s">
        <v>245</v>
      </c>
    </row>
    <row r="162" spans="1:8" ht="15.75" x14ac:dyDescent="0.25">
      <c r="A162" s="4" t="s">
        <v>1617</v>
      </c>
      <c r="B162" s="5">
        <v>37547</v>
      </c>
      <c r="C162" s="4" t="s">
        <v>1</v>
      </c>
      <c r="D162" s="4">
        <v>163</v>
      </c>
      <c r="E162" s="4">
        <v>91</v>
      </c>
      <c r="F162" s="4" t="s">
        <v>1616</v>
      </c>
      <c r="G162" s="6" t="s">
        <v>1057</v>
      </c>
      <c r="H162" s="4" t="s">
        <v>253</v>
      </c>
    </row>
    <row r="163" spans="1:8" ht="15.75" x14ac:dyDescent="0.25">
      <c r="A163" s="4" t="s">
        <v>1694</v>
      </c>
      <c r="B163" s="5">
        <v>37013</v>
      </c>
      <c r="C163" s="4" t="s">
        <v>1</v>
      </c>
      <c r="D163" s="4">
        <v>178</v>
      </c>
      <c r="E163" s="4">
        <v>81</v>
      </c>
      <c r="F163" s="4" t="s">
        <v>1693</v>
      </c>
      <c r="G163" s="6" t="s">
        <v>1217</v>
      </c>
      <c r="H163" s="4" t="s">
        <v>291</v>
      </c>
    </row>
    <row r="164" spans="1:8" ht="15.75" x14ac:dyDescent="0.25">
      <c r="A164" s="4" t="s">
        <v>1732</v>
      </c>
      <c r="B164" s="5">
        <v>37344</v>
      </c>
      <c r="C164" s="4" t="s">
        <v>1</v>
      </c>
      <c r="D164" s="4">
        <v>170</v>
      </c>
      <c r="E164" s="4">
        <v>74</v>
      </c>
      <c r="F164" s="4" t="s">
        <v>1731</v>
      </c>
      <c r="G164" s="6" t="s">
        <v>1474</v>
      </c>
      <c r="H164" s="4" t="s">
        <v>309</v>
      </c>
    </row>
    <row r="165" spans="1:8" ht="15.75" x14ac:dyDescent="0.25">
      <c r="A165" s="4" t="s">
        <v>1763</v>
      </c>
      <c r="B165" s="5">
        <v>37855</v>
      </c>
      <c r="C165" s="4" t="s">
        <v>1</v>
      </c>
      <c r="D165" s="4">
        <v>162</v>
      </c>
      <c r="E165" s="4">
        <v>46</v>
      </c>
      <c r="F165" s="4" t="s">
        <v>1762</v>
      </c>
      <c r="G165" s="6" t="s">
        <v>1754</v>
      </c>
      <c r="H165" s="4" t="s">
        <v>323</v>
      </c>
    </row>
    <row r="166" spans="1:8" ht="15.75" x14ac:dyDescent="0.25">
      <c r="A166" s="4" t="s">
        <v>1772</v>
      </c>
      <c r="B166" s="5">
        <v>37953</v>
      </c>
      <c r="C166" s="4" t="s">
        <v>1</v>
      </c>
      <c r="D166" s="4">
        <v>155</v>
      </c>
      <c r="E166" s="4">
        <v>77</v>
      </c>
      <c r="F166" s="4" t="s">
        <v>1771</v>
      </c>
      <c r="G166" s="6" t="s">
        <v>1072</v>
      </c>
      <c r="H166" s="4" t="s">
        <v>328</v>
      </c>
    </row>
    <row r="167" spans="1:8" ht="15.75" x14ac:dyDescent="0.25">
      <c r="A167" s="4" t="s">
        <v>1780</v>
      </c>
      <c r="B167" s="5">
        <v>38079</v>
      </c>
      <c r="C167" s="4" t="s">
        <v>1</v>
      </c>
      <c r="D167" s="4">
        <v>161</v>
      </c>
      <c r="E167" s="4">
        <v>65</v>
      </c>
      <c r="F167" s="4" t="s">
        <v>1533</v>
      </c>
      <c r="G167" s="6" t="s">
        <v>1072</v>
      </c>
      <c r="H167" s="4" t="s">
        <v>332</v>
      </c>
    </row>
    <row r="168" spans="1:8" ht="15.75" x14ac:dyDescent="0.25">
      <c r="A168" s="4" t="s">
        <v>1786</v>
      </c>
      <c r="B168" s="5">
        <v>38040</v>
      </c>
      <c r="C168" s="4" t="s">
        <v>1</v>
      </c>
      <c r="D168" s="4">
        <v>165</v>
      </c>
      <c r="E168" s="4">
        <v>79</v>
      </c>
      <c r="F168" s="4" t="s">
        <v>1785</v>
      </c>
      <c r="G168" s="6" t="s">
        <v>1133</v>
      </c>
      <c r="H168" s="4" t="s">
        <v>335</v>
      </c>
    </row>
    <row r="169" spans="1:8" ht="15.75" x14ac:dyDescent="0.25">
      <c r="A169" s="4" t="s">
        <v>1812</v>
      </c>
      <c r="B169" s="5">
        <v>37283</v>
      </c>
      <c r="C169" s="4" t="s">
        <v>1</v>
      </c>
      <c r="D169" s="4">
        <v>180</v>
      </c>
      <c r="E169" s="4">
        <v>46</v>
      </c>
      <c r="F169" s="4" t="s">
        <v>1811</v>
      </c>
      <c r="G169" s="6" t="s">
        <v>1164</v>
      </c>
      <c r="H169" s="4" t="s">
        <v>348</v>
      </c>
    </row>
    <row r="170" spans="1:8" ht="15.75" x14ac:dyDescent="0.25">
      <c r="A170" s="4" t="s">
        <v>1823</v>
      </c>
      <c r="B170" s="5">
        <v>38045</v>
      </c>
      <c r="C170" s="4" t="s">
        <v>1</v>
      </c>
      <c r="D170" s="4">
        <v>179</v>
      </c>
      <c r="E170" s="4">
        <v>50</v>
      </c>
      <c r="F170" s="4" t="s">
        <v>1822</v>
      </c>
      <c r="G170" s="6" t="s">
        <v>1531</v>
      </c>
      <c r="H170" s="4" t="s">
        <v>351</v>
      </c>
    </row>
    <row r="171" spans="1:8" ht="15.75" x14ac:dyDescent="0.25">
      <c r="A171" s="4" t="s">
        <v>1837</v>
      </c>
      <c r="B171" s="5">
        <v>37212</v>
      </c>
      <c r="C171" s="4" t="s">
        <v>1</v>
      </c>
      <c r="D171" s="4">
        <v>150</v>
      </c>
      <c r="E171" s="4">
        <v>78</v>
      </c>
      <c r="F171" s="4" t="s">
        <v>1836</v>
      </c>
      <c r="G171" s="6" t="s">
        <v>1287</v>
      </c>
      <c r="H171" s="4" t="s">
        <v>358</v>
      </c>
    </row>
    <row r="172" spans="1:8" ht="15.75" x14ac:dyDescent="0.25">
      <c r="A172" s="4" t="s">
        <v>1850</v>
      </c>
      <c r="B172" s="5">
        <v>38153</v>
      </c>
      <c r="C172" s="4" t="s">
        <v>1</v>
      </c>
      <c r="D172" s="4">
        <v>172</v>
      </c>
      <c r="E172" s="4">
        <v>66</v>
      </c>
      <c r="F172" s="4" t="s">
        <v>1849</v>
      </c>
      <c r="G172" s="6" t="s">
        <v>1075</v>
      </c>
      <c r="H172" s="4" t="s">
        <v>364</v>
      </c>
    </row>
    <row r="173" spans="1:8" ht="15.75" x14ac:dyDescent="0.25">
      <c r="A173" s="4" t="s">
        <v>1861</v>
      </c>
      <c r="B173" s="5">
        <v>38359</v>
      </c>
      <c r="C173" s="4" t="s">
        <v>1</v>
      </c>
      <c r="D173" s="4">
        <v>161</v>
      </c>
      <c r="E173" s="4">
        <v>64</v>
      </c>
      <c r="F173" s="4" t="s">
        <v>1860</v>
      </c>
      <c r="G173" s="6" t="s">
        <v>1138</v>
      </c>
      <c r="H173" s="4" t="s">
        <v>369</v>
      </c>
    </row>
    <row r="174" spans="1:8" ht="15.75" x14ac:dyDescent="0.25">
      <c r="A174" s="4" t="s">
        <v>1863</v>
      </c>
      <c r="B174" s="5">
        <v>37964</v>
      </c>
      <c r="C174" s="4" t="s">
        <v>1</v>
      </c>
      <c r="D174" s="4">
        <v>163</v>
      </c>
      <c r="E174" s="4">
        <v>81</v>
      </c>
      <c r="F174" s="4" t="s">
        <v>1862</v>
      </c>
      <c r="G174" s="6" t="s">
        <v>1161</v>
      </c>
      <c r="H174" s="4" t="s">
        <v>370</v>
      </c>
    </row>
    <row r="175" spans="1:8" ht="15.75" x14ac:dyDescent="0.25">
      <c r="A175" s="4" t="s">
        <v>1898</v>
      </c>
      <c r="B175" s="5">
        <v>37636</v>
      </c>
      <c r="C175" s="4" t="s">
        <v>1</v>
      </c>
      <c r="D175" s="4">
        <v>163</v>
      </c>
      <c r="E175" s="4">
        <v>81</v>
      </c>
      <c r="F175" s="4" t="s">
        <v>1897</v>
      </c>
      <c r="G175" s="6" t="s">
        <v>1111</v>
      </c>
      <c r="H175" s="4" t="s">
        <v>388</v>
      </c>
    </row>
    <row r="176" spans="1:8" ht="15.75" x14ac:dyDescent="0.25">
      <c r="A176" s="4" t="s">
        <v>1908</v>
      </c>
      <c r="B176" s="5">
        <v>37349</v>
      </c>
      <c r="C176" s="4" t="s">
        <v>1</v>
      </c>
      <c r="D176" s="4">
        <v>171</v>
      </c>
      <c r="E176" s="4">
        <v>90</v>
      </c>
      <c r="F176" s="4" t="s">
        <v>1907</v>
      </c>
      <c r="G176" s="6" t="s">
        <v>1188</v>
      </c>
      <c r="H176" s="4" t="s">
        <v>393</v>
      </c>
    </row>
    <row r="177" spans="1:8" ht="15.75" x14ac:dyDescent="0.25">
      <c r="A177" s="4" t="s">
        <v>1942</v>
      </c>
      <c r="B177" s="5">
        <v>37941</v>
      </c>
      <c r="C177" s="4" t="s">
        <v>1</v>
      </c>
      <c r="D177" s="4">
        <v>162</v>
      </c>
      <c r="E177" s="4">
        <v>88</v>
      </c>
      <c r="F177" s="4" t="s">
        <v>1941</v>
      </c>
      <c r="G177" s="6" t="s">
        <v>1246</v>
      </c>
      <c r="H177" s="4" t="s">
        <v>409</v>
      </c>
    </row>
    <row r="178" spans="1:8" ht="15.75" x14ac:dyDescent="0.25">
      <c r="A178" s="4" t="s">
        <v>1948</v>
      </c>
      <c r="B178" s="5">
        <v>37708</v>
      </c>
      <c r="C178" s="4" t="s">
        <v>1</v>
      </c>
      <c r="D178" s="4">
        <v>162</v>
      </c>
      <c r="E178" s="4">
        <v>63</v>
      </c>
      <c r="F178" s="4" t="s">
        <v>1947</v>
      </c>
      <c r="G178" s="6" t="s">
        <v>1365</v>
      </c>
      <c r="H178" s="4" t="s">
        <v>412</v>
      </c>
    </row>
    <row r="179" spans="1:8" ht="15.75" x14ac:dyDescent="0.25">
      <c r="A179" s="4" t="s">
        <v>1950</v>
      </c>
      <c r="B179" s="5">
        <v>37192</v>
      </c>
      <c r="C179" s="4" t="s">
        <v>1</v>
      </c>
      <c r="D179" s="4">
        <v>174</v>
      </c>
      <c r="E179" s="4">
        <v>57</v>
      </c>
      <c r="F179" s="4" t="s">
        <v>1949</v>
      </c>
      <c r="G179" s="6" t="s">
        <v>1278</v>
      </c>
      <c r="H179" s="4" t="s">
        <v>413</v>
      </c>
    </row>
    <row r="180" spans="1:8" ht="15.75" x14ac:dyDescent="0.25">
      <c r="A180" s="4" t="s">
        <v>1964</v>
      </c>
      <c r="B180" s="5">
        <v>37581</v>
      </c>
      <c r="C180" s="4" t="s">
        <v>1</v>
      </c>
      <c r="D180" s="4">
        <v>157</v>
      </c>
      <c r="E180" s="4">
        <v>90</v>
      </c>
      <c r="F180" s="4" t="s">
        <v>1963</v>
      </c>
      <c r="G180" s="6" t="s">
        <v>1496</v>
      </c>
      <c r="H180" s="4" t="s">
        <v>12</v>
      </c>
    </row>
    <row r="181" spans="1:8" ht="15.75" x14ac:dyDescent="0.25">
      <c r="A181" s="4" t="s">
        <v>1973</v>
      </c>
      <c r="B181" s="5">
        <v>37858</v>
      </c>
      <c r="C181" s="4" t="s">
        <v>1</v>
      </c>
      <c r="D181" s="4">
        <v>180</v>
      </c>
      <c r="E181" s="4">
        <v>84</v>
      </c>
      <c r="F181" s="4" t="s">
        <v>1972</v>
      </c>
      <c r="G181" s="6" t="s">
        <v>1474</v>
      </c>
      <c r="H181" s="4" t="s">
        <v>423</v>
      </c>
    </row>
    <row r="182" spans="1:8" ht="15.75" x14ac:dyDescent="0.25">
      <c r="A182" s="4" t="s">
        <v>1977</v>
      </c>
      <c r="B182" s="5">
        <v>37781</v>
      </c>
      <c r="C182" s="4" t="s">
        <v>1</v>
      </c>
      <c r="D182" s="4">
        <v>165</v>
      </c>
      <c r="E182" s="4">
        <v>61</v>
      </c>
      <c r="F182" s="4" t="s">
        <v>1976</v>
      </c>
      <c r="G182" s="6" t="s">
        <v>1281</v>
      </c>
      <c r="H182" s="4" t="s">
        <v>425</v>
      </c>
    </row>
    <row r="183" spans="1:8" ht="15.75" x14ac:dyDescent="0.25">
      <c r="A183" s="4" t="s">
        <v>2004</v>
      </c>
      <c r="B183" s="5">
        <v>37464</v>
      </c>
      <c r="C183" s="4" t="s">
        <v>1</v>
      </c>
      <c r="D183" s="4">
        <v>165</v>
      </c>
      <c r="E183" s="4">
        <v>49</v>
      </c>
      <c r="F183" s="4" t="s">
        <v>2003</v>
      </c>
      <c r="G183" s="6" t="s">
        <v>1170</v>
      </c>
      <c r="H183" s="4" t="s">
        <v>9</v>
      </c>
    </row>
    <row r="184" spans="1:8" ht="15.75" x14ac:dyDescent="0.25">
      <c r="A184" s="4" t="s">
        <v>2012</v>
      </c>
      <c r="B184" s="5">
        <v>37503</v>
      </c>
      <c r="C184" s="4" t="s">
        <v>1</v>
      </c>
      <c r="D184" s="4">
        <v>150</v>
      </c>
      <c r="E184" s="4">
        <v>81</v>
      </c>
      <c r="F184" s="4" t="s">
        <v>2011</v>
      </c>
      <c r="G184" s="6" t="s">
        <v>1228</v>
      </c>
      <c r="H184" s="4" t="s">
        <v>442</v>
      </c>
    </row>
    <row r="185" spans="1:8" ht="15.75" x14ac:dyDescent="0.25">
      <c r="A185" s="4" t="s">
        <v>2044</v>
      </c>
      <c r="B185" s="5">
        <v>37932</v>
      </c>
      <c r="C185" s="4" t="s">
        <v>1</v>
      </c>
      <c r="D185" s="4">
        <v>166</v>
      </c>
      <c r="E185" s="4">
        <v>52</v>
      </c>
      <c r="F185" s="4" t="s">
        <v>2043</v>
      </c>
      <c r="G185" s="6" t="s">
        <v>1477</v>
      </c>
      <c r="H185" s="4" t="s">
        <v>458</v>
      </c>
    </row>
    <row r="186" spans="1:8" ht="15.75" x14ac:dyDescent="0.25">
      <c r="A186" s="4" t="s">
        <v>2061</v>
      </c>
      <c r="B186" s="5">
        <v>38436</v>
      </c>
      <c r="C186" s="4" t="s">
        <v>1</v>
      </c>
      <c r="D186" s="4">
        <v>154</v>
      </c>
      <c r="E186" s="4">
        <v>83</v>
      </c>
      <c r="F186" s="4" t="s">
        <v>2060</v>
      </c>
      <c r="G186" s="6" t="s">
        <v>1262</v>
      </c>
      <c r="H186" s="4" t="s">
        <v>467</v>
      </c>
    </row>
    <row r="187" spans="1:8" ht="15.75" x14ac:dyDescent="0.25">
      <c r="A187" s="4" t="s">
        <v>2069</v>
      </c>
      <c r="B187" s="5">
        <v>37254</v>
      </c>
      <c r="C187" s="4" t="s">
        <v>1</v>
      </c>
      <c r="D187" s="4">
        <v>180</v>
      </c>
      <c r="E187" s="4">
        <v>76</v>
      </c>
      <c r="F187" s="4" t="s">
        <v>2068</v>
      </c>
      <c r="G187" s="6" t="s">
        <v>1133</v>
      </c>
      <c r="H187" s="4" t="s">
        <v>471</v>
      </c>
    </row>
    <row r="188" spans="1:8" ht="15.75" x14ac:dyDescent="0.25">
      <c r="A188" s="4" t="s">
        <v>2079</v>
      </c>
      <c r="B188" s="5">
        <v>37702</v>
      </c>
      <c r="C188" s="4" t="s">
        <v>1</v>
      </c>
      <c r="D188" s="4">
        <v>180</v>
      </c>
      <c r="E188" s="4">
        <v>94</v>
      </c>
      <c r="F188" s="4" t="s">
        <v>2078</v>
      </c>
      <c r="G188" s="6" t="s">
        <v>1588</v>
      </c>
      <c r="H188" s="4" t="s">
        <v>476</v>
      </c>
    </row>
    <row r="189" spans="1:8" ht="15.75" x14ac:dyDescent="0.25">
      <c r="A189" s="4" t="s">
        <v>2093</v>
      </c>
      <c r="B189" s="5">
        <v>38113</v>
      </c>
      <c r="C189" s="4" t="s">
        <v>1</v>
      </c>
      <c r="D189" s="4">
        <v>162</v>
      </c>
      <c r="E189" s="4">
        <v>65</v>
      </c>
      <c r="F189" s="4" t="s">
        <v>2092</v>
      </c>
      <c r="G189" s="6" t="s">
        <v>1816</v>
      </c>
      <c r="H189" s="4" t="s">
        <v>483</v>
      </c>
    </row>
    <row r="190" spans="1:8" ht="15.75" x14ac:dyDescent="0.25">
      <c r="A190" s="4" t="s">
        <v>2127</v>
      </c>
      <c r="B190" s="5">
        <v>37871</v>
      </c>
      <c r="C190" s="4" t="s">
        <v>1</v>
      </c>
      <c r="D190" s="4">
        <v>168</v>
      </c>
      <c r="E190" s="4">
        <v>69</v>
      </c>
      <c r="F190" s="4" t="s">
        <v>2126</v>
      </c>
      <c r="G190" s="6" t="s">
        <v>1257</v>
      </c>
      <c r="H190" s="4" t="s">
        <v>500</v>
      </c>
    </row>
    <row r="191" spans="1:8" ht="15.75" x14ac:dyDescent="0.25">
      <c r="A191" s="4" t="s">
        <v>2145</v>
      </c>
      <c r="B191" s="5">
        <v>37549</v>
      </c>
      <c r="C191" s="4" t="s">
        <v>1</v>
      </c>
      <c r="D191" s="4">
        <v>169</v>
      </c>
      <c r="E191" s="4">
        <v>51</v>
      </c>
      <c r="F191" s="4" t="s">
        <v>2144</v>
      </c>
      <c r="G191" s="6" t="s">
        <v>1303</v>
      </c>
      <c r="H191" s="4" t="s">
        <v>509</v>
      </c>
    </row>
    <row r="192" spans="1:8" ht="15.75" x14ac:dyDescent="0.25">
      <c r="A192" s="4" t="s">
        <v>2153</v>
      </c>
      <c r="B192" s="5">
        <v>37718</v>
      </c>
      <c r="C192" s="4" t="s">
        <v>1</v>
      </c>
      <c r="D192" s="4">
        <v>152</v>
      </c>
      <c r="E192" s="4">
        <v>92</v>
      </c>
      <c r="F192" s="4" t="s">
        <v>2152</v>
      </c>
      <c r="G192" s="6" t="s">
        <v>1423</v>
      </c>
      <c r="H192" s="4" t="s">
        <v>513</v>
      </c>
    </row>
    <row r="193" spans="1:8" ht="15.75" x14ac:dyDescent="0.25">
      <c r="A193" s="4" t="s">
        <v>2157</v>
      </c>
      <c r="B193" s="5">
        <v>38410</v>
      </c>
      <c r="C193" s="4" t="s">
        <v>1</v>
      </c>
      <c r="D193" s="4">
        <v>179</v>
      </c>
      <c r="E193" s="4">
        <v>72</v>
      </c>
      <c r="F193" s="4" t="s">
        <v>2156</v>
      </c>
      <c r="G193" s="6" t="s">
        <v>1568</v>
      </c>
      <c r="H193" s="4" t="s">
        <v>515</v>
      </c>
    </row>
    <row r="194" spans="1:8" ht="15.75" x14ac:dyDescent="0.25">
      <c r="A194" s="4" t="s">
        <v>2161</v>
      </c>
      <c r="B194" s="5">
        <v>37290</v>
      </c>
      <c r="C194" s="4" t="s">
        <v>1</v>
      </c>
      <c r="D194" s="4">
        <v>154</v>
      </c>
      <c r="E194" s="4">
        <v>95</v>
      </c>
      <c r="F194" s="4" t="s">
        <v>2160</v>
      </c>
      <c r="G194" s="6" t="s">
        <v>1443</v>
      </c>
      <c r="H194" s="4" t="s">
        <v>517</v>
      </c>
    </row>
    <row r="195" spans="1:8" ht="15.75" x14ac:dyDescent="0.25">
      <c r="A195" s="4" t="s">
        <v>2168</v>
      </c>
      <c r="B195" s="5">
        <v>38176</v>
      </c>
      <c r="C195" s="4" t="s">
        <v>1</v>
      </c>
      <c r="D195" s="4">
        <v>153</v>
      </c>
      <c r="E195" s="4">
        <v>75</v>
      </c>
      <c r="F195" s="4" t="s">
        <v>2167</v>
      </c>
      <c r="G195" s="6" t="s">
        <v>1292</v>
      </c>
      <c r="H195" s="4" t="s">
        <v>521</v>
      </c>
    </row>
    <row r="196" spans="1:8" ht="15.75" x14ac:dyDescent="0.25">
      <c r="A196" s="4" t="s">
        <v>2182</v>
      </c>
      <c r="B196" s="5">
        <v>38437</v>
      </c>
      <c r="C196" s="4" t="s">
        <v>1</v>
      </c>
      <c r="D196" s="4">
        <v>159</v>
      </c>
      <c r="E196" s="4">
        <v>76</v>
      </c>
      <c r="F196" s="4" t="s">
        <v>2181</v>
      </c>
      <c r="G196" s="6" t="s">
        <v>1212</v>
      </c>
      <c r="H196" s="4" t="s">
        <v>528</v>
      </c>
    </row>
    <row r="197" spans="1:8" ht="15.75" x14ac:dyDescent="0.25">
      <c r="A197" s="4" t="s">
        <v>2190</v>
      </c>
      <c r="B197" s="5">
        <v>37114</v>
      </c>
      <c r="C197" s="4" t="s">
        <v>1</v>
      </c>
      <c r="D197" s="4">
        <v>172</v>
      </c>
      <c r="E197" s="4">
        <v>90</v>
      </c>
      <c r="F197" s="4" t="s">
        <v>2189</v>
      </c>
      <c r="G197" s="6" t="s">
        <v>1287</v>
      </c>
      <c r="H197" s="4" t="s">
        <v>532</v>
      </c>
    </row>
    <row r="198" spans="1:8" ht="15.75" x14ac:dyDescent="0.25">
      <c r="A198" s="4" t="s">
        <v>2200</v>
      </c>
      <c r="B198" s="5">
        <v>37835</v>
      </c>
      <c r="C198" s="4" t="s">
        <v>1</v>
      </c>
      <c r="D198" s="4">
        <v>173</v>
      </c>
      <c r="E198" s="4">
        <v>84</v>
      </c>
      <c r="F198" s="4" t="s">
        <v>2199</v>
      </c>
      <c r="G198" s="6" t="s">
        <v>1138</v>
      </c>
      <c r="H198" s="4" t="s">
        <v>537</v>
      </c>
    </row>
    <row r="199" spans="1:8" ht="15.75" x14ac:dyDescent="0.25">
      <c r="A199" s="4" t="s">
        <v>2210</v>
      </c>
      <c r="B199" s="5">
        <v>38155</v>
      </c>
      <c r="C199" s="4" t="s">
        <v>1</v>
      </c>
      <c r="D199" s="4">
        <v>177</v>
      </c>
      <c r="E199" s="4">
        <v>91</v>
      </c>
      <c r="F199" s="4" t="s">
        <v>2209</v>
      </c>
      <c r="G199" s="6" t="s">
        <v>1194</v>
      </c>
      <c r="H199" s="4" t="s">
        <v>542</v>
      </c>
    </row>
    <row r="200" spans="1:8" ht="15.75" x14ac:dyDescent="0.25">
      <c r="A200" s="4" t="s">
        <v>2230</v>
      </c>
      <c r="B200" s="5">
        <v>37589</v>
      </c>
      <c r="C200" s="4" t="s">
        <v>1</v>
      </c>
      <c r="D200" s="4">
        <v>150</v>
      </c>
      <c r="E200" s="4">
        <v>67</v>
      </c>
      <c r="F200" s="4" t="s">
        <v>2229</v>
      </c>
      <c r="G200" s="6" t="s">
        <v>1379</v>
      </c>
      <c r="H200" s="4" t="s">
        <v>552</v>
      </c>
    </row>
    <row r="201" spans="1:8" ht="15.75" x14ac:dyDescent="0.25">
      <c r="A201" s="4" t="s">
        <v>2238</v>
      </c>
      <c r="B201" s="5">
        <v>37043</v>
      </c>
      <c r="C201" s="4" t="s">
        <v>1</v>
      </c>
      <c r="D201" s="4">
        <v>153</v>
      </c>
      <c r="E201" s="4">
        <v>81</v>
      </c>
      <c r="F201" s="4" t="s">
        <v>2237</v>
      </c>
      <c r="G201" s="6" t="s">
        <v>1388</v>
      </c>
      <c r="H201" s="4" t="s">
        <v>556</v>
      </c>
    </row>
    <row r="202" spans="1:8" ht="15.75" x14ac:dyDescent="0.25">
      <c r="A202" s="4" t="s">
        <v>2256</v>
      </c>
      <c r="B202" s="5">
        <v>37671</v>
      </c>
      <c r="C202" s="4" t="s">
        <v>1</v>
      </c>
      <c r="D202" s="4">
        <v>178</v>
      </c>
      <c r="E202" s="4">
        <v>47</v>
      </c>
      <c r="F202" s="4" t="s">
        <v>2255</v>
      </c>
      <c r="G202" s="6" t="s">
        <v>1482</v>
      </c>
      <c r="H202" s="4" t="s">
        <v>565</v>
      </c>
    </row>
    <row r="203" spans="1:8" ht="15.75" x14ac:dyDescent="0.25">
      <c r="A203" s="4" t="s">
        <v>2268</v>
      </c>
      <c r="B203" s="5">
        <v>37681</v>
      </c>
      <c r="C203" s="4" t="s">
        <v>1</v>
      </c>
      <c r="D203" s="4">
        <v>151</v>
      </c>
      <c r="E203" s="4">
        <v>59</v>
      </c>
      <c r="F203" s="4" t="s">
        <v>2267</v>
      </c>
      <c r="G203" s="6" t="s">
        <v>1524</v>
      </c>
      <c r="H203" s="4" t="s">
        <v>571</v>
      </c>
    </row>
    <row r="204" spans="1:8" ht="15.75" x14ac:dyDescent="0.25">
      <c r="A204" s="4" t="s">
        <v>2293</v>
      </c>
      <c r="B204" s="5">
        <v>37515</v>
      </c>
      <c r="C204" s="4" t="s">
        <v>1</v>
      </c>
      <c r="D204" s="4">
        <v>161</v>
      </c>
      <c r="E204" s="4">
        <v>62</v>
      </c>
      <c r="F204" s="4" t="s">
        <v>2292</v>
      </c>
      <c r="G204" s="6" t="s">
        <v>1060</v>
      </c>
      <c r="H204" s="4" t="s">
        <v>584</v>
      </c>
    </row>
    <row r="205" spans="1:8" ht="15.75" x14ac:dyDescent="0.25">
      <c r="A205" s="4" t="s">
        <v>2297</v>
      </c>
      <c r="B205" s="5">
        <v>38258</v>
      </c>
      <c r="C205" s="4" t="s">
        <v>1</v>
      </c>
      <c r="D205" s="4">
        <v>150</v>
      </c>
      <c r="E205" s="4">
        <v>80</v>
      </c>
      <c r="F205" s="4" t="s">
        <v>2296</v>
      </c>
      <c r="G205" s="6" t="s">
        <v>1161</v>
      </c>
      <c r="H205" s="4" t="s">
        <v>586</v>
      </c>
    </row>
    <row r="206" spans="1:8" ht="15.75" x14ac:dyDescent="0.25">
      <c r="A206" s="4" t="s">
        <v>2323</v>
      </c>
      <c r="B206" s="5">
        <v>38106</v>
      </c>
      <c r="C206" s="4" t="s">
        <v>1</v>
      </c>
      <c r="D206" s="4">
        <v>160</v>
      </c>
      <c r="E206" s="4">
        <v>68</v>
      </c>
      <c r="F206" s="4" t="s">
        <v>2322</v>
      </c>
      <c r="G206" s="6" t="s">
        <v>1914</v>
      </c>
      <c r="H206" s="4" t="s">
        <v>598</v>
      </c>
    </row>
    <row r="207" spans="1:8" ht="15.75" x14ac:dyDescent="0.25">
      <c r="A207" s="4" t="s">
        <v>2327</v>
      </c>
      <c r="B207" s="5">
        <v>37907</v>
      </c>
      <c r="C207" s="4" t="s">
        <v>1</v>
      </c>
      <c r="D207" s="4">
        <v>177</v>
      </c>
      <c r="E207" s="4">
        <v>66</v>
      </c>
      <c r="F207" s="4" t="s">
        <v>2326</v>
      </c>
      <c r="G207" s="6" t="s">
        <v>1207</v>
      </c>
      <c r="H207" s="4" t="s">
        <v>600</v>
      </c>
    </row>
    <row r="208" spans="1:8" ht="15.75" x14ac:dyDescent="0.25">
      <c r="A208" s="4" t="s">
        <v>2359</v>
      </c>
      <c r="B208" s="5">
        <v>37335</v>
      </c>
      <c r="C208" s="4" t="s">
        <v>1</v>
      </c>
      <c r="D208" s="4">
        <v>166</v>
      </c>
      <c r="E208" s="4">
        <v>95</v>
      </c>
      <c r="F208" s="4" t="s">
        <v>2358</v>
      </c>
      <c r="G208" s="6" t="s">
        <v>1496</v>
      </c>
      <c r="H208" s="4" t="s">
        <v>615</v>
      </c>
    </row>
    <row r="209" spans="1:8" ht="15.75" x14ac:dyDescent="0.25">
      <c r="A209" s="4" t="s">
        <v>2365</v>
      </c>
      <c r="B209" s="5">
        <v>37886</v>
      </c>
      <c r="C209" s="4" t="s">
        <v>1</v>
      </c>
      <c r="D209" s="4">
        <v>174</v>
      </c>
      <c r="E209" s="4">
        <v>53</v>
      </c>
      <c r="F209" s="4" t="s">
        <v>2364</v>
      </c>
      <c r="G209" s="6" t="s">
        <v>1309</v>
      </c>
      <c r="H209" s="4" t="s">
        <v>618</v>
      </c>
    </row>
    <row r="210" spans="1:8" ht="15.75" x14ac:dyDescent="0.25">
      <c r="A210" s="4" t="s">
        <v>2371</v>
      </c>
      <c r="B210" s="5">
        <v>37075</v>
      </c>
      <c r="C210" s="4" t="s">
        <v>1</v>
      </c>
      <c r="D210" s="4">
        <v>151</v>
      </c>
      <c r="E210" s="4">
        <v>70</v>
      </c>
      <c r="F210" s="4" t="s">
        <v>2370</v>
      </c>
      <c r="G210" s="6" t="s">
        <v>1231</v>
      </c>
      <c r="H210" s="4" t="s">
        <v>621</v>
      </c>
    </row>
    <row r="211" spans="1:8" ht="15.75" x14ac:dyDescent="0.25">
      <c r="A211" s="4" t="s">
        <v>2387</v>
      </c>
      <c r="B211" s="5">
        <v>37860</v>
      </c>
      <c r="C211" s="4" t="s">
        <v>1</v>
      </c>
      <c r="D211" s="4">
        <v>158</v>
      </c>
      <c r="E211" s="4">
        <v>70</v>
      </c>
      <c r="F211" s="4" t="s">
        <v>2386</v>
      </c>
      <c r="G211" s="6" t="s">
        <v>1588</v>
      </c>
      <c r="H211" s="4" t="s">
        <v>629</v>
      </c>
    </row>
    <row r="212" spans="1:8" ht="15.75" x14ac:dyDescent="0.25">
      <c r="A212" s="4" t="s">
        <v>2391</v>
      </c>
      <c r="B212" s="5">
        <v>38270</v>
      </c>
      <c r="C212" s="4" t="s">
        <v>1</v>
      </c>
      <c r="D212" s="4">
        <v>171</v>
      </c>
      <c r="E212" s="4">
        <v>76</v>
      </c>
      <c r="F212" s="4" t="s">
        <v>2390</v>
      </c>
      <c r="G212" s="6" t="s">
        <v>1284</v>
      </c>
      <c r="H212" s="4" t="s">
        <v>631</v>
      </c>
    </row>
    <row r="213" spans="1:8" ht="15.75" x14ac:dyDescent="0.25">
      <c r="A213" s="4" t="s">
        <v>2395</v>
      </c>
      <c r="B213" s="5">
        <v>37271</v>
      </c>
      <c r="C213" s="4" t="s">
        <v>1</v>
      </c>
      <c r="D213" s="4">
        <v>164</v>
      </c>
      <c r="E213" s="4">
        <v>94</v>
      </c>
      <c r="F213" s="4" t="s">
        <v>2394</v>
      </c>
      <c r="G213" s="6" t="s">
        <v>1108</v>
      </c>
      <c r="H213" s="4" t="s">
        <v>633</v>
      </c>
    </row>
    <row r="214" spans="1:8" ht="15.75" x14ac:dyDescent="0.25">
      <c r="A214" s="4" t="s">
        <v>2397</v>
      </c>
      <c r="B214" s="5">
        <v>38237</v>
      </c>
      <c r="C214" s="4" t="s">
        <v>1</v>
      </c>
      <c r="D214" s="4">
        <v>176</v>
      </c>
      <c r="E214" s="4">
        <v>93</v>
      </c>
      <c r="F214" s="4" t="s">
        <v>2396</v>
      </c>
      <c r="G214" s="6" t="s">
        <v>1133</v>
      </c>
      <c r="H214" s="4" t="s">
        <v>634</v>
      </c>
    </row>
    <row r="215" spans="1:8" ht="15.75" x14ac:dyDescent="0.25">
      <c r="A215" s="4" t="s">
        <v>2427</v>
      </c>
      <c r="B215" s="5">
        <v>37409</v>
      </c>
      <c r="C215" s="4" t="s">
        <v>1</v>
      </c>
      <c r="D215" s="4">
        <v>154</v>
      </c>
      <c r="E215" s="4">
        <v>75</v>
      </c>
      <c r="F215" s="4" t="s">
        <v>2426</v>
      </c>
      <c r="G215" s="6" t="s">
        <v>1577</v>
      </c>
      <c r="H215" s="4" t="s">
        <v>649</v>
      </c>
    </row>
    <row r="216" spans="1:8" ht="15.75" x14ac:dyDescent="0.25">
      <c r="A216" s="4" t="s">
        <v>2443</v>
      </c>
      <c r="B216" s="5">
        <v>37499</v>
      </c>
      <c r="C216" s="4" t="s">
        <v>1</v>
      </c>
      <c r="D216" s="4">
        <v>163</v>
      </c>
      <c r="E216" s="4">
        <v>57</v>
      </c>
      <c r="F216" s="4" t="s">
        <v>2442</v>
      </c>
      <c r="G216" s="6" t="s">
        <v>1201</v>
      </c>
      <c r="H216" s="4" t="s">
        <v>657</v>
      </c>
    </row>
    <row r="217" spans="1:8" ht="15.75" x14ac:dyDescent="0.25">
      <c r="A217" s="4" t="s">
        <v>2449</v>
      </c>
      <c r="B217" s="5">
        <v>38121</v>
      </c>
      <c r="C217" s="4" t="s">
        <v>1</v>
      </c>
      <c r="D217" s="4">
        <v>157</v>
      </c>
      <c r="E217" s="4">
        <v>47</v>
      </c>
      <c r="F217" s="4" t="s">
        <v>2448</v>
      </c>
      <c r="G217" s="6" t="s">
        <v>1057</v>
      </c>
      <c r="H217" s="4" t="s">
        <v>660</v>
      </c>
    </row>
    <row r="218" spans="1:8" ht="15.75" x14ac:dyDescent="0.25">
      <c r="A218" s="4" t="s">
        <v>2453</v>
      </c>
      <c r="B218" s="5">
        <v>37092</v>
      </c>
      <c r="C218" s="4" t="s">
        <v>1</v>
      </c>
      <c r="D218" s="4">
        <v>176</v>
      </c>
      <c r="E218" s="4">
        <v>53</v>
      </c>
      <c r="F218" s="4" t="s">
        <v>2452</v>
      </c>
      <c r="G218" s="6" t="s">
        <v>1201</v>
      </c>
      <c r="H218" s="4" t="s">
        <v>662</v>
      </c>
    </row>
    <row r="219" spans="1:8" ht="15.75" x14ac:dyDescent="0.25">
      <c r="A219" s="4" t="s">
        <v>2459</v>
      </c>
      <c r="B219" s="5">
        <v>37754</v>
      </c>
      <c r="C219" s="4" t="s">
        <v>1</v>
      </c>
      <c r="D219" s="4">
        <v>169</v>
      </c>
      <c r="E219" s="4">
        <v>62</v>
      </c>
      <c r="F219" s="4" t="s">
        <v>2458</v>
      </c>
      <c r="G219" s="6" t="s">
        <v>1292</v>
      </c>
      <c r="H219" s="4" t="s">
        <v>665</v>
      </c>
    </row>
    <row r="220" spans="1:8" ht="15.75" x14ac:dyDescent="0.25">
      <c r="A220" s="4" t="s">
        <v>2463</v>
      </c>
      <c r="B220" s="5">
        <v>37719</v>
      </c>
      <c r="C220" s="4" t="s">
        <v>1</v>
      </c>
      <c r="D220" s="4">
        <v>179</v>
      </c>
      <c r="E220" s="4">
        <v>47</v>
      </c>
      <c r="F220" s="4" t="s">
        <v>2462</v>
      </c>
      <c r="G220" s="6" t="s">
        <v>1194</v>
      </c>
      <c r="H220" s="4" t="s">
        <v>667</v>
      </c>
    </row>
    <row r="221" spans="1:8" ht="15.75" x14ac:dyDescent="0.25">
      <c r="A221" s="4" t="s">
        <v>2530</v>
      </c>
      <c r="B221" s="5">
        <v>37815</v>
      </c>
      <c r="C221" s="4" t="s">
        <v>1</v>
      </c>
      <c r="D221" s="4">
        <v>176</v>
      </c>
      <c r="E221" s="4">
        <v>84</v>
      </c>
      <c r="F221" s="4" t="s">
        <v>2529</v>
      </c>
      <c r="G221" s="6" t="s">
        <v>1477</v>
      </c>
      <c r="H221" s="4" t="s">
        <v>701</v>
      </c>
    </row>
    <row r="222" spans="1:8" ht="15.75" x14ac:dyDescent="0.25">
      <c r="A222" s="4" t="s">
        <v>2565</v>
      </c>
      <c r="B222" s="5">
        <v>37235</v>
      </c>
      <c r="C222" s="4" t="s">
        <v>1</v>
      </c>
      <c r="D222" s="4">
        <v>156</v>
      </c>
      <c r="E222" s="4">
        <v>86</v>
      </c>
      <c r="F222" s="4" t="s">
        <v>2564</v>
      </c>
      <c r="G222" s="6" t="s">
        <v>1388</v>
      </c>
      <c r="H222" s="4" t="s">
        <v>719</v>
      </c>
    </row>
    <row r="223" spans="1:8" ht="15.75" x14ac:dyDescent="0.25">
      <c r="A223" s="4" t="s">
        <v>2581</v>
      </c>
      <c r="B223" s="5">
        <v>37045</v>
      </c>
      <c r="C223" s="4" t="s">
        <v>1</v>
      </c>
      <c r="D223" s="4">
        <v>152</v>
      </c>
      <c r="E223" s="4">
        <v>63</v>
      </c>
      <c r="F223" s="4" t="s">
        <v>1514</v>
      </c>
      <c r="G223" s="6" t="s">
        <v>1269</v>
      </c>
      <c r="H223" s="4" t="s">
        <v>728</v>
      </c>
    </row>
    <row r="224" spans="1:8" ht="15.75" x14ac:dyDescent="0.25">
      <c r="A224" s="4" t="s">
        <v>2587</v>
      </c>
      <c r="B224" s="5">
        <v>37834</v>
      </c>
      <c r="C224" s="4" t="s">
        <v>1</v>
      </c>
      <c r="D224" s="4">
        <v>164</v>
      </c>
      <c r="E224" s="4">
        <v>72</v>
      </c>
      <c r="F224" s="4" t="s">
        <v>2586</v>
      </c>
      <c r="G224" s="6" t="s">
        <v>1133</v>
      </c>
      <c r="H224" s="4" t="s">
        <v>730</v>
      </c>
    </row>
    <row r="225" spans="1:8" ht="15.75" x14ac:dyDescent="0.25">
      <c r="A225" s="4" t="s">
        <v>2593</v>
      </c>
      <c r="B225" s="5">
        <v>37288</v>
      </c>
      <c r="C225" s="4" t="s">
        <v>1</v>
      </c>
      <c r="D225" s="4">
        <v>166</v>
      </c>
      <c r="E225" s="4">
        <v>69</v>
      </c>
      <c r="F225" s="4" t="s">
        <v>2592</v>
      </c>
      <c r="G225" s="6" t="s">
        <v>1711</v>
      </c>
      <c r="H225" s="4" t="s">
        <v>733</v>
      </c>
    </row>
    <row r="226" spans="1:8" ht="15.75" x14ac:dyDescent="0.25">
      <c r="A226" s="4" t="s">
        <v>2597</v>
      </c>
      <c r="B226" s="5">
        <v>37331</v>
      </c>
      <c r="C226" s="4" t="s">
        <v>1</v>
      </c>
      <c r="D226" s="4">
        <v>173</v>
      </c>
      <c r="E226" s="4">
        <v>57</v>
      </c>
      <c r="F226" s="4" t="s">
        <v>2596</v>
      </c>
      <c r="G226" s="6" t="s">
        <v>1066</v>
      </c>
      <c r="H226" s="4" t="s">
        <v>735</v>
      </c>
    </row>
    <row r="227" spans="1:8" ht="15.75" x14ac:dyDescent="0.25">
      <c r="A227" s="4" t="s">
        <v>2601</v>
      </c>
      <c r="B227" s="5">
        <v>37615</v>
      </c>
      <c r="C227" s="4" t="s">
        <v>1</v>
      </c>
      <c r="D227" s="4">
        <v>179</v>
      </c>
      <c r="E227" s="4">
        <v>62</v>
      </c>
      <c r="F227" s="4" t="s">
        <v>2600</v>
      </c>
      <c r="G227" s="6" t="s">
        <v>1309</v>
      </c>
      <c r="H227" s="4" t="s">
        <v>737</v>
      </c>
    </row>
    <row r="228" spans="1:8" ht="15.75" x14ac:dyDescent="0.25">
      <c r="A228" s="4" t="s">
        <v>2613</v>
      </c>
      <c r="B228" s="5">
        <v>37379</v>
      </c>
      <c r="C228" s="4" t="s">
        <v>1</v>
      </c>
      <c r="D228" s="4">
        <v>170</v>
      </c>
      <c r="E228" s="4">
        <v>56</v>
      </c>
      <c r="F228" s="4" t="s">
        <v>2612</v>
      </c>
      <c r="G228" s="6" t="s">
        <v>1138</v>
      </c>
      <c r="H228" s="4" t="s">
        <v>743</v>
      </c>
    </row>
    <row r="229" spans="1:8" ht="15.75" x14ac:dyDescent="0.25">
      <c r="A229" s="4" t="s">
        <v>2619</v>
      </c>
      <c r="B229" s="5">
        <v>37567</v>
      </c>
      <c r="C229" s="4" t="s">
        <v>1</v>
      </c>
      <c r="D229" s="4">
        <v>150</v>
      </c>
      <c r="E229" s="4">
        <v>85</v>
      </c>
      <c r="F229" s="4" t="s">
        <v>2618</v>
      </c>
      <c r="G229" s="6" t="s">
        <v>1161</v>
      </c>
      <c r="H229" s="4" t="s">
        <v>746</v>
      </c>
    </row>
    <row r="230" spans="1:8" ht="15.75" x14ac:dyDescent="0.25">
      <c r="A230" s="4" t="s">
        <v>2641</v>
      </c>
      <c r="B230" s="5">
        <v>37924</v>
      </c>
      <c r="C230" s="4" t="s">
        <v>1</v>
      </c>
      <c r="D230" s="4">
        <v>173</v>
      </c>
      <c r="E230" s="4">
        <v>81</v>
      </c>
      <c r="F230" s="4" t="s">
        <v>2640</v>
      </c>
      <c r="G230" s="6" t="s">
        <v>1194</v>
      </c>
      <c r="H230" s="4" t="s">
        <v>757</v>
      </c>
    </row>
    <row r="231" spans="1:8" ht="15.75" x14ac:dyDescent="0.25">
      <c r="A231" s="4" t="s">
        <v>2661</v>
      </c>
      <c r="B231" s="5">
        <v>37897</v>
      </c>
      <c r="C231" s="4" t="s">
        <v>1</v>
      </c>
      <c r="D231" s="4">
        <v>180</v>
      </c>
      <c r="E231" s="4">
        <v>85</v>
      </c>
      <c r="F231" s="4" t="s">
        <v>2660</v>
      </c>
      <c r="G231" s="6" t="s">
        <v>1428</v>
      </c>
      <c r="H231" s="4" t="s">
        <v>767</v>
      </c>
    </row>
    <row r="232" spans="1:8" ht="15.75" x14ac:dyDescent="0.25">
      <c r="A232" s="4" t="s">
        <v>2675</v>
      </c>
      <c r="B232" s="5">
        <v>37761</v>
      </c>
      <c r="C232" s="4" t="s">
        <v>1</v>
      </c>
      <c r="D232" s="4">
        <v>169</v>
      </c>
      <c r="E232" s="4">
        <v>66</v>
      </c>
      <c r="F232" s="4" t="s">
        <v>1471</v>
      </c>
      <c r="G232" s="6" t="s">
        <v>1482</v>
      </c>
      <c r="H232" s="4" t="s">
        <v>775</v>
      </c>
    </row>
    <row r="233" spans="1:8" ht="15.75" x14ac:dyDescent="0.25">
      <c r="A233" s="4" t="s">
        <v>2683</v>
      </c>
      <c r="B233" s="5">
        <v>37929</v>
      </c>
      <c r="C233" s="4" t="s">
        <v>1</v>
      </c>
      <c r="D233" s="4">
        <v>163</v>
      </c>
      <c r="E233" s="4">
        <v>67</v>
      </c>
      <c r="F233" s="4" t="s">
        <v>2682</v>
      </c>
      <c r="G233" s="6" t="s">
        <v>1284</v>
      </c>
      <c r="H233" s="4" t="s">
        <v>779</v>
      </c>
    </row>
    <row r="234" spans="1:8" ht="15.75" x14ac:dyDescent="0.25">
      <c r="A234" s="4" t="s">
        <v>2744</v>
      </c>
      <c r="B234" s="5">
        <v>37442</v>
      </c>
      <c r="C234" s="4" t="s">
        <v>1</v>
      </c>
      <c r="D234" s="4">
        <v>163</v>
      </c>
      <c r="E234" s="4">
        <v>45</v>
      </c>
      <c r="F234" s="4" t="s">
        <v>2743</v>
      </c>
      <c r="G234" s="6" t="s">
        <v>1251</v>
      </c>
      <c r="H234" s="4" t="s">
        <v>810</v>
      </c>
    </row>
    <row r="235" spans="1:8" ht="15.75" x14ac:dyDescent="0.25">
      <c r="A235" s="4" t="s">
        <v>2746</v>
      </c>
      <c r="B235" s="5">
        <v>37676</v>
      </c>
      <c r="C235" s="4" t="s">
        <v>1</v>
      </c>
      <c r="D235" s="4">
        <v>161</v>
      </c>
      <c r="E235" s="4">
        <v>51</v>
      </c>
      <c r="F235" s="4" t="s">
        <v>2745</v>
      </c>
      <c r="G235" s="6" t="s">
        <v>1336</v>
      </c>
      <c r="H235" s="4" t="s">
        <v>811</v>
      </c>
    </row>
    <row r="236" spans="1:8" ht="15.75" x14ac:dyDescent="0.25">
      <c r="A236" s="4" t="s">
        <v>2750</v>
      </c>
      <c r="B236" s="5">
        <v>38119</v>
      </c>
      <c r="C236" s="4" t="s">
        <v>1</v>
      </c>
      <c r="D236" s="4">
        <v>154</v>
      </c>
      <c r="E236" s="4">
        <v>58</v>
      </c>
      <c r="F236" s="4" t="s">
        <v>2749</v>
      </c>
      <c r="G236" s="6" t="s">
        <v>1114</v>
      </c>
      <c r="H236" s="4" t="s">
        <v>813</v>
      </c>
    </row>
    <row r="237" spans="1:8" ht="15.75" x14ac:dyDescent="0.25">
      <c r="A237" s="4" t="s">
        <v>2752</v>
      </c>
      <c r="B237" s="5">
        <v>37743</v>
      </c>
      <c r="C237" s="4" t="s">
        <v>1</v>
      </c>
      <c r="D237" s="4">
        <v>180</v>
      </c>
      <c r="E237" s="4">
        <v>84</v>
      </c>
      <c r="F237" s="4" t="s">
        <v>2751</v>
      </c>
      <c r="G237" s="6" t="s">
        <v>1117</v>
      </c>
      <c r="H237" s="4" t="s">
        <v>814</v>
      </c>
    </row>
    <row r="238" spans="1:8" ht="15.75" x14ac:dyDescent="0.25">
      <c r="A238" s="4" t="s">
        <v>2764</v>
      </c>
      <c r="B238" s="5">
        <v>37690</v>
      </c>
      <c r="C238" s="4" t="s">
        <v>1</v>
      </c>
      <c r="D238" s="4">
        <v>170</v>
      </c>
      <c r="E238" s="4">
        <v>63</v>
      </c>
      <c r="F238" s="4" t="s">
        <v>2763</v>
      </c>
      <c r="G238" s="6" t="s">
        <v>1914</v>
      </c>
      <c r="H238" s="4" t="s">
        <v>819</v>
      </c>
    </row>
    <row r="239" spans="1:8" ht="15.75" x14ac:dyDescent="0.25">
      <c r="A239" s="4" t="s">
        <v>2765</v>
      </c>
      <c r="B239" s="5">
        <v>37764</v>
      </c>
      <c r="C239" s="4" t="s">
        <v>1</v>
      </c>
      <c r="D239" s="4">
        <v>164</v>
      </c>
      <c r="E239" s="4">
        <v>79</v>
      </c>
      <c r="F239" s="4" t="s">
        <v>1062</v>
      </c>
      <c r="G239" s="6" t="s">
        <v>1220</v>
      </c>
      <c r="H239" s="4" t="s">
        <v>820</v>
      </c>
    </row>
    <row r="240" spans="1:8" ht="15.75" x14ac:dyDescent="0.25">
      <c r="A240" s="4" t="s">
        <v>2767</v>
      </c>
      <c r="B240" s="5">
        <v>37129</v>
      </c>
      <c r="C240" s="4" t="s">
        <v>1</v>
      </c>
      <c r="D240" s="4">
        <v>173</v>
      </c>
      <c r="E240" s="4">
        <v>59</v>
      </c>
      <c r="F240" s="4" t="s">
        <v>2766</v>
      </c>
      <c r="G240" s="6" t="s">
        <v>1774</v>
      </c>
      <c r="H240" s="4" t="s">
        <v>821</v>
      </c>
    </row>
    <row r="241" spans="1:8" ht="15.75" x14ac:dyDescent="0.25">
      <c r="A241" s="4" t="s">
        <v>2773</v>
      </c>
      <c r="B241" s="5">
        <v>37202</v>
      </c>
      <c r="C241" s="4" t="s">
        <v>1</v>
      </c>
      <c r="D241" s="4">
        <v>163</v>
      </c>
      <c r="E241" s="4">
        <v>51</v>
      </c>
      <c r="F241" s="4" t="s">
        <v>2772</v>
      </c>
      <c r="G241" s="6" t="s">
        <v>1228</v>
      </c>
      <c r="H241" s="4" t="s">
        <v>824</v>
      </c>
    </row>
    <row r="242" spans="1:8" ht="15.75" x14ac:dyDescent="0.25">
      <c r="A242" s="4" t="s">
        <v>2783</v>
      </c>
      <c r="B242" s="5">
        <v>37015</v>
      </c>
      <c r="C242" s="4" t="s">
        <v>1</v>
      </c>
      <c r="D242" s="4">
        <v>154</v>
      </c>
      <c r="E242" s="4">
        <v>62</v>
      </c>
      <c r="F242" s="4" t="s">
        <v>2782</v>
      </c>
      <c r="G242" s="6" t="s">
        <v>1241</v>
      </c>
      <c r="H242" s="4" t="s">
        <v>829</v>
      </c>
    </row>
    <row r="243" spans="1:8" ht="15.75" x14ac:dyDescent="0.25">
      <c r="A243" s="4" t="s">
        <v>2805</v>
      </c>
      <c r="B243" s="5">
        <v>37595</v>
      </c>
      <c r="C243" s="4" t="s">
        <v>1</v>
      </c>
      <c r="D243" s="4">
        <v>154</v>
      </c>
      <c r="E243" s="4">
        <v>60</v>
      </c>
      <c r="F243" s="4" t="s">
        <v>2804</v>
      </c>
      <c r="G243" s="6" t="s">
        <v>1352</v>
      </c>
      <c r="H243" s="4" t="s">
        <v>840</v>
      </c>
    </row>
    <row r="244" spans="1:8" ht="15.75" x14ac:dyDescent="0.25">
      <c r="A244" s="4" t="s">
        <v>2815</v>
      </c>
      <c r="B244" s="5">
        <v>38328</v>
      </c>
      <c r="C244" s="4" t="s">
        <v>1</v>
      </c>
      <c r="D244" s="4">
        <v>178</v>
      </c>
      <c r="E244" s="4">
        <v>87</v>
      </c>
      <c r="F244" s="4" t="s">
        <v>2814</v>
      </c>
      <c r="G244" s="6" t="s">
        <v>1173</v>
      </c>
      <c r="H244" s="4" t="s">
        <v>845</v>
      </c>
    </row>
    <row r="245" spans="1:8" ht="15.75" x14ac:dyDescent="0.25">
      <c r="A245" s="4" t="s">
        <v>2824</v>
      </c>
      <c r="B245" s="5">
        <v>37164</v>
      </c>
      <c r="C245" s="4" t="s">
        <v>1</v>
      </c>
      <c r="D245" s="4">
        <v>179</v>
      </c>
      <c r="E245" s="4">
        <v>51</v>
      </c>
      <c r="F245" s="4" t="s">
        <v>2823</v>
      </c>
      <c r="G245" s="6" t="s">
        <v>1114</v>
      </c>
      <c r="H245" s="4" t="s">
        <v>850</v>
      </c>
    </row>
    <row r="246" spans="1:8" ht="15.75" x14ac:dyDescent="0.25">
      <c r="A246" s="4" t="s">
        <v>2828</v>
      </c>
      <c r="B246" s="5">
        <v>38299</v>
      </c>
      <c r="C246" s="4" t="s">
        <v>1</v>
      </c>
      <c r="D246" s="4">
        <v>172</v>
      </c>
      <c r="E246" s="4">
        <v>51</v>
      </c>
      <c r="F246" s="4" t="s">
        <v>2827</v>
      </c>
      <c r="G246" s="6" t="s">
        <v>1081</v>
      </c>
      <c r="H246" s="4" t="s">
        <v>16</v>
      </c>
    </row>
    <row r="247" spans="1:8" ht="15.75" x14ac:dyDescent="0.25">
      <c r="A247" s="4" t="s">
        <v>2842</v>
      </c>
      <c r="B247" s="5">
        <v>37135</v>
      </c>
      <c r="C247" s="4" t="s">
        <v>1</v>
      </c>
      <c r="D247" s="4">
        <v>156</v>
      </c>
      <c r="E247" s="4">
        <v>86</v>
      </c>
      <c r="F247" s="4" t="s">
        <v>2841</v>
      </c>
      <c r="G247" s="6" t="s">
        <v>1141</v>
      </c>
      <c r="H247" s="4" t="s">
        <v>856</v>
      </c>
    </row>
    <row r="248" spans="1:8" ht="15.75" x14ac:dyDescent="0.25">
      <c r="A248" s="4" t="s">
        <v>2872</v>
      </c>
      <c r="B248" s="5">
        <v>38373</v>
      </c>
      <c r="C248" s="4" t="s">
        <v>1</v>
      </c>
      <c r="D248" s="4">
        <v>180</v>
      </c>
      <c r="E248" s="4">
        <v>91</v>
      </c>
      <c r="F248" s="4" t="s">
        <v>2871</v>
      </c>
      <c r="G248" s="6" t="s">
        <v>1111</v>
      </c>
      <c r="H248" s="4" t="s">
        <v>871</v>
      </c>
    </row>
    <row r="249" spans="1:8" ht="15.75" x14ac:dyDescent="0.25">
      <c r="A249" s="4" t="s">
        <v>2890</v>
      </c>
      <c r="B249" s="5">
        <v>38330</v>
      </c>
      <c r="C249" s="4" t="s">
        <v>1</v>
      </c>
      <c r="D249" s="4">
        <v>174</v>
      </c>
      <c r="E249" s="4">
        <v>76</v>
      </c>
      <c r="F249" s="4" t="s">
        <v>2889</v>
      </c>
      <c r="G249" s="6" t="s">
        <v>1341</v>
      </c>
      <c r="H249" s="4" t="s">
        <v>880</v>
      </c>
    </row>
    <row r="250" spans="1:8" ht="15.75" x14ac:dyDescent="0.25">
      <c r="A250" s="4" t="s">
        <v>2892</v>
      </c>
      <c r="B250" s="5">
        <v>37250</v>
      </c>
      <c r="C250" s="4" t="s">
        <v>1</v>
      </c>
      <c r="D250" s="4">
        <v>164</v>
      </c>
      <c r="E250" s="4">
        <v>80</v>
      </c>
      <c r="F250" s="4" t="s">
        <v>2891</v>
      </c>
      <c r="G250" s="6" t="s">
        <v>1204</v>
      </c>
      <c r="H250" s="4" t="s">
        <v>881</v>
      </c>
    </row>
    <row r="251" spans="1:8" ht="15.75" x14ac:dyDescent="0.25">
      <c r="A251" s="4" t="s">
        <v>2894</v>
      </c>
      <c r="B251" s="5">
        <v>38119</v>
      </c>
      <c r="C251" s="4" t="s">
        <v>1</v>
      </c>
      <c r="D251" s="4">
        <v>180</v>
      </c>
      <c r="E251" s="4">
        <v>90</v>
      </c>
      <c r="F251" s="4" t="s">
        <v>2893</v>
      </c>
      <c r="G251" s="6" t="s">
        <v>1521</v>
      </c>
      <c r="H251" s="4" t="s">
        <v>882</v>
      </c>
    </row>
    <row r="252" spans="1:8" ht="15.75" x14ac:dyDescent="0.25">
      <c r="A252" s="4" t="s">
        <v>2900</v>
      </c>
      <c r="B252" s="5">
        <v>37840</v>
      </c>
      <c r="C252" s="4" t="s">
        <v>1</v>
      </c>
      <c r="D252" s="4">
        <v>179</v>
      </c>
      <c r="E252" s="4">
        <v>64</v>
      </c>
      <c r="F252" s="4" t="s">
        <v>2899</v>
      </c>
      <c r="G252" s="6" t="s">
        <v>1225</v>
      </c>
      <c r="H252" s="4" t="s">
        <v>885</v>
      </c>
    </row>
    <row r="253" spans="1:8" ht="15.75" x14ac:dyDescent="0.25">
      <c r="A253" s="4" t="s">
        <v>2914</v>
      </c>
      <c r="B253" s="5">
        <v>38234</v>
      </c>
      <c r="C253" s="4" t="s">
        <v>1</v>
      </c>
      <c r="D253" s="4">
        <v>177</v>
      </c>
      <c r="E253" s="4">
        <v>63</v>
      </c>
      <c r="F253" s="4" t="s">
        <v>2913</v>
      </c>
      <c r="G253" s="6" t="s">
        <v>1207</v>
      </c>
      <c r="H253" s="4" t="s">
        <v>892</v>
      </c>
    </row>
    <row r="254" spans="1:8" ht="15.75" x14ac:dyDescent="0.25">
      <c r="A254" s="4" t="s">
        <v>2916</v>
      </c>
      <c r="B254" s="5">
        <v>37026</v>
      </c>
      <c r="C254" s="4" t="s">
        <v>1</v>
      </c>
      <c r="D254" s="4">
        <v>172</v>
      </c>
      <c r="E254" s="4">
        <v>68</v>
      </c>
      <c r="F254" s="4" t="s">
        <v>2915</v>
      </c>
      <c r="G254" s="6" t="s">
        <v>1149</v>
      </c>
      <c r="H254" s="4" t="s">
        <v>893</v>
      </c>
    </row>
    <row r="255" spans="1:8" ht="15.75" x14ac:dyDescent="0.25">
      <c r="A255" s="4" t="s">
        <v>2928</v>
      </c>
      <c r="B255" s="5">
        <v>37631</v>
      </c>
      <c r="C255" s="4" t="s">
        <v>1</v>
      </c>
      <c r="D255" s="4">
        <v>154</v>
      </c>
      <c r="E255" s="4">
        <v>94</v>
      </c>
      <c r="F255" s="4" t="s">
        <v>2927</v>
      </c>
      <c r="G255" s="6" t="s">
        <v>1370</v>
      </c>
      <c r="H255" s="4" t="s">
        <v>899</v>
      </c>
    </row>
    <row r="256" spans="1:8" ht="15.75" x14ac:dyDescent="0.25">
      <c r="A256" s="4" t="s">
        <v>2938</v>
      </c>
      <c r="B256" s="5">
        <v>38425</v>
      </c>
      <c r="C256" s="4" t="s">
        <v>1</v>
      </c>
      <c r="D256" s="4">
        <v>167</v>
      </c>
      <c r="E256" s="4">
        <v>94</v>
      </c>
      <c r="F256" s="4" t="s">
        <v>2937</v>
      </c>
      <c r="G256" s="6" t="s">
        <v>1923</v>
      </c>
      <c r="H256" s="4" t="s">
        <v>904</v>
      </c>
    </row>
    <row r="257" spans="1:8" ht="15.75" x14ac:dyDescent="0.25">
      <c r="A257" s="4" t="s">
        <v>2940</v>
      </c>
      <c r="B257" s="5">
        <v>38450</v>
      </c>
      <c r="C257" s="4" t="s">
        <v>1</v>
      </c>
      <c r="D257" s="4">
        <v>163</v>
      </c>
      <c r="E257" s="4">
        <v>72</v>
      </c>
      <c r="F257" s="4" t="s">
        <v>2939</v>
      </c>
      <c r="G257" s="6" t="s">
        <v>1428</v>
      </c>
      <c r="H257" s="4" t="s">
        <v>905</v>
      </c>
    </row>
    <row r="258" spans="1:8" ht="15.75" x14ac:dyDescent="0.25">
      <c r="A258" s="4" t="s">
        <v>2946</v>
      </c>
      <c r="B258" s="5">
        <v>37464</v>
      </c>
      <c r="C258" s="4" t="s">
        <v>1</v>
      </c>
      <c r="D258" s="4">
        <v>156</v>
      </c>
      <c r="E258" s="4">
        <v>87</v>
      </c>
      <c r="F258" s="4" t="s">
        <v>2945</v>
      </c>
      <c r="G258" s="6" t="s">
        <v>1254</v>
      </c>
      <c r="H258" s="4" t="s">
        <v>908</v>
      </c>
    </row>
    <row r="259" spans="1:8" ht="15.75" x14ac:dyDescent="0.25">
      <c r="A259" s="4" t="s">
        <v>2978</v>
      </c>
      <c r="B259" s="5">
        <v>38267</v>
      </c>
      <c r="C259" s="4" t="s">
        <v>1</v>
      </c>
      <c r="D259" s="4">
        <v>167</v>
      </c>
      <c r="E259" s="4">
        <v>49</v>
      </c>
      <c r="F259" s="4" t="s">
        <v>2977</v>
      </c>
      <c r="G259" s="6" t="s">
        <v>1234</v>
      </c>
      <c r="H259" s="4" t="s">
        <v>923</v>
      </c>
    </row>
    <row r="260" spans="1:8" ht="15.75" x14ac:dyDescent="0.25">
      <c r="A260" s="4" t="s">
        <v>2992</v>
      </c>
      <c r="B260" s="5">
        <v>38056</v>
      </c>
      <c r="C260" s="4" t="s">
        <v>1</v>
      </c>
      <c r="D260" s="4">
        <v>159</v>
      </c>
      <c r="E260" s="4">
        <v>81</v>
      </c>
      <c r="F260" s="4" t="s">
        <v>2991</v>
      </c>
      <c r="G260" s="6" t="s">
        <v>1568</v>
      </c>
      <c r="H260" s="4" t="s">
        <v>930</v>
      </c>
    </row>
    <row r="261" spans="1:8" ht="15.75" x14ac:dyDescent="0.25">
      <c r="A261" s="4" t="s">
        <v>3018</v>
      </c>
      <c r="B261" s="5">
        <v>37031</v>
      </c>
      <c r="C261" s="4" t="s">
        <v>1</v>
      </c>
      <c r="D261" s="4">
        <v>172</v>
      </c>
      <c r="E261" s="4">
        <v>46</v>
      </c>
      <c r="F261" s="4" t="s">
        <v>3017</v>
      </c>
      <c r="G261" s="6" t="s">
        <v>1231</v>
      </c>
      <c r="H261" s="4" t="s">
        <v>944</v>
      </c>
    </row>
    <row r="262" spans="1:8" ht="15.75" x14ac:dyDescent="0.25">
      <c r="A262" s="4" t="s">
        <v>3020</v>
      </c>
      <c r="B262" s="5">
        <v>37323</v>
      </c>
      <c r="C262" s="4" t="s">
        <v>1</v>
      </c>
      <c r="D262" s="4">
        <v>156</v>
      </c>
      <c r="E262" s="4">
        <v>95</v>
      </c>
      <c r="F262" s="4" t="s">
        <v>3019</v>
      </c>
      <c r="G262" s="6" t="s">
        <v>1117</v>
      </c>
      <c r="H262" s="4" t="s">
        <v>945</v>
      </c>
    </row>
    <row r="263" spans="1:8" ht="15.75" x14ac:dyDescent="0.25">
      <c r="A263" s="4" t="s">
        <v>3029</v>
      </c>
      <c r="B263" s="5">
        <v>37085</v>
      </c>
      <c r="C263" s="4" t="s">
        <v>1</v>
      </c>
      <c r="D263" s="4">
        <v>153</v>
      </c>
      <c r="E263" s="4">
        <v>76</v>
      </c>
      <c r="F263" s="4" t="s">
        <v>3028</v>
      </c>
      <c r="G263" s="6" t="s">
        <v>1284</v>
      </c>
      <c r="H263" s="4" t="s">
        <v>950</v>
      </c>
    </row>
    <row r="264" spans="1:8" ht="15.75" x14ac:dyDescent="0.25">
      <c r="A264" s="4" t="s">
        <v>3069</v>
      </c>
      <c r="B264" s="5">
        <v>37736</v>
      </c>
      <c r="C264" s="4" t="s">
        <v>1</v>
      </c>
      <c r="D264" s="4">
        <v>152</v>
      </c>
      <c r="E264" s="4">
        <v>94</v>
      </c>
      <c r="F264" s="4" t="s">
        <v>3068</v>
      </c>
      <c r="G264" s="6" t="s">
        <v>1496</v>
      </c>
      <c r="H264" s="4" t="s">
        <v>970</v>
      </c>
    </row>
    <row r="265" spans="1:8" ht="15.75" x14ac:dyDescent="0.25">
      <c r="A265" s="4" t="s">
        <v>3078</v>
      </c>
      <c r="B265" s="5">
        <v>37419</v>
      </c>
      <c r="C265" s="4" t="s">
        <v>1</v>
      </c>
      <c r="D265" s="4">
        <v>167</v>
      </c>
      <c r="E265" s="4">
        <v>70</v>
      </c>
      <c r="F265" s="4" t="s">
        <v>3077</v>
      </c>
      <c r="G265" s="6" t="s">
        <v>1316</v>
      </c>
      <c r="H265" s="4" t="s">
        <v>975</v>
      </c>
    </row>
    <row r="266" spans="1:8" ht="15.75" x14ac:dyDescent="0.25">
      <c r="A266" s="4" t="s">
        <v>3098</v>
      </c>
      <c r="B266" s="5">
        <v>38423</v>
      </c>
      <c r="C266" s="4" t="s">
        <v>1</v>
      </c>
      <c r="D266" s="4">
        <v>159</v>
      </c>
      <c r="E266" s="4">
        <v>75</v>
      </c>
      <c r="F266" s="4" t="s">
        <v>3097</v>
      </c>
      <c r="G266" s="6" t="s">
        <v>1474</v>
      </c>
      <c r="H266" s="4" t="s">
        <v>985</v>
      </c>
    </row>
    <row r="267" spans="1:8" ht="15.75" x14ac:dyDescent="0.25">
      <c r="A267" s="4" t="s">
        <v>3111</v>
      </c>
      <c r="B267" s="5">
        <v>37741</v>
      </c>
      <c r="C267" s="4" t="s">
        <v>1</v>
      </c>
      <c r="D267" s="4">
        <v>168</v>
      </c>
      <c r="E267" s="4">
        <v>72</v>
      </c>
      <c r="F267" s="4" t="s">
        <v>3110</v>
      </c>
      <c r="G267" s="6" t="s">
        <v>1251</v>
      </c>
      <c r="H267" s="4" t="s">
        <v>992</v>
      </c>
    </row>
    <row r="268" spans="1:8" ht="15.75" x14ac:dyDescent="0.25">
      <c r="A268" s="4" t="s">
        <v>3125</v>
      </c>
      <c r="B268" s="5">
        <v>38331</v>
      </c>
      <c r="C268" s="4" t="s">
        <v>1</v>
      </c>
      <c r="D268" s="4">
        <v>159</v>
      </c>
      <c r="E268" s="4">
        <v>76</v>
      </c>
      <c r="F268" s="4" t="s">
        <v>3124</v>
      </c>
      <c r="G268" s="6" t="s">
        <v>1081</v>
      </c>
      <c r="H268" s="4" t="s">
        <v>999</v>
      </c>
    </row>
    <row r="269" spans="1:8" ht="15.75" x14ac:dyDescent="0.25">
      <c r="A269" s="4" t="s">
        <v>1103</v>
      </c>
      <c r="B269" s="5">
        <v>37183</v>
      </c>
      <c r="C269" s="4" t="s">
        <v>3</v>
      </c>
      <c r="D269" s="4">
        <v>175</v>
      </c>
      <c r="E269" s="4">
        <v>80</v>
      </c>
      <c r="F269" s="4" t="s">
        <v>1101</v>
      </c>
      <c r="G269" s="6" t="s">
        <v>1102</v>
      </c>
      <c r="H269" s="4" t="s">
        <v>33</v>
      </c>
    </row>
    <row r="270" spans="1:8" ht="15.75" x14ac:dyDescent="0.25">
      <c r="A270" s="4" t="s">
        <v>1115</v>
      </c>
      <c r="B270" s="5">
        <v>37638</v>
      </c>
      <c r="C270" s="4" t="s">
        <v>3</v>
      </c>
      <c r="D270" s="4">
        <v>157</v>
      </c>
      <c r="E270" s="4">
        <v>83</v>
      </c>
      <c r="F270" s="4" t="s">
        <v>1113</v>
      </c>
      <c r="G270" s="6" t="s">
        <v>1114</v>
      </c>
      <c r="H270" s="4" t="s">
        <v>37</v>
      </c>
    </row>
    <row r="271" spans="1:8" ht="15.75" x14ac:dyDescent="0.25">
      <c r="A271" s="4" t="s">
        <v>1145</v>
      </c>
      <c r="B271" s="5">
        <v>37063</v>
      </c>
      <c r="C271" s="4" t="s">
        <v>3</v>
      </c>
      <c r="D271" s="4">
        <v>156</v>
      </c>
      <c r="E271" s="4">
        <v>85</v>
      </c>
      <c r="F271" s="4" t="s">
        <v>1143</v>
      </c>
      <c r="G271" s="6" t="s">
        <v>1144</v>
      </c>
      <c r="H271" s="4" t="s">
        <v>48</v>
      </c>
    </row>
    <row r="272" spans="1:8" ht="15.75" x14ac:dyDescent="0.25">
      <c r="A272" s="4" t="s">
        <v>1159</v>
      </c>
      <c r="B272" s="5">
        <v>37784</v>
      </c>
      <c r="C272" s="4" t="s">
        <v>3</v>
      </c>
      <c r="D272" s="4">
        <v>150</v>
      </c>
      <c r="E272" s="4">
        <v>75</v>
      </c>
      <c r="F272" s="4" t="s">
        <v>1158</v>
      </c>
      <c r="G272" s="6" t="s">
        <v>1075</v>
      </c>
      <c r="H272" s="4" t="s">
        <v>54</v>
      </c>
    </row>
    <row r="273" spans="1:8" ht="15.75" x14ac:dyDescent="0.25">
      <c r="A273" s="4" t="s">
        <v>1165</v>
      </c>
      <c r="B273" s="5">
        <v>37267</v>
      </c>
      <c r="C273" s="4" t="s">
        <v>3</v>
      </c>
      <c r="D273" s="4">
        <v>153</v>
      </c>
      <c r="E273" s="4">
        <v>47</v>
      </c>
      <c r="F273" s="4" t="s">
        <v>1163</v>
      </c>
      <c r="G273" s="6" t="s">
        <v>1164</v>
      </c>
      <c r="H273" s="4" t="s">
        <v>56</v>
      </c>
    </row>
    <row r="274" spans="1:8" ht="15.75" x14ac:dyDescent="0.25">
      <c r="A274" s="4" t="s">
        <v>1244</v>
      </c>
      <c r="B274" s="5">
        <v>37502</v>
      </c>
      <c r="C274" s="4" t="s">
        <v>3</v>
      </c>
      <c r="D274" s="4">
        <v>172</v>
      </c>
      <c r="E274" s="4">
        <v>81</v>
      </c>
      <c r="F274" s="4" t="s">
        <v>1243</v>
      </c>
      <c r="G274" s="6" t="s">
        <v>1167</v>
      </c>
      <c r="H274" s="4" t="s">
        <v>86</v>
      </c>
    </row>
    <row r="275" spans="1:8" ht="15.75" x14ac:dyDescent="0.25">
      <c r="A275" s="4" t="s">
        <v>1260</v>
      </c>
      <c r="B275" s="5">
        <v>37061</v>
      </c>
      <c r="C275" s="4" t="s">
        <v>3</v>
      </c>
      <c r="D275" s="4">
        <v>177</v>
      </c>
      <c r="E275" s="4">
        <v>93</v>
      </c>
      <c r="F275" s="4" t="s">
        <v>1259</v>
      </c>
      <c r="G275" s="6" t="s">
        <v>1081</v>
      </c>
      <c r="H275" s="4" t="s">
        <v>92</v>
      </c>
    </row>
    <row r="276" spans="1:8" ht="15.75" x14ac:dyDescent="0.25">
      <c r="A276" s="4" t="s">
        <v>1272</v>
      </c>
      <c r="B276" s="5">
        <v>38242</v>
      </c>
      <c r="C276" s="4" t="s">
        <v>3</v>
      </c>
      <c r="D276" s="4">
        <v>165</v>
      </c>
      <c r="E276" s="4">
        <v>62</v>
      </c>
      <c r="F276" s="4" t="s">
        <v>1271</v>
      </c>
      <c r="G276" s="6" t="s">
        <v>1141</v>
      </c>
      <c r="H276" s="4" t="s">
        <v>97</v>
      </c>
    </row>
    <row r="277" spans="1:8" ht="15.75" x14ac:dyDescent="0.25">
      <c r="A277" s="4" t="s">
        <v>1276</v>
      </c>
      <c r="B277" s="5">
        <v>38030</v>
      </c>
      <c r="C277" s="4" t="s">
        <v>3</v>
      </c>
      <c r="D277" s="4">
        <v>161</v>
      </c>
      <c r="E277" s="4">
        <v>54</v>
      </c>
      <c r="F277" s="4" t="s">
        <v>1275</v>
      </c>
      <c r="G277" s="6" t="s">
        <v>1161</v>
      </c>
      <c r="H277" s="4" t="s">
        <v>99</v>
      </c>
    </row>
    <row r="278" spans="1:8" ht="15.75" x14ac:dyDescent="0.25">
      <c r="A278" s="4" t="s">
        <v>1285</v>
      </c>
      <c r="B278" s="5">
        <v>37195</v>
      </c>
      <c r="C278" s="4" t="s">
        <v>3</v>
      </c>
      <c r="D278" s="4">
        <v>153</v>
      </c>
      <c r="E278" s="4">
        <v>91</v>
      </c>
      <c r="F278" s="4" t="s">
        <v>1283</v>
      </c>
      <c r="G278" s="6" t="s">
        <v>1284</v>
      </c>
      <c r="H278" s="4" t="s">
        <v>102</v>
      </c>
    </row>
    <row r="279" spans="1:8" ht="15.75" x14ac:dyDescent="0.25">
      <c r="A279" s="4" t="s">
        <v>1293</v>
      </c>
      <c r="B279" s="5">
        <v>38200</v>
      </c>
      <c r="C279" s="4" t="s">
        <v>3</v>
      </c>
      <c r="D279" s="4">
        <v>176</v>
      </c>
      <c r="E279" s="4">
        <v>50</v>
      </c>
      <c r="F279" s="4" t="s">
        <v>1291</v>
      </c>
      <c r="G279" s="6" t="s">
        <v>1292</v>
      </c>
      <c r="H279" s="4" t="s">
        <v>105</v>
      </c>
    </row>
    <row r="280" spans="1:8" ht="15.75" x14ac:dyDescent="0.25">
      <c r="A280" s="4" t="s">
        <v>1301</v>
      </c>
      <c r="B280" s="5">
        <v>37658</v>
      </c>
      <c r="C280" s="4" t="s">
        <v>3</v>
      </c>
      <c r="D280" s="4">
        <v>172</v>
      </c>
      <c r="E280" s="4">
        <v>52</v>
      </c>
      <c r="F280" s="4" t="s">
        <v>1300</v>
      </c>
      <c r="G280" s="6" t="s">
        <v>1120</v>
      </c>
      <c r="H280" s="4" t="s">
        <v>109</v>
      </c>
    </row>
    <row r="281" spans="1:8" ht="15.75" x14ac:dyDescent="0.25">
      <c r="A281" s="4" t="s">
        <v>1346</v>
      </c>
      <c r="B281" s="5">
        <v>37593</v>
      </c>
      <c r="C281" s="4" t="s">
        <v>3</v>
      </c>
      <c r="D281" s="4">
        <v>167</v>
      </c>
      <c r="E281" s="4">
        <v>60</v>
      </c>
      <c r="F281" s="4" t="s">
        <v>1345</v>
      </c>
      <c r="G281" s="6" t="s">
        <v>1217</v>
      </c>
      <c r="H281" s="4" t="s">
        <v>127</v>
      </c>
    </row>
    <row r="282" spans="1:8" ht="15.75" x14ac:dyDescent="0.25">
      <c r="A282" s="4" t="s">
        <v>1375</v>
      </c>
      <c r="B282" s="5">
        <v>37119</v>
      </c>
      <c r="C282" s="4" t="s">
        <v>3</v>
      </c>
      <c r="D282" s="4">
        <v>174</v>
      </c>
      <c r="E282" s="4">
        <v>93</v>
      </c>
      <c r="F282" s="4" t="s">
        <v>1374</v>
      </c>
      <c r="G282" s="6" t="s">
        <v>1144</v>
      </c>
      <c r="H282" s="4" t="s">
        <v>140</v>
      </c>
    </row>
    <row r="283" spans="1:8" ht="15.75" x14ac:dyDescent="0.25">
      <c r="A283" s="4" t="s">
        <v>1389</v>
      </c>
      <c r="B283" s="5">
        <v>37900</v>
      </c>
      <c r="C283" s="4" t="s">
        <v>3</v>
      </c>
      <c r="D283" s="4">
        <v>166</v>
      </c>
      <c r="E283" s="4">
        <v>67</v>
      </c>
      <c r="F283" s="4" t="s">
        <v>1387</v>
      </c>
      <c r="G283" s="6" t="s">
        <v>1388</v>
      </c>
      <c r="H283" s="4" t="s">
        <v>146</v>
      </c>
    </row>
    <row r="284" spans="1:8" ht="15.75" x14ac:dyDescent="0.25">
      <c r="A284" s="4" t="s">
        <v>1398</v>
      </c>
      <c r="B284" s="5">
        <v>38017</v>
      </c>
      <c r="C284" s="4" t="s">
        <v>3</v>
      </c>
      <c r="D284" s="4">
        <v>164</v>
      </c>
      <c r="E284" s="4">
        <v>79</v>
      </c>
      <c r="F284" s="4" t="s">
        <v>1397</v>
      </c>
      <c r="G284" s="6" t="s">
        <v>1207</v>
      </c>
      <c r="H284" s="4" t="s">
        <v>150</v>
      </c>
    </row>
    <row r="285" spans="1:8" ht="15.75" x14ac:dyDescent="0.25">
      <c r="A285" s="4" t="s">
        <v>1413</v>
      </c>
      <c r="B285" s="5">
        <v>38014</v>
      </c>
      <c r="C285" s="4" t="s">
        <v>3</v>
      </c>
      <c r="D285" s="4">
        <v>163</v>
      </c>
      <c r="E285" s="4">
        <v>87</v>
      </c>
      <c r="F285" s="4" t="s">
        <v>1412</v>
      </c>
      <c r="G285" s="6" t="s">
        <v>1120</v>
      </c>
      <c r="H285" s="4" t="s">
        <v>157</v>
      </c>
    </row>
    <row r="286" spans="1:8" ht="15.75" x14ac:dyDescent="0.25">
      <c r="A286" s="4" t="s">
        <v>1417</v>
      </c>
      <c r="B286" s="5">
        <v>37876</v>
      </c>
      <c r="C286" s="4" t="s">
        <v>3</v>
      </c>
      <c r="D286" s="4">
        <v>160</v>
      </c>
      <c r="E286" s="4">
        <v>50</v>
      </c>
      <c r="F286" s="4" t="s">
        <v>1416</v>
      </c>
      <c r="G286" s="6" t="s">
        <v>1220</v>
      </c>
      <c r="H286" s="4" t="s">
        <v>159</v>
      </c>
    </row>
    <row r="287" spans="1:8" ht="15.75" x14ac:dyDescent="0.25">
      <c r="A287" s="4" t="s">
        <v>1419</v>
      </c>
      <c r="B287" s="5">
        <v>38347</v>
      </c>
      <c r="C287" s="4" t="s">
        <v>3</v>
      </c>
      <c r="D287" s="4">
        <v>177</v>
      </c>
      <c r="E287" s="4">
        <v>61</v>
      </c>
      <c r="F287" s="4" t="s">
        <v>1418</v>
      </c>
      <c r="G287" s="6" t="s">
        <v>1063</v>
      </c>
      <c r="H287" s="4" t="s">
        <v>160</v>
      </c>
    </row>
    <row r="288" spans="1:8" ht="15.75" x14ac:dyDescent="0.25">
      <c r="A288" s="4" t="s">
        <v>1468</v>
      </c>
      <c r="B288" s="5">
        <v>38012</v>
      </c>
      <c r="C288" s="4" t="s">
        <v>3</v>
      </c>
      <c r="D288" s="4">
        <v>155</v>
      </c>
      <c r="E288" s="4">
        <v>53</v>
      </c>
      <c r="F288" s="4" t="s">
        <v>1467</v>
      </c>
      <c r="G288" s="6" t="s">
        <v>1225</v>
      </c>
      <c r="H288" s="4" t="s">
        <v>183</v>
      </c>
    </row>
    <row r="289" spans="1:8" ht="15.75" x14ac:dyDescent="0.25">
      <c r="A289" s="4" t="s">
        <v>1483</v>
      </c>
      <c r="B289" s="5">
        <v>37668</v>
      </c>
      <c r="C289" s="4" t="s">
        <v>3</v>
      </c>
      <c r="D289" s="4">
        <v>158</v>
      </c>
      <c r="E289" s="4">
        <v>79</v>
      </c>
      <c r="F289" s="4" t="s">
        <v>1481</v>
      </c>
      <c r="G289" s="6" t="s">
        <v>1482</v>
      </c>
      <c r="H289" s="4" t="s">
        <v>189</v>
      </c>
    </row>
    <row r="290" spans="1:8" ht="15.75" x14ac:dyDescent="0.25">
      <c r="A290" s="4" t="s">
        <v>1501</v>
      </c>
      <c r="B290" s="5">
        <v>37964</v>
      </c>
      <c r="C290" s="4" t="s">
        <v>3</v>
      </c>
      <c r="D290" s="4">
        <v>166</v>
      </c>
      <c r="E290" s="4">
        <v>51</v>
      </c>
      <c r="F290" s="4" t="s">
        <v>1500</v>
      </c>
      <c r="G290" s="6" t="s">
        <v>1496</v>
      </c>
      <c r="H290" s="4" t="s">
        <v>198</v>
      </c>
    </row>
    <row r="291" spans="1:8" ht="15.75" x14ac:dyDescent="0.25">
      <c r="A291" s="4" t="s">
        <v>1519</v>
      </c>
      <c r="B291" s="5">
        <v>37067</v>
      </c>
      <c r="C291" s="4" t="s">
        <v>3</v>
      </c>
      <c r="D291" s="4">
        <v>153</v>
      </c>
      <c r="E291" s="4">
        <v>84</v>
      </c>
      <c r="F291" s="4" t="s">
        <v>1518</v>
      </c>
      <c r="G291" s="6" t="s">
        <v>1057</v>
      </c>
      <c r="H291" s="4" t="s">
        <v>207</v>
      </c>
    </row>
    <row r="292" spans="1:8" ht="15.75" x14ac:dyDescent="0.25">
      <c r="A292" s="4" t="s">
        <v>1522</v>
      </c>
      <c r="B292" s="5">
        <v>37024</v>
      </c>
      <c r="C292" s="4" t="s">
        <v>3</v>
      </c>
      <c r="D292" s="4">
        <v>163</v>
      </c>
      <c r="E292" s="4">
        <v>53</v>
      </c>
      <c r="F292" s="4" t="s">
        <v>1520</v>
      </c>
      <c r="G292" s="6" t="s">
        <v>1521</v>
      </c>
      <c r="H292" s="4" t="s">
        <v>208</v>
      </c>
    </row>
    <row r="293" spans="1:8" ht="15.75" x14ac:dyDescent="0.25">
      <c r="A293" s="4" t="s">
        <v>1544</v>
      </c>
      <c r="B293" s="5">
        <v>37601</v>
      </c>
      <c r="C293" s="4" t="s">
        <v>3</v>
      </c>
      <c r="D293" s="4">
        <v>168</v>
      </c>
      <c r="E293" s="4">
        <v>88</v>
      </c>
      <c r="F293" s="4" t="s">
        <v>1543</v>
      </c>
      <c r="G293" s="6" t="s">
        <v>1167</v>
      </c>
      <c r="H293" s="4" t="s">
        <v>218</v>
      </c>
    </row>
    <row r="294" spans="1:8" ht="15.75" x14ac:dyDescent="0.25">
      <c r="A294" s="4" t="s">
        <v>1569</v>
      </c>
      <c r="B294" s="5">
        <v>37062</v>
      </c>
      <c r="C294" s="4" t="s">
        <v>3</v>
      </c>
      <c r="D294" s="4">
        <v>157</v>
      </c>
      <c r="E294" s="4">
        <v>77</v>
      </c>
      <c r="F294" s="4" t="s">
        <v>1567</v>
      </c>
      <c r="G294" s="6" t="s">
        <v>1568</v>
      </c>
      <c r="H294" s="4" t="s">
        <v>230</v>
      </c>
    </row>
    <row r="295" spans="1:8" ht="15.75" x14ac:dyDescent="0.25">
      <c r="A295" s="4" t="s">
        <v>1571</v>
      </c>
      <c r="B295" s="5">
        <v>37847</v>
      </c>
      <c r="C295" s="4" t="s">
        <v>3</v>
      </c>
      <c r="D295" s="4">
        <v>171</v>
      </c>
      <c r="E295" s="4">
        <v>75</v>
      </c>
      <c r="F295" s="4" t="s">
        <v>1570</v>
      </c>
      <c r="G295" s="6" t="s">
        <v>1191</v>
      </c>
      <c r="H295" s="4" t="s">
        <v>231</v>
      </c>
    </row>
    <row r="296" spans="1:8" ht="15.75" x14ac:dyDescent="0.25">
      <c r="A296" s="4" t="s">
        <v>1573</v>
      </c>
      <c r="B296" s="5">
        <v>37898</v>
      </c>
      <c r="C296" s="4" t="s">
        <v>3</v>
      </c>
      <c r="D296" s="4">
        <v>150</v>
      </c>
      <c r="E296" s="4">
        <v>71</v>
      </c>
      <c r="F296" s="4" t="s">
        <v>1572</v>
      </c>
      <c r="G296" s="6" t="s">
        <v>1225</v>
      </c>
      <c r="H296" s="4" t="s">
        <v>232</v>
      </c>
    </row>
    <row r="297" spans="1:8" ht="15.75" x14ac:dyDescent="0.25">
      <c r="A297" s="4" t="s">
        <v>1575</v>
      </c>
      <c r="B297" s="5">
        <v>37400</v>
      </c>
      <c r="C297" s="4" t="s">
        <v>3</v>
      </c>
      <c r="D297" s="4">
        <v>169</v>
      </c>
      <c r="E297" s="4">
        <v>48</v>
      </c>
      <c r="F297" s="4" t="s">
        <v>1574</v>
      </c>
      <c r="G297" s="6" t="s">
        <v>1423</v>
      </c>
      <c r="H297" s="4" t="s">
        <v>233</v>
      </c>
    </row>
    <row r="298" spans="1:8" ht="15.75" x14ac:dyDescent="0.25">
      <c r="A298" s="4" t="s">
        <v>1586</v>
      </c>
      <c r="B298" s="5">
        <v>37488</v>
      </c>
      <c r="C298" s="4" t="s">
        <v>3</v>
      </c>
      <c r="D298" s="4">
        <v>175</v>
      </c>
      <c r="E298" s="4">
        <v>53</v>
      </c>
      <c r="F298" s="4" t="s">
        <v>1585</v>
      </c>
      <c r="G298" s="6" t="s">
        <v>1303</v>
      </c>
      <c r="H298" s="4" t="s">
        <v>238</v>
      </c>
    </row>
    <row r="299" spans="1:8" ht="15.75" x14ac:dyDescent="0.25">
      <c r="A299" s="4" t="s">
        <v>1623</v>
      </c>
      <c r="B299" s="5">
        <v>37563</v>
      </c>
      <c r="C299" s="4" t="s">
        <v>3</v>
      </c>
      <c r="D299" s="4">
        <v>179</v>
      </c>
      <c r="E299" s="4">
        <v>54</v>
      </c>
      <c r="F299" s="4" t="s">
        <v>1622</v>
      </c>
      <c r="G299" s="6" t="s">
        <v>1284</v>
      </c>
      <c r="H299" s="4" t="s">
        <v>256</v>
      </c>
    </row>
    <row r="300" spans="1:8" ht="15.75" x14ac:dyDescent="0.25">
      <c r="A300" s="4" t="s">
        <v>1649</v>
      </c>
      <c r="B300" s="5">
        <v>38331</v>
      </c>
      <c r="C300" s="4" t="s">
        <v>3</v>
      </c>
      <c r="D300" s="4">
        <v>160</v>
      </c>
      <c r="E300" s="4">
        <v>74</v>
      </c>
      <c r="F300" s="4" t="s">
        <v>1648</v>
      </c>
      <c r="G300" s="6" t="s">
        <v>1130</v>
      </c>
      <c r="H300" s="4" t="s">
        <v>269</v>
      </c>
    </row>
    <row r="301" spans="1:8" ht="15.75" x14ac:dyDescent="0.25">
      <c r="A301" s="4" t="s">
        <v>1655</v>
      </c>
      <c r="B301" s="5">
        <v>37808</v>
      </c>
      <c r="C301" s="4" t="s">
        <v>3</v>
      </c>
      <c r="D301" s="4">
        <v>174</v>
      </c>
      <c r="E301" s="4">
        <v>86</v>
      </c>
      <c r="F301" s="4" t="s">
        <v>1654</v>
      </c>
      <c r="G301" s="6" t="s">
        <v>1278</v>
      </c>
      <c r="H301" s="4" t="s">
        <v>272</v>
      </c>
    </row>
    <row r="302" spans="1:8" ht="15.75" x14ac:dyDescent="0.25">
      <c r="A302" s="4" t="s">
        <v>1663</v>
      </c>
      <c r="B302" s="5">
        <v>37757</v>
      </c>
      <c r="C302" s="4" t="s">
        <v>3</v>
      </c>
      <c r="D302" s="4">
        <v>150</v>
      </c>
      <c r="E302" s="4">
        <v>91</v>
      </c>
      <c r="F302" s="4" t="s">
        <v>1662</v>
      </c>
      <c r="G302" s="6" t="s">
        <v>1201</v>
      </c>
      <c r="H302" s="4" t="s">
        <v>276</v>
      </c>
    </row>
    <row r="303" spans="1:8" ht="15.75" x14ac:dyDescent="0.25">
      <c r="A303" s="4" t="s">
        <v>1680</v>
      </c>
      <c r="B303" s="5">
        <v>37872</v>
      </c>
      <c r="C303" s="4" t="s">
        <v>3</v>
      </c>
      <c r="D303" s="4">
        <v>150</v>
      </c>
      <c r="E303" s="4">
        <v>46</v>
      </c>
      <c r="F303" s="4" t="s">
        <v>1679</v>
      </c>
      <c r="G303" s="6" t="s">
        <v>1521</v>
      </c>
      <c r="H303" s="4" t="s">
        <v>284</v>
      </c>
    </row>
    <row r="304" spans="1:8" ht="15.75" x14ac:dyDescent="0.25">
      <c r="A304" s="4" t="s">
        <v>1684</v>
      </c>
      <c r="B304" s="5">
        <v>38175</v>
      </c>
      <c r="C304" s="4" t="s">
        <v>3</v>
      </c>
      <c r="D304" s="4">
        <v>155</v>
      </c>
      <c r="E304" s="4">
        <v>76</v>
      </c>
      <c r="F304" s="4" t="s">
        <v>1683</v>
      </c>
      <c r="G304" s="6" t="s">
        <v>1057</v>
      </c>
      <c r="H304" s="4" t="s">
        <v>286</v>
      </c>
    </row>
    <row r="305" spans="1:8" ht="15.75" x14ac:dyDescent="0.25">
      <c r="A305" s="4" t="s">
        <v>1700</v>
      </c>
      <c r="B305" s="5">
        <v>37553</v>
      </c>
      <c r="C305" s="4" t="s">
        <v>3</v>
      </c>
      <c r="D305" s="4">
        <v>150</v>
      </c>
      <c r="E305" s="4">
        <v>53</v>
      </c>
      <c r="F305" s="4" t="s">
        <v>1699</v>
      </c>
      <c r="G305" s="6" t="s">
        <v>1164</v>
      </c>
      <c r="H305" s="4" t="s">
        <v>294</v>
      </c>
    </row>
    <row r="306" spans="1:8" ht="15.75" x14ac:dyDescent="0.25">
      <c r="A306" s="4" t="s">
        <v>1702</v>
      </c>
      <c r="B306" s="5">
        <v>37011</v>
      </c>
      <c r="C306" s="4" t="s">
        <v>3</v>
      </c>
      <c r="D306" s="4">
        <v>168</v>
      </c>
      <c r="E306" s="4">
        <v>54</v>
      </c>
      <c r="F306" s="4" t="s">
        <v>1701</v>
      </c>
      <c r="G306" s="6" t="s">
        <v>1395</v>
      </c>
      <c r="H306" s="4" t="s">
        <v>295</v>
      </c>
    </row>
    <row r="307" spans="1:8" ht="15.75" x14ac:dyDescent="0.25">
      <c r="A307" s="4" t="s">
        <v>1709</v>
      </c>
      <c r="B307" s="5">
        <v>37630</v>
      </c>
      <c r="C307" s="4" t="s">
        <v>3</v>
      </c>
      <c r="D307" s="4">
        <v>152</v>
      </c>
      <c r="E307" s="4">
        <v>63</v>
      </c>
      <c r="F307" s="4" t="s">
        <v>1708</v>
      </c>
      <c r="G307" s="6" t="s">
        <v>1588</v>
      </c>
      <c r="H307" s="4" t="s">
        <v>298</v>
      </c>
    </row>
    <row r="308" spans="1:8" ht="15.75" x14ac:dyDescent="0.25">
      <c r="A308" s="4" t="s">
        <v>1716</v>
      </c>
      <c r="B308" s="5">
        <v>37102</v>
      </c>
      <c r="C308" s="4" t="s">
        <v>3</v>
      </c>
      <c r="D308" s="4">
        <v>157</v>
      </c>
      <c r="E308" s="4">
        <v>90</v>
      </c>
      <c r="F308" s="4" t="s">
        <v>1715</v>
      </c>
      <c r="G308" s="6" t="s">
        <v>1081</v>
      </c>
      <c r="H308" s="4" t="s">
        <v>301</v>
      </c>
    </row>
    <row r="309" spans="1:8" ht="15.75" x14ac:dyDescent="0.25">
      <c r="A309" s="4" t="s">
        <v>1720</v>
      </c>
      <c r="B309" s="5">
        <v>38176</v>
      </c>
      <c r="C309" s="4" t="s">
        <v>3</v>
      </c>
      <c r="D309" s="4">
        <v>171</v>
      </c>
      <c r="E309" s="4">
        <v>88</v>
      </c>
      <c r="F309" s="4" t="s">
        <v>1719</v>
      </c>
      <c r="G309" s="6" t="s">
        <v>1094</v>
      </c>
      <c r="H309" s="4" t="s">
        <v>303</v>
      </c>
    </row>
    <row r="310" spans="1:8" ht="15.75" x14ac:dyDescent="0.25">
      <c r="A310" s="4" t="s">
        <v>1730</v>
      </c>
      <c r="B310" s="5">
        <v>38238</v>
      </c>
      <c r="C310" s="4" t="s">
        <v>3</v>
      </c>
      <c r="D310" s="4">
        <v>179</v>
      </c>
      <c r="E310" s="4">
        <v>67</v>
      </c>
      <c r="F310" s="4" t="s">
        <v>1729</v>
      </c>
      <c r="G310" s="6" t="s">
        <v>1278</v>
      </c>
      <c r="H310" s="4" t="s">
        <v>308</v>
      </c>
    </row>
    <row r="311" spans="1:8" ht="15.75" x14ac:dyDescent="0.25">
      <c r="A311" s="4" t="s">
        <v>1740</v>
      </c>
      <c r="B311" s="5">
        <v>38222</v>
      </c>
      <c r="C311" s="4" t="s">
        <v>3</v>
      </c>
      <c r="D311" s="4">
        <v>170</v>
      </c>
      <c r="E311" s="4">
        <v>64</v>
      </c>
      <c r="F311" s="4" t="s">
        <v>1739</v>
      </c>
      <c r="G311" s="6" t="s">
        <v>1352</v>
      </c>
      <c r="H311" s="4" t="s">
        <v>313</v>
      </c>
    </row>
    <row r="312" spans="1:8" ht="15.75" x14ac:dyDescent="0.25">
      <c r="A312" s="4" t="s">
        <v>1746</v>
      </c>
      <c r="B312" s="5">
        <v>38291</v>
      </c>
      <c r="C312" s="4" t="s">
        <v>3</v>
      </c>
      <c r="D312" s="4">
        <v>167</v>
      </c>
      <c r="E312" s="4">
        <v>60</v>
      </c>
      <c r="F312" s="4" t="s">
        <v>1745</v>
      </c>
      <c r="G312" s="6" t="s">
        <v>1316</v>
      </c>
      <c r="H312" s="4" t="s">
        <v>316</v>
      </c>
    </row>
    <row r="313" spans="1:8" ht="15.75" x14ac:dyDescent="0.25">
      <c r="A313" s="4" t="s">
        <v>1752</v>
      </c>
      <c r="B313" s="5">
        <v>37670</v>
      </c>
      <c r="C313" s="4" t="s">
        <v>3</v>
      </c>
      <c r="D313" s="4">
        <v>150</v>
      </c>
      <c r="E313" s="4">
        <v>50</v>
      </c>
      <c r="F313" s="4" t="s">
        <v>1751</v>
      </c>
      <c r="G313" s="6" t="s">
        <v>1677</v>
      </c>
      <c r="H313" s="4" t="s">
        <v>319</v>
      </c>
    </row>
    <row r="314" spans="1:8" ht="15.75" x14ac:dyDescent="0.25">
      <c r="A314" s="4" t="s">
        <v>1757</v>
      </c>
      <c r="B314" s="5">
        <v>37771</v>
      </c>
      <c r="C314" s="4" t="s">
        <v>3</v>
      </c>
      <c r="D314" s="4">
        <v>176</v>
      </c>
      <c r="E314" s="4">
        <v>87</v>
      </c>
      <c r="F314" s="4" t="s">
        <v>1756</v>
      </c>
      <c r="G314" s="6" t="s">
        <v>1388</v>
      </c>
      <c r="H314" s="4" t="s">
        <v>1005</v>
      </c>
    </row>
    <row r="315" spans="1:8" ht="15.75" x14ac:dyDescent="0.25">
      <c r="A315" s="4" t="s">
        <v>1782</v>
      </c>
      <c r="B315" s="5">
        <v>37438</v>
      </c>
      <c r="C315" s="4" t="s">
        <v>3</v>
      </c>
      <c r="D315" s="4">
        <v>159</v>
      </c>
      <c r="E315" s="4">
        <v>89</v>
      </c>
      <c r="F315" s="4" t="s">
        <v>1781</v>
      </c>
      <c r="G315" s="6" t="s">
        <v>1217</v>
      </c>
      <c r="H315" s="4" t="s">
        <v>333</v>
      </c>
    </row>
    <row r="316" spans="1:8" ht="15.75" x14ac:dyDescent="0.25">
      <c r="A316" s="4" t="s">
        <v>1788</v>
      </c>
      <c r="B316" s="5">
        <v>37726</v>
      </c>
      <c r="C316" s="4" t="s">
        <v>3</v>
      </c>
      <c r="D316" s="4">
        <v>166</v>
      </c>
      <c r="E316" s="4">
        <v>63</v>
      </c>
      <c r="F316" s="4" t="s">
        <v>1787</v>
      </c>
      <c r="G316" s="6" t="s">
        <v>1212</v>
      </c>
      <c r="H316" s="4" t="s">
        <v>336</v>
      </c>
    </row>
    <row r="317" spans="1:8" ht="15.75" x14ac:dyDescent="0.25">
      <c r="A317" s="4" t="s">
        <v>1790</v>
      </c>
      <c r="B317" s="5">
        <v>38159</v>
      </c>
      <c r="C317" s="4" t="s">
        <v>3</v>
      </c>
      <c r="D317" s="4">
        <v>164</v>
      </c>
      <c r="E317" s="4">
        <v>45</v>
      </c>
      <c r="F317" s="4" t="s">
        <v>1789</v>
      </c>
      <c r="G317" s="6" t="s">
        <v>1477</v>
      </c>
      <c r="H317" s="4" t="s">
        <v>337</v>
      </c>
    </row>
    <row r="318" spans="1:8" ht="15.75" x14ac:dyDescent="0.25">
      <c r="A318" s="4" t="s">
        <v>1794</v>
      </c>
      <c r="B318" s="5">
        <v>37540</v>
      </c>
      <c r="C318" s="4" t="s">
        <v>3</v>
      </c>
      <c r="D318" s="4">
        <v>158</v>
      </c>
      <c r="E318" s="4">
        <v>60</v>
      </c>
      <c r="F318" s="4" t="s">
        <v>1793</v>
      </c>
      <c r="G318" s="6" t="s">
        <v>1105</v>
      </c>
      <c r="H318" s="4" t="s">
        <v>339</v>
      </c>
    </row>
    <row r="319" spans="1:8" ht="15.75" x14ac:dyDescent="0.25">
      <c r="A319" s="4" t="s">
        <v>1817</v>
      </c>
      <c r="B319" s="5">
        <v>38010</v>
      </c>
      <c r="C319" s="4" t="s">
        <v>3</v>
      </c>
      <c r="D319" s="4">
        <v>153</v>
      </c>
      <c r="E319" s="4">
        <v>45</v>
      </c>
      <c r="F319" s="4" t="s">
        <v>1815</v>
      </c>
      <c r="G319" s="6" t="s">
        <v>1816</v>
      </c>
      <c r="H319" s="4" t="s">
        <v>17</v>
      </c>
    </row>
    <row r="320" spans="1:8" ht="15.75" x14ac:dyDescent="0.25">
      <c r="A320" s="4" t="s">
        <v>1835</v>
      </c>
      <c r="B320" s="5">
        <v>37815</v>
      </c>
      <c r="C320" s="4" t="s">
        <v>3</v>
      </c>
      <c r="D320" s="4">
        <v>165</v>
      </c>
      <c r="E320" s="4">
        <v>82</v>
      </c>
      <c r="F320" s="4" t="s">
        <v>1834</v>
      </c>
      <c r="G320" s="6" t="s">
        <v>1521</v>
      </c>
      <c r="H320" s="4" t="s">
        <v>357</v>
      </c>
    </row>
    <row r="321" spans="1:8" ht="15.75" x14ac:dyDescent="0.25">
      <c r="A321" s="4" t="s">
        <v>1854</v>
      </c>
      <c r="B321" s="5">
        <v>37740</v>
      </c>
      <c r="C321" s="4" t="s">
        <v>3</v>
      </c>
      <c r="D321" s="4">
        <v>152</v>
      </c>
      <c r="E321" s="4">
        <v>54</v>
      </c>
      <c r="F321" s="4" t="s">
        <v>1853</v>
      </c>
      <c r="G321" s="6" t="s">
        <v>1120</v>
      </c>
      <c r="H321" s="4" t="s">
        <v>366</v>
      </c>
    </row>
    <row r="322" spans="1:8" ht="15.75" x14ac:dyDescent="0.25">
      <c r="A322" s="4" t="s">
        <v>1881</v>
      </c>
      <c r="B322" s="5">
        <v>37333</v>
      </c>
      <c r="C322" s="4" t="s">
        <v>3</v>
      </c>
      <c r="D322" s="4">
        <v>180</v>
      </c>
      <c r="E322" s="4">
        <v>55</v>
      </c>
      <c r="F322" s="4" t="s">
        <v>1880</v>
      </c>
      <c r="G322" s="6" t="s">
        <v>1341</v>
      </c>
      <c r="H322" s="4" t="s">
        <v>379</v>
      </c>
    </row>
    <row r="323" spans="1:8" ht="15.75" x14ac:dyDescent="0.25">
      <c r="A323" s="4" t="s">
        <v>1921</v>
      </c>
      <c r="B323" s="5">
        <v>38017</v>
      </c>
      <c r="C323" s="4" t="s">
        <v>3</v>
      </c>
      <c r="D323" s="4">
        <v>160</v>
      </c>
      <c r="E323" s="4">
        <v>60</v>
      </c>
      <c r="F323" s="4" t="s">
        <v>1920</v>
      </c>
      <c r="G323" s="6" t="s">
        <v>1181</v>
      </c>
      <c r="H323" s="4" t="s">
        <v>399</v>
      </c>
    </row>
    <row r="324" spans="1:8" ht="15.75" x14ac:dyDescent="0.25">
      <c r="A324" s="4" t="s">
        <v>1934</v>
      </c>
      <c r="B324" s="5">
        <v>38450</v>
      </c>
      <c r="C324" s="4" t="s">
        <v>3</v>
      </c>
      <c r="D324" s="4">
        <v>177</v>
      </c>
      <c r="E324" s="4">
        <v>76</v>
      </c>
      <c r="F324" s="4" t="s">
        <v>1933</v>
      </c>
      <c r="G324" s="6" t="s">
        <v>1144</v>
      </c>
      <c r="H324" s="4" t="s">
        <v>405</v>
      </c>
    </row>
    <row r="325" spans="1:8" ht="15.75" x14ac:dyDescent="0.25">
      <c r="A325" s="4" t="s">
        <v>1956</v>
      </c>
      <c r="B325" s="5">
        <v>38461</v>
      </c>
      <c r="C325" s="4" t="s">
        <v>3</v>
      </c>
      <c r="D325" s="4">
        <v>168</v>
      </c>
      <c r="E325" s="4">
        <v>74</v>
      </c>
      <c r="F325" s="4" t="s">
        <v>1955</v>
      </c>
      <c r="G325" s="6" t="s">
        <v>1204</v>
      </c>
      <c r="H325" s="4" t="s">
        <v>416</v>
      </c>
    </row>
    <row r="326" spans="1:8" ht="15.75" x14ac:dyDescent="0.25">
      <c r="A326" s="4" t="s">
        <v>1962</v>
      </c>
      <c r="B326" s="5">
        <v>37134</v>
      </c>
      <c r="C326" s="4" t="s">
        <v>3</v>
      </c>
      <c r="D326" s="4">
        <v>154</v>
      </c>
      <c r="E326" s="4">
        <v>52</v>
      </c>
      <c r="F326" s="4" t="s">
        <v>1961</v>
      </c>
      <c r="G326" s="6" t="s">
        <v>1754</v>
      </c>
      <c r="H326" s="4" t="s">
        <v>419</v>
      </c>
    </row>
    <row r="327" spans="1:8" ht="15.75" x14ac:dyDescent="0.25">
      <c r="A327" s="4" t="s">
        <v>1969</v>
      </c>
      <c r="B327" s="5">
        <v>38253</v>
      </c>
      <c r="C327" s="4" t="s">
        <v>3</v>
      </c>
      <c r="D327" s="4">
        <v>168</v>
      </c>
      <c r="E327" s="4">
        <v>87</v>
      </c>
      <c r="F327" s="4" t="s">
        <v>1967</v>
      </c>
      <c r="G327" s="6" t="s">
        <v>1968</v>
      </c>
      <c r="H327" s="4" t="s">
        <v>421</v>
      </c>
    </row>
    <row r="328" spans="1:8" ht="15.75" x14ac:dyDescent="0.25">
      <c r="A328" s="4" t="s">
        <v>1998</v>
      </c>
      <c r="B328" s="5">
        <v>38188</v>
      </c>
      <c r="C328" s="4" t="s">
        <v>3</v>
      </c>
      <c r="D328" s="4">
        <v>158</v>
      </c>
      <c r="E328" s="4">
        <v>91</v>
      </c>
      <c r="F328" s="4" t="s">
        <v>1997</v>
      </c>
      <c r="G328" s="6" t="s">
        <v>1262</v>
      </c>
      <c r="H328" s="4" t="s">
        <v>436</v>
      </c>
    </row>
    <row r="329" spans="1:8" ht="15.75" x14ac:dyDescent="0.25">
      <c r="A329" s="4" t="s">
        <v>2016</v>
      </c>
      <c r="B329" s="5">
        <v>37815</v>
      </c>
      <c r="C329" s="4" t="s">
        <v>3</v>
      </c>
      <c r="D329" s="4">
        <v>173</v>
      </c>
      <c r="E329" s="4">
        <v>86</v>
      </c>
      <c r="F329" s="4" t="s">
        <v>2015</v>
      </c>
      <c r="G329" s="6" t="s">
        <v>1225</v>
      </c>
      <c r="H329" s="4" t="s">
        <v>444</v>
      </c>
    </row>
    <row r="330" spans="1:8" ht="15.75" x14ac:dyDescent="0.25">
      <c r="A330" s="4" t="s">
        <v>2028</v>
      </c>
      <c r="B330" s="5">
        <v>37613</v>
      </c>
      <c r="C330" s="4" t="s">
        <v>3</v>
      </c>
      <c r="D330" s="4">
        <v>171</v>
      </c>
      <c r="E330" s="4">
        <v>72</v>
      </c>
      <c r="F330" s="4" t="s">
        <v>2027</v>
      </c>
      <c r="G330" s="6" t="s">
        <v>1531</v>
      </c>
      <c r="H330" s="4" t="s">
        <v>450</v>
      </c>
    </row>
    <row r="331" spans="1:8" ht="15.75" x14ac:dyDescent="0.25">
      <c r="A331" s="4" t="s">
        <v>2034</v>
      </c>
      <c r="B331" s="5">
        <v>37995</v>
      </c>
      <c r="C331" s="4" t="s">
        <v>3</v>
      </c>
      <c r="D331" s="4">
        <v>158</v>
      </c>
      <c r="E331" s="4">
        <v>68</v>
      </c>
      <c r="F331" s="4" t="s">
        <v>2033</v>
      </c>
      <c r="G331" s="6" t="s">
        <v>1856</v>
      </c>
      <c r="H331" s="4" t="s">
        <v>453</v>
      </c>
    </row>
    <row r="332" spans="1:8" ht="15.75" x14ac:dyDescent="0.25">
      <c r="A332" s="4" t="s">
        <v>2047</v>
      </c>
      <c r="B332" s="5">
        <v>38185</v>
      </c>
      <c r="C332" s="4" t="s">
        <v>3</v>
      </c>
      <c r="D332" s="4">
        <v>171</v>
      </c>
      <c r="E332" s="4">
        <v>58</v>
      </c>
      <c r="F332" s="4" t="s">
        <v>1592</v>
      </c>
      <c r="G332" s="6" t="s">
        <v>1262</v>
      </c>
      <c r="H332" s="4" t="s">
        <v>460</v>
      </c>
    </row>
    <row r="333" spans="1:8" ht="15.75" x14ac:dyDescent="0.25">
      <c r="A333" s="4" t="s">
        <v>2053</v>
      </c>
      <c r="B333" s="5">
        <v>37053</v>
      </c>
      <c r="C333" s="4" t="s">
        <v>3</v>
      </c>
      <c r="D333" s="4">
        <v>168</v>
      </c>
      <c r="E333" s="4">
        <v>81</v>
      </c>
      <c r="F333" s="4" t="s">
        <v>2052</v>
      </c>
      <c r="G333" s="6" t="s">
        <v>1568</v>
      </c>
      <c r="H333" s="4" t="s">
        <v>463</v>
      </c>
    </row>
    <row r="334" spans="1:8" ht="15.75" x14ac:dyDescent="0.25">
      <c r="A334" s="4" t="s">
        <v>2099</v>
      </c>
      <c r="B334" s="5">
        <v>37626</v>
      </c>
      <c r="C334" s="4" t="s">
        <v>3</v>
      </c>
      <c r="D334" s="4">
        <v>153</v>
      </c>
      <c r="E334" s="4">
        <v>81</v>
      </c>
      <c r="F334" s="4" t="s">
        <v>2098</v>
      </c>
      <c r="G334" s="6" t="s">
        <v>1278</v>
      </c>
      <c r="H334" s="4" t="s">
        <v>486</v>
      </c>
    </row>
    <row r="335" spans="1:8" ht="15.75" x14ac:dyDescent="0.25">
      <c r="A335" s="4" t="s">
        <v>2101</v>
      </c>
      <c r="B335" s="5">
        <v>38060</v>
      </c>
      <c r="C335" s="4" t="s">
        <v>3</v>
      </c>
      <c r="D335" s="4">
        <v>168</v>
      </c>
      <c r="E335" s="4">
        <v>49</v>
      </c>
      <c r="F335" s="4" t="s">
        <v>2100</v>
      </c>
      <c r="G335" s="6" t="s">
        <v>1524</v>
      </c>
      <c r="H335" s="4" t="s">
        <v>487</v>
      </c>
    </row>
    <row r="336" spans="1:8" ht="15.75" x14ac:dyDescent="0.25">
      <c r="A336" s="4" t="s">
        <v>2103</v>
      </c>
      <c r="B336" s="5">
        <v>37290</v>
      </c>
      <c r="C336" s="4" t="s">
        <v>3</v>
      </c>
      <c r="D336" s="4">
        <v>156</v>
      </c>
      <c r="E336" s="4">
        <v>76</v>
      </c>
      <c r="F336" s="4" t="s">
        <v>2102</v>
      </c>
      <c r="G336" s="6" t="s">
        <v>1164</v>
      </c>
      <c r="H336" s="4" t="s">
        <v>488</v>
      </c>
    </row>
    <row r="337" spans="1:8" ht="15.75" x14ac:dyDescent="0.25">
      <c r="A337" s="4" t="s">
        <v>2115</v>
      </c>
      <c r="B337" s="5">
        <v>37738</v>
      </c>
      <c r="C337" s="4" t="s">
        <v>3</v>
      </c>
      <c r="D337" s="4">
        <v>167</v>
      </c>
      <c r="E337" s="4">
        <v>78</v>
      </c>
      <c r="F337" s="4" t="s">
        <v>2114</v>
      </c>
      <c r="G337" s="6" t="s">
        <v>1303</v>
      </c>
      <c r="H337" s="4" t="s">
        <v>494</v>
      </c>
    </row>
    <row r="338" spans="1:8" ht="15.75" x14ac:dyDescent="0.25">
      <c r="A338" s="4" t="s">
        <v>2176</v>
      </c>
      <c r="B338" s="5">
        <v>38279</v>
      </c>
      <c r="C338" s="4" t="s">
        <v>3</v>
      </c>
      <c r="D338" s="4">
        <v>178</v>
      </c>
      <c r="E338" s="4">
        <v>64</v>
      </c>
      <c r="F338" s="4" t="s">
        <v>2175</v>
      </c>
      <c r="G338" s="6" t="s">
        <v>1677</v>
      </c>
      <c r="H338" s="4" t="s">
        <v>525</v>
      </c>
    </row>
    <row r="339" spans="1:8" ht="15.75" x14ac:dyDescent="0.25">
      <c r="A339" s="4" t="s">
        <v>2180</v>
      </c>
      <c r="B339" s="5">
        <v>38050</v>
      </c>
      <c r="C339" s="4" t="s">
        <v>3</v>
      </c>
      <c r="D339" s="4">
        <v>179</v>
      </c>
      <c r="E339" s="4">
        <v>66</v>
      </c>
      <c r="F339" s="4" t="s">
        <v>2179</v>
      </c>
      <c r="G339" s="6" t="s">
        <v>1474</v>
      </c>
      <c r="H339" s="4" t="s">
        <v>527</v>
      </c>
    </row>
    <row r="340" spans="1:8" ht="15.75" x14ac:dyDescent="0.25">
      <c r="A340" s="4" t="s">
        <v>2188</v>
      </c>
      <c r="B340" s="5">
        <v>37741</v>
      </c>
      <c r="C340" s="4" t="s">
        <v>3</v>
      </c>
      <c r="D340" s="4">
        <v>177</v>
      </c>
      <c r="E340" s="4">
        <v>57</v>
      </c>
      <c r="F340" s="4" t="s">
        <v>2187</v>
      </c>
      <c r="G340" s="6" t="s">
        <v>1379</v>
      </c>
      <c r="H340" s="4" t="s">
        <v>531</v>
      </c>
    </row>
    <row r="341" spans="1:8" ht="15.75" x14ac:dyDescent="0.25">
      <c r="A341" s="4" t="s">
        <v>2198</v>
      </c>
      <c r="B341" s="5">
        <v>38006</v>
      </c>
      <c r="C341" s="4" t="s">
        <v>3</v>
      </c>
      <c r="D341" s="4">
        <v>155</v>
      </c>
      <c r="E341" s="4">
        <v>62</v>
      </c>
      <c r="F341" s="4" t="s">
        <v>2197</v>
      </c>
      <c r="G341" s="6" t="s">
        <v>1141</v>
      </c>
      <c r="H341" s="4" t="s">
        <v>536</v>
      </c>
    </row>
    <row r="342" spans="1:8" ht="15.75" x14ac:dyDescent="0.25">
      <c r="A342" s="4" t="s">
        <v>2224</v>
      </c>
      <c r="B342" s="5">
        <v>37396</v>
      </c>
      <c r="C342" s="4" t="s">
        <v>3</v>
      </c>
      <c r="D342" s="4">
        <v>163</v>
      </c>
      <c r="E342" s="4">
        <v>49</v>
      </c>
      <c r="F342" s="4" t="s">
        <v>2223</v>
      </c>
      <c r="G342" s="6" t="s">
        <v>1204</v>
      </c>
      <c r="H342" s="4" t="s">
        <v>549</v>
      </c>
    </row>
    <row r="343" spans="1:8" ht="15.75" x14ac:dyDescent="0.25">
      <c r="A343" s="4" t="s">
        <v>2243</v>
      </c>
      <c r="B343" s="5">
        <v>38394</v>
      </c>
      <c r="C343" s="4" t="s">
        <v>3</v>
      </c>
      <c r="D343" s="4">
        <v>162</v>
      </c>
      <c r="E343" s="4">
        <v>48</v>
      </c>
      <c r="F343" s="4" t="s">
        <v>2242</v>
      </c>
      <c r="G343" s="6" t="s">
        <v>1588</v>
      </c>
      <c r="H343" s="4" t="s">
        <v>558</v>
      </c>
    </row>
    <row r="344" spans="1:8" ht="15.75" x14ac:dyDescent="0.25">
      <c r="A344" s="4" t="s">
        <v>2249</v>
      </c>
      <c r="B344" s="5">
        <v>38035</v>
      </c>
      <c r="C344" s="4" t="s">
        <v>3</v>
      </c>
      <c r="D344" s="4">
        <v>152</v>
      </c>
      <c r="E344" s="4">
        <v>82</v>
      </c>
      <c r="F344" s="4" t="s">
        <v>2248</v>
      </c>
      <c r="G344" s="6" t="s">
        <v>1287</v>
      </c>
      <c r="H344" s="4" t="s">
        <v>561</v>
      </c>
    </row>
    <row r="345" spans="1:8" ht="15.75" x14ac:dyDescent="0.25">
      <c r="A345" s="4" t="s">
        <v>2258</v>
      </c>
      <c r="B345" s="5">
        <v>37246</v>
      </c>
      <c r="C345" s="4" t="s">
        <v>3</v>
      </c>
      <c r="D345" s="4">
        <v>151</v>
      </c>
      <c r="E345" s="4">
        <v>93</v>
      </c>
      <c r="F345" s="4" t="s">
        <v>2257</v>
      </c>
      <c r="G345" s="6" t="s">
        <v>1257</v>
      </c>
      <c r="H345" s="4" t="s">
        <v>566</v>
      </c>
    </row>
    <row r="346" spans="1:8" ht="15.75" x14ac:dyDescent="0.25">
      <c r="A346" s="4" t="s">
        <v>2262</v>
      </c>
      <c r="B346" s="5">
        <v>37240</v>
      </c>
      <c r="C346" s="4" t="s">
        <v>3</v>
      </c>
      <c r="D346" s="4">
        <v>160</v>
      </c>
      <c r="E346" s="4">
        <v>50</v>
      </c>
      <c r="F346" s="4" t="s">
        <v>2261</v>
      </c>
      <c r="G346" s="6" t="s">
        <v>1336</v>
      </c>
      <c r="H346" s="4" t="s">
        <v>568</v>
      </c>
    </row>
    <row r="347" spans="1:8" ht="15.75" x14ac:dyDescent="0.25">
      <c r="A347" s="4" t="s">
        <v>2280</v>
      </c>
      <c r="B347" s="5">
        <v>38229</v>
      </c>
      <c r="C347" s="4" t="s">
        <v>3</v>
      </c>
      <c r="D347" s="4">
        <v>165</v>
      </c>
      <c r="E347" s="4">
        <v>63</v>
      </c>
      <c r="F347" s="4" t="s">
        <v>2279</v>
      </c>
      <c r="G347" s="6" t="s">
        <v>1217</v>
      </c>
      <c r="H347" s="4" t="s">
        <v>577</v>
      </c>
    </row>
    <row r="348" spans="1:8" ht="15.75" x14ac:dyDescent="0.25">
      <c r="A348" s="4" t="s">
        <v>2289</v>
      </c>
      <c r="B348" s="5">
        <v>37650</v>
      </c>
      <c r="C348" s="4" t="s">
        <v>3</v>
      </c>
      <c r="D348" s="4">
        <v>170</v>
      </c>
      <c r="E348" s="4">
        <v>73</v>
      </c>
      <c r="F348" s="4" t="s">
        <v>2288</v>
      </c>
      <c r="G348" s="6" t="s">
        <v>1774</v>
      </c>
      <c r="H348" s="4" t="s">
        <v>582</v>
      </c>
    </row>
    <row r="349" spans="1:8" ht="15.75" x14ac:dyDescent="0.25">
      <c r="A349" s="4" t="s">
        <v>2295</v>
      </c>
      <c r="B349" s="5">
        <v>38428</v>
      </c>
      <c r="C349" s="4" t="s">
        <v>3</v>
      </c>
      <c r="D349" s="4">
        <v>175</v>
      </c>
      <c r="E349" s="4">
        <v>55</v>
      </c>
      <c r="F349" s="4" t="s">
        <v>2294</v>
      </c>
      <c r="G349" s="6" t="s">
        <v>1677</v>
      </c>
      <c r="H349" s="4" t="s">
        <v>585</v>
      </c>
    </row>
    <row r="350" spans="1:8" ht="15.75" x14ac:dyDescent="0.25">
      <c r="A350" s="4" t="s">
        <v>2319</v>
      </c>
      <c r="B350" s="5">
        <v>38375</v>
      </c>
      <c r="C350" s="4" t="s">
        <v>3</v>
      </c>
      <c r="D350" s="4">
        <v>177</v>
      </c>
      <c r="E350" s="4">
        <v>69</v>
      </c>
      <c r="F350" s="4" t="s">
        <v>2318</v>
      </c>
      <c r="G350" s="6" t="s">
        <v>1269</v>
      </c>
      <c r="H350" s="4" t="s">
        <v>596</v>
      </c>
    </row>
    <row r="351" spans="1:8" ht="15.75" x14ac:dyDescent="0.25">
      <c r="A351" s="4" t="s">
        <v>2343</v>
      </c>
      <c r="B351" s="5">
        <v>38007</v>
      </c>
      <c r="C351" s="4" t="s">
        <v>3</v>
      </c>
      <c r="D351" s="4">
        <v>156</v>
      </c>
      <c r="E351" s="4">
        <v>94</v>
      </c>
      <c r="F351" s="4" t="s">
        <v>2342</v>
      </c>
      <c r="G351" s="6" t="s">
        <v>1278</v>
      </c>
      <c r="H351" s="4" t="s">
        <v>607</v>
      </c>
    </row>
    <row r="352" spans="1:8" ht="15.75" x14ac:dyDescent="0.25">
      <c r="A352" s="4" t="s">
        <v>2361</v>
      </c>
      <c r="B352" s="5">
        <v>37140</v>
      </c>
      <c r="C352" s="4" t="s">
        <v>3</v>
      </c>
      <c r="D352" s="4">
        <v>178</v>
      </c>
      <c r="E352" s="4">
        <v>91</v>
      </c>
      <c r="F352" s="4" t="s">
        <v>2360</v>
      </c>
      <c r="G352" s="6" t="s">
        <v>1063</v>
      </c>
      <c r="H352" s="4" t="s">
        <v>616</v>
      </c>
    </row>
    <row r="353" spans="1:8" ht="15.75" x14ac:dyDescent="0.25">
      <c r="A353" s="4" t="s">
        <v>2383</v>
      </c>
      <c r="B353" s="5">
        <v>37120</v>
      </c>
      <c r="C353" s="4" t="s">
        <v>3</v>
      </c>
      <c r="D353" s="4">
        <v>153</v>
      </c>
      <c r="E353" s="4">
        <v>61</v>
      </c>
      <c r="F353" s="4" t="s">
        <v>2382</v>
      </c>
      <c r="G353" s="6" t="s">
        <v>1105</v>
      </c>
      <c r="H353" s="4" t="s">
        <v>627</v>
      </c>
    </row>
    <row r="354" spans="1:8" ht="15.75" x14ac:dyDescent="0.25">
      <c r="A354" s="4" t="s">
        <v>2399</v>
      </c>
      <c r="B354" s="5">
        <v>38292</v>
      </c>
      <c r="C354" s="4" t="s">
        <v>3</v>
      </c>
      <c r="D354" s="4">
        <v>150</v>
      </c>
      <c r="E354" s="4">
        <v>83</v>
      </c>
      <c r="F354" s="4" t="s">
        <v>2398</v>
      </c>
      <c r="G354" s="6" t="s">
        <v>1102</v>
      </c>
      <c r="H354" s="4" t="s">
        <v>635</v>
      </c>
    </row>
    <row r="355" spans="1:8" ht="15.75" x14ac:dyDescent="0.25">
      <c r="A355" s="4" t="s">
        <v>2433</v>
      </c>
      <c r="B355" s="5">
        <v>37328</v>
      </c>
      <c r="C355" s="4" t="s">
        <v>3</v>
      </c>
      <c r="D355" s="4">
        <v>167</v>
      </c>
      <c r="E355" s="4">
        <v>65</v>
      </c>
      <c r="F355" s="4" t="s">
        <v>2432</v>
      </c>
      <c r="G355" s="6" t="s">
        <v>1568</v>
      </c>
      <c r="H355" s="4" t="s">
        <v>652</v>
      </c>
    </row>
    <row r="356" spans="1:8" ht="15.75" x14ac:dyDescent="0.25">
      <c r="A356" s="4" t="s">
        <v>2437</v>
      </c>
      <c r="B356" s="5">
        <v>37906</v>
      </c>
      <c r="C356" s="4" t="s">
        <v>3</v>
      </c>
      <c r="D356" s="4">
        <v>159</v>
      </c>
      <c r="E356" s="4">
        <v>68</v>
      </c>
      <c r="F356" s="4" t="s">
        <v>2436</v>
      </c>
      <c r="G356" s="6" t="s">
        <v>1212</v>
      </c>
      <c r="H356" s="4" t="s">
        <v>654</v>
      </c>
    </row>
    <row r="357" spans="1:8" ht="15.75" x14ac:dyDescent="0.25">
      <c r="A357" s="4" t="s">
        <v>2457</v>
      </c>
      <c r="B357" s="5">
        <v>38148</v>
      </c>
      <c r="C357" s="4" t="s">
        <v>3</v>
      </c>
      <c r="D357" s="4">
        <v>172</v>
      </c>
      <c r="E357" s="4">
        <v>71</v>
      </c>
      <c r="F357" s="4" t="s">
        <v>2456</v>
      </c>
      <c r="G357" s="6" t="s">
        <v>1063</v>
      </c>
      <c r="H357" s="4" t="s">
        <v>664</v>
      </c>
    </row>
    <row r="358" spans="1:8" ht="15.75" x14ac:dyDescent="0.25">
      <c r="A358" s="4" t="s">
        <v>2481</v>
      </c>
      <c r="B358" s="5">
        <v>37882</v>
      </c>
      <c r="C358" s="4" t="s">
        <v>3</v>
      </c>
      <c r="D358" s="4">
        <v>161</v>
      </c>
      <c r="E358" s="4">
        <v>91</v>
      </c>
      <c r="F358" s="4" t="s">
        <v>2480</v>
      </c>
      <c r="G358" s="6" t="s">
        <v>1246</v>
      </c>
      <c r="H358" s="4" t="s">
        <v>676</v>
      </c>
    </row>
    <row r="359" spans="1:8" ht="15.75" x14ac:dyDescent="0.25">
      <c r="A359" s="4" t="s">
        <v>2483</v>
      </c>
      <c r="B359" s="5">
        <v>38262</v>
      </c>
      <c r="C359" s="4" t="s">
        <v>3</v>
      </c>
      <c r="D359" s="4">
        <v>160</v>
      </c>
      <c r="E359" s="4">
        <v>50</v>
      </c>
      <c r="F359" s="4" t="s">
        <v>2482</v>
      </c>
      <c r="G359" s="6" t="s">
        <v>1123</v>
      </c>
      <c r="H359" s="4" t="s">
        <v>677</v>
      </c>
    </row>
    <row r="360" spans="1:8" ht="15.75" x14ac:dyDescent="0.25">
      <c r="A360" s="4" t="s">
        <v>2495</v>
      </c>
      <c r="B360" s="5">
        <v>38185</v>
      </c>
      <c r="C360" s="4" t="s">
        <v>3</v>
      </c>
      <c r="D360" s="4">
        <v>179</v>
      </c>
      <c r="E360" s="4">
        <v>57</v>
      </c>
      <c r="F360" s="4" t="s">
        <v>2494</v>
      </c>
      <c r="G360" s="6" t="s">
        <v>1336</v>
      </c>
      <c r="H360" s="4" t="s">
        <v>683</v>
      </c>
    </row>
    <row r="361" spans="1:8" ht="15.75" x14ac:dyDescent="0.25">
      <c r="A361" s="4" t="s">
        <v>2497</v>
      </c>
      <c r="B361" s="5">
        <v>37500</v>
      </c>
      <c r="C361" s="4" t="s">
        <v>3</v>
      </c>
      <c r="D361" s="4">
        <v>160</v>
      </c>
      <c r="E361" s="4">
        <v>90</v>
      </c>
      <c r="F361" s="4" t="s">
        <v>2496</v>
      </c>
      <c r="G361" s="6" t="s">
        <v>1269</v>
      </c>
      <c r="H361" s="4" t="s">
        <v>684</v>
      </c>
    </row>
    <row r="362" spans="1:8" ht="15.75" x14ac:dyDescent="0.25">
      <c r="A362" s="4" t="s">
        <v>2543</v>
      </c>
      <c r="B362" s="5">
        <v>38140</v>
      </c>
      <c r="C362" s="4" t="s">
        <v>3</v>
      </c>
      <c r="D362" s="4">
        <v>164</v>
      </c>
      <c r="E362" s="4">
        <v>47</v>
      </c>
      <c r="F362" s="4" t="s">
        <v>2332</v>
      </c>
      <c r="G362" s="6" t="s">
        <v>1914</v>
      </c>
      <c r="H362" s="4" t="s">
        <v>708</v>
      </c>
    </row>
    <row r="363" spans="1:8" ht="15.75" x14ac:dyDescent="0.25">
      <c r="A363" s="4" t="s">
        <v>2559</v>
      </c>
      <c r="B363" s="5">
        <v>37305</v>
      </c>
      <c r="C363" s="4" t="s">
        <v>3</v>
      </c>
      <c r="D363" s="4">
        <v>166</v>
      </c>
      <c r="E363" s="4">
        <v>62</v>
      </c>
      <c r="F363" s="4" t="s">
        <v>2558</v>
      </c>
      <c r="G363" s="6" t="s">
        <v>1404</v>
      </c>
      <c r="H363" s="4" t="s">
        <v>716</v>
      </c>
    </row>
    <row r="364" spans="1:8" ht="15.75" x14ac:dyDescent="0.25">
      <c r="A364" s="4" t="s">
        <v>2570</v>
      </c>
      <c r="B364" s="5">
        <v>37969</v>
      </c>
      <c r="C364" s="4" t="s">
        <v>3</v>
      </c>
      <c r="D364" s="4">
        <v>180</v>
      </c>
      <c r="E364" s="4">
        <v>70</v>
      </c>
      <c r="F364" s="4" t="s">
        <v>2569</v>
      </c>
      <c r="G364" s="6" t="s">
        <v>1774</v>
      </c>
      <c r="H364" s="4" t="s">
        <v>722</v>
      </c>
    </row>
    <row r="365" spans="1:8" ht="15.75" x14ac:dyDescent="0.25">
      <c r="A365" s="4" t="s">
        <v>2583</v>
      </c>
      <c r="B365" s="5">
        <v>38210</v>
      </c>
      <c r="C365" s="4" t="s">
        <v>3</v>
      </c>
      <c r="D365" s="4">
        <v>177</v>
      </c>
      <c r="E365" s="4">
        <v>74</v>
      </c>
      <c r="F365" s="4" t="s">
        <v>2582</v>
      </c>
      <c r="G365" s="6" t="s">
        <v>1496</v>
      </c>
      <c r="H365" s="4" t="s">
        <v>729</v>
      </c>
    </row>
    <row r="366" spans="1:8" ht="15.75" x14ac:dyDescent="0.25">
      <c r="A366" s="4" t="s">
        <v>2589</v>
      </c>
      <c r="B366" s="5">
        <v>38332</v>
      </c>
      <c r="C366" s="4" t="s">
        <v>3</v>
      </c>
      <c r="D366" s="4">
        <v>176</v>
      </c>
      <c r="E366" s="4">
        <v>64</v>
      </c>
      <c r="F366" s="4" t="s">
        <v>2588</v>
      </c>
      <c r="G366" s="6" t="s">
        <v>1568</v>
      </c>
      <c r="H366" s="4" t="s">
        <v>731</v>
      </c>
    </row>
    <row r="367" spans="1:8" ht="15.75" x14ac:dyDescent="0.25">
      <c r="A367" s="4" t="s">
        <v>2629</v>
      </c>
      <c r="B367" s="5">
        <v>38092</v>
      </c>
      <c r="C367" s="4" t="s">
        <v>3</v>
      </c>
      <c r="D367" s="4">
        <v>157</v>
      </c>
      <c r="E367" s="4">
        <v>57</v>
      </c>
      <c r="F367" s="4" t="s">
        <v>2628</v>
      </c>
      <c r="G367" s="6" t="s">
        <v>1257</v>
      </c>
      <c r="H367" s="4" t="s">
        <v>751</v>
      </c>
    </row>
    <row r="368" spans="1:8" ht="15.75" x14ac:dyDescent="0.25">
      <c r="A368" s="4" t="s">
        <v>2631</v>
      </c>
      <c r="B368" s="5">
        <v>38130</v>
      </c>
      <c r="C368" s="4" t="s">
        <v>3</v>
      </c>
      <c r="D368" s="4">
        <v>163</v>
      </c>
      <c r="E368" s="4">
        <v>55</v>
      </c>
      <c r="F368" s="4" t="s">
        <v>2630</v>
      </c>
      <c r="G368" s="6" t="s">
        <v>1133</v>
      </c>
      <c r="H368" s="4" t="s">
        <v>752</v>
      </c>
    </row>
    <row r="369" spans="1:8" ht="15.75" x14ac:dyDescent="0.25">
      <c r="A369" s="4" t="s">
        <v>2637</v>
      </c>
      <c r="B369" s="5">
        <v>38456</v>
      </c>
      <c r="C369" s="4" t="s">
        <v>3</v>
      </c>
      <c r="D369" s="4">
        <v>151</v>
      </c>
      <c r="E369" s="4">
        <v>72</v>
      </c>
      <c r="F369" s="4" t="s">
        <v>2636</v>
      </c>
      <c r="G369" s="6" t="s">
        <v>1120</v>
      </c>
      <c r="H369" s="4" t="s">
        <v>755</v>
      </c>
    </row>
    <row r="370" spans="1:8" ht="15.75" x14ac:dyDescent="0.25">
      <c r="A370" s="4" t="s">
        <v>2645</v>
      </c>
      <c r="B370" s="5">
        <v>38454</v>
      </c>
      <c r="C370" s="4" t="s">
        <v>3</v>
      </c>
      <c r="D370" s="4">
        <v>180</v>
      </c>
      <c r="E370" s="4">
        <v>58</v>
      </c>
      <c r="F370" s="4" t="s">
        <v>2644</v>
      </c>
      <c r="G370" s="6" t="s">
        <v>1774</v>
      </c>
      <c r="H370" s="4" t="s">
        <v>759</v>
      </c>
    </row>
    <row r="371" spans="1:8" ht="15.75" x14ac:dyDescent="0.25">
      <c r="A371" s="4" t="s">
        <v>2668</v>
      </c>
      <c r="B371" s="5">
        <v>37766</v>
      </c>
      <c r="C371" s="4" t="s">
        <v>3</v>
      </c>
      <c r="D371" s="4">
        <v>151</v>
      </c>
      <c r="E371" s="4">
        <v>45</v>
      </c>
      <c r="F371" s="4" t="s">
        <v>2476</v>
      </c>
      <c r="G371" s="6" t="s">
        <v>1278</v>
      </c>
      <c r="H371" s="4" t="s">
        <v>771</v>
      </c>
    </row>
    <row r="372" spans="1:8" ht="15.75" x14ac:dyDescent="0.25">
      <c r="A372" s="4" t="s">
        <v>2705</v>
      </c>
      <c r="B372" s="5">
        <v>37815</v>
      </c>
      <c r="C372" s="4" t="s">
        <v>3</v>
      </c>
      <c r="D372" s="4">
        <v>154</v>
      </c>
      <c r="E372" s="4">
        <v>52</v>
      </c>
      <c r="F372" s="4" t="s">
        <v>2704</v>
      </c>
      <c r="G372" s="6" t="s">
        <v>1167</v>
      </c>
      <c r="H372" s="4" t="s">
        <v>790</v>
      </c>
    </row>
    <row r="373" spans="1:8" ht="15.75" x14ac:dyDescent="0.25">
      <c r="A373" s="4" t="s">
        <v>2707</v>
      </c>
      <c r="B373" s="5">
        <v>38186</v>
      </c>
      <c r="C373" s="4" t="s">
        <v>3</v>
      </c>
      <c r="D373" s="4">
        <v>155</v>
      </c>
      <c r="E373" s="4">
        <v>49</v>
      </c>
      <c r="F373" s="4" t="s">
        <v>2706</v>
      </c>
      <c r="G373" s="6" t="s">
        <v>1711</v>
      </c>
      <c r="H373" s="4" t="s">
        <v>791</v>
      </c>
    </row>
    <row r="374" spans="1:8" ht="15.75" x14ac:dyDescent="0.25">
      <c r="A374" s="4" t="s">
        <v>2715</v>
      </c>
      <c r="B374" s="5">
        <v>37273</v>
      </c>
      <c r="C374" s="4" t="s">
        <v>3</v>
      </c>
      <c r="D374" s="4">
        <v>159</v>
      </c>
      <c r="E374" s="4">
        <v>53</v>
      </c>
      <c r="F374" s="4" t="s">
        <v>2714</v>
      </c>
      <c r="G374" s="6" t="s">
        <v>1774</v>
      </c>
      <c r="H374" s="4" t="s">
        <v>795</v>
      </c>
    </row>
    <row r="375" spans="1:8" ht="15.75" x14ac:dyDescent="0.25">
      <c r="A375" s="4" t="s">
        <v>2716</v>
      </c>
      <c r="B375" s="5">
        <v>37529</v>
      </c>
      <c r="C375" s="4" t="s">
        <v>3</v>
      </c>
      <c r="D375" s="4">
        <v>173</v>
      </c>
      <c r="E375" s="4">
        <v>67</v>
      </c>
      <c r="F375" s="4" t="s">
        <v>1656</v>
      </c>
      <c r="G375" s="6" t="s">
        <v>1105</v>
      </c>
      <c r="H375" s="4" t="s">
        <v>796</v>
      </c>
    </row>
    <row r="376" spans="1:8" ht="15.75" x14ac:dyDescent="0.25">
      <c r="A376" s="4" t="s">
        <v>2724</v>
      </c>
      <c r="B376" s="5">
        <v>37918</v>
      </c>
      <c r="C376" s="4" t="s">
        <v>3</v>
      </c>
      <c r="D376" s="4">
        <v>159</v>
      </c>
      <c r="E376" s="4">
        <v>52</v>
      </c>
      <c r="F376" s="4" t="s">
        <v>2723</v>
      </c>
      <c r="G376" s="6" t="s">
        <v>1577</v>
      </c>
      <c r="H376" s="4" t="s">
        <v>800</v>
      </c>
    </row>
    <row r="377" spans="1:8" ht="15.75" x14ac:dyDescent="0.25">
      <c r="A377" s="4" t="s">
        <v>2736</v>
      </c>
      <c r="B377" s="5">
        <v>37967</v>
      </c>
      <c r="C377" s="4" t="s">
        <v>3</v>
      </c>
      <c r="D377" s="4">
        <v>175</v>
      </c>
      <c r="E377" s="4">
        <v>47</v>
      </c>
      <c r="F377" s="4" t="s">
        <v>2735</v>
      </c>
      <c r="G377" s="6" t="s">
        <v>1341</v>
      </c>
      <c r="H377" s="4" t="s">
        <v>806</v>
      </c>
    </row>
    <row r="378" spans="1:8" ht="15.75" x14ac:dyDescent="0.25">
      <c r="A378" s="4" t="s">
        <v>2740</v>
      </c>
      <c r="B378" s="5">
        <v>38086</v>
      </c>
      <c r="C378" s="4" t="s">
        <v>3</v>
      </c>
      <c r="D378" s="4">
        <v>151</v>
      </c>
      <c r="E378" s="4">
        <v>95</v>
      </c>
      <c r="F378" s="4" t="s">
        <v>2739</v>
      </c>
      <c r="G378" s="6" t="s">
        <v>1212</v>
      </c>
      <c r="H378" s="4" t="s">
        <v>808</v>
      </c>
    </row>
    <row r="379" spans="1:8" ht="15.75" x14ac:dyDescent="0.25">
      <c r="A379" s="4" t="s">
        <v>2760</v>
      </c>
      <c r="B379" s="5">
        <v>38238</v>
      </c>
      <c r="C379" s="4" t="s">
        <v>3</v>
      </c>
      <c r="D379" s="4">
        <v>162</v>
      </c>
      <c r="E379" s="4">
        <v>83</v>
      </c>
      <c r="F379" s="4" t="s">
        <v>2759</v>
      </c>
      <c r="G379" s="6" t="s">
        <v>1923</v>
      </c>
      <c r="H379" s="4" t="s">
        <v>818</v>
      </c>
    </row>
    <row r="380" spans="1:8" ht="15.75" x14ac:dyDescent="0.25">
      <c r="A380" s="4" t="s">
        <v>2811</v>
      </c>
      <c r="B380" s="5">
        <v>37818</v>
      </c>
      <c r="C380" s="4" t="s">
        <v>3</v>
      </c>
      <c r="D380" s="4">
        <v>171</v>
      </c>
      <c r="E380" s="4">
        <v>80</v>
      </c>
      <c r="F380" s="4" t="s">
        <v>2810</v>
      </c>
      <c r="G380" s="6" t="s">
        <v>1677</v>
      </c>
      <c r="H380" s="4" t="s">
        <v>843</v>
      </c>
    </row>
    <row r="381" spans="1:8" ht="15.75" x14ac:dyDescent="0.25">
      <c r="A381" s="4" t="s">
        <v>2846</v>
      </c>
      <c r="B381" s="5">
        <v>37073</v>
      </c>
      <c r="C381" s="4" t="s">
        <v>3</v>
      </c>
      <c r="D381" s="4">
        <v>167</v>
      </c>
      <c r="E381" s="4">
        <v>66</v>
      </c>
      <c r="F381" s="4" t="s">
        <v>2845</v>
      </c>
      <c r="G381" s="6" t="s">
        <v>1477</v>
      </c>
      <c r="H381" s="4" t="s">
        <v>858</v>
      </c>
    </row>
    <row r="382" spans="1:8" ht="15.75" x14ac:dyDescent="0.25">
      <c r="A382" s="4" t="s">
        <v>2860</v>
      </c>
      <c r="B382" s="5">
        <v>38124</v>
      </c>
      <c r="C382" s="4" t="s">
        <v>3</v>
      </c>
      <c r="D382" s="4">
        <v>180</v>
      </c>
      <c r="E382" s="4">
        <v>94</v>
      </c>
      <c r="F382" s="4" t="s">
        <v>2859</v>
      </c>
      <c r="G382" s="6" t="s">
        <v>1262</v>
      </c>
      <c r="H382" s="4" t="s">
        <v>865</v>
      </c>
    </row>
    <row r="383" spans="1:8" ht="15.75" x14ac:dyDescent="0.25">
      <c r="A383" s="4" t="s">
        <v>2862</v>
      </c>
      <c r="B383" s="5">
        <v>37197</v>
      </c>
      <c r="C383" s="4" t="s">
        <v>3</v>
      </c>
      <c r="D383" s="4">
        <v>162</v>
      </c>
      <c r="E383" s="4">
        <v>72</v>
      </c>
      <c r="F383" s="4" t="s">
        <v>2861</v>
      </c>
      <c r="G383" s="6" t="s">
        <v>1120</v>
      </c>
      <c r="H383" s="4" t="s">
        <v>866</v>
      </c>
    </row>
    <row r="384" spans="1:8" ht="15.75" x14ac:dyDescent="0.25">
      <c r="A384" s="4" t="s">
        <v>2924</v>
      </c>
      <c r="B384" s="5">
        <v>38219</v>
      </c>
      <c r="C384" s="4" t="s">
        <v>3</v>
      </c>
      <c r="D384" s="4">
        <v>173</v>
      </c>
      <c r="E384" s="4">
        <v>68</v>
      </c>
      <c r="F384" s="4" t="s">
        <v>2923</v>
      </c>
      <c r="G384" s="6" t="s">
        <v>1069</v>
      </c>
      <c r="H384" s="4" t="s">
        <v>897</v>
      </c>
    </row>
    <row r="385" spans="1:8" ht="15.75" x14ac:dyDescent="0.25">
      <c r="A385" s="4" t="s">
        <v>2942</v>
      </c>
      <c r="B385" s="5">
        <v>37447</v>
      </c>
      <c r="C385" s="4" t="s">
        <v>3</v>
      </c>
      <c r="D385" s="4">
        <v>180</v>
      </c>
      <c r="E385" s="4">
        <v>76</v>
      </c>
      <c r="F385" s="4" t="s">
        <v>2941</v>
      </c>
      <c r="G385" s="6" t="s">
        <v>1057</v>
      </c>
      <c r="H385" s="4" t="s">
        <v>906</v>
      </c>
    </row>
    <row r="386" spans="1:8" ht="15.75" x14ac:dyDescent="0.25">
      <c r="A386" s="4" t="s">
        <v>2956</v>
      </c>
      <c r="B386" s="5">
        <v>37952</v>
      </c>
      <c r="C386" s="4" t="s">
        <v>3</v>
      </c>
      <c r="D386" s="4">
        <v>170</v>
      </c>
      <c r="E386" s="4">
        <v>57</v>
      </c>
      <c r="F386" s="4" t="s">
        <v>2955</v>
      </c>
      <c r="G386" s="6" t="s">
        <v>1521</v>
      </c>
      <c r="H386" s="4" t="s">
        <v>912</v>
      </c>
    </row>
    <row r="387" spans="1:8" ht="15.75" x14ac:dyDescent="0.25">
      <c r="A387" s="4" t="s">
        <v>2968</v>
      </c>
      <c r="B387" s="5">
        <v>38349</v>
      </c>
      <c r="C387" s="4" t="s">
        <v>3</v>
      </c>
      <c r="D387" s="4">
        <v>176</v>
      </c>
      <c r="E387" s="4">
        <v>92</v>
      </c>
      <c r="F387" s="4" t="s">
        <v>2967</v>
      </c>
      <c r="G387" s="6" t="s">
        <v>1923</v>
      </c>
      <c r="H387" s="4" t="s">
        <v>918</v>
      </c>
    </row>
    <row r="388" spans="1:8" ht="15.75" x14ac:dyDescent="0.25">
      <c r="A388" s="4" t="s">
        <v>2980</v>
      </c>
      <c r="B388" s="5">
        <v>37474</v>
      </c>
      <c r="C388" s="4" t="s">
        <v>3</v>
      </c>
      <c r="D388" s="4">
        <v>169</v>
      </c>
      <c r="E388" s="4">
        <v>47</v>
      </c>
      <c r="F388" s="4" t="s">
        <v>2979</v>
      </c>
      <c r="G388" s="6" t="s">
        <v>1316</v>
      </c>
      <c r="H388" s="4" t="s">
        <v>924</v>
      </c>
    </row>
    <row r="389" spans="1:8" ht="15.75" x14ac:dyDescent="0.25">
      <c r="A389" s="4" t="s">
        <v>2982</v>
      </c>
      <c r="B389" s="5">
        <v>38375</v>
      </c>
      <c r="C389" s="4" t="s">
        <v>3</v>
      </c>
      <c r="D389" s="4">
        <v>167</v>
      </c>
      <c r="E389" s="4">
        <v>73</v>
      </c>
      <c r="F389" s="4" t="s">
        <v>2981</v>
      </c>
      <c r="G389" s="6" t="s">
        <v>1133</v>
      </c>
      <c r="H389" s="4" t="s">
        <v>925</v>
      </c>
    </row>
    <row r="390" spans="1:8" ht="15.75" x14ac:dyDescent="0.25">
      <c r="A390" s="4" t="s">
        <v>2986</v>
      </c>
      <c r="B390" s="5">
        <v>37701</v>
      </c>
      <c r="C390" s="4" t="s">
        <v>3</v>
      </c>
      <c r="D390" s="4">
        <v>160</v>
      </c>
      <c r="E390" s="4">
        <v>69</v>
      </c>
      <c r="F390" s="4" t="s">
        <v>2985</v>
      </c>
      <c r="G390" s="6" t="s">
        <v>1141</v>
      </c>
      <c r="H390" s="4" t="s">
        <v>927</v>
      </c>
    </row>
    <row r="391" spans="1:8" ht="15.75" x14ac:dyDescent="0.25">
      <c r="A391" s="4" t="s">
        <v>2996</v>
      </c>
      <c r="B391" s="5">
        <v>37796</v>
      </c>
      <c r="C391" s="4" t="s">
        <v>3</v>
      </c>
      <c r="D391" s="4">
        <v>153</v>
      </c>
      <c r="E391" s="4">
        <v>45</v>
      </c>
      <c r="F391" s="4" t="s">
        <v>2995</v>
      </c>
      <c r="G391" s="6" t="s">
        <v>1704</v>
      </c>
      <c r="H391" s="4" t="s">
        <v>932</v>
      </c>
    </row>
    <row r="392" spans="1:8" ht="15.75" x14ac:dyDescent="0.25">
      <c r="A392" s="4" t="s">
        <v>3004</v>
      </c>
      <c r="B392" s="5">
        <v>37663</v>
      </c>
      <c r="C392" s="4" t="s">
        <v>3</v>
      </c>
      <c r="D392" s="4">
        <v>168</v>
      </c>
      <c r="E392" s="4">
        <v>80</v>
      </c>
      <c r="F392" s="4" t="s">
        <v>1953</v>
      </c>
      <c r="G392" s="6" t="s">
        <v>1341</v>
      </c>
      <c r="H392" s="4" t="s">
        <v>937</v>
      </c>
    </row>
    <row r="393" spans="1:8" ht="15.75" x14ac:dyDescent="0.25">
      <c r="A393" s="4" t="s">
        <v>3024</v>
      </c>
      <c r="B393" s="5">
        <v>38002</v>
      </c>
      <c r="C393" s="4" t="s">
        <v>3</v>
      </c>
      <c r="D393" s="4">
        <v>156</v>
      </c>
      <c r="E393" s="4">
        <v>74</v>
      </c>
      <c r="F393" s="4" t="s">
        <v>3023</v>
      </c>
      <c r="G393" s="6" t="s">
        <v>1105</v>
      </c>
      <c r="H393" s="4" t="s">
        <v>947</v>
      </c>
    </row>
    <row r="394" spans="1:8" ht="15.75" x14ac:dyDescent="0.25">
      <c r="A394" s="4" t="s">
        <v>3043</v>
      </c>
      <c r="B394" s="5">
        <v>38019</v>
      </c>
      <c r="C394" s="4" t="s">
        <v>3</v>
      </c>
      <c r="D394" s="4">
        <v>180</v>
      </c>
      <c r="E394" s="4">
        <v>78</v>
      </c>
      <c r="F394" s="4" t="s">
        <v>3042</v>
      </c>
      <c r="G394" s="6" t="s">
        <v>1130</v>
      </c>
      <c r="H394" s="4" t="s">
        <v>957</v>
      </c>
    </row>
    <row r="395" spans="1:8" ht="15.75" x14ac:dyDescent="0.25">
      <c r="A395" s="4" t="s">
        <v>3051</v>
      </c>
      <c r="B395" s="5">
        <v>37357</v>
      </c>
      <c r="C395" s="4" t="s">
        <v>3</v>
      </c>
      <c r="D395" s="4">
        <v>157</v>
      </c>
      <c r="E395" s="4">
        <v>56</v>
      </c>
      <c r="F395" s="4" t="s">
        <v>3050</v>
      </c>
      <c r="G395" s="6" t="s">
        <v>1774</v>
      </c>
      <c r="H395" s="4" t="s">
        <v>961</v>
      </c>
    </row>
    <row r="396" spans="1:8" ht="15.75" x14ac:dyDescent="0.25">
      <c r="A396" s="4" t="s">
        <v>3088</v>
      </c>
      <c r="B396" s="5">
        <v>37139</v>
      </c>
      <c r="C396" s="4" t="s">
        <v>3</v>
      </c>
      <c r="D396" s="4">
        <v>157</v>
      </c>
      <c r="E396" s="4">
        <v>72</v>
      </c>
      <c r="F396" s="4" t="s">
        <v>3087</v>
      </c>
      <c r="G396" s="6" t="s">
        <v>2240</v>
      </c>
      <c r="H396" s="4" t="s">
        <v>980</v>
      </c>
    </row>
    <row r="397" spans="1:8" ht="15.75" x14ac:dyDescent="0.25">
      <c r="A397" s="4" t="s">
        <v>1064</v>
      </c>
      <c r="B397" s="5">
        <v>37439</v>
      </c>
      <c r="C397" s="4" t="s">
        <v>2</v>
      </c>
      <c r="D397" s="4">
        <v>174</v>
      </c>
      <c r="E397" s="4">
        <v>66</v>
      </c>
      <c r="F397" s="4" t="s">
        <v>1062</v>
      </c>
      <c r="G397" s="6" t="s">
        <v>1063</v>
      </c>
      <c r="H397" s="4" t="s">
        <v>20</v>
      </c>
    </row>
    <row r="398" spans="1:8" ht="15.75" x14ac:dyDescent="0.25">
      <c r="A398" s="4" t="s">
        <v>1070</v>
      </c>
      <c r="B398" s="5">
        <v>37021</v>
      </c>
      <c r="C398" s="4" t="s">
        <v>2</v>
      </c>
      <c r="D398" s="4">
        <v>153</v>
      </c>
      <c r="E398" s="4">
        <v>65</v>
      </c>
      <c r="F398" s="4" t="s">
        <v>1068</v>
      </c>
      <c r="G398" s="6" t="s">
        <v>1069</v>
      </c>
      <c r="H398" s="4" t="s">
        <v>22</v>
      </c>
    </row>
    <row r="399" spans="1:8" ht="15.75" x14ac:dyDescent="0.25">
      <c r="A399" s="4" t="s">
        <v>1076</v>
      </c>
      <c r="B399" s="5">
        <v>37799</v>
      </c>
      <c r="C399" s="4" t="s">
        <v>2</v>
      </c>
      <c r="D399" s="4">
        <v>172</v>
      </c>
      <c r="E399" s="4">
        <v>51</v>
      </c>
      <c r="F399" s="4" t="s">
        <v>1074</v>
      </c>
      <c r="G399" s="6" t="s">
        <v>1075</v>
      </c>
      <c r="H399" s="4" t="s">
        <v>24</v>
      </c>
    </row>
    <row r="400" spans="1:8" ht="15.75" x14ac:dyDescent="0.25">
      <c r="A400" s="4" t="s">
        <v>1100</v>
      </c>
      <c r="B400" s="5">
        <v>38004</v>
      </c>
      <c r="C400" s="4" t="s">
        <v>2</v>
      </c>
      <c r="D400" s="4">
        <v>150</v>
      </c>
      <c r="E400" s="4">
        <v>64</v>
      </c>
      <c r="F400" s="4" t="s">
        <v>1098</v>
      </c>
      <c r="G400" s="6" t="s">
        <v>1099</v>
      </c>
      <c r="H400" s="4" t="s">
        <v>32</v>
      </c>
    </row>
    <row r="401" spans="1:8" ht="15.75" x14ac:dyDescent="0.25">
      <c r="A401" s="4" t="s">
        <v>1109</v>
      </c>
      <c r="B401" s="5">
        <v>38387</v>
      </c>
      <c r="C401" s="4" t="s">
        <v>2</v>
      </c>
      <c r="D401" s="4">
        <v>166</v>
      </c>
      <c r="E401" s="4">
        <v>61</v>
      </c>
      <c r="F401" s="4" t="s">
        <v>1107</v>
      </c>
      <c r="G401" s="6" t="s">
        <v>1108</v>
      </c>
      <c r="H401" s="4" t="s">
        <v>35</v>
      </c>
    </row>
    <row r="402" spans="1:8" ht="15.75" x14ac:dyDescent="0.25">
      <c r="A402" s="4" t="s">
        <v>1121</v>
      </c>
      <c r="B402" s="5">
        <v>37274</v>
      </c>
      <c r="C402" s="4" t="s">
        <v>2</v>
      </c>
      <c r="D402" s="4">
        <v>150</v>
      </c>
      <c r="E402" s="4">
        <v>53</v>
      </c>
      <c r="F402" s="4" t="s">
        <v>1119</v>
      </c>
      <c r="G402" s="6" t="s">
        <v>1120</v>
      </c>
      <c r="H402" s="4" t="s">
        <v>39</v>
      </c>
    </row>
    <row r="403" spans="1:8" ht="15.75" x14ac:dyDescent="0.25">
      <c r="A403" s="4" t="s">
        <v>1147</v>
      </c>
      <c r="B403" s="5">
        <v>37219</v>
      </c>
      <c r="C403" s="4" t="s">
        <v>2</v>
      </c>
      <c r="D403" s="4">
        <v>155</v>
      </c>
      <c r="E403" s="4">
        <v>49</v>
      </c>
      <c r="F403" s="4" t="s">
        <v>1146</v>
      </c>
      <c r="G403" s="6" t="s">
        <v>1138</v>
      </c>
      <c r="H403" s="4" t="s">
        <v>49</v>
      </c>
    </row>
    <row r="404" spans="1:8" ht="15.75" x14ac:dyDescent="0.25">
      <c r="A404" s="4" t="s">
        <v>1176</v>
      </c>
      <c r="B404" s="5">
        <v>37991</v>
      </c>
      <c r="C404" s="4" t="s">
        <v>2</v>
      </c>
      <c r="D404" s="4">
        <v>175</v>
      </c>
      <c r="E404" s="4">
        <v>49</v>
      </c>
      <c r="F404" s="4" t="s">
        <v>1175</v>
      </c>
      <c r="G404" s="6" t="s">
        <v>1133</v>
      </c>
      <c r="H404" s="4" t="s">
        <v>60</v>
      </c>
    </row>
    <row r="405" spans="1:8" ht="15.75" x14ac:dyDescent="0.25">
      <c r="A405" s="4" t="s">
        <v>1290</v>
      </c>
      <c r="B405" s="5">
        <v>37626</v>
      </c>
      <c r="C405" s="4" t="s">
        <v>2</v>
      </c>
      <c r="D405" s="4">
        <v>176</v>
      </c>
      <c r="E405" s="4">
        <v>65</v>
      </c>
      <c r="F405" s="4" t="s">
        <v>1289</v>
      </c>
      <c r="G405" s="6" t="s">
        <v>1069</v>
      </c>
      <c r="H405" s="4" t="s">
        <v>104</v>
      </c>
    </row>
    <row r="406" spans="1:8" ht="15.75" x14ac:dyDescent="0.25">
      <c r="A406" s="4" t="s">
        <v>1330</v>
      </c>
      <c r="B406" s="5">
        <v>37230</v>
      </c>
      <c r="C406" s="4" t="s">
        <v>2</v>
      </c>
      <c r="D406" s="4">
        <v>155</v>
      </c>
      <c r="E406" s="4">
        <v>74</v>
      </c>
      <c r="F406" s="4" t="s">
        <v>1328</v>
      </c>
      <c r="G406" s="6" t="s">
        <v>1329</v>
      </c>
      <c r="H406" s="4" t="s">
        <v>121</v>
      </c>
    </row>
    <row r="407" spans="1:8" ht="15.75" x14ac:dyDescent="0.25">
      <c r="A407" s="4" t="s">
        <v>1339</v>
      </c>
      <c r="B407" s="5">
        <v>38383</v>
      </c>
      <c r="C407" s="4" t="s">
        <v>2</v>
      </c>
      <c r="D407" s="4">
        <v>176</v>
      </c>
      <c r="E407" s="4">
        <v>77</v>
      </c>
      <c r="F407" s="4" t="s">
        <v>1338</v>
      </c>
      <c r="G407" s="6" t="s">
        <v>1284</v>
      </c>
      <c r="H407" s="4" t="s">
        <v>124</v>
      </c>
    </row>
    <row r="408" spans="1:8" ht="15.75" x14ac:dyDescent="0.25">
      <c r="A408" s="4" t="s">
        <v>1344</v>
      </c>
      <c r="B408" s="5">
        <v>37466</v>
      </c>
      <c r="C408" s="4" t="s">
        <v>2</v>
      </c>
      <c r="D408" s="4">
        <v>157</v>
      </c>
      <c r="E408" s="4">
        <v>60</v>
      </c>
      <c r="F408" s="4" t="s">
        <v>1343</v>
      </c>
      <c r="G408" s="6" t="s">
        <v>1336</v>
      </c>
      <c r="H408" s="4" t="s">
        <v>126</v>
      </c>
    </row>
    <row r="409" spans="1:8" ht="15.75" x14ac:dyDescent="0.25">
      <c r="A409" s="4" t="s">
        <v>1348</v>
      </c>
      <c r="B409" s="5">
        <v>37464</v>
      </c>
      <c r="C409" s="4" t="s">
        <v>2</v>
      </c>
      <c r="D409" s="4">
        <v>173</v>
      </c>
      <c r="E409" s="4">
        <v>77</v>
      </c>
      <c r="F409" s="4" t="s">
        <v>1347</v>
      </c>
      <c r="G409" s="6" t="s">
        <v>1075</v>
      </c>
      <c r="H409" s="4" t="s">
        <v>128</v>
      </c>
    </row>
    <row r="410" spans="1:8" ht="15.75" x14ac:dyDescent="0.25">
      <c r="A410" s="4" t="s">
        <v>1353</v>
      </c>
      <c r="B410" s="5">
        <v>37108</v>
      </c>
      <c r="C410" s="4" t="s">
        <v>2</v>
      </c>
      <c r="D410" s="4">
        <v>176</v>
      </c>
      <c r="E410" s="4">
        <v>82</v>
      </c>
      <c r="F410" s="4" t="s">
        <v>1351</v>
      </c>
      <c r="G410" s="6" t="s">
        <v>1352</v>
      </c>
      <c r="H410" s="4" t="s">
        <v>130</v>
      </c>
    </row>
    <row r="411" spans="1:8" ht="15.75" x14ac:dyDescent="0.25">
      <c r="A411" s="4" t="s">
        <v>1359</v>
      </c>
      <c r="B411" s="5">
        <v>38019</v>
      </c>
      <c r="C411" s="4" t="s">
        <v>2</v>
      </c>
      <c r="D411" s="4">
        <v>157</v>
      </c>
      <c r="E411" s="4">
        <v>54</v>
      </c>
      <c r="F411" s="4" t="s">
        <v>1358</v>
      </c>
      <c r="G411" s="6" t="s">
        <v>1262</v>
      </c>
      <c r="H411" s="4" t="s">
        <v>133</v>
      </c>
    </row>
    <row r="412" spans="1:8" ht="15.75" x14ac:dyDescent="0.25">
      <c r="A412" s="4" t="s">
        <v>1386</v>
      </c>
      <c r="B412" s="5">
        <v>37907</v>
      </c>
      <c r="C412" s="4" t="s">
        <v>2</v>
      </c>
      <c r="D412" s="4">
        <v>175</v>
      </c>
      <c r="E412" s="4">
        <v>47</v>
      </c>
      <c r="F412" s="4" t="s">
        <v>1385</v>
      </c>
      <c r="G412" s="6" t="s">
        <v>1108</v>
      </c>
      <c r="H412" s="4" t="s">
        <v>145</v>
      </c>
    </row>
    <row r="413" spans="1:8" ht="15.75" x14ac:dyDescent="0.25">
      <c r="A413" s="4" t="s">
        <v>1391</v>
      </c>
      <c r="B413" s="5">
        <v>38359</v>
      </c>
      <c r="C413" s="4" t="s">
        <v>2</v>
      </c>
      <c r="D413" s="4">
        <v>175</v>
      </c>
      <c r="E413" s="4">
        <v>50</v>
      </c>
      <c r="F413" s="4" t="s">
        <v>1390</v>
      </c>
      <c r="G413" s="6" t="s">
        <v>1292</v>
      </c>
      <c r="H413" s="4" t="s">
        <v>147</v>
      </c>
    </row>
    <row r="414" spans="1:8" ht="15.75" x14ac:dyDescent="0.25">
      <c r="A414" s="4" t="s">
        <v>1393</v>
      </c>
      <c r="B414" s="5">
        <v>37671</v>
      </c>
      <c r="C414" s="4" t="s">
        <v>2</v>
      </c>
      <c r="D414" s="4">
        <v>163</v>
      </c>
      <c r="E414" s="4">
        <v>87</v>
      </c>
      <c r="F414" s="4" t="s">
        <v>1392</v>
      </c>
      <c r="G414" s="6" t="s">
        <v>1254</v>
      </c>
      <c r="H414" s="4" t="s">
        <v>148</v>
      </c>
    </row>
    <row r="415" spans="1:8" ht="15.75" x14ac:dyDescent="0.25">
      <c r="A415" s="4" t="s">
        <v>1415</v>
      </c>
      <c r="B415" s="5">
        <v>38274</v>
      </c>
      <c r="C415" s="4" t="s">
        <v>2</v>
      </c>
      <c r="D415" s="4">
        <v>153</v>
      </c>
      <c r="E415" s="4">
        <v>66</v>
      </c>
      <c r="F415" s="4" t="s">
        <v>1414</v>
      </c>
      <c r="G415" s="6" t="s">
        <v>1060</v>
      </c>
      <c r="H415" s="4" t="s">
        <v>158</v>
      </c>
    </row>
    <row r="416" spans="1:8" ht="15.75" x14ac:dyDescent="0.25">
      <c r="A416" s="4" t="s">
        <v>1421</v>
      </c>
      <c r="B416" s="5">
        <v>38445</v>
      </c>
      <c r="C416" s="4" t="s">
        <v>2</v>
      </c>
      <c r="D416" s="4">
        <v>174</v>
      </c>
      <c r="E416" s="4">
        <v>69</v>
      </c>
      <c r="F416" s="4" t="s">
        <v>1420</v>
      </c>
      <c r="G416" s="6" t="s">
        <v>1316</v>
      </c>
      <c r="H416" s="4" t="s">
        <v>161</v>
      </c>
    </row>
    <row r="417" spans="1:8" ht="15.75" x14ac:dyDescent="0.25">
      <c r="A417" s="4" t="s">
        <v>1452</v>
      </c>
      <c r="B417" s="5">
        <v>37776</v>
      </c>
      <c r="C417" s="4" t="s">
        <v>2</v>
      </c>
      <c r="D417" s="4">
        <v>171</v>
      </c>
      <c r="E417" s="4">
        <v>57</v>
      </c>
      <c r="F417" s="4" t="s">
        <v>1451</v>
      </c>
      <c r="G417" s="6" t="s">
        <v>1072</v>
      </c>
      <c r="H417" s="4" t="s">
        <v>175</v>
      </c>
    </row>
    <row r="418" spans="1:8" ht="15.75" x14ac:dyDescent="0.25">
      <c r="A418" s="4" t="s">
        <v>1460</v>
      </c>
      <c r="B418" s="5">
        <v>37867</v>
      </c>
      <c r="C418" s="4" t="s">
        <v>2</v>
      </c>
      <c r="D418" s="4">
        <v>174</v>
      </c>
      <c r="E418" s="4">
        <v>86</v>
      </c>
      <c r="F418" s="4" t="s">
        <v>1459</v>
      </c>
      <c r="G418" s="6" t="s">
        <v>1443</v>
      </c>
      <c r="H418" s="4" t="s">
        <v>179</v>
      </c>
    </row>
    <row r="419" spans="1:8" ht="15.75" x14ac:dyDescent="0.25">
      <c r="A419" s="4" t="s">
        <v>1489</v>
      </c>
      <c r="B419" s="5">
        <v>37573</v>
      </c>
      <c r="C419" s="4" t="s">
        <v>2</v>
      </c>
      <c r="D419" s="4">
        <v>179</v>
      </c>
      <c r="E419" s="4">
        <v>48</v>
      </c>
      <c r="F419" s="4" t="s">
        <v>1488</v>
      </c>
      <c r="G419" s="6" t="s">
        <v>1281</v>
      </c>
      <c r="H419" s="4" t="s">
        <v>192</v>
      </c>
    </row>
    <row r="420" spans="1:8" ht="15.75" x14ac:dyDescent="0.25">
      <c r="A420" s="4" t="s">
        <v>1491</v>
      </c>
      <c r="B420" s="5">
        <v>38336</v>
      </c>
      <c r="C420" s="4" t="s">
        <v>2</v>
      </c>
      <c r="D420" s="4">
        <v>160</v>
      </c>
      <c r="E420" s="4">
        <v>78</v>
      </c>
      <c r="F420" s="4" t="s">
        <v>1490</v>
      </c>
      <c r="G420" s="6" t="s">
        <v>1108</v>
      </c>
      <c r="H420" s="4" t="s">
        <v>193</v>
      </c>
    </row>
    <row r="421" spans="1:8" ht="15.75" x14ac:dyDescent="0.25">
      <c r="A421" s="4" t="s">
        <v>1492</v>
      </c>
      <c r="B421" s="5">
        <v>38387</v>
      </c>
      <c r="C421" s="4" t="s">
        <v>2</v>
      </c>
      <c r="D421" s="4">
        <v>178</v>
      </c>
      <c r="E421" s="4">
        <v>54</v>
      </c>
      <c r="F421" s="4" t="s">
        <v>1383</v>
      </c>
      <c r="G421" s="6" t="s">
        <v>1217</v>
      </c>
      <c r="H421" s="4" t="s">
        <v>194</v>
      </c>
    </row>
    <row r="422" spans="1:8" ht="15.75" x14ac:dyDescent="0.25">
      <c r="A422" s="4" t="s">
        <v>1507</v>
      </c>
      <c r="B422" s="5">
        <v>37203</v>
      </c>
      <c r="C422" s="4" t="s">
        <v>2</v>
      </c>
      <c r="D422" s="4">
        <v>168</v>
      </c>
      <c r="E422" s="4">
        <v>58</v>
      </c>
      <c r="F422" s="4" t="s">
        <v>1506</v>
      </c>
      <c r="G422" s="6" t="s">
        <v>1207</v>
      </c>
      <c r="H422" s="4" t="s">
        <v>201</v>
      </c>
    </row>
    <row r="423" spans="1:8" ht="15.75" x14ac:dyDescent="0.25">
      <c r="A423" s="4" t="s">
        <v>1525</v>
      </c>
      <c r="B423" s="5">
        <v>38185</v>
      </c>
      <c r="C423" s="4" t="s">
        <v>2</v>
      </c>
      <c r="D423" s="4">
        <v>161</v>
      </c>
      <c r="E423" s="4">
        <v>89</v>
      </c>
      <c r="F423" s="4" t="s">
        <v>1523</v>
      </c>
      <c r="G423" s="6" t="s">
        <v>1524</v>
      </c>
      <c r="H423" s="4" t="s">
        <v>209</v>
      </c>
    </row>
    <row r="424" spans="1:8" ht="15.75" x14ac:dyDescent="0.25">
      <c r="A424" s="4" t="s">
        <v>1554</v>
      </c>
      <c r="B424" s="5">
        <v>37598</v>
      </c>
      <c r="C424" s="4" t="s">
        <v>2</v>
      </c>
      <c r="D424" s="4">
        <v>157</v>
      </c>
      <c r="E424" s="4">
        <v>88</v>
      </c>
      <c r="F424" s="4" t="s">
        <v>1553</v>
      </c>
      <c r="G424" s="6" t="s">
        <v>1094</v>
      </c>
      <c r="H424" s="4" t="s">
        <v>223</v>
      </c>
    </row>
    <row r="425" spans="1:8" ht="15.75" x14ac:dyDescent="0.25">
      <c r="A425" s="4" t="s">
        <v>1558</v>
      </c>
      <c r="B425" s="5">
        <v>37016</v>
      </c>
      <c r="C425" s="4" t="s">
        <v>2</v>
      </c>
      <c r="D425" s="4">
        <v>168</v>
      </c>
      <c r="E425" s="4">
        <v>90</v>
      </c>
      <c r="F425" s="4" t="s">
        <v>1557</v>
      </c>
      <c r="G425" s="6" t="s">
        <v>1204</v>
      </c>
      <c r="H425" s="4" t="s">
        <v>225</v>
      </c>
    </row>
    <row r="426" spans="1:8" ht="15.75" x14ac:dyDescent="0.25">
      <c r="A426" s="4" t="s">
        <v>1560</v>
      </c>
      <c r="B426" s="5">
        <v>37883</v>
      </c>
      <c r="C426" s="4" t="s">
        <v>2</v>
      </c>
      <c r="D426" s="4">
        <v>169</v>
      </c>
      <c r="E426" s="4">
        <v>83</v>
      </c>
      <c r="F426" s="4" t="s">
        <v>1559</v>
      </c>
      <c r="G426" s="6" t="s">
        <v>1081</v>
      </c>
      <c r="H426" s="4" t="s">
        <v>226</v>
      </c>
    </row>
    <row r="427" spans="1:8" ht="15.75" x14ac:dyDescent="0.25">
      <c r="A427" s="4" t="s">
        <v>1578</v>
      </c>
      <c r="B427" s="5">
        <v>37246</v>
      </c>
      <c r="C427" s="4" t="s">
        <v>2</v>
      </c>
      <c r="D427" s="4">
        <v>160</v>
      </c>
      <c r="E427" s="4">
        <v>48</v>
      </c>
      <c r="F427" s="4" t="s">
        <v>1576</v>
      </c>
      <c r="G427" s="6" t="s">
        <v>1577</v>
      </c>
      <c r="H427" s="4" t="s">
        <v>234</v>
      </c>
    </row>
    <row r="428" spans="1:8" ht="15.75" x14ac:dyDescent="0.25">
      <c r="A428" s="4" t="s">
        <v>1625</v>
      </c>
      <c r="B428" s="5">
        <v>37544</v>
      </c>
      <c r="C428" s="4" t="s">
        <v>2</v>
      </c>
      <c r="D428" s="4">
        <v>158</v>
      </c>
      <c r="E428" s="4">
        <v>76</v>
      </c>
      <c r="F428" s="4" t="s">
        <v>1624</v>
      </c>
      <c r="G428" s="6" t="s">
        <v>1204</v>
      </c>
      <c r="H428" s="4" t="s">
        <v>257</v>
      </c>
    </row>
    <row r="429" spans="1:8" ht="15.75" x14ac:dyDescent="0.25">
      <c r="A429" s="4" t="s">
        <v>1631</v>
      </c>
      <c r="B429" s="5">
        <v>37713</v>
      </c>
      <c r="C429" s="4" t="s">
        <v>2</v>
      </c>
      <c r="D429" s="4">
        <v>177</v>
      </c>
      <c r="E429" s="4">
        <v>52</v>
      </c>
      <c r="F429" s="4" t="s">
        <v>1630</v>
      </c>
      <c r="G429" s="6" t="s">
        <v>1531</v>
      </c>
      <c r="H429" s="4" t="s">
        <v>260</v>
      </c>
    </row>
    <row r="430" spans="1:8" ht="15.75" x14ac:dyDescent="0.25">
      <c r="A430" s="4" t="s">
        <v>1659</v>
      </c>
      <c r="B430" s="5">
        <v>38242</v>
      </c>
      <c r="C430" s="4" t="s">
        <v>2</v>
      </c>
      <c r="D430" s="4">
        <v>159</v>
      </c>
      <c r="E430" s="4">
        <v>66</v>
      </c>
      <c r="F430" s="4" t="s">
        <v>1658</v>
      </c>
      <c r="G430" s="6" t="s">
        <v>1281</v>
      </c>
      <c r="H430" s="4" t="s">
        <v>274</v>
      </c>
    </row>
    <row r="431" spans="1:8" ht="15.75" x14ac:dyDescent="0.25">
      <c r="A431" s="4" t="s">
        <v>1669</v>
      </c>
      <c r="B431" s="5">
        <v>37344</v>
      </c>
      <c r="C431" s="4" t="s">
        <v>2</v>
      </c>
      <c r="D431" s="4">
        <v>164</v>
      </c>
      <c r="E431" s="4">
        <v>63</v>
      </c>
      <c r="F431" s="4" t="s">
        <v>1668</v>
      </c>
      <c r="G431" s="6" t="s">
        <v>1194</v>
      </c>
      <c r="H431" s="4" t="s">
        <v>279</v>
      </c>
    </row>
    <row r="432" spans="1:8" ht="15.75" x14ac:dyDescent="0.25">
      <c r="A432" s="4" t="s">
        <v>1690</v>
      </c>
      <c r="B432" s="5">
        <v>37162</v>
      </c>
      <c r="C432" s="4" t="s">
        <v>2</v>
      </c>
      <c r="D432" s="4">
        <v>150</v>
      </c>
      <c r="E432" s="4">
        <v>50</v>
      </c>
      <c r="F432" s="4" t="s">
        <v>1689</v>
      </c>
      <c r="G432" s="6" t="s">
        <v>1341</v>
      </c>
      <c r="H432" s="4" t="s">
        <v>289</v>
      </c>
    </row>
    <row r="433" spans="1:8" ht="15.75" x14ac:dyDescent="0.25">
      <c r="A433" s="4" t="s">
        <v>1707</v>
      </c>
      <c r="B433" s="5">
        <v>37086</v>
      </c>
      <c r="C433" s="4" t="s">
        <v>2</v>
      </c>
      <c r="D433" s="4">
        <v>180</v>
      </c>
      <c r="E433" s="4">
        <v>91</v>
      </c>
      <c r="F433" s="4" t="s">
        <v>1706</v>
      </c>
      <c r="G433" s="6" t="s">
        <v>1284</v>
      </c>
      <c r="H433" s="4" t="s">
        <v>297</v>
      </c>
    </row>
    <row r="434" spans="1:8" ht="15.75" x14ac:dyDescent="0.25">
      <c r="A434" s="4" t="s">
        <v>1728</v>
      </c>
      <c r="B434" s="5">
        <v>38363</v>
      </c>
      <c r="C434" s="4" t="s">
        <v>2</v>
      </c>
      <c r="D434" s="4">
        <v>179</v>
      </c>
      <c r="E434" s="4">
        <v>90</v>
      </c>
      <c r="F434" s="4" t="s">
        <v>1727</v>
      </c>
      <c r="G434" s="6" t="s">
        <v>1178</v>
      </c>
      <c r="H434" s="4" t="s">
        <v>307</v>
      </c>
    </row>
    <row r="435" spans="1:8" ht="15.75" x14ac:dyDescent="0.25">
      <c r="A435" s="4" t="s">
        <v>1750</v>
      </c>
      <c r="B435" s="5">
        <v>37123</v>
      </c>
      <c r="C435" s="4" t="s">
        <v>2</v>
      </c>
      <c r="D435" s="4">
        <v>155</v>
      </c>
      <c r="E435" s="4">
        <v>80</v>
      </c>
      <c r="F435" s="4" t="s">
        <v>1749</v>
      </c>
      <c r="G435" s="6" t="s">
        <v>1120</v>
      </c>
      <c r="H435" s="4" t="s">
        <v>318</v>
      </c>
    </row>
    <row r="436" spans="1:8" ht="15.75" x14ac:dyDescent="0.25">
      <c r="A436" s="4" t="s">
        <v>1759</v>
      </c>
      <c r="B436" s="5">
        <v>37915</v>
      </c>
      <c r="C436" s="4" t="s">
        <v>2</v>
      </c>
      <c r="D436" s="4">
        <v>152</v>
      </c>
      <c r="E436" s="4">
        <v>92</v>
      </c>
      <c r="F436" s="4" t="s">
        <v>1758</v>
      </c>
      <c r="G436" s="6" t="s">
        <v>1428</v>
      </c>
      <c r="H436" s="4" t="s">
        <v>321</v>
      </c>
    </row>
    <row r="437" spans="1:8" ht="15.75" x14ac:dyDescent="0.25">
      <c r="A437" s="4" t="s">
        <v>1765</v>
      </c>
      <c r="B437" s="5">
        <v>37571</v>
      </c>
      <c r="C437" s="4" t="s">
        <v>2</v>
      </c>
      <c r="D437" s="4">
        <v>161</v>
      </c>
      <c r="E437" s="4">
        <v>81</v>
      </c>
      <c r="F437" s="4" t="s">
        <v>1764</v>
      </c>
      <c r="G437" s="6" t="s">
        <v>1352</v>
      </c>
      <c r="H437" s="4" t="s">
        <v>324</v>
      </c>
    </row>
    <row r="438" spans="1:8" ht="15.75" x14ac:dyDescent="0.25">
      <c r="A438" s="4" t="s">
        <v>1770</v>
      </c>
      <c r="B438" s="5">
        <v>37515</v>
      </c>
      <c r="C438" s="4" t="s">
        <v>2</v>
      </c>
      <c r="D438" s="4">
        <v>179</v>
      </c>
      <c r="E438" s="4">
        <v>95</v>
      </c>
      <c r="F438" s="4" t="s">
        <v>1769</v>
      </c>
      <c r="G438" s="6" t="s">
        <v>1161</v>
      </c>
      <c r="H438" s="4" t="s">
        <v>327</v>
      </c>
    </row>
    <row r="439" spans="1:8" ht="15.75" x14ac:dyDescent="0.25">
      <c r="A439" s="4" t="s">
        <v>1779</v>
      </c>
      <c r="B439" s="5">
        <v>38203</v>
      </c>
      <c r="C439" s="4" t="s">
        <v>2</v>
      </c>
      <c r="D439" s="4">
        <v>172</v>
      </c>
      <c r="E439" s="4">
        <v>64</v>
      </c>
      <c r="F439" s="4" t="s">
        <v>1778</v>
      </c>
      <c r="G439" s="6" t="s">
        <v>1388</v>
      </c>
      <c r="H439" s="4" t="s">
        <v>331</v>
      </c>
    </row>
    <row r="440" spans="1:8" ht="15.75" x14ac:dyDescent="0.25">
      <c r="A440" s="4" t="s">
        <v>1792</v>
      </c>
      <c r="B440" s="5">
        <v>37565</v>
      </c>
      <c r="C440" s="4" t="s">
        <v>2</v>
      </c>
      <c r="D440" s="4">
        <v>167</v>
      </c>
      <c r="E440" s="4">
        <v>79</v>
      </c>
      <c r="F440" s="4" t="s">
        <v>1791</v>
      </c>
      <c r="G440" s="6" t="s">
        <v>1241</v>
      </c>
      <c r="H440" s="4" t="s">
        <v>338</v>
      </c>
    </row>
    <row r="441" spans="1:8" ht="15.75" x14ac:dyDescent="0.25">
      <c r="A441" s="4" t="s">
        <v>1831</v>
      </c>
      <c r="B441" s="5">
        <v>37171</v>
      </c>
      <c r="C441" s="4" t="s">
        <v>2</v>
      </c>
      <c r="D441" s="4">
        <v>167</v>
      </c>
      <c r="E441" s="4">
        <v>89</v>
      </c>
      <c r="F441" s="4" t="s">
        <v>1830</v>
      </c>
      <c r="G441" s="6" t="s">
        <v>1262</v>
      </c>
      <c r="H441" s="4" t="s">
        <v>355</v>
      </c>
    </row>
    <row r="442" spans="1:8" ht="15.75" x14ac:dyDescent="0.25">
      <c r="A442" s="4" t="s">
        <v>1844</v>
      </c>
      <c r="B442" s="5">
        <v>37710</v>
      </c>
      <c r="C442" s="4" t="s">
        <v>2</v>
      </c>
      <c r="D442" s="4">
        <v>158</v>
      </c>
      <c r="E442" s="4">
        <v>52</v>
      </c>
      <c r="F442" s="4" t="s">
        <v>1842</v>
      </c>
      <c r="G442" s="6" t="s">
        <v>1843</v>
      </c>
      <c r="H442" s="4" t="s">
        <v>361</v>
      </c>
    </row>
    <row r="443" spans="1:8" ht="15.75" x14ac:dyDescent="0.25">
      <c r="A443" s="4" t="s">
        <v>1848</v>
      </c>
      <c r="B443" s="5">
        <v>37958</v>
      </c>
      <c r="C443" s="4" t="s">
        <v>2</v>
      </c>
      <c r="D443" s="4">
        <v>156</v>
      </c>
      <c r="E443" s="4">
        <v>68</v>
      </c>
      <c r="F443" s="4" t="s">
        <v>1847</v>
      </c>
      <c r="G443" s="6" t="s">
        <v>1704</v>
      </c>
      <c r="H443" s="4" t="s">
        <v>363</v>
      </c>
    </row>
    <row r="444" spans="1:8" ht="15.75" x14ac:dyDescent="0.25">
      <c r="A444" s="4" t="s">
        <v>1857</v>
      </c>
      <c r="B444" s="5">
        <v>38347</v>
      </c>
      <c r="C444" s="4" t="s">
        <v>2</v>
      </c>
      <c r="D444" s="4">
        <v>161</v>
      </c>
      <c r="E444" s="4">
        <v>51</v>
      </c>
      <c r="F444" s="4" t="s">
        <v>1855</v>
      </c>
      <c r="G444" s="6" t="s">
        <v>1856</v>
      </c>
      <c r="H444" s="4" t="s">
        <v>367</v>
      </c>
    </row>
    <row r="445" spans="1:8" ht="15.75" x14ac:dyDescent="0.25">
      <c r="A445" s="4" t="s">
        <v>1896</v>
      </c>
      <c r="B445" s="5">
        <v>37250</v>
      </c>
      <c r="C445" s="4" t="s">
        <v>2</v>
      </c>
      <c r="D445" s="4">
        <v>176</v>
      </c>
      <c r="E445" s="4">
        <v>45</v>
      </c>
      <c r="F445" s="4" t="s">
        <v>1469</v>
      </c>
      <c r="G445" s="6" t="s">
        <v>1281</v>
      </c>
      <c r="H445" s="4" t="s">
        <v>387</v>
      </c>
    </row>
    <row r="446" spans="1:8" ht="15.75" x14ac:dyDescent="0.25">
      <c r="A446" s="4" t="s">
        <v>1906</v>
      </c>
      <c r="B446" s="5">
        <v>37934</v>
      </c>
      <c r="C446" s="4" t="s">
        <v>2</v>
      </c>
      <c r="D446" s="4">
        <v>157</v>
      </c>
      <c r="E446" s="4">
        <v>81</v>
      </c>
      <c r="F446" s="4" t="s">
        <v>1905</v>
      </c>
      <c r="G446" s="6" t="s">
        <v>1774</v>
      </c>
      <c r="H446" s="4" t="s">
        <v>392</v>
      </c>
    </row>
    <row r="447" spans="1:8" ht="15.75" x14ac:dyDescent="0.25">
      <c r="A447" s="4" t="s">
        <v>1910</v>
      </c>
      <c r="B447" s="5">
        <v>37738</v>
      </c>
      <c r="C447" s="4" t="s">
        <v>2</v>
      </c>
      <c r="D447" s="4">
        <v>177</v>
      </c>
      <c r="E447" s="4">
        <v>91</v>
      </c>
      <c r="F447" s="4" t="s">
        <v>1909</v>
      </c>
      <c r="G447" s="6" t="s">
        <v>1254</v>
      </c>
      <c r="H447" s="4" t="s">
        <v>394</v>
      </c>
    </row>
    <row r="448" spans="1:8" ht="15.75" x14ac:dyDescent="0.25">
      <c r="A448" s="4" t="s">
        <v>1944</v>
      </c>
      <c r="B448" s="5">
        <v>37222</v>
      </c>
      <c r="C448" s="4" t="s">
        <v>2</v>
      </c>
      <c r="D448" s="4">
        <v>153</v>
      </c>
      <c r="E448" s="4">
        <v>58</v>
      </c>
      <c r="F448" s="4" t="s">
        <v>1943</v>
      </c>
      <c r="G448" s="6" t="s">
        <v>1072</v>
      </c>
      <c r="H448" s="4" t="s">
        <v>410</v>
      </c>
    </row>
    <row r="449" spans="1:8" ht="15.75" x14ac:dyDescent="0.25">
      <c r="A449" s="4" t="s">
        <v>1946</v>
      </c>
      <c r="B449" s="5">
        <v>38403</v>
      </c>
      <c r="C449" s="4" t="s">
        <v>2</v>
      </c>
      <c r="D449" s="4">
        <v>177</v>
      </c>
      <c r="E449" s="4">
        <v>85</v>
      </c>
      <c r="F449" s="4" t="s">
        <v>1945</v>
      </c>
      <c r="G449" s="6" t="s">
        <v>1063</v>
      </c>
      <c r="H449" s="4" t="s">
        <v>411</v>
      </c>
    </row>
    <row r="450" spans="1:8" ht="15.75" x14ac:dyDescent="0.25">
      <c r="A450" s="4" t="s">
        <v>1960</v>
      </c>
      <c r="B450" s="5">
        <v>37931</v>
      </c>
      <c r="C450" s="4" t="s">
        <v>2</v>
      </c>
      <c r="D450" s="4">
        <v>166</v>
      </c>
      <c r="E450" s="4">
        <v>70</v>
      </c>
      <c r="F450" s="4" t="s">
        <v>1959</v>
      </c>
      <c r="G450" s="6" t="s">
        <v>1316</v>
      </c>
      <c r="H450" s="4" t="s">
        <v>418</v>
      </c>
    </row>
    <row r="451" spans="1:8" ht="15.75" x14ac:dyDescent="0.25">
      <c r="A451" s="4" t="s">
        <v>1983</v>
      </c>
      <c r="B451" s="5">
        <v>38054</v>
      </c>
      <c r="C451" s="4" t="s">
        <v>2</v>
      </c>
      <c r="D451" s="4">
        <v>157</v>
      </c>
      <c r="E451" s="4">
        <v>63</v>
      </c>
      <c r="F451" s="4" t="s">
        <v>1982</v>
      </c>
      <c r="G451" s="6" t="s">
        <v>1443</v>
      </c>
      <c r="H451" s="4" t="s">
        <v>428</v>
      </c>
    </row>
    <row r="452" spans="1:8" ht="15.75" x14ac:dyDescent="0.25">
      <c r="A452" s="4" t="s">
        <v>1985</v>
      </c>
      <c r="B452" s="5">
        <v>37424</v>
      </c>
      <c r="C452" s="4" t="s">
        <v>2</v>
      </c>
      <c r="D452" s="4">
        <v>158</v>
      </c>
      <c r="E452" s="4">
        <v>73</v>
      </c>
      <c r="F452" s="4" t="s">
        <v>1984</v>
      </c>
      <c r="G452" s="6" t="s">
        <v>1170</v>
      </c>
      <c r="H452" s="4" t="s">
        <v>429</v>
      </c>
    </row>
    <row r="453" spans="1:8" ht="15.75" x14ac:dyDescent="0.25">
      <c r="A453" s="4" t="s">
        <v>1989</v>
      </c>
      <c r="B453" s="5">
        <v>37118</v>
      </c>
      <c r="C453" s="4" t="s">
        <v>2</v>
      </c>
      <c r="D453" s="4">
        <v>154</v>
      </c>
      <c r="E453" s="4">
        <v>72</v>
      </c>
      <c r="F453" s="4" t="s">
        <v>1988</v>
      </c>
      <c r="G453" s="6" t="s">
        <v>1111</v>
      </c>
      <c r="H453" s="4" t="s">
        <v>431</v>
      </c>
    </row>
    <row r="454" spans="1:8" ht="15.75" x14ac:dyDescent="0.25">
      <c r="A454" s="4" t="s">
        <v>2018</v>
      </c>
      <c r="B454" s="5">
        <v>37888</v>
      </c>
      <c r="C454" s="4" t="s">
        <v>2</v>
      </c>
      <c r="D454" s="4">
        <v>150</v>
      </c>
      <c r="E454" s="4">
        <v>79</v>
      </c>
      <c r="F454" s="4" t="s">
        <v>2017</v>
      </c>
      <c r="G454" s="6" t="s">
        <v>1194</v>
      </c>
      <c r="H454" s="4" t="s">
        <v>445</v>
      </c>
    </row>
    <row r="455" spans="1:8" ht="15.75" x14ac:dyDescent="0.25">
      <c r="A455" s="4" t="s">
        <v>2046</v>
      </c>
      <c r="B455" s="5">
        <v>37312</v>
      </c>
      <c r="C455" s="4" t="s">
        <v>2</v>
      </c>
      <c r="D455" s="4">
        <v>171</v>
      </c>
      <c r="E455" s="4">
        <v>66</v>
      </c>
      <c r="F455" s="4" t="s">
        <v>2045</v>
      </c>
      <c r="G455" s="6" t="s">
        <v>1269</v>
      </c>
      <c r="H455" s="4" t="s">
        <v>459</v>
      </c>
    </row>
    <row r="456" spans="1:8" ht="15.75" x14ac:dyDescent="0.25">
      <c r="A456" s="4" t="s">
        <v>2083</v>
      </c>
      <c r="B456" s="5">
        <v>38382</v>
      </c>
      <c r="C456" s="4" t="s">
        <v>2</v>
      </c>
      <c r="D456" s="4">
        <v>174</v>
      </c>
      <c r="E456" s="4">
        <v>72</v>
      </c>
      <c r="F456" s="4" t="s">
        <v>2082</v>
      </c>
      <c r="G456" s="6" t="s">
        <v>1075</v>
      </c>
      <c r="H456" s="4" t="s">
        <v>478</v>
      </c>
    </row>
    <row r="457" spans="1:8" ht="15.75" x14ac:dyDescent="0.25">
      <c r="A457" s="4" t="s">
        <v>2097</v>
      </c>
      <c r="B457" s="5">
        <v>37223</v>
      </c>
      <c r="C457" s="4" t="s">
        <v>2</v>
      </c>
      <c r="D457" s="4">
        <v>169</v>
      </c>
      <c r="E457" s="4">
        <v>54</v>
      </c>
      <c r="F457" s="4" t="s">
        <v>2096</v>
      </c>
      <c r="G457" s="6" t="s">
        <v>1084</v>
      </c>
      <c r="H457" s="4" t="s">
        <v>485</v>
      </c>
    </row>
    <row r="458" spans="1:8" ht="15.75" x14ac:dyDescent="0.25">
      <c r="A458" s="4" t="s">
        <v>2109</v>
      </c>
      <c r="B458" s="5">
        <v>38433</v>
      </c>
      <c r="C458" s="4" t="s">
        <v>2</v>
      </c>
      <c r="D458" s="4">
        <v>178</v>
      </c>
      <c r="E458" s="4">
        <v>69</v>
      </c>
      <c r="F458" s="4" t="s">
        <v>2108</v>
      </c>
      <c r="G458" s="6" t="s">
        <v>1365</v>
      </c>
      <c r="H458" s="4" t="s">
        <v>491</v>
      </c>
    </row>
    <row r="459" spans="1:8" ht="15.75" x14ac:dyDescent="0.25">
      <c r="A459" s="4" t="s">
        <v>2125</v>
      </c>
      <c r="B459" s="5">
        <v>37243</v>
      </c>
      <c r="C459" s="4" t="s">
        <v>2</v>
      </c>
      <c r="D459" s="4">
        <v>180</v>
      </c>
      <c r="E459" s="4">
        <v>67</v>
      </c>
      <c r="F459" s="4" t="s">
        <v>2124</v>
      </c>
      <c r="G459" s="6" t="s">
        <v>1167</v>
      </c>
      <c r="H459" s="4" t="s">
        <v>499</v>
      </c>
    </row>
    <row r="460" spans="1:8" ht="15.75" x14ac:dyDescent="0.25">
      <c r="A460" s="4" t="s">
        <v>2131</v>
      </c>
      <c r="B460" s="5">
        <v>37021</v>
      </c>
      <c r="C460" s="4" t="s">
        <v>2</v>
      </c>
      <c r="D460" s="4">
        <v>173</v>
      </c>
      <c r="E460" s="4">
        <v>46</v>
      </c>
      <c r="F460" s="4" t="s">
        <v>2130</v>
      </c>
      <c r="G460" s="6" t="s">
        <v>1443</v>
      </c>
      <c r="H460" s="4" t="s">
        <v>502</v>
      </c>
    </row>
    <row r="461" spans="1:8" ht="15.75" x14ac:dyDescent="0.25">
      <c r="A461" s="4" t="s">
        <v>2149</v>
      </c>
      <c r="B461" s="5">
        <v>37157</v>
      </c>
      <c r="C461" s="4" t="s">
        <v>2</v>
      </c>
      <c r="D461" s="4">
        <v>172</v>
      </c>
      <c r="E461" s="4">
        <v>95</v>
      </c>
      <c r="F461" s="4" t="s">
        <v>2148</v>
      </c>
      <c r="G461" s="6" t="s">
        <v>1212</v>
      </c>
      <c r="H461" s="4" t="s">
        <v>511</v>
      </c>
    </row>
    <row r="462" spans="1:8" ht="15.75" x14ac:dyDescent="0.25">
      <c r="A462" s="4" t="s">
        <v>2151</v>
      </c>
      <c r="B462" s="5">
        <v>37545</v>
      </c>
      <c r="C462" s="4" t="s">
        <v>2</v>
      </c>
      <c r="D462" s="4">
        <v>152</v>
      </c>
      <c r="E462" s="4">
        <v>55</v>
      </c>
      <c r="F462" s="4" t="s">
        <v>2150</v>
      </c>
      <c r="G462" s="6" t="s">
        <v>1524</v>
      </c>
      <c r="H462" s="4" t="s">
        <v>512</v>
      </c>
    </row>
    <row r="463" spans="1:8" ht="15.75" x14ac:dyDescent="0.25">
      <c r="A463" s="4" t="s">
        <v>2174</v>
      </c>
      <c r="B463" s="5">
        <v>37270</v>
      </c>
      <c r="C463" s="4" t="s">
        <v>2</v>
      </c>
      <c r="D463" s="4">
        <v>158</v>
      </c>
      <c r="E463" s="4">
        <v>56</v>
      </c>
      <c r="F463" s="4" t="s">
        <v>2173</v>
      </c>
      <c r="G463" s="6" t="s">
        <v>1711</v>
      </c>
      <c r="H463" s="4" t="s">
        <v>524</v>
      </c>
    </row>
    <row r="464" spans="1:8" ht="15.75" x14ac:dyDescent="0.25">
      <c r="A464" s="4" t="s">
        <v>2178</v>
      </c>
      <c r="B464" s="5">
        <v>37513</v>
      </c>
      <c r="C464" s="4" t="s">
        <v>2</v>
      </c>
      <c r="D464" s="4">
        <v>153</v>
      </c>
      <c r="E464" s="4">
        <v>84</v>
      </c>
      <c r="F464" s="4" t="s">
        <v>2177</v>
      </c>
      <c r="G464" s="6" t="s">
        <v>1075</v>
      </c>
      <c r="H464" s="4" t="s">
        <v>526</v>
      </c>
    </row>
    <row r="465" spans="1:8" ht="15.75" x14ac:dyDescent="0.25">
      <c r="A465" s="4" t="s">
        <v>2214</v>
      </c>
      <c r="B465" s="5">
        <v>37851</v>
      </c>
      <c r="C465" s="4" t="s">
        <v>2</v>
      </c>
      <c r="D465" s="4">
        <v>169</v>
      </c>
      <c r="E465" s="4">
        <v>67</v>
      </c>
      <c r="F465" s="4" t="s">
        <v>2213</v>
      </c>
      <c r="G465" s="6" t="s">
        <v>1207</v>
      </c>
      <c r="H465" s="4" t="s">
        <v>544</v>
      </c>
    </row>
    <row r="466" spans="1:8" ht="15.75" x14ac:dyDescent="0.25">
      <c r="A466" s="4" t="s">
        <v>2234</v>
      </c>
      <c r="B466" s="5">
        <v>38302</v>
      </c>
      <c r="C466" s="4" t="s">
        <v>2</v>
      </c>
      <c r="D466" s="4">
        <v>163</v>
      </c>
      <c r="E466" s="4">
        <v>62</v>
      </c>
      <c r="F466" s="4" t="s">
        <v>2233</v>
      </c>
      <c r="G466" s="6" t="s">
        <v>1281</v>
      </c>
      <c r="H466" s="4" t="s">
        <v>554</v>
      </c>
    </row>
    <row r="467" spans="1:8" ht="15.75" x14ac:dyDescent="0.25">
      <c r="A467" s="4" t="s">
        <v>2236</v>
      </c>
      <c r="B467" s="5">
        <v>38153</v>
      </c>
      <c r="C467" s="4" t="s">
        <v>2</v>
      </c>
      <c r="D467" s="4">
        <v>180</v>
      </c>
      <c r="E467" s="4">
        <v>74</v>
      </c>
      <c r="F467" s="4" t="s">
        <v>2235</v>
      </c>
      <c r="G467" s="6" t="s">
        <v>1711</v>
      </c>
      <c r="H467" s="4" t="s">
        <v>555</v>
      </c>
    </row>
    <row r="468" spans="1:8" ht="15.75" x14ac:dyDescent="0.25">
      <c r="A468" s="4" t="s">
        <v>2254</v>
      </c>
      <c r="B468" s="5">
        <v>37352</v>
      </c>
      <c r="C468" s="4" t="s">
        <v>2</v>
      </c>
      <c r="D468" s="4">
        <v>166</v>
      </c>
      <c r="E468" s="4">
        <v>61</v>
      </c>
      <c r="F468" s="4" t="s">
        <v>2253</v>
      </c>
      <c r="G468" s="6" t="s">
        <v>1677</v>
      </c>
      <c r="H468" s="4" t="s">
        <v>564</v>
      </c>
    </row>
    <row r="469" spans="1:8" ht="15.75" x14ac:dyDescent="0.25">
      <c r="A469" s="4" t="s">
        <v>2266</v>
      </c>
      <c r="B469" s="5">
        <v>38444</v>
      </c>
      <c r="C469" s="4" t="s">
        <v>2</v>
      </c>
      <c r="D469" s="4">
        <v>179</v>
      </c>
      <c r="E469" s="4">
        <v>75</v>
      </c>
      <c r="F469" s="4" t="s">
        <v>2265</v>
      </c>
      <c r="G469" s="6" t="s">
        <v>1066</v>
      </c>
      <c r="H469" s="4" t="s">
        <v>570</v>
      </c>
    </row>
    <row r="470" spans="1:8" ht="15.75" x14ac:dyDescent="0.25">
      <c r="A470" s="4" t="s">
        <v>2270</v>
      </c>
      <c r="B470" s="5">
        <v>37536</v>
      </c>
      <c r="C470" s="4" t="s">
        <v>2</v>
      </c>
      <c r="D470" s="4">
        <v>173</v>
      </c>
      <c r="E470" s="4">
        <v>50</v>
      </c>
      <c r="F470" s="4" t="s">
        <v>2269</v>
      </c>
      <c r="G470" s="6" t="s">
        <v>1309</v>
      </c>
      <c r="H470" s="4" t="s">
        <v>572</v>
      </c>
    </row>
    <row r="471" spans="1:8" ht="15.75" x14ac:dyDescent="0.25">
      <c r="A471" s="4" t="s">
        <v>2276</v>
      </c>
      <c r="B471" s="5">
        <v>38260</v>
      </c>
      <c r="C471" s="4" t="s">
        <v>2</v>
      </c>
      <c r="D471" s="4">
        <v>167</v>
      </c>
      <c r="E471" s="4">
        <v>72</v>
      </c>
      <c r="F471" s="4" t="s">
        <v>2275</v>
      </c>
      <c r="G471" s="6" t="s">
        <v>1477</v>
      </c>
      <c r="H471" s="4" t="s">
        <v>575</v>
      </c>
    </row>
    <row r="472" spans="1:8" ht="15.75" x14ac:dyDescent="0.25">
      <c r="A472" s="4" t="s">
        <v>2278</v>
      </c>
      <c r="B472" s="5">
        <v>37449</v>
      </c>
      <c r="C472" s="4" t="s">
        <v>2</v>
      </c>
      <c r="D472" s="4">
        <v>179</v>
      </c>
      <c r="E472" s="4">
        <v>91</v>
      </c>
      <c r="F472" s="4" t="s">
        <v>2277</v>
      </c>
      <c r="G472" s="6" t="s">
        <v>1164</v>
      </c>
      <c r="H472" s="4" t="s">
        <v>576</v>
      </c>
    </row>
    <row r="473" spans="1:8" ht="15.75" x14ac:dyDescent="0.25">
      <c r="A473" s="4" t="s">
        <v>2299</v>
      </c>
      <c r="B473" s="5">
        <v>37037</v>
      </c>
      <c r="C473" s="4" t="s">
        <v>2</v>
      </c>
      <c r="D473" s="4">
        <v>180</v>
      </c>
      <c r="E473" s="4">
        <v>80</v>
      </c>
      <c r="F473" s="4" t="s">
        <v>2298</v>
      </c>
      <c r="G473" s="6" t="s">
        <v>1816</v>
      </c>
      <c r="H473" s="4" t="s">
        <v>587</v>
      </c>
    </row>
    <row r="474" spans="1:8" ht="15.75" x14ac:dyDescent="0.25">
      <c r="A474" s="4" t="s">
        <v>2301</v>
      </c>
      <c r="B474" s="5">
        <v>38009</v>
      </c>
      <c r="C474" s="4" t="s">
        <v>2</v>
      </c>
      <c r="D474" s="4">
        <v>174</v>
      </c>
      <c r="E474" s="4">
        <v>66</v>
      </c>
      <c r="F474" s="4" t="s">
        <v>2300</v>
      </c>
      <c r="G474" s="6" t="s">
        <v>1531</v>
      </c>
      <c r="H474" s="4" t="s">
        <v>1007</v>
      </c>
    </row>
    <row r="475" spans="1:8" ht="15.75" x14ac:dyDescent="0.25">
      <c r="A475" s="4" t="s">
        <v>2315</v>
      </c>
      <c r="B475" s="5">
        <v>37112</v>
      </c>
      <c r="C475" s="4" t="s">
        <v>2</v>
      </c>
      <c r="D475" s="4">
        <v>156</v>
      </c>
      <c r="E475" s="4">
        <v>54</v>
      </c>
      <c r="F475" s="4" t="s">
        <v>2314</v>
      </c>
      <c r="G475" s="6" t="s">
        <v>1843</v>
      </c>
      <c r="H475" s="4" t="s">
        <v>594</v>
      </c>
    </row>
    <row r="476" spans="1:8" ht="15.75" x14ac:dyDescent="0.25">
      <c r="A476" s="4" t="s">
        <v>2325</v>
      </c>
      <c r="B476" s="5">
        <v>37967</v>
      </c>
      <c r="C476" s="4" t="s">
        <v>2</v>
      </c>
      <c r="D476" s="4">
        <v>178</v>
      </c>
      <c r="E476" s="4">
        <v>56</v>
      </c>
      <c r="F476" s="4" t="s">
        <v>2324</v>
      </c>
      <c r="G476" s="6" t="s">
        <v>1379</v>
      </c>
      <c r="H476" s="4" t="s">
        <v>599</v>
      </c>
    </row>
    <row r="477" spans="1:8" ht="15.75" x14ac:dyDescent="0.25">
      <c r="A477" s="4" t="s">
        <v>2331</v>
      </c>
      <c r="B477" s="5">
        <v>38118</v>
      </c>
      <c r="C477" s="4" t="s">
        <v>2</v>
      </c>
      <c r="D477" s="4">
        <v>167</v>
      </c>
      <c r="E477" s="4">
        <v>46</v>
      </c>
      <c r="F477" s="4" t="s">
        <v>2330</v>
      </c>
      <c r="G477" s="6" t="s">
        <v>1201</v>
      </c>
      <c r="H477" s="4" t="s">
        <v>602</v>
      </c>
    </row>
    <row r="478" spans="1:8" ht="15.75" x14ac:dyDescent="0.25">
      <c r="A478" s="4" t="s">
        <v>2337</v>
      </c>
      <c r="B478" s="5">
        <v>37917</v>
      </c>
      <c r="C478" s="4" t="s">
        <v>2</v>
      </c>
      <c r="D478" s="4">
        <v>175</v>
      </c>
      <c r="E478" s="4">
        <v>45</v>
      </c>
      <c r="F478" s="4" t="s">
        <v>2336</v>
      </c>
      <c r="G478" s="6" t="s">
        <v>1094</v>
      </c>
      <c r="H478" s="4" t="s">
        <v>14</v>
      </c>
    </row>
    <row r="479" spans="1:8" ht="15.75" x14ac:dyDescent="0.25">
      <c r="A479" s="4" t="s">
        <v>2345</v>
      </c>
      <c r="B479" s="5">
        <v>37112</v>
      </c>
      <c r="C479" s="4" t="s">
        <v>2</v>
      </c>
      <c r="D479" s="4">
        <v>177</v>
      </c>
      <c r="E479" s="4">
        <v>47</v>
      </c>
      <c r="F479" s="4" t="s">
        <v>2344</v>
      </c>
      <c r="G479" s="6" t="s">
        <v>1108</v>
      </c>
      <c r="H479" s="4" t="s">
        <v>608</v>
      </c>
    </row>
    <row r="480" spans="1:8" ht="15.75" x14ac:dyDescent="0.25">
      <c r="A480" s="4" t="s">
        <v>2411</v>
      </c>
      <c r="B480" s="5">
        <v>37065</v>
      </c>
      <c r="C480" s="4" t="s">
        <v>2</v>
      </c>
      <c r="D480" s="4">
        <v>172</v>
      </c>
      <c r="E480" s="4">
        <v>94</v>
      </c>
      <c r="F480" s="4" t="s">
        <v>2410</v>
      </c>
      <c r="G480" s="6" t="s">
        <v>1588</v>
      </c>
      <c r="H480" s="4" t="s">
        <v>641</v>
      </c>
    </row>
    <row r="481" spans="1:8" ht="15.75" x14ac:dyDescent="0.25">
      <c r="A481" s="4" t="s">
        <v>2439</v>
      </c>
      <c r="B481" s="5">
        <v>38105</v>
      </c>
      <c r="C481" s="4" t="s">
        <v>2</v>
      </c>
      <c r="D481" s="4">
        <v>171</v>
      </c>
      <c r="E481" s="4">
        <v>80</v>
      </c>
      <c r="F481" s="4" t="s">
        <v>2438</v>
      </c>
      <c r="G481" s="6" t="s">
        <v>1149</v>
      </c>
      <c r="H481" s="4" t="s">
        <v>655</v>
      </c>
    </row>
    <row r="482" spans="1:8" ht="15.75" x14ac:dyDescent="0.25">
      <c r="A482" s="4" t="s">
        <v>2441</v>
      </c>
      <c r="B482" s="5">
        <v>37341</v>
      </c>
      <c r="C482" s="4" t="s">
        <v>2</v>
      </c>
      <c r="D482" s="4">
        <v>159</v>
      </c>
      <c r="E482" s="4">
        <v>47</v>
      </c>
      <c r="F482" s="4" t="s">
        <v>2440</v>
      </c>
      <c r="G482" s="6" t="s">
        <v>1102</v>
      </c>
      <c r="H482" s="4" t="s">
        <v>656</v>
      </c>
    </row>
    <row r="483" spans="1:8" ht="15.75" x14ac:dyDescent="0.25">
      <c r="A483" s="4" t="s">
        <v>2445</v>
      </c>
      <c r="B483" s="5">
        <v>38418</v>
      </c>
      <c r="C483" s="4" t="s">
        <v>2</v>
      </c>
      <c r="D483" s="4">
        <v>166</v>
      </c>
      <c r="E483" s="4">
        <v>61</v>
      </c>
      <c r="F483" s="4" t="s">
        <v>2444</v>
      </c>
      <c r="G483" s="6" t="s">
        <v>1191</v>
      </c>
      <c r="H483" s="4" t="s">
        <v>658</v>
      </c>
    </row>
    <row r="484" spans="1:8" ht="15.75" x14ac:dyDescent="0.25">
      <c r="A484" s="4" t="s">
        <v>2461</v>
      </c>
      <c r="B484" s="5">
        <v>37924</v>
      </c>
      <c r="C484" s="4" t="s">
        <v>2</v>
      </c>
      <c r="D484" s="4">
        <v>172</v>
      </c>
      <c r="E484" s="4">
        <v>93</v>
      </c>
      <c r="F484" s="4" t="s">
        <v>2460</v>
      </c>
      <c r="G484" s="6" t="s">
        <v>1677</v>
      </c>
      <c r="H484" s="4" t="s">
        <v>666</v>
      </c>
    </row>
    <row r="485" spans="1:8" ht="15.75" x14ac:dyDescent="0.25">
      <c r="A485" s="4" t="s">
        <v>2471</v>
      </c>
      <c r="B485" s="5">
        <v>37918</v>
      </c>
      <c r="C485" s="4" t="s">
        <v>2</v>
      </c>
      <c r="D485" s="4">
        <v>155</v>
      </c>
      <c r="E485" s="4">
        <v>48</v>
      </c>
      <c r="F485" s="4" t="s">
        <v>2470</v>
      </c>
      <c r="G485" s="6" t="s">
        <v>1284</v>
      </c>
      <c r="H485" s="4" t="s">
        <v>671</v>
      </c>
    </row>
    <row r="486" spans="1:8" ht="15.75" x14ac:dyDescent="0.25">
      <c r="A486" s="4" t="s">
        <v>2487</v>
      </c>
      <c r="B486" s="5">
        <v>37574</v>
      </c>
      <c r="C486" s="4" t="s">
        <v>2</v>
      </c>
      <c r="D486" s="4">
        <v>165</v>
      </c>
      <c r="E486" s="4">
        <v>57</v>
      </c>
      <c r="F486" s="4" t="s">
        <v>2486</v>
      </c>
      <c r="G486" s="6" t="s">
        <v>1149</v>
      </c>
      <c r="H486" s="4" t="s">
        <v>679</v>
      </c>
    </row>
    <row r="487" spans="1:8" ht="15.75" x14ac:dyDescent="0.25">
      <c r="A487" s="4" t="s">
        <v>2523</v>
      </c>
      <c r="B487" s="5">
        <v>37539</v>
      </c>
      <c r="C487" s="4" t="s">
        <v>2</v>
      </c>
      <c r="D487" s="4">
        <v>155</v>
      </c>
      <c r="E487" s="4">
        <v>79</v>
      </c>
      <c r="F487" s="4" t="s">
        <v>2522</v>
      </c>
      <c r="G487" s="6" t="s">
        <v>1078</v>
      </c>
      <c r="H487" s="4" t="s">
        <v>697</v>
      </c>
    </row>
    <row r="488" spans="1:8" ht="15.75" x14ac:dyDescent="0.25">
      <c r="A488" s="4" t="s">
        <v>2557</v>
      </c>
      <c r="B488" s="5">
        <v>38377</v>
      </c>
      <c r="C488" s="4" t="s">
        <v>2</v>
      </c>
      <c r="D488" s="4">
        <v>175</v>
      </c>
      <c r="E488" s="4">
        <v>58</v>
      </c>
      <c r="F488" s="4" t="s">
        <v>2556</v>
      </c>
      <c r="G488" s="6" t="s">
        <v>1251</v>
      </c>
      <c r="H488" s="4" t="s">
        <v>715</v>
      </c>
    </row>
    <row r="489" spans="1:8" ht="15.75" x14ac:dyDescent="0.25">
      <c r="A489" s="4" t="s">
        <v>2567</v>
      </c>
      <c r="B489" s="5">
        <v>37697</v>
      </c>
      <c r="C489" s="4" t="s">
        <v>2</v>
      </c>
      <c r="D489" s="4">
        <v>163</v>
      </c>
      <c r="E489" s="4">
        <v>61</v>
      </c>
      <c r="F489" s="4" t="s">
        <v>2566</v>
      </c>
      <c r="G489" s="6" t="s">
        <v>1711</v>
      </c>
      <c r="H489" s="4" t="s">
        <v>720</v>
      </c>
    </row>
    <row r="490" spans="1:8" ht="15.75" x14ac:dyDescent="0.25">
      <c r="A490" s="4" t="s">
        <v>2574</v>
      </c>
      <c r="B490" s="5">
        <v>38075</v>
      </c>
      <c r="C490" s="4" t="s">
        <v>2</v>
      </c>
      <c r="D490" s="4">
        <v>161</v>
      </c>
      <c r="E490" s="4">
        <v>60</v>
      </c>
      <c r="F490" s="4" t="s">
        <v>2573</v>
      </c>
      <c r="G490" s="6" t="s">
        <v>1161</v>
      </c>
      <c r="H490" s="4" t="s">
        <v>724</v>
      </c>
    </row>
    <row r="491" spans="1:8" ht="15.75" x14ac:dyDescent="0.25">
      <c r="A491" s="4" t="s">
        <v>2609</v>
      </c>
      <c r="B491" s="5">
        <v>38440</v>
      </c>
      <c r="C491" s="4" t="s">
        <v>2</v>
      </c>
      <c r="D491" s="4">
        <v>180</v>
      </c>
      <c r="E491" s="4">
        <v>68</v>
      </c>
      <c r="F491" s="4" t="s">
        <v>2608</v>
      </c>
      <c r="G491" s="6" t="s">
        <v>1114</v>
      </c>
      <c r="H491" s="4" t="s">
        <v>741</v>
      </c>
    </row>
    <row r="492" spans="1:8" ht="15.75" x14ac:dyDescent="0.25">
      <c r="A492" s="4" t="s">
        <v>2617</v>
      </c>
      <c r="B492" s="5">
        <v>37137</v>
      </c>
      <c r="C492" s="4" t="s">
        <v>2</v>
      </c>
      <c r="D492" s="4">
        <v>162</v>
      </c>
      <c r="E492" s="4">
        <v>46</v>
      </c>
      <c r="F492" s="4" t="s">
        <v>2616</v>
      </c>
      <c r="G492" s="6" t="s">
        <v>1524</v>
      </c>
      <c r="H492" s="4" t="s">
        <v>745</v>
      </c>
    </row>
    <row r="493" spans="1:8" ht="15.75" x14ac:dyDescent="0.25">
      <c r="A493" s="4" t="s">
        <v>2633</v>
      </c>
      <c r="B493" s="5">
        <v>37117</v>
      </c>
      <c r="C493" s="4" t="s">
        <v>2</v>
      </c>
      <c r="D493" s="4">
        <v>163</v>
      </c>
      <c r="E493" s="4">
        <v>93</v>
      </c>
      <c r="F493" s="4" t="s">
        <v>2632</v>
      </c>
      <c r="G493" s="6" t="s">
        <v>1114</v>
      </c>
      <c r="H493" s="4" t="s">
        <v>753</v>
      </c>
    </row>
    <row r="494" spans="1:8" ht="15.75" x14ac:dyDescent="0.25">
      <c r="A494" s="4" t="s">
        <v>2635</v>
      </c>
      <c r="B494" s="5">
        <v>38067</v>
      </c>
      <c r="C494" s="4" t="s">
        <v>2</v>
      </c>
      <c r="D494" s="4">
        <v>151</v>
      </c>
      <c r="E494" s="4">
        <v>93</v>
      </c>
      <c r="F494" s="4" t="s">
        <v>2634</v>
      </c>
      <c r="G494" s="6" t="s">
        <v>1149</v>
      </c>
      <c r="H494" s="4" t="s">
        <v>754</v>
      </c>
    </row>
    <row r="495" spans="1:8" ht="15.75" x14ac:dyDescent="0.25">
      <c r="A495" s="4" t="s">
        <v>2665</v>
      </c>
      <c r="B495" s="5">
        <v>37083</v>
      </c>
      <c r="C495" s="4" t="s">
        <v>2</v>
      </c>
      <c r="D495" s="4">
        <v>157</v>
      </c>
      <c r="E495" s="4">
        <v>59</v>
      </c>
      <c r="F495" s="4" t="s">
        <v>2664</v>
      </c>
      <c r="G495" s="6" t="s">
        <v>1292</v>
      </c>
      <c r="H495" s="4" t="s">
        <v>769</v>
      </c>
    </row>
    <row r="496" spans="1:8" ht="15.75" x14ac:dyDescent="0.25">
      <c r="A496" s="4" t="s">
        <v>2667</v>
      </c>
      <c r="B496" s="5">
        <v>37667</v>
      </c>
      <c r="C496" s="4" t="s">
        <v>2</v>
      </c>
      <c r="D496" s="4">
        <v>175</v>
      </c>
      <c r="E496" s="4">
        <v>69</v>
      </c>
      <c r="F496" s="4" t="s">
        <v>2666</v>
      </c>
      <c r="G496" s="6" t="s">
        <v>1194</v>
      </c>
      <c r="H496" s="4" t="s">
        <v>770</v>
      </c>
    </row>
    <row r="497" spans="1:8" ht="15.75" x14ac:dyDescent="0.25">
      <c r="A497" s="4" t="s">
        <v>2674</v>
      </c>
      <c r="B497" s="5">
        <v>37672</v>
      </c>
      <c r="C497" s="4" t="s">
        <v>2</v>
      </c>
      <c r="D497" s="4">
        <v>176</v>
      </c>
      <c r="E497" s="4">
        <v>72</v>
      </c>
      <c r="F497" s="4" t="s">
        <v>2673</v>
      </c>
      <c r="G497" s="6" t="s">
        <v>1188</v>
      </c>
      <c r="H497" s="4" t="s">
        <v>774</v>
      </c>
    </row>
    <row r="498" spans="1:8" ht="15.75" x14ac:dyDescent="0.25">
      <c r="A498" s="4" t="s">
        <v>2693</v>
      </c>
      <c r="B498" s="5">
        <v>37248</v>
      </c>
      <c r="C498" s="4" t="s">
        <v>2</v>
      </c>
      <c r="D498" s="4">
        <v>179</v>
      </c>
      <c r="E498" s="4">
        <v>78</v>
      </c>
      <c r="F498" s="4" t="s">
        <v>2692</v>
      </c>
      <c r="G498" s="6" t="s">
        <v>1075</v>
      </c>
      <c r="H498" s="4" t="s">
        <v>784</v>
      </c>
    </row>
    <row r="499" spans="1:8" ht="15.75" x14ac:dyDescent="0.25">
      <c r="A499" s="4" t="s">
        <v>2726</v>
      </c>
      <c r="B499" s="5">
        <v>37936</v>
      </c>
      <c r="C499" s="4" t="s">
        <v>2</v>
      </c>
      <c r="D499" s="4">
        <v>174</v>
      </c>
      <c r="E499" s="4">
        <v>89</v>
      </c>
      <c r="F499" s="4" t="s">
        <v>2725</v>
      </c>
      <c r="G499" s="6" t="s">
        <v>1482</v>
      </c>
      <c r="H499" s="4" t="s">
        <v>801</v>
      </c>
    </row>
    <row r="500" spans="1:8" ht="15.75" x14ac:dyDescent="0.25">
      <c r="A500" s="4" t="s">
        <v>2728</v>
      </c>
      <c r="B500" s="5">
        <v>38229</v>
      </c>
      <c r="C500" s="4" t="s">
        <v>2</v>
      </c>
      <c r="D500" s="4">
        <v>156</v>
      </c>
      <c r="E500" s="4">
        <v>80</v>
      </c>
      <c r="F500" s="4" t="s">
        <v>2727</v>
      </c>
      <c r="G500" s="6" t="s">
        <v>1060</v>
      </c>
      <c r="H500" s="4" t="s">
        <v>802</v>
      </c>
    </row>
    <row r="501" spans="1:8" ht="15.75" x14ac:dyDescent="0.25">
      <c r="A501" s="4" t="s">
        <v>2734</v>
      </c>
      <c r="B501" s="5">
        <v>38460</v>
      </c>
      <c r="C501" s="4" t="s">
        <v>2</v>
      </c>
      <c r="D501" s="4">
        <v>176</v>
      </c>
      <c r="E501" s="4">
        <v>92</v>
      </c>
      <c r="F501" s="4" t="s">
        <v>2733</v>
      </c>
      <c r="G501" s="6" t="s">
        <v>1251</v>
      </c>
      <c r="H501" s="4" t="s">
        <v>805</v>
      </c>
    </row>
    <row r="502" spans="1:8" ht="15.75" x14ac:dyDescent="0.25">
      <c r="A502" s="4" t="s">
        <v>2742</v>
      </c>
      <c r="B502" s="5">
        <v>37923</v>
      </c>
      <c r="C502" s="4" t="s">
        <v>2</v>
      </c>
      <c r="D502" s="4">
        <v>151</v>
      </c>
      <c r="E502" s="4">
        <v>94</v>
      </c>
      <c r="F502" s="4" t="s">
        <v>2741</v>
      </c>
      <c r="G502" s="6" t="s">
        <v>1225</v>
      </c>
      <c r="H502" s="4" t="s">
        <v>809</v>
      </c>
    </row>
    <row r="503" spans="1:8" ht="15.75" x14ac:dyDescent="0.25">
      <c r="A503" s="4" t="s">
        <v>2779</v>
      </c>
      <c r="B503" s="5">
        <v>37220</v>
      </c>
      <c r="C503" s="4" t="s">
        <v>2</v>
      </c>
      <c r="D503" s="4">
        <v>174</v>
      </c>
      <c r="E503" s="4">
        <v>91</v>
      </c>
      <c r="F503" s="4" t="s">
        <v>2778</v>
      </c>
      <c r="G503" s="6" t="s">
        <v>1108</v>
      </c>
      <c r="H503" s="4" t="s">
        <v>827</v>
      </c>
    </row>
    <row r="504" spans="1:8" ht="15.75" x14ac:dyDescent="0.25">
      <c r="A504" s="4" t="s">
        <v>2781</v>
      </c>
      <c r="B504" s="5">
        <v>37615</v>
      </c>
      <c r="C504" s="4" t="s">
        <v>2</v>
      </c>
      <c r="D504" s="4">
        <v>151</v>
      </c>
      <c r="E504" s="4">
        <v>58</v>
      </c>
      <c r="F504" s="4" t="s">
        <v>2780</v>
      </c>
      <c r="G504" s="6" t="s">
        <v>1231</v>
      </c>
      <c r="H504" s="4" t="s">
        <v>828</v>
      </c>
    </row>
    <row r="505" spans="1:8" ht="15.75" x14ac:dyDescent="0.25">
      <c r="A505" s="4" t="s">
        <v>2787</v>
      </c>
      <c r="B505" s="5">
        <v>38349</v>
      </c>
      <c r="C505" s="4" t="s">
        <v>2</v>
      </c>
      <c r="D505" s="4">
        <v>167</v>
      </c>
      <c r="E505" s="4">
        <v>47</v>
      </c>
      <c r="F505" s="4" t="s">
        <v>2786</v>
      </c>
      <c r="G505" s="6" t="s">
        <v>1443</v>
      </c>
      <c r="H505" s="4" t="s">
        <v>831</v>
      </c>
    </row>
    <row r="506" spans="1:8" ht="15.75" x14ac:dyDescent="0.25">
      <c r="A506" s="4" t="s">
        <v>2795</v>
      </c>
      <c r="B506" s="5">
        <v>37672</v>
      </c>
      <c r="C506" s="4" t="s">
        <v>2</v>
      </c>
      <c r="D506" s="4">
        <v>156</v>
      </c>
      <c r="E506" s="4">
        <v>90</v>
      </c>
      <c r="F506" s="4" t="s">
        <v>2794</v>
      </c>
      <c r="G506" s="6" t="s">
        <v>1843</v>
      </c>
      <c r="H506" s="4" t="s">
        <v>835</v>
      </c>
    </row>
    <row r="507" spans="1:8" ht="15.75" x14ac:dyDescent="0.25">
      <c r="A507" s="4" t="s">
        <v>2807</v>
      </c>
      <c r="B507" s="5">
        <v>38034</v>
      </c>
      <c r="C507" s="4" t="s">
        <v>2</v>
      </c>
      <c r="D507" s="4">
        <v>165</v>
      </c>
      <c r="E507" s="4">
        <v>92</v>
      </c>
      <c r="F507" s="4" t="s">
        <v>2806</v>
      </c>
      <c r="G507" s="6" t="s">
        <v>1395</v>
      </c>
      <c r="H507" s="4" t="s">
        <v>841</v>
      </c>
    </row>
    <row r="508" spans="1:8" ht="15.75" x14ac:dyDescent="0.25">
      <c r="A508" s="4" t="s">
        <v>2813</v>
      </c>
      <c r="B508" s="5">
        <v>37996</v>
      </c>
      <c r="C508" s="4" t="s">
        <v>2</v>
      </c>
      <c r="D508" s="4">
        <v>176</v>
      </c>
      <c r="E508" s="4">
        <v>75</v>
      </c>
      <c r="F508" s="4" t="s">
        <v>2812</v>
      </c>
      <c r="G508" s="6" t="s">
        <v>1207</v>
      </c>
      <c r="H508" s="4" t="s">
        <v>844</v>
      </c>
    </row>
    <row r="509" spans="1:8" ht="15.75" x14ac:dyDescent="0.25">
      <c r="A509" s="4" t="s">
        <v>2834</v>
      </c>
      <c r="B509" s="5">
        <v>38294</v>
      </c>
      <c r="C509" s="4" t="s">
        <v>2</v>
      </c>
      <c r="D509" s="4">
        <v>174</v>
      </c>
      <c r="E509" s="4">
        <v>94</v>
      </c>
      <c r="F509" s="4" t="s">
        <v>2833</v>
      </c>
      <c r="G509" s="6" t="s">
        <v>1262</v>
      </c>
      <c r="H509" s="4" t="s">
        <v>15</v>
      </c>
    </row>
    <row r="510" spans="1:8" ht="15.75" x14ac:dyDescent="0.25">
      <c r="A510" s="4" t="s">
        <v>2838</v>
      </c>
      <c r="B510" s="5">
        <v>38293</v>
      </c>
      <c r="C510" s="4" t="s">
        <v>2</v>
      </c>
      <c r="D510" s="4">
        <v>162</v>
      </c>
      <c r="E510" s="4">
        <v>84</v>
      </c>
      <c r="F510" s="4" t="s">
        <v>2837</v>
      </c>
      <c r="G510" s="6" t="s">
        <v>1105</v>
      </c>
      <c r="H510" s="4" t="s">
        <v>11</v>
      </c>
    </row>
    <row r="511" spans="1:8" ht="15.75" x14ac:dyDescent="0.25">
      <c r="A511" s="4" t="s">
        <v>2868</v>
      </c>
      <c r="B511" s="5">
        <v>37259</v>
      </c>
      <c r="C511" s="4" t="s">
        <v>2</v>
      </c>
      <c r="D511" s="4">
        <v>155</v>
      </c>
      <c r="E511" s="4">
        <v>82</v>
      </c>
      <c r="F511" s="4" t="s">
        <v>2867</v>
      </c>
      <c r="G511" s="6" t="s">
        <v>1191</v>
      </c>
      <c r="H511" s="4" t="s">
        <v>869</v>
      </c>
    </row>
    <row r="512" spans="1:8" ht="15.75" x14ac:dyDescent="0.25">
      <c r="A512" s="4" t="s">
        <v>2922</v>
      </c>
      <c r="B512" s="5">
        <v>38251</v>
      </c>
      <c r="C512" s="4" t="s">
        <v>2</v>
      </c>
      <c r="D512" s="4">
        <v>169</v>
      </c>
      <c r="E512" s="4">
        <v>79</v>
      </c>
      <c r="F512" s="4" t="s">
        <v>2921</v>
      </c>
      <c r="G512" s="6" t="s">
        <v>1063</v>
      </c>
      <c r="H512" s="4" t="s">
        <v>896</v>
      </c>
    </row>
    <row r="513" spans="1:8" ht="15.75" x14ac:dyDescent="0.25">
      <c r="A513" s="4" t="s">
        <v>2930</v>
      </c>
      <c r="B513" s="5">
        <v>37274</v>
      </c>
      <c r="C513" s="4" t="s">
        <v>2</v>
      </c>
      <c r="D513" s="4">
        <v>164</v>
      </c>
      <c r="E513" s="4">
        <v>75</v>
      </c>
      <c r="F513" s="4" t="s">
        <v>2929</v>
      </c>
      <c r="G513" s="6" t="s">
        <v>1404</v>
      </c>
      <c r="H513" s="4" t="s">
        <v>900</v>
      </c>
    </row>
    <row r="514" spans="1:8" ht="15.75" x14ac:dyDescent="0.25">
      <c r="A514" s="4" t="s">
        <v>2934</v>
      </c>
      <c r="B514" s="5">
        <v>38168</v>
      </c>
      <c r="C514" s="4" t="s">
        <v>2</v>
      </c>
      <c r="D514" s="4">
        <v>162</v>
      </c>
      <c r="E514" s="4">
        <v>47</v>
      </c>
      <c r="F514" s="4" t="s">
        <v>2933</v>
      </c>
      <c r="G514" s="6" t="s">
        <v>1843</v>
      </c>
      <c r="H514" s="4" t="s">
        <v>902</v>
      </c>
    </row>
    <row r="515" spans="1:8" ht="15.75" x14ac:dyDescent="0.25">
      <c r="A515" s="4" t="s">
        <v>2944</v>
      </c>
      <c r="B515" s="5">
        <v>37672</v>
      </c>
      <c r="C515" s="4" t="s">
        <v>2</v>
      </c>
      <c r="D515" s="4">
        <v>171</v>
      </c>
      <c r="E515" s="4">
        <v>59</v>
      </c>
      <c r="F515" s="4" t="s">
        <v>2943</v>
      </c>
      <c r="G515" s="6" t="s">
        <v>1072</v>
      </c>
      <c r="H515" s="4" t="s">
        <v>907</v>
      </c>
    </row>
    <row r="516" spans="1:8" ht="15.75" x14ac:dyDescent="0.25">
      <c r="A516" s="4" t="s">
        <v>2952</v>
      </c>
      <c r="B516" s="5">
        <v>37707</v>
      </c>
      <c r="C516" s="4" t="s">
        <v>2</v>
      </c>
      <c r="D516" s="4">
        <v>178</v>
      </c>
      <c r="E516" s="4">
        <v>63</v>
      </c>
      <c r="F516" s="4" t="s">
        <v>2951</v>
      </c>
      <c r="G516" s="6" t="s">
        <v>1496</v>
      </c>
      <c r="H516" s="4" t="s">
        <v>910</v>
      </c>
    </row>
    <row r="517" spans="1:8" ht="15.75" x14ac:dyDescent="0.25">
      <c r="A517" s="4" t="s">
        <v>2970</v>
      </c>
      <c r="B517" s="5">
        <v>37572</v>
      </c>
      <c r="C517" s="4" t="s">
        <v>2</v>
      </c>
      <c r="D517" s="4">
        <v>175</v>
      </c>
      <c r="E517" s="4">
        <v>77</v>
      </c>
      <c r="F517" s="4" t="s">
        <v>2969</v>
      </c>
      <c r="G517" s="6" t="s">
        <v>1130</v>
      </c>
      <c r="H517" s="4" t="s">
        <v>919</v>
      </c>
    </row>
    <row r="518" spans="1:8" ht="15.75" x14ac:dyDescent="0.25">
      <c r="A518" s="4" t="s">
        <v>2998</v>
      </c>
      <c r="B518" s="5">
        <v>37447</v>
      </c>
      <c r="C518" s="4" t="s">
        <v>2</v>
      </c>
      <c r="D518" s="4">
        <v>168</v>
      </c>
      <c r="E518" s="4">
        <v>64</v>
      </c>
      <c r="F518" s="4" t="s">
        <v>2997</v>
      </c>
      <c r="G518" s="6" t="s">
        <v>1212</v>
      </c>
      <c r="H518" s="4" t="s">
        <v>933</v>
      </c>
    </row>
    <row r="519" spans="1:8" ht="15.75" x14ac:dyDescent="0.25">
      <c r="A519" s="4" t="s">
        <v>3002</v>
      </c>
      <c r="B519" s="5">
        <v>37050</v>
      </c>
      <c r="C519" s="4" t="s">
        <v>2</v>
      </c>
      <c r="D519" s="4">
        <v>168</v>
      </c>
      <c r="E519" s="4">
        <v>73</v>
      </c>
      <c r="F519" s="4" t="s">
        <v>3001</v>
      </c>
      <c r="G519" s="6" t="s">
        <v>1066</v>
      </c>
      <c r="H519" s="4" t="s">
        <v>935</v>
      </c>
    </row>
    <row r="520" spans="1:8" ht="15.75" x14ac:dyDescent="0.25">
      <c r="A520" s="4" t="s">
        <v>3053</v>
      </c>
      <c r="B520" s="5">
        <v>37443</v>
      </c>
      <c r="C520" s="4" t="s">
        <v>2</v>
      </c>
      <c r="D520" s="4">
        <v>160</v>
      </c>
      <c r="E520" s="4">
        <v>93</v>
      </c>
      <c r="F520" s="4" t="s">
        <v>3052</v>
      </c>
      <c r="G520" s="6" t="s">
        <v>1228</v>
      </c>
      <c r="H520" s="4" t="s">
        <v>962</v>
      </c>
    </row>
    <row r="521" spans="1:8" ht="15.75" x14ac:dyDescent="0.25">
      <c r="A521" s="4" t="s">
        <v>3061</v>
      </c>
      <c r="B521" s="5">
        <v>38440</v>
      </c>
      <c r="C521" s="4" t="s">
        <v>2</v>
      </c>
      <c r="D521" s="4">
        <v>152</v>
      </c>
      <c r="E521" s="4">
        <v>77</v>
      </c>
      <c r="F521" s="4" t="s">
        <v>3060</v>
      </c>
      <c r="G521" s="6" t="s">
        <v>1149</v>
      </c>
      <c r="H521" s="4" t="s">
        <v>966</v>
      </c>
    </row>
    <row r="522" spans="1:8" ht="15.75" x14ac:dyDescent="0.25">
      <c r="A522" s="4" t="s">
        <v>3065</v>
      </c>
      <c r="B522" s="5">
        <v>37705</v>
      </c>
      <c r="C522" s="4" t="s">
        <v>2</v>
      </c>
      <c r="D522" s="4">
        <v>172</v>
      </c>
      <c r="E522" s="4">
        <v>48</v>
      </c>
      <c r="F522" s="4" t="s">
        <v>3064</v>
      </c>
      <c r="G522" s="6" t="s">
        <v>1217</v>
      </c>
      <c r="H522" s="4" t="s">
        <v>968</v>
      </c>
    </row>
    <row r="523" spans="1:8" ht="15.75" x14ac:dyDescent="0.25">
      <c r="A523" s="4" t="s">
        <v>3071</v>
      </c>
      <c r="B523" s="5">
        <v>38359</v>
      </c>
      <c r="C523" s="4" t="s">
        <v>2</v>
      </c>
      <c r="D523" s="4">
        <v>176</v>
      </c>
      <c r="E523" s="4">
        <v>71</v>
      </c>
      <c r="F523" s="4" t="s">
        <v>3070</v>
      </c>
      <c r="G523" s="6" t="s">
        <v>1144</v>
      </c>
      <c r="H523" s="4" t="s">
        <v>971</v>
      </c>
    </row>
    <row r="524" spans="1:8" ht="15.75" x14ac:dyDescent="0.25">
      <c r="A524" s="4" t="s">
        <v>3086</v>
      </c>
      <c r="B524" s="5">
        <v>37641</v>
      </c>
      <c r="C524" s="4" t="s">
        <v>2</v>
      </c>
      <c r="D524" s="4">
        <v>159</v>
      </c>
      <c r="E524" s="4">
        <v>73</v>
      </c>
      <c r="F524" s="4" t="s">
        <v>3085</v>
      </c>
      <c r="G524" s="6" t="s">
        <v>1066</v>
      </c>
      <c r="H524" s="4" t="s">
        <v>979</v>
      </c>
    </row>
    <row r="525" spans="1:8" ht="15.75" x14ac:dyDescent="0.25">
      <c r="A525" s="4" t="s">
        <v>3092</v>
      </c>
      <c r="B525" s="5">
        <v>37609</v>
      </c>
      <c r="C525" s="4" t="s">
        <v>2</v>
      </c>
      <c r="D525" s="4">
        <v>160</v>
      </c>
      <c r="E525" s="4">
        <v>94</v>
      </c>
      <c r="F525" s="4" t="s">
        <v>3091</v>
      </c>
      <c r="G525" s="6" t="s">
        <v>1711</v>
      </c>
      <c r="H525" s="4" t="s">
        <v>982</v>
      </c>
    </row>
    <row r="526" spans="1:8" ht="15.75" x14ac:dyDescent="0.25">
      <c r="A526" s="4" t="s">
        <v>3100</v>
      </c>
      <c r="B526" s="5">
        <v>37130</v>
      </c>
      <c r="C526" s="4" t="s">
        <v>2</v>
      </c>
      <c r="D526" s="4">
        <v>151</v>
      </c>
      <c r="E526" s="4">
        <v>69</v>
      </c>
      <c r="F526" s="4" t="s">
        <v>3099</v>
      </c>
      <c r="G526" s="6" t="s">
        <v>1395</v>
      </c>
      <c r="H526" s="4" t="s">
        <v>986</v>
      </c>
    </row>
    <row r="527" spans="1:8" ht="15.75" x14ac:dyDescent="0.25">
      <c r="A527" s="4" t="s">
        <v>3127</v>
      </c>
      <c r="B527" s="5">
        <v>37146</v>
      </c>
      <c r="C527" s="4" t="s">
        <v>2</v>
      </c>
      <c r="D527" s="4">
        <v>153</v>
      </c>
      <c r="E527" s="4">
        <v>68</v>
      </c>
      <c r="F527" s="4" t="s">
        <v>3126</v>
      </c>
      <c r="G527" s="6" t="s">
        <v>1443</v>
      </c>
      <c r="H527" s="4" t="s">
        <v>1000</v>
      </c>
    </row>
    <row r="528" spans="1:8" ht="15.75" x14ac:dyDescent="0.25">
      <c r="A528" s="4" t="s">
        <v>3129</v>
      </c>
      <c r="B528" s="5">
        <v>37254</v>
      </c>
      <c r="C528" s="4" t="s">
        <v>2</v>
      </c>
      <c r="D528" s="4">
        <v>166</v>
      </c>
      <c r="E528" s="4">
        <v>82</v>
      </c>
      <c r="F528" s="4" t="s">
        <v>3128</v>
      </c>
      <c r="G528" s="6" t="s">
        <v>1117</v>
      </c>
      <c r="H528" s="4" t="s">
        <v>1001</v>
      </c>
    </row>
    <row r="529" spans="1:8" ht="15.75" x14ac:dyDescent="0.25">
      <c r="A529" s="4" t="s">
        <v>1092</v>
      </c>
      <c r="B529" s="5">
        <v>37549</v>
      </c>
      <c r="C529" s="4" t="s">
        <v>4</v>
      </c>
      <c r="D529" s="4">
        <v>177</v>
      </c>
      <c r="E529" s="4">
        <v>57</v>
      </c>
      <c r="F529" s="4" t="s">
        <v>1091</v>
      </c>
      <c r="G529" s="6" t="s">
        <v>1063</v>
      </c>
      <c r="H529" s="4" t="s">
        <v>1003</v>
      </c>
    </row>
    <row r="530" spans="1:8" ht="15.75" x14ac:dyDescent="0.25">
      <c r="A530" s="4" t="s">
        <v>1131</v>
      </c>
      <c r="B530" s="5">
        <v>37037</v>
      </c>
      <c r="C530" s="4" t="s">
        <v>4</v>
      </c>
      <c r="D530" s="4">
        <v>163</v>
      </c>
      <c r="E530" s="4">
        <v>56</v>
      </c>
      <c r="F530" s="4" t="s">
        <v>1129</v>
      </c>
      <c r="G530" s="6" t="s">
        <v>1130</v>
      </c>
      <c r="H530" s="4" t="s">
        <v>43</v>
      </c>
    </row>
    <row r="531" spans="1:8" ht="15.75" x14ac:dyDescent="0.25">
      <c r="A531" s="4" t="s">
        <v>1134</v>
      </c>
      <c r="B531" s="5">
        <v>37612</v>
      </c>
      <c r="C531" s="4" t="s">
        <v>4</v>
      </c>
      <c r="D531" s="4">
        <v>155</v>
      </c>
      <c r="E531" s="4">
        <v>84</v>
      </c>
      <c r="F531" s="4" t="s">
        <v>1132</v>
      </c>
      <c r="G531" s="6" t="s">
        <v>1133</v>
      </c>
      <c r="H531" s="4" t="s">
        <v>44</v>
      </c>
    </row>
    <row r="532" spans="1:8" ht="15.75" x14ac:dyDescent="0.25">
      <c r="A532" s="4" t="s">
        <v>1136</v>
      </c>
      <c r="B532" s="5">
        <v>37761</v>
      </c>
      <c r="C532" s="4" t="s">
        <v>4</v>
      </c>
      <c r="D532" s="4">
        <v>158</v>
      </c>
      <c r="E532" s="4">
        <v>74</v>
      </c>
      <c r="F532" s="4" t="s">
        <v>1135</v>
      </c>
      <c r="G532" s="6" t="s">
        <v>1099</v>
      </c>
      <c r="H532" s="4" t="s">
        <v>45</v>
      </c>
    </row>
    <row r="533" spans="1:8" ht="15.75" x14ac:dyDescent="0.25">
      <c r="A533" s="4" t="s">
        <v>1210</v>
      </c>
      <c r="B533" s="5">
        <v>38070</v>
      </c>
      <c r="C533" s="4" t="s">
        <v>4</v>
      </c>
      <c r="D533" s="4">
        <v>178</v>
      </c>
      <c r="E533" s="4">
        <v>49</v>
      </c>
      <c r="F533" s="4" t="s">
        <v>1209</v>
      </c>
      <c r="G533" s="6" t="s">
        <v>1207</v>
      </c>
      <c r="H533" s="4" t="s">
        <v>73</v>
      </c>
    </row>
    <row r="534" spans="1:8" ht="15.75" x14ac:dyDescent="0.25">
      <c r="A534" s="4" t="s">
        <v>1218</v>
      </c>
      <c r="B534" s="5">
        <v>37331</v>
      </c>
      <c r="C534" s="4" t="s">
        <v>4</v>
      </c>
      <c r="D534" s="4">
        <v>180</v>
      </c>
      <c r="E534" s="4">
        <v>90</v>
      </c>
      <c r="F534" s="4" t="s">
        <v>1216</v>
      </c>
      <c r="G534" s="6" t="s">
        <v>1217</v>
      </c>
      <c r="H534" s="4" t="s">
        <v>76</v>
      </c>
    </row>
    <row r="535" spans="1:8" ht="15.75" x14ac:dyDescent="0.25">
      <c r="A535" s="4" t="s">
        <v>1226</v>
      </c>
      <c r="B535" s="5">
        <v>38171</v>
      </c>
      <c r="C535" s="4" t="s">
        <v>4</v>
      </c>
      <c r="D535" s="4">
        <v>177</v>
      </c>
      <c r="E535" s="4">
        <v>74</v>
      </c>
      <c r="F535" s="4" t="s">
        <v>1224</v>
      </c>
      <c r="G535" s="6" t="s">
        <v>1225</v>
      </c>
      <c r="H535" s="4" t="s">
        <v>79</v>
      </c>
    </row>
    <row r="536" spans="1:8" ht="15.75" x14ac:dyDescent="0.25">
      <c r="A536" s="4" t="s">
        <v>1229</v>
      </c>
      <c r="B536" s="5">
        <v>38092</v>
      </c>
      <c r="C536" s="4" t="s">
        <v>4</v>
      </c>
      <c r="D536" s="4">
        <v>155</v>
      </c>
      <c r="E536" s="4">
        <v>48</v>
      </c>
      <c r="F536" s="4" t="s">
        <v>1227</v>
      </c>
      <c r="G536" s="6" t="s">
        <v>1228</v>
      </c>
      <c r="H536" s="4" t="s">
        <v>80</v>
      </c>
    </row>
    <row r="537" spans="1:8" ht="15.75" x14ac:dyDescent="0.25">
      <c r="A537" s="4" t="s">
        <v>1247</v>
      </c>
      <c r="B537" s="5">
        <v>37459</v>
      </c>
      <c r="C537" s="4" t="s">
        <v>4</v>
      </c>
      <c r="D537" s="4">
        <v>155</v>
      </c>
      <c r="E537" s="4">
        <v>67</v>
      </c>
      <c r="F537" s="4" t="s">
        <v>1245</v>
      </c>
      <c r="G537" s="6" t="s">
        <v>1246</v>
      </c>
      <c r="H537" s="4" t="s">
        <v>87</v>
      </c>
    </row>
    <row r="538" spans="1:8" ht="15.75" x14ac:dyDescent="0.25">
      <c r="A538" s="4" t="s">
        <v>1258</v>
      </c>
      <c r="B538" s="5">
        <v>37881</v>
      </c>
      <c r="C538" s="4" t="s">
        <v>4</v>
      </c>
      <c r="D538" s="4">
        <v>157</v>
      </c>
      <c r="E538" s="4">
        <v>95</v>
      </c>
      <c r="F538" s="4" t="s">
        <v>1256</v>
      </c>
      <c r="G538" s="6" t="s">
        <v>1257</v>
      </c>
      <c r="H538" s="4" t="s">
        <v>91</v>
      </c>
    </row>
    <row r="539" spans="1:8" ht="15.75" x14ac:dyDescent="0.25">
      <c r="A539" s="4" t="s">
        <v>1297</v>
      </c>
      <c r="B539" s="5">
        <v>38072</v>
      </c>
      <c r="C539" s="4" t="s">
        <v>4</v>
      </c>
      <c r="D539" s="4">
        <v>179</v>
      </c>
      <c r="E539" s="4">
        <v>95</v>
      </c>
      <c r="F539" s="4" t="s">
        <v>1296</v>
      </c>
      <c r="G539" s="6" t="s">
        <v>1072</v>
      </c>
      <c r="H539" s="4" t="s">
        <v>107</v>
      </c>
    </row>
    <row r="540" spans="1:8" ht="15.75" x14ac:dyDescent="0.25">
      <c r="A540" s="4" t="s">
        <v>1310</v>
      </c>
      <c r="B540" s="5">
        <v>37515</v>
      </c>
      <c r="C540" s="4" t="s">
        <v>4</v>
      </c>
      <c r="D540" s="4">
        <v>174</v>
      </c>
      <c r="E540" s="4">
        <v>91</v>
      </c>
      <c r="F540" s="4" t="s">
        <v>1308</v>
      </c>
      <c r="G540" s="6" t="s">
        <v>1309</v>
      </c>
      <c r="H540" s="4" t="s">
        <v>112</v>
      </c>
    </row>
    <row r="541" spans="1:8" ht="15.75" x14ac:dyDescent="0.25">
      <c r="A541" s="4" t="s">
        <v>1319</v>
      </c>
      <c r="B541" s="5">
        <v>37170</v>
      </c>
      <c r="C541" s="4" t="s">
        <v>4</v>
      </c>
      <c r="D541" s="4">
        <v>166</v>
      </c>
      <c r="E541" s="4">
        <v>85</v>
      </c>
      <c r="F541" s="4" t="s">
        <v>1318</v>
      </c>
      <c r="G541" s="6" t="s">
        <v>1081</v>
      </c>
      <c r="H541" s="4" t="s">
        <v>116</v>
      </c>
    </row>
    <row r="542" spans="1:8" ht="15.75" x14ac:dyDescent="0.25">
      <c r="A542" s="4" t="s">
        <v>1325</v>
      </c>
      <c r="B542" s="5">
        <v>37192</v>
      </c>
      <c r="C542" s="4" t="s">
        <v>4</v>
      </c>
      <c r="D542" s="4">
        <v>162</v>
      </c>
      <c r="E542" s="4">
        <v>46</v>
      </c>
      <c r="F542" s="4" t="s">
        <v>1324</v>
      </c>
      <c r="G542" s="6" t="s">
        <v>1173</v>
      </c>
      <c r="H542" s="4" t="s">
        <v>119</v>
      </c>
    </row>
    <row r="543" spans="1:8" ht="15.75" x14ac:dyDescent="0.25">
      <c r="A543" s="4" t="s">
        <v>1337</v>
      </c>
      <c r="B543" s="5">
        <v>38039</v>
      </c>
      <c r="C543" s="4" t="s">
        <v>4</v>
      </c>
      <c r="D543" s="4">
        <v>152</v>
      </c>
      <c r="E543" s="4">
        <v>93</v>
      </c>
      <c r="F543" s="4" t="s">
        <v>1335</v>
      </c>
      <c r="G543" s="6" t="s">
        <v>1336</v>
      </c>
      <c r="H543" s="4" t="s">
        <v>123</v>
      </c>
    </row>
    <row r="544" spans="1:8" ht="15.75" x14ac:dyDescent="0.25">
      <c r="A544" s="4" t="s">
        <v>1361</v>
      </c>
      <c r="B544" s="5">
        <v>38339</v>
      </c>
      <c r="C544" s="4" t="s">
        <v>4</v>
      </c>
      <c r="D544" s="4">
        <v>152</v>
      </c>
      <c r="E544" s="4">
        <v>66</v>
      </c>
      <c r="F544" s="4" t="s">
        <v>1360</v>
      </c>
      <c r="G544" s="6" t="s">
        <v>1251</v>
      </c>
      <c r="H544" s="4" t="s">
        <v>134</v>
      </c>
    </row>
    <row r="545" spans="1:8" ht="15.75" x14ac:dyDescent="0.25">
      <c r="A545" s="4" t="s">
        <v>1373</v>
      </c>
      <c r="B545" s="5">
        <v>38019</v>
      </c>
      <c r="C545" s="4" t="s">
        <v>4</v>
      </c>
      <c r="D545" s="4">
        <v>170</v>
      </c>
      <c r="E545" s="4">
        <v>76</v>
      </c>
      <c r="F545" s="4" t="s">
        <v>1372</v>
      </c>
      <c r="G545" s="6" t="s">
        <v>1149</v>
      </c>
      <c r="H545" s="4" t="s">
        <v>139</v>
      </c>
    </row>
    <row r="546" spans="1:8" ht="15.75" x14ac:dyDescent="0.25">
      <c r="A546" s="4" t="s">
        <v>1384</v>
      </c>
      <c r="B546" s="5">
        <v>37329</v>
      </c>
      <c r="C546" s="4" t="s">
        <v>4</v>
      </c>
      <c r="D546" s="4">
        <v>156</v>
      </c>
      <c r="E546" s="4">
        <v>84</v>
      </c>
      <c r="F546" s="4" t="s">
        <v>1383</v>
      </c>
      <c r="G546" s="6" t="s">
        <v>1251</v>
      </c>
      <c r="H546" s="4" t="s">
        <v>144</v>
      </c>
    </row>
    <row r="547" spans="1:8" ht="15.75" x14ac:dyDescent="0.25">
      <c r="A547" s="4" t="s">
        <v>1405</v>
      </c>
      <c r="B547" s="5">
        <v>37919</v>
      </c>
      <c r="C547" s="4" t="s">
        <v>4</v>
      </c>
      <c r="D547" s="4">
        <v>172</v>
      </c>
      <c r="E547" s="4">
        <v>56</v>
      </c>
      <c r="F547" s="4" t="s">
        <v>1403</v>
      </c>
      <c r="G547" s="6" t="s">
        <v>1404</v>
      </c>
      <c r="H547" s="4" t="s">
        <v>153</v>
      </c>
    </row>
    <row r="548" spans="1:8" ht="15.75" x14ac:dyDescent="0.25">
      <c r="A548" s="4" t="s">
        <v>1424</v>
      </c>
      <c r="B548" s="5">
        <v>38184</v>
      </c>
      <c r="C548" s="4" t="s">
        <v>4</v>
      </c>
      <c r="D548" s="4">
        <v>176</v>
      </c>
      <c r="E548" s="4">
        <v>55</v>
      </c>
      <c r="F548" s="4" t="s">
        <v>1422</v>
      </c>
      <c r="G548" s="6" t="s">
        <v>1423</v>
      </c>
      <c r="H548" s="4" t="s">
        <v>162</v>
      </c>
    </row>
    <row r="549" spans="1:8" ht="15.75" x14ac:dyDescent="0.25">
      <c r="A549" s="4" t="s">
        <v>1450</v>
      </c>
      <c r="B549" s="5">
        <v>37072</v>
      </c>
      <c r="C549" s="4" t="s">
        <v>4</v>
      </c>
      <c r="D549" s="4">
        <v>168</v>
      </c>
      <c r="E549" s="4">
        <v>52</v>
      </c>
      <c r="F549" s="4" t="s">
        <v>1449</v>
      </c>
      <c r="G549" s="6" t="s">
        <v>1341</v>
      </c>
      <c r="H549" s="4" t="s">
        <v>174</v>
      </c>
    </row>
    <row r="550" spans="1:8" ht="15.75" x14ac:dyDescent="0.25">
      <c r="A550" s="4" t="s">
        <v>1475</v>
      </c>
      <c r="B550" s="5">
        <v>37101</v>
      </c>
      <c r="C550" s="4" t="s">
        <v>4</v>
      </c>
      <c r="D550" s="4">
        <v>150</v>
      </c>
      <c r="E550" s="4">
        <v>84</v>
      </c>
      <c r="F550" s="4" t="s">
        <v>1473</v>
      </c>
      <c r="G550" s="6" t="s">
        <v>1474</v>
      </c>
      <c r="H550" s="4" t="s">
        <v>186</v>
      </c>
    </row>
    <row r="551" spans="1:8" ht="15.75" x14ac:dyDescent="0.25">
      <c r="A551" s="4" t="s">
        <v>1499</v>
      </c>
      <c r="B551" s="5">
        <v>38226</v>
      </c>
      <c r="C551" s="4" t="s">
        <v>4</v>
      </c>
      <c r="D551" s="4">
        <v>158</v>
      </c>
      <c r="E551" s="4">
        <v>65</v>
      </c>
      <c r="F551" s="4" t="s">
        <v>1498</v>
      </c>
      <c r="G551" s="6" t="s">
        <v>1111</v>
      </c>
      <c r="H551" s="4" t="s">
        <v>197</v>
      </c>
    </row>
    <row r="552" spans="1:8" ht="15.75" x14ac:dyDescent="0.25">
      <c r="A552" s="4" t="s">
        <v>1503</v>
      </c>
      <c r="B552" s="5">
        <v>37644</v>
      </c>
      <c r="C552" s="4" t="s">
        <v>4</v>
      </c>
      <c r="D552" s="4">
        <v>174</v>
      </c>
      <c r="E552" s="4">
        <v>86</v>
      </c>
      <c r="F552" s="4" t="s">
        <v>1502</v>
      </c>
      <c r="G552" s="6" t="s">
        <v>1370</v>
      </c>
      <c r="H552" s="4" t="s">
        <v>199</v>
      </c>
    </row>
    <row r="553" spans="1:8" ht="15.75" x14ac:dyDescent="0.25">
      <c r="A553" s="4" t="s">
        <v>1517</v>
      </c>
      <c r="B553" s="5">
        <v>37163</v>
      </c>
      <c r="C553" s="4" t="s">
        <v>4</v>
      </c>
      <c r="D553" s="4">
        <v>158</v>
      </c>
      <c r="E553" s="4">
        <v>85</v>
      </c>
      <c r="F553" s="4" t="s">
        <v>1516</v>
      </c>
      <c r="G553" s="6" t="s">
        <v>1284</v>
      </c>
      <c r="H553" s="4" t="s">
        <v>206</v>
      </c>
    </row>
    <row r="554" spans="1:8" ht="15.75" x14ac:dyDescent="0.25">
      <c r="A554" s="4" t="s">
        <v>1534</v>
      </c>
      <c r="B554" s="5">
        <v>38076</v>
      </c>
      <c r="C554" s="4" t="s">
        <v>4</v>
      </c>
      <c r="D554" s="4">
        <v>152</v>
      </c>
      <c r="E554" s="4">
        <v>78</v>
      </c>
      <c r="F554" s="4" t="s">
        <v>1533</v>
      </c>
      <c r="G554" s="6" t="s">
        <v>1292</v>
      </c>
      <c r="H554" s="4" t="s">
        <v>213</v>
      </c>
    </row>
    <row r="555" spans="1:8" ht="15.75" x14ac:dyDescent="0.25">
      <c r="A555" s="4" t="s">
        <v>1556</v>
      </c>
      <c r="B555" s="5">
        <v>37845</v>
      </c>
      <c r="C555" s="4" t="s">
        <v>4</v>
      </c>
      <c r="D555" s="4">
        <v>173</v>
      </c>
      <c r="E555" s="4">
        <v>56</v>
      </c>
      <c r="F555" s="4" t="s">
        <v>1555</v>
      </c>
      <c r="G555" s="6" t="s">
        <v>1167</v>
      </c>
      <c r="H555" s="4" t="s">
        <v>224</v>
      </c>
    </row>
    <row r="556" spans="1:8" ht="15.75" x14ac:dyDescent="0.25">
      <c r="A556" s="4" t="s">
        <v>1562</v>
      </c>
      <c r="B556" s="5">
        <v>38449</v>
      </c>
      <c r="C556" s="4" t="s">
        <v>4</v>
      </c>
      <c r="D556" s="4">
        <v>171</v>
      </c>
      <c r="E556" s="4">
        <v>94</v>
      </c>
      <c r="F556" s="4" t="s">
        <v>1561</v>
      </c>
      <c r="G556" s="6" t="s">
        <v>1329</v>
      </c>
      <c r="H556" s="4" t="s">
        <v>227</v>
      </c>
    </row>
    <row r="557" spans="1:8" ht="15.75" x14ac:dyDescent="0.25">
      <c r="A557" s="4" t="s">
        <v>1582</v>
      </c>
      <c r="B557" s="5">
        <v>38419</v>
      </c>
      <c r="C557" s="4" t="s">
        <v>4</v>
      </c>
      <c r="D557" s="4">
        <v>155</v>
      </c>
      <c r="E557" s="4">
        <v>93</v>
      </c>
      <c r="F557" s="4" t="s">
        <v>1581</v>
      </c>
      <c r="G557" s="6" t="s">
        <v>1281</v>
      </c>
      <c r="H557" s="4" t="s">
        <v>236</v>
      </c>
    </row>
    <row r="558" spans="1:8" ht="15.75" x14ac:dyDescent="0.25">
      <c r="A558" s="4" t="s">
        <v>1589</v>
      </c>
      <c r="B558" s="5">
        <v>37618</v>
      </c>
      <c r="C558" s="4" t="s">
        <v>4</v>
      </c>
      <c r="D558" s="4">
        <v>159</v>
      </c>
      <c r="E558" s="4">
        <v>84</v>
      </c>
      <c r="F558" s="4" t="s">
        <v>1587</v>
      </c>
      <c r="G558" s="6" t="s">
        <v>1588</v>
      </c>
      <c r="H558" s="4" t="s">
        <v>239</v>
      </c>
    </row>
    <row r="559" spans="1:8" ht="15.75" x14ac:dyDescent="0.25">
      <c r="A559" s="4" t="s">
        <v>1599</v>
      </c>
      <c r="B559" s="5">
        <v>37050</v>
      </c>
      <c r="C559" s="4" t="s">
        <v>4</v>
      </c>
      <c r="D559" s="4">
        <v>179</v>
      </c>
      <c r="E559" s="4">
        <v>83</v>
      </c>
      <c r="F559" s="4" t="s">
        <v>1598</v>
      </c>
      <c r="G559" s="6" t="s">
        <v>1057</v>
      </c>
      <c r="H559" s="4" t="s">
        <v>244</v>
      </c>
    </row>
    <row r="560" spans="1:8" ht="15.75" x14ac:dyDescent="0.25">
      <c r="A560" s="4" t="s">
        <v>1613</v>
      </c>
      <c r="B560" s="5">
        <v>37637</v>
      </c>
      <c r="C560" s="4" t="s">
        <v>4</v>
      </c>
      <c r="D560" s="4">
        <v>172</v>
      </c>
      <c r="E560" s="4">
        <v>94</v>
      </c>
      <c r="F560" s="4" t="s">
        <v>1612</v>
      </c>
      <c r="G560" s="6" t="s">
        <v>1149</v>
      </c>
      <c r="H560" s="4" t="s">
        <v>251</v>
      </c>
    </row>
    <row r="561" spans="1:8" ht="15.75" x14ac:dyDescent="0.25">
      <c r="A561" s="4" t="s">
        <v>1619</v>
      </c>
      <c r="B561" s="5">
        <v>37802</v>
      </c>
      <c r="C561" s="4" t="s">
        <v>4</v>
      </c>
      <c r="D561" s="4">
        <v>154</v>
      </c>
      <c r="E561" s="4">
        <v>60</v>
      </c>
      <c r="F561" s="4" t="s">
        <v>1618</v>
      </c>
      <c r="G561" s="6" t="s">
        <v>1292</v>
      </c>
      <c r="H561" s="4" t="s">
        <v>254</v>
      </c>
    </row>
    <row r="562" spans="1:8" ht="15.75" x14ac:dyDescent="0.25">
      <c r="A562" s="4" t="s">
        <v>1621</v>
      </c>
      <c r="B562" s="5">
        <v>37040</v>
      </c>
      <c r="C562" s="4" t="s">
        <v>4</v>
      </c>
      <c r="D562" s="4">
        <v>164</v>
      </c>
      <c r="E562" s="4">
        <v>74</v>
      </c>
      <c r="F562" s="4" t="s">
        <v>1620</v>
      </c>
      <c r="G562" s="6" t="s">
        <v>1521</v>
      </c>
      <c r="H562" s="4" t="s">
        <v>255</v>
      </c>
    </row>
    <row r="563" spans="1:8" ht="15.75" x14ac:dyDescent="0.25">
      <c r="A563" s="4" t="s">
        <v>1635</v>
      </c>
      <c r="B563" s="5">
        <v>37678</v>
      </c>
      <c r="C563" s="4" t="s">
        <v>4</v>
      </c>
      <c r="D563" s="4">
        <v>168</v>
      </c>
      <c r="E563" s="4">
        <v>55</v>
      </c>
      <c r="F563" s="4" t="s">
        <v>1634</v>
      </c>
      <c r="G563" s="6" t="s">
        <v>1191</v>
      </c>
      <c r="H563" s="4" t="s">
        <v>262</v>
      </c>
    </row>
    <row r="564" spans="1:8" ht="15.75" x14ac:dyDescent="0.25">
      <c r="A564" s="4" t="s">
        <v>1645</v>
      </c>
      <c r="B564" s="5">
        <v>37088</v>
      </c>
      <c r="C564" s="4" t="s">
        <v>4</v>
      </c>
      <c r="D564" s="4">
        <v>160</v>
      </c>
      <c r="E564" s="4">
        <v>95</v>
      </c>
      <c r="F564" s="4" t="s">
        <v>1644</v>
      </c>
      <c r="G564" s="6" t="s">
        <v>1428</v>
      </c>
      <c r="H564" s="4" t="s">
        <v>267</v>
      </c>
    </row>
    <row r="565" spans="1:8" ht="15.75" x14ac:dyDescent="0.25">
      <c r="A565" s="4" t="s">
        <v>1673</v>
      </c>
      <c r="B565" s="5">
        <v>37459</v>
      </c>
      <c r="C565" s="4" t="s">
        <v>4</v>
      </c>
      <c r="D565" s="4">
        <v>163</v>
      </c>
      <c r="E565" s="4">
        <v>54</v>
      </c>
      <c r="F565" s="4" t="s">
        <v>1672</v>
      </c>
      <c r="G565" s="6" t="s">
        <v>1496</v>
      </c>
      <c r="H565" s="4" t="s">
        <v>281</v>
      </c>
    </row>
    <row r="566" spans="1:8" ht="15.75" x14ac:dyDescent="0.25">
      <c r="A566" s="4" t="s">
        <v>1678</v>
      </c>
      <c r="B566" s="5">
        <v>38272</v>
      </c>
      <c r="C566" s="4" t="s">
        <v>4</v>
      </c>
      <c r="D566" s="4">
        <v>175</v>
      </c>
      <c r="E566" s="4">
        <v>57</v>
      </c>
      <c r="F566" s="4" t="s">
        <v>1676</v>
      </c>
      <c r="G566" s="6" t="s">
        <v>1677</v>
      </c>
      <c r="H566" s="4" t="s">
        <v>283</v>
      </c>
    </row>
    <row r="567" spans="1:8" ht="15.75" x14ac:dyDescent="0.25">
      <c r="A567" s="4" t="s">
        <v>1688</v>
      </c>
      <c r="B567" s="5">
        <v>38148</v>
      </c>
      <c r="C567" s="4" t="s">
        <v>4</v>
      </c>
      <c r="D567" s="4">
        <v>175</v>
      </c>
      <c r="E567" s="4">
        <v>91</v>
      </c>
      <c r="F567" s="4" t="s">
        <v>1687</v>
      </c>
      <c r="G567" s="6" t="s">
        <v>1161</v>
      </c>
      <c r="H567" s="4" t="s">
        <v>288</v>
      </c>
    </row>
    <row r="568" spans="1:8" ht="15.75" x14ac:dyDescent="0.25">
      <c r="A568" s="4" t="s">
        <v>1755</v>
      </c>
      <c r="B568" s="5">
        <v>37951</v>
      </c>
      <c r="C568" s="4" t="s">
        <v>4</v>
      </c>
      <c r="D568" s="4">
        <v>172</v>
      </c>
      <c r="E568" s="4">
        <v>70</v>
      </c>
      <c r="F568" s="4" t="s">
        <v>1753</v>
      </c>
      <c r="G568" s="6" t="s">
        <v>1754</v>
      </c>
      <c r="H568" s="4" t="s">
        <v>320</v>
      </c>
    </row>
    <row r="569" spans="1:8" ht="15.75" x14ac:dyDescent="0.25">
      <c r="A569" s="4" t="s">
        <v>1798</v>
      </c>
      <c r="B569" s="5">
        <v>37515</v>
      </c>
      <c r="C569" s="4" t="s">
        <v>4</v>
      </c>
      <c r="D569" s="4">
        <v>161</v>
      </c>
      <c r="E569" s="4">
        <v>54</v>
      </c>
      <c r="F569" s="4" t="s">
        <v>1797</v>
      </c>
      <c r="G569" s="6" t="s">
        <v>1212</v>
      </c>
      <c r="H569" s="4" t="s">
        <v>341</v>
      </c>
    </row>
    <row r="570" spans="1:8" ht="15.75" x14ac:dyDescent="0.25">
      <c r="A570" s="4" t="s">
        <v>1804</v>
      </c>
      <c r="B570" s="5">
        <v>37032</v>
      </c>
      <c r="C570" s="4" t="s">
        <v>4</v>
      </c>
      <c r="D570" s="4">
        <v>166</v>
      </c>
      <c r="E570" s="4">
        <v>61</v>
      </c>
      <c r="F570" s="4" t="s">
        <v>1803</v>
      </c>
      <c r="G570" s="6" t="s">
        <v>1287</v>
      </c>
      <c r="H570" s="4" t="s">
        <v>344</v>
      </c>
    </row>
    <row r="571" spans="1:8" ht="15.75" x14ac:dyDescent="0.25">
      <c r="A571" s="4" t="s">
        <v>1808</v>
      </c>
      <c r="B571" s="5">
        <v>38412</v>
      </c>
      <c r="C571" s="4" t="s">
        <v>4</v>
      </c>
      <c r="D571" s="4">
        <v>173</v>
      </c>
      <c r="E571" s="4">
        <v>57</v>
      </c>
      <c r="F571" s="4" t="s">
        <v>1807</v>
      </c>
      <c r="G571" s="6" t="s">
        <v>1521</v>
      </c>
      <c r="H571" s="4" t="s">
        <v>346</v>
      </c>
    </row>
    <row r="572" spans="1:8" ht="15.75" x14ac:dyDescent="0.25">
      <c r="A572" s="4" t="s">
        <v>1810</v>
      </c>
      <c r="B572" s="5">
        <v>38221</v>
      </c>
      <c r="C572" s="4" t="s">
        <v>4</v>
      </c>
      <c r="D572" s="4">
        <v>157</v>
      </c>
      <c r="E572" s="4">
        <v>48</v>
      </c>
      <c r="F572" s="4" t="s">
        <v>1809</v>
      </c>
      <c r="G572" s="6" t="s">
        <v>1257</v>
      </c>
      <c r="H572" s="4" t="s">
        <v>347</v>
      </c>
    </row>
    <row r="573" spans="1:8" ht="15.75" x14ac:dyDescent="0.25">
      <c r="A573" s="4" t="s">
        <v>1821</v>
      </c>
      <c r="B573" s="5">
        <v>38340</v>
      </c>
      <c r="C573" s="4" t="s">
        <v>4</v>
      </c>
      <c r="D573" s="4">
        <v>153</v>
      </c>
      <c r="E573" s="4">
        <v>94</v>
      </c>
      <c r="F573" s="4" t="s">
        <v>1820</v>
      </c>
      <c r="G573" s="6" t="s">
        <v>1482</v>
      </c>
      <c r="H573" s="4" t="s">
        <v>10</v>
      </c>
    </row>
    <row r="574" spans="1:8" ht="15.75" x14ac:dyDescent="0.25">
      <c r="A574" s="4" t="s">
        <v>1839</v>
      </c>
      <c r="B574" s="5">
        <v>38000</v>
      </c>
      <c r="C574" s="4" t="s">
        <v>4</v>
      </c>
      <c r="D574" s="4">
        <v>160</v>
      </c>
      <c r="E574" s="4">
        <v>74</v>
      </c>
      <c r="F574" s="4" t="s">
        <v>1838</v>
      </c>
      <c r="G574" s="6" t="s">
        <v>1060</v>
      </c>
      <c r="H574" s="4" t="s">
        <v>359</v>
      </c>
    </row>
    <row r="575" spans="1:8" ht="15.75" x14ac:dyDescent="0.25">
      <c r="A575" s="4" t="s">
        <v>1846</v>
      </c>
      <c r="B575" s="5">
        <v>38407</v>
      </c>
      <c r="C575" s="4" t="s">
        <v>4</v>
      </c>
      <c r="D575" s="4">
        <v>169</v>
      </c>
      <c r="E575" s="4">
        <v>92</v>
      </c>
      <c r="F575" s="4" t="s">
        <v>1845</v>
      </c>
      <c r="G575" s="6" t="s">
        <v>1754</v>
      </c>
      <c r="H575" s="4" t="s">
        <v>362</v>
      </c>
    </row>
    <row r="576" spans="1:8" ht="15.75" x14ac:dyDescent="0.25">
      <c r="A576" s="4" t="s">
        <v>1865</v>
      </c>
      <c r="B576" s="5">
        <v>37447</v>
      </c>
      <c r="C576" s="4" t="s">
        <v>4</v>
      </c>
      <c r="D576" s="4">
        <v>177</v>
      </c>
      <c r="E576" s="4">
        <v>87</v>
      </c>
      <c r="F576" s="4" t="s">
        <v>1864</v>
      </c>
      <c r="G576" s="6" t="s">
        <v>1081</v>
      </c>
      <c r="H576" s="4" t="s">
        <v>371</v>
      </c>
    </row>
    <row r="577" spans="1:8" ht="15.75" x14ac:dyDescent="0.25">
      <c r="A577" s="4" t="s">
        <v>1867</v>
      </c>
      <c r="B577" s="5">
        <v>38360</v>
      </c>
      <c r="C577" s="4" t="s">
        <v>4</v>
      </c>
      <c r="D577" s="4">
        <v>177</v>
      </c>
      <c r="E577" s="4">
        <v>89</v>
      </c>
      <c r="F577" s="4" t="s">
        <v>1866</v>
      </c>
      <c r="G577" s="6" t="s">
        <v>1352</v>
      </c>
      <c r="H577" s="4" t="s">
        <v>372</v>
      </c>
    </row>
    <row r="578" spans="1:8" ht="15.75" x14ac:dyDescent="0.25">
      <c r="A578" s="4" t="s">
        <v>1869</v>
      </c>
      <c r="B578" s="5">
        <v>37628</v>
      </c>
      <c r="C578" s="4" t="s">
        <v>4</v>
      </c>
      <c r="D578" s="4">
        <v>161</v>
      </c>
      <c r="E578" s="4">
        <v>86</v>
      </c>
      <c r="F578" s="4" t="s">
        <v>1868</v>
      </c>
      <c r="G578" s="6" t="s">
        <v>1094</v>
      </c>
      <c r="H578" s="4" t="s">
        <v>373</v>
      </c>
    </row>
    <row r="579" spans="1:8" ht="15.75" x14ac:dyDescent="0.25">
      <c r="A579" s="4" t="s">
        <v>1871</v>
      </c>
      <c r="B579" s="5">
        <v>38171</v>
      </c>
      <c r="C579" s="4" t="s">
        <v>4</v>
      </c>
      <c r="D579" s="4">
        <v>176</v>
      </c>
      <c r="E579" s="4">
        <v>87</v>
      </c>
      <c r="F579" s="4" t="s">
        <v>1870</v>
      </c>
      <c r="G579" s="6" t="s">
        <v>1524</v>
      </c>
      <c r="H579" s="4" t="s">
        <v>374</v>
      </c>
    </row>
    <row r="580" spans="1:8" ht="15.75" x14ac:dyDescent="0.25">
      <c r="A580" s="4" t="s">
        <v>1877</v>
      </c>
      <c r="B580" s="5">
        <v>38241</v>
      </c>
      <c r="C580" s="4" t="s">
        <v>4</v>
      </c>
      <c r="D580" s="4">
        <v>173</v>
      </c>
      <c r="E580" s="4">
        <v>74</v>
      </c>
      <c r="F580" s="4" t="s">
        <v>1876</v>
      </c>
      <c r="G580" s="6" t="s">
        <v>1816</v>
      </c>
      <c r="H580" s="4" t="s">
        <v>377</v>
      </c>
    </row>
    <row r="581" spans="1:8" ht="15.75" x14ac:dyDescent="0.25">
      <c r="A581" s="4" t="s">
        <v>1883</v>
      </c>
      <c r="B581" s="5">
        <v>38273</v>
      </c>
      <c r="C581" s="4" t="s">
        <v>4</v>
      </c>
      <c r="D581" s="4">
        <v>163</v>
      </c>
      <c r="E581" s="4">
        <v>89</v>
      </c>
      <c r="F581" s="4" t="s">
        <v>1882</v>
      </c>
      <c r="G581" s="6" t="s">
        <v>1225</v>
      </c>
      <c r="H581" s="4" t="s">
        <v>380</v>
      </c>
    </row>
    <row r="582" spans="1:8" ht="15.75" x14ac:dyDescent="0.25">
      <c r="A582" s="4" t="s">
        <v>1885</v>
      </c>
      <c r="B582" s="5">
        <v>37483</v>
      </c>
      <c r="C582" s="4" t="s">
        <v>4</v>
      </c>
      <c r="D582" s="4">
        <v>159</v>
      </c>
      <c r="E582" s="4">
        <v>65</v>
      </c>
      <c r="F582" s="4" t="s">
        <v>1884</v>
      </c>
      <c r="G582" s="6" t="s">
        <v>1843</v>
      </c>
      <c r="H582" s="4" t="s">
        <v>381</v>
      </c>
    </row>
    <row r="583" spans="1:8" ht="15.75" x14ac:dyDescent="0.25">
      <c r="A583" s="4" t="s">
        <v>1889</v>
      </c>
      <c r="B583" s="5">
        <v>37712</v>
      </c>
      <c r="C583" s="4" t="s">
        <v>4</v>
      </c>
      <c r="D583" s="4">
        <v>168</v>
      </c>
      <c r="E583" s="4">
        <v>82</v>
      </c>
      <c r="F583" s="4" t="s">
        <v>1888</v>
      </c>
      <c r="G583" s="6" t="s">
        <v>1081</v>
      </c>
      <c r="H583" s="4" t="s">
        <v>383</v>
      </c>
    </row>
    <row r="584" spans="1:8" ht="15.75" x14ac:dyDescent="0.25">
      <c r="A584" s="4" t="s">
        <v>1891</v>
      </c>
      <c r="B584" s="5">
        <v>38134</v>
      </c>
      <c r="C584" s="4" t="s">
        <v>4</v>
      </c>
      <c r="D584" s="4">
        <v>170</v>
      </c>
      <c r="E584" s="4">
        <v>52</v>
      </c>
      <c r="F584" s="4" t="s">
        <v>1890</v>
      </c>
      <c r="G584" s="6" t="s">
        <v>1336</v>
      </c>
      <c r="H584" s="4" t="s">
        <v>384</v>
      </c>
    </row>
    <row r="585" spans="1:8" ht="15.75" x14ac:dyDescent="0.25">
      <c r="A585" s="4" t="s">
        <v>1915</v>
      </c>
      <c r="B585" s="5">
        <v>37728</v>
      </c>
      <c r="C585" s="4" t="s">
        <v>4</v>
      </c>
      <c r="D585" s="4">
        <v>164</v>
      </c>
      <c r="E585" s="4">
        <v>92</v>
      </c>
      <c r="F585" s="4" t="s">
        <v>1913</v>
      </c>
      <c r="G585" s="6" t="s">
        <v>1914</v>
      </c>
      <c r="H585" s="4" t="s">
        <v>396</v>
      </c>
    </row>
    <row r="586" spans="1:8" ht="15.75" x14ac:dyDescent="0.25">
      <c r="A586" s="4" t="s">
        <v>1919</v>
      </c>
      <c r="B586" s="5">
        <v>38411</v>
      </c>
      <c r="C586" s="4" t="s">
        <v>4</v>
      </c>
      <c r="D586" s="4">
        <v>173</v>
      </c>
      <c r="E586" s="4">
        <v>76</v>
      </c>
      <c r="F586" s="4" t="s">
        <v>1918</v>
      </c>
      <c r="G586" s="6" t="s">
        <v>1303</v>
      </c>
      <c r="H586" s="4" t="s">
        <v>398</v>
      </c>
    </row>
    <row r="587" spans="1:8" ht="15.75" x14ac:dyDescent="0.25">
      <c r="A587" s="4" t="s">
        <v>1932</v>
      </c>
      <c r="B587" s="5">
        <v>37413</v>
      </c>
      <c r="C587" s="4" t="s">
        <v>4</v>
      </c>
      <c r="D587" s="4">
        <v>156</v>
      </c>
      <c r="E587" s="4">
        <v>53</v>
      </c>
      <c r="F587" s="4" t="s">
        <v>1931</v>
      </c>
      <c r="G587" s="6" t="s">
        <v>1094</v>
      </c>
      <c r="H587" s="4" t="s">
        <v>404</v>
      </c>
    </row>
    <row r="588" spans="1:8" ht="15.75" x14ac:dyDescent="0.25">
      <c r="A588" s="4" t="s">
        <v>1936</v>
      </c>
      <c r="B588" s="5">
        <v>38325</v>
      </c>
      <c r="C588" s="4" t="s">
        <v>4</v>
      </c>
      <c r="D588" s="4">
        <v>169</v>
      </c>
      <c r="E588" s="4">
        <v>53</v>
      </c>
      <c r="F588" s="4" t="s">
        <v>1935</v>
      </c>
      <c r="G588" s="6" t="s">
        <v>1843</v>
      </c>
      <c r="H588" s="4" t="s">
        <v>406</v>
      </c>
    </row>
    <row r="589" spans="1:8" ht="15.75" x14ac:dyDescent="0.25">
      <c r="A589" s="4" t="s">
        <v>1971</v>
      </c>
      <c r="B589" s="5">
        <v>37018</v>
      </c>
      <c r="C589" s="4" t="s">
        <v>4</v>
      </c>
      <c r="D589" s="4">
        <v>164</v>
      </c>
      <c r="E589" s="4">
        <v>67</v>
      </c>
      <c r="F589" s="4" t="s">
        <v>1970</v>
      </c>
      <c r="G589" s="6" t="s">
        <v>1306</v>
      </c>
      <c r="H589" s="4" t="s">
        <v>422</v>
      </c>
    </row>
    <row r="590" spans="1:8" ht="15.75" x14ac:dyDescent="0.25">
      <c r="A590" s="4" t="s">
        <v>1979</v>
      </c>
      <c r="B590" s="5">
        <v>37266</v>
      </c>
      <c r="C590" s="4" t="s">
        <v>4</v>
      </c>
      <c r="D590" s="4">
        <v>165</v>
      </c>
      <c r="E590" s="4">
        <v>61</v>
      </c>
      <c r="F590" s="4" t="s">
        <v>1978</v>
      </c>
      <c r="G590" s="6" t="s">
        <v>1379</v>
      </c>
      <c r="H590" s="4" t="s">
        <v>426</v>
      </c>
    </row>
    <row r="591" spans="1:8" ht="15.75" x14ac:dyDescent="0.25">
      <c r="A591" s="4" t="s">
        <v>1996</v>
      </c>
      <c r="B591" s="5">
        <v>37033</v>
      </c>
      <c r="C591" s="4" t="s">
        <v>4</v>
      </c>
      <c r="D591" s="4">
        <v>162</v>
      </c>
      <c r="E591" s="4">
        <v>87</v>
      </c>
      <c r="F591" s="4" t="s">
        <v>1995</v>
      </c>
      <c r="G591" s="6" t="s">
        <v>1156</v>
      </c>
      <c r="H591" s="4" t="s">
        <v>435</v>
      </c>
    </row>
    <row r="592" spans="1:8" ht="15.75" x14ac:dyDescent="0.25">
      <c r="A592" s="4" t="s">
        <v>2030</v>
      </c>
      <c r="B592" s="5">
        <v>37845</v>
      </c>
      <c r="C592" s="4" t="s">
        <v>4</v>
      </c>
      <c r="D592" s="4">
        <v>180</v>
      </c>
      <c r="E592" s="4">
        <v>47</v>
      </c>
      <c r="F592" s="4" t="s">
        <v>2029</v>
      </c>
      <c r="G592" s="6" t="s">
        <v>1443</v>
      </c>
      <c r="H592" s="4" t="s">
        <v>451</v>
      </c>
    </row>
    <row r="593" spans="1:8" ht="15.75" x14ac:dyDescent="0.25">
      <c r="A593" s="4" t="s">
        <v>2038</v>
      </c>
      <c r="B593" s="5">
        <v>38017</v>
      </c>
      <c r="C593" s="4" t="s">
        <v>4</v>
      </c>
      <c r="D593" s="4">
        <v>173</v>
      </c>
      <c r="E593" s="4">
        <v>88</v>
      </c>
      <c r="F593" s="4" t="s">
        <v>2037</v>
      </c>
      <c r="G593" s="6" t="s">
        <v>1114</v>
      </c>
      <c r="H593" s="4" t="s">
        <v>455</v>
      </c>
    </row>
    <row r="594" spans="1:8" ht="15.75" x14ac:dyDescent="0.25">
      <c r="A594" s="4" t="s">
        <v>2040</v>
      </c>
      <c r="B594" s="5">
        <v>37610</v>
      </c>
      <c r="C594" s="4" t="s">
        <v>4</v>
      </c>
      <c r="D594" s="4">
        <v>173</v>
      </c>
      <c r="E594" s="4">
        <v>82</v>
      </c>
      <c r="F594" s="4" t="s">
        <v>2039</v>
      </c>
      <c r="G594" s="6" t="s">
        <v>1161</v>
      </c>
      <c r="H594" s="4" t="s">
        <v>456</v>
      </c>
    </row>
    <row r="595" spans="1:8" ht="15.75" x14ac:dyDescent="0.25">
      <c r="A595" s="4" t="s">
        <v>2057</v>
      </c>
      <c r="B595" s="5">
        <v>38153</v>
      </c>
      <c r="C595" s="4" t="s">
        <v>4</v>
      </c>
      <c r="D595" s="4">
        <v>158</v>
      </c>
      <c r="E595" s="4">
        <v>46</v>
      </c>
      <c r="F595" s="4" t="s">
        <v>2056</v>
      </c>
      <c r="G595" s="6" t="s">
        <v>1474</v>
      </c>
      <c r="H595" s="4" t="s">
        <v>465</v>
      </c>
    </row>
    <row r="596" spans="1:8" ht="15.75" x14ac:dyDescent="0.25">
      <c r="A596" s="4" t="s">
        <v>2059</v>
      </c>
      <c r="B596" s="5">
        <v>38299</v>
      </c>
      <c r="C596" s="4" t="s">
        <v>4</v>
      </c>
      <c r="D596" s="4">
        <v>156</v>
      </c>
      <c r="E596" s="4">
        <v>68</v>
      </c>
      <c r="F596" s="4" t="s">
        <v>2058</v>
      </c>
      <c r="G596" s="6" t="s">
        <v>1257</v>
      </c>
      <c r="H596" s="4" t="s">
        <v>466</v>
      </c>
    </row>
    <row r="597" spans="1:8" ht="15.75" x14ac:dyDescent="0.25">
      <c r="A597" s="4" t="s">
        <v>2065</v>
      </c>
      <c r="B597" s="5">
        <v>37316</v>
      </c>
      <c r="C597" s="4" t="s">
        <v>4</v>
      </c>
      <c r="D597" s="4">
        <v>179</v>
      </c>
      <c r="E597" s="4">
        <v>66</v>
      </c>
      <c r="F597" s="4" t="s">
        <v>2064</v>
      </c>
      <c r="G597" s="6" t="s">
        <v>1774</v>
      </c>
      <c r="H597" s="4" t="s">
        <v>469</v>
      </c>
    </row>
    <row r="598" spans="1:8" ht="15.75" x14ac:dyDescent="0.25">
      <c r="A598" s="4" t="s">
        <v>2091</v>
      </c>
      <c r="B598" s="5">
        <v>38433</v>
      </c>
      <c r="C598" s="4" t="s">
        <v>4</v>
      </c>
      <c r="D598" s="4">
        <v>180</v>
      </c>
      <c r="E598" s="4">
        <v>73</v>
      </c>
      <c r="F598" s="4" t="s">
        <v>2090</v>
      </c>
      <c r="G598" s="6" t="s">
        <v>1133</v>
      </c>
      <c r="H598" s="4" t="s">
        <v>482</v>
      </c>
    </row>
    <row r="599" spans="1:8" ht="15.75" x14ac:dyDescent="0.25">
      <c r="A599" s="4" t="s">
        <v>2095</v>
      </c>
      <c r="B599" s="5">
        <v>37865</v>
      </c>
      <c r="C599" s="4" t="s">
        <v>4</v>
      </c>
      <c r="D599" s="4">
        <v>178</v>
      </c>
      <c r="E599" s="4">
        <v>55</v>
      </c>
      <c r="F599" s="4" t="s">
        <v>2094</v>
      </c>
      <c r="G599" s="6" t="s">
        <v>1138</v>
      </c>
      <c r="H599" s="4" t="s">
        <v>484</v>
      </c>
    </row>
    <row r="600" spans="1:8" ht="15.75" x14ac:dyDescent="0.25">
      <c r="A600" s="4" t="s">
        <v>2113</v>
      </c>
      <c r="B600" s="5">
        <v>38078</v>
      </c>
      <c r="C600" s="4" t="s">
        <v>4</v>
      </c>
      <c r="D600" s="4">
        <v>154</v>
      </c>
      <c r="E600" s="4">
        <v>93</v>
      </c>
      <c r="F600" s="4" t="s">
        <v>2112</v>
      </c>
      <c r="G600" s="6" t="s">
        <v>1217</v>
      </c>
      <c r="H600" s="4" t="s">
        <v>493</v>
      </c>
    </row>
    <row r="601" spans="1:8" ht="15.75" x14ac:dyDescent="0.25">
      <c r="A601" s="4" t="s">
        <v>2121</v>
      </c>
      <c r="B601" s="5">
        <v>38373</v>
      </c>
      <c r="C601" s="4" t="s">
        <v>4</v>
      </c>
      <c r="D601" s="4">
        <v>151</v>
      </c>
      <c r="E601" s="4">
        <v>78</v>
      </c>
      <c r="F601" s="4" t="s">
        <v>2120</v>
      </c>
      <c r="G601" s="6" t="s">
        <v>1395</v>
      </c>
      <c r="H601" s="4" t="s">
        <v>497</v>
      </c>
    </row>
    <row r="602" spans="1:8" ht="15.75" x14ac:dyDescent="0.25">
      <c r="A602" s="4" t="s">
        <v>2159</v>
      </c>
      <c r="B602" s="5">
        <v>38069</v>
      </c>
      <c r="C602" s="4" t="s">
        <v>4</v>
      </c>
      <c r="D602" s="4">
        <v>153</v>
      </c>
      <c r="E602" s="4">
        <v>92</v>
      </c>
      <c r="F602" s="4" t="s">
        <v>2158</v>
      </c>
      <c r="G602" s="6" t="s">
        <v>1181</v>
      </c>
      <c r="H602" s="4" t="s">
        <v>516</v>
      </c>
    </row>
    <row r="603" spans="1:8" ht="15.75" x14ac:dyDescent="0.25">
      <c r="A603" s="4" t="s">
        <v>2166</v>
      </c>
      <c r="B603" s="5">
        <v>38089</v>
      </c>
      <c r="C603" s="4" t="s">
        <v>4</v>
      </c>
      <c r="D603" s="4">
        <v>156</v>
      </c>
      <c r="E603" s="4">
        <v>50</v>
      </c>
      <c r="F603" s="4" t="s">
        <v>1842</v>
      </c>
      <c r="G603" s="6" t="s">
        <v>1220</v>
      </c>
      <c r="H603" s="4" t="s">
        <v>520</v>
      </c>
    </row>
    <row r="604" spans="1:8" ht="15.75" x14ac:dyDescent="0.25">
      <c r="A604" s="4" t="s">
        <v>2172</v>
      </c>
      <c r="B604" s="5">
        <v>38302</v>
      </c>
      <c r="C604" s="4" t="s">
        <v>4</v>
      </c>
      <c r="D604" s="4">
        <v>179</v>
      </c>
      <c r="E604" s="4">
        <v>66</v>
      </c>
      <c r="F604" s="4" t="s">
        <v>2171</v>
      </c>
      <c r="G604" s="6" t="s">
        <v>1102</v>
      </c>
      <c r="H604" s="4" t="s">
        <v>523</v>
      </c>
    </row>
    <row r="605" spans="1:8" ht="15.75" x14ac:dyDescent="0.25">
      <c r="A605" s="4" t="s">
        <v>2192</v>
      </c>
      <c r="B605" s="5">
        <v>38429</v>
      </c>
      <c r="C605" s="4" t="s">
        <v>4</v>
      </c>
      <c r="D605" s="4">
        <v>161</v>
      </c>
      <c r="E605" s="4">
        <v>71</v>
      </c>
      <c r="F605" s="4" t="s">
        <v>2191</v>
      </c>
      <c r="G605" s="6" t="s">
        <v>1099</v>
      </c>
      <c r="H605" s="4" t="s">
        <v>533</v>
      </c>
    </row>
    <row r="606" spans="1:8" ht="15.75" x14ac:dyDescent="0.25">
      <c r="A606" s="4" t="s">
        <v>2206</v>
      </c>
      <c r="B606" s="5">
        <v>37467</v>
      </c>
      <c r="C606" s="4" t="s">
        <v>4</v>
      </c>
      <c r="D606" s="4">
        <v>180</v>
      </c>
      <c r="E606" s="4">
        <v>90</v>
      </c>
      <c r="F606" s="4" t="s">
        <v>2205</v>
      </c>
      <c r="G606" s="6" t="s">
        <v>1677</v>
      </c>
      <c r="H606" s="4" t="s">
        <v>540</v>
      </c>
    </row>
    <row r="607" spans="1:8" ht="15.75" x14ac:dyDescent="0.25">
      <c r="A607" s="4" t="s">
        <v>2245</v>
      </c>
      <c r="B607" s="5">
        <v>37982</v>
      </c>
      <c r="C607" s="4" t="s">
        <v>4</v>
      </c>
      <c r="D607" s="4">
        <v>161</v>
      </c>
      <c r="E607" s="4">
        <v>77</v>
      </c>
      <c r="F607" s="4" t="s">
        <v>2244</v>
      </c>
      <c r="G607" s="6" t="s">
        <v>1228</v>
      </c>
      <c r="H607" s="4" t="s">
        <v>559</v>
      </c>
    </row>
    <row r="608" spans="1:8" ht="15.75" x14ac:dyDescent="0.25">
      <c r="A608" s="4" t="s">
        <v>2274</v>
      </c>
      <c r="B608" s="5">
        <v>37828</v>
      </c>
      <c r="C608" s="4" t="s">
        <v>4</v>
      </c>
      <c r="D608" s="4">
        <v>169</v>
      </c>
      <c r="E608" s="4">
        <v>95</v>
      </c>
      <c r="F608" s="4" t="s">
        <v>2273</v>
      </c>
      <c r="G608" s="6" t="s">
        <v>1365</v>
      </c>
      <c r="H608" s="4" t="s">
        <v>574</v>
      </c>
    </row>
    <row r="609" spans="1:8" ht="15.75" x14ac:dyDescent="0.25">
      <c r="A609" s="4" t="s">
        <v>2282</v>
      </c>
      <c r="B609" s="5">
        <v>37066</v>
      </c>
      <c r="C609" s="4" t="s">
        <v>4</v>
      </c>
      <c r="D609" s="4">
        <v>174</v>
      </c>
      <c r="E609" s="4">
        <v>81</v>
      </c>
      <c r="F609" s="4" t="s">
        <v>2281</v>
      </c>
      <c r="G609" s="6" t="s">
        <v>1521</v>
      </c>
      <c r="H609" s="4" t="s">
        <v>578</v>
      </c>
    </row>
    <row r="610" spans="1:8" ht="15.75" x14ac:dyDescent="0.25">
      <c r="A610" s="4" t="s">
        <v>2285</v>
      </c>
      <c r="B610" s="5">
        <v>38429</v>
      </c>
      <c r="C610" s="4" t="s">
        <v>4</v>
      </c>
      <c r="D610" s="4">
        <v>151</v>
      </c>
      <c r="E610" s="4">
        <v>47</v>
      </c>
      <c r="F610" s="4" t="s">
        <v>2284</v>
      </c>
      <c r="G610" s="6" t="s">
        <v>1111</v>
      </c>
      <c r="H610" s="4" t="s">
        <v>580</v>
      </c>
    </row>
    <row r="611" spans="1:8" ht="15.75" x14ac:dyDescent="0.25">
      <c r="A611" s="4" t="s">
        <v>2305</v>
      </c>
      <c r="B611" s="5">
        <v>38319</v>
      </c>
      <c r="C611" s="4" t="s">
        <v>4</v>
      </c>
      <c r="D611" s="4">
        <v>150</v>
      </c>
      <c r="E611" s="4">
        <v>85</v>
      </c>
      <c r="F611" s="4" t="s">
        <v>2304</v>
      </c>
      <c r="G611" s="6" t="s">
        <v>1063</v>
      </c>
      <c r="H611" s="4" t="s">
        <v>589</v>
      </c>
    </row>
    <row r="612" spans="1:8" ht="15.75" x14ac:dyDescent="0.25">
      <c r="A612" s="4" t="s">
        <v>2309</v>
      </c>
      <c r="B612" s="5">
        <v>37447</v>
      </c>
      <c r="C612" s="4" t="s">
        <v>4</v>
      </c>
      <c r="D612" s="4">
        <v>177</v>
      </c>
      <c r="E612" s="4">
        <v>71</v>
      </c>
      <c r="F612" s="4" t="s">
        <v>2308</v>
      </c>
      <c r="G612" s="6" t="s">
        <v>1914</v>
      </c>
      <c r="H612" s="4" t="s">
        <v>591</v>
      </c>
    </row>
    <row r="613" spans="1:8" ht="15.75" x14ac:dyDescent="0.25">
      <c r="A613" s="4" t="s">
        <v>2311</v>
      </c>
      <c r="B613" s="5">
        <v>37012</v>
      </c>
      <c r="C613" s="4" t="s">
        <v>4</v>
      </c>
      <c r="D613" s="4">
        <v>180</v>
      </c>
      <c r="E613" s="4">
        <v>61</v>
      </c>
      <c r="F613" s="4" t="s">
        <v>2310</v>
      </c>
      <c r="G613" s="6" t="s">
        <v>1120</v>
      </c>
      <c r="H613" s="4" t="s">
        <v>592</v>
      </c>
    </row>
    <row r="614" spans="1:8" ht="15.75" x14ac:dyDescent="0.25">
      <c r="A614" s="4" t="s">
        <v>2355</v>
      </c>
      <c r="B614" s="5">
        <v>38104</v>
      </c>
      <c r="C614" s="4" t="s">
        <v>4</v>
      </c>
      <c r="D614" s="4">
        <v>158</v>
      </c>
      <c r="E614" s="4">
        <v>58</v>
      </c>
      <c r="F614" s="4" t="s">
        <v>2354</v>
      </c>
      <c r="G614" s="6" t="s">
        <v>1774</v>
      </c>
      <c r="H614" s="4" t="s">
        <v>613</v>
      </c>
    </row>
    <row r="615" spans="1:8" ht="15.75" x14ac:dyDescent="0.25">
      <c r="A615" s="4" t="s">
        <v>2369</v>
      </c>
      <c r="B615" s="5">
        <v>37508</v>
      </c>
      <c r="C615" s="4" t="s">
        <v>4</v>
      </c>
      <c r="D615" s="4">
        <v>176</v>
      </c>
      <c r="E615" s="4">
        <v>89</v>
      </c>
      <c r="F615" s="4" t="s">
        <v>2368</v>
      </c>
      <c r="G615" s="6" t="s">
        <v>1234</v>
      </c>
      <c r="H615" s="4" t="s">
        <v>620</v>
      </c>
    </row>
    <row r="616" spans="1:8" ht="15.75" x14ac:dyDescent="0.25">
      <c r="A616" s="4" t="s">
        <v>2377</v>
      </c>
      <c r="B616" s="5">
        <v>37827</v>
      </c>
      <c r="C616" s="4" t="s">
        <v>4</v>
      </c>
      <c r="D616" s="4">
        <v>180</v>
      </c>
      <c r="E616" s="4">
        <v>68</v>
      </c>
      <c r="F616" s="4" t="s">
        <v>2376</v>
      </c>
      <c r="G616" s="6" t="s">
        <v>1303</v>
      </c>
      <c r="H616" s="4" t="s">
        <v>624</v>
      </c>
    </row>
    <row r="617" spans="1:8" ht="15.75" x14ac:dyDescent="0.25">
      <c r="A617" s="4" t="s">
        <v>2403</v>
      </c>
      <c r="B617" s="5">
        <v>37325</v>
      </c>
      <c r="C617" s="4" t="s">
        <v>4</v>
      </c>
      <c r="D617" s="4">
        <v>180</v>
      </c>
      <c r="E617" s="4">
        <v>58</v>
      </c>
      <c r="F617" s="4" t="s">
        <v>2402</v>
      </c>
      <c r="G617" s="6" t="s">
        <v>1262</v>
      </c>
      <c r="H617" s="4" t="s">
        <v>637</v>
      </c>
    </row>
    <row r="618" spans="1:8" ht="15.75" x14ac:dyDescent="0.25">
      <c r="A618" s="4" t="s">
        <v>2417</v>
      </c>
      <c r="B618" s="5">
        <v>38376</v>
      </c>
      <c r="C618" s="4" t="s">
        <v>4</v>
      </c>
      <c r="D618" s="4">
        <v>160</v>
      </c>
      <c r="E618" s="4">
        <v>65</v>
      </c>
      <c r="F618" s="4" t="s">
        <v>2416</v>
      </c>
      <c r="G618" s="6" t="s">
        <v>1278</v>
      </c>
      <c r="H618" s="4" t="s">
        <v>644</v>
      </c>
    </row>
    <row r="619" spans="1:8" ht="15.75" x14ac:dyDescent="0.25">
      <c r="A619" s="4" t="s">
        <v>2419</v>
      </c>
      <c r="B619" s="5">
        <v>38134</v>
      </c>
      <c r="C619" s="4" t="s">
        <v>4</v>
      </c>
      <c r="D619" s="4">
        <v>153</v>
      </c>
      <c r="E619" s="4">
        <v>66</v>
      </c>
      <c r="F619" s="4" t="s">
        <v>2418</v>
      </c>
      <c r="G619" s="6" t="s">
        <v>1816</v>
      </c>
      <c r="H619" s="4" t="s">
        <v>645</v>
      </c>
    </row>
    <row r="620" spans="1:8" ht="15.75" x14ac:dyDescent="0.25">
      <c r="A620" s="4" t="s">
        <v>2435</v>
      </c>
      <c r="B620" s="5">
        <v>37779</v>
      </c>
      <c r="C620" s="4" t="s">
        <v>4</v>
      </c>
      <c r="D620" s="4">
        <v>151</v>
      </c>
      <c r="E620" s="4">
        <v>88</v>
      </c>
      <c r="F620" s="4" t="s">
        <v>2434</v>
      </c>
      <c r="G620" s="6" t="s">
        <v>1138</v>
      </c>
      <c r="H620" s="4" t="s">
        <v>653</v>
      </c>
    </row>
    <row r="621" spans="1:8" ht="15.75" x14ac:dyDescent="0.25">
      <c r="A621" s="4" t="s">
        <v>2451</v>
      </c>
      <c r="B621" s="5">
        <v>37751</v>
      </c>
      <c r="C621" s="4" t="s">
        <v>4</v>
      </c>
      <c r="D621" s="4">
        <v>178</v>
      </c>
      <c r="E621" s="4">
        <v>86</v>
      </c>
      <c r="F621" s="4" t="s">
        <v>2450</v>
      </c>
      <c r="G621" s="6" t="s">
        <v>1204</v>
      </c>
      <c r="H621" s="4" t="s">
        <v>661</v>
      </c>
    </row>
    <row r="622" spans="1:8" ht="15.75" x14ac:dyDescent="0.25">
      <c r="A622" s="4" t="s">
        <v>2455</v>
      </c>
      <c r="B622" s="5">
        <v>37166</v>
      </c>
      <c r="C622" s="4" t="s">
        <v>4</v>
      </c>
      <c r="D622" s="4">
        <v>170</v>
      </c>
      <c r="E622" s="4">
        <v>56</v>
      </c>
      <c r="F622" s="4" t="s">
        <v>2454</v>
      </c>
      <c r="G622" s="6" t="s">
        <v>1201</v>
      </c>
      <c r="H622" s="4" t="s">
        <v>663</v>
      </c>
    </row>
    <row r="623" spans="1:8" ht="15.75" x14ac:dyDescent="0.25">
      <c r="A623" s="4" t="s">
        <v>2473</v>
      </c>
      <c r="B623" s="5">
        <v>37878</v>
      </c>
      <c r="C623" s="4" t="s">
        <v>4</v>
      </c>
      <c r="D623" s="4">
        <v>179</v>
      </c>
      <c r="E623" s="4">
        <v>55</v>
      </c>
      <c r="F623" s="4" t="s">
        <v>2472</v>
      </c>
      <c r="G623" s="6" t="s">
        <v>1423</v>
      </c>
      <c r="H623" s="4" t="s">
        <v>672</v>
      </c>
    </row>
    <row r="624" spans="1:8" ht="15.75" x14ac:dyDescent="0.25">
      <c r="A624" s="4" t="s">
        <v>2485</v>
      </c>
      <c r="B624" s="5">
        <v>37607</v>
      </c>
      <c r="C624" s="4" t="s">
        <v>4</v>
      </c>
      <c r="D624" s="4">
        <v>172</v>
      </c>
      <c r="E624" s="4">
        <v>85</v>
      </c>
      <c r="F624" s="4" t="s">
        <v>2484</v>
      </c>
      <c r="G624" s="6" t="s">
        <v>1968</v>
      </c>
      <c r="H624" s="4" t="s">
        <v>678</v>
      </c>
    </row>
    <row r="625" spans="1:8" ht="15.75" x14ac:dyDescent="0.25">
      <c r="A625" s="4" t="s">
        <v>2526</v>
      </c>
      <c r="B625" s="5">
        <v>37749</v>
      </c>
      <c r="C625" s="4" t="s">
        <v>4</v>
      </c>
      <c r="D625" s="4">
        <v>162</v>
      </c>
      <c r="E625" s="4">
        <v>65</v>
      </c>
      <c r="F625" s="4" t="s">
        <v>2432</v>
      </c>
      <c r="G625" s="6" t="s">
        <v>1568</v>
      </c>
      <c r="H625" s="4" t="s">
        <v>699</v>
      </c>
    </row>
    <row r="626" spans="1:8" ht="15.75" x14ac:dyDescent="0.25">
      <c r="A626" s="4" t="s">
        <v>2536</v>
      </c>
      <c r="B626" s="5">
        <v>38251</v>
      </c>
      <c r="C626" s="4" t="s">
        <v>4</v>
      </c>
      <c r="D626" s="4">
        <v>152</v>
      </c>
      <c r="E626" s="4">
        <v>78</v>
      </c>
      <c r="F626" s="4" t="s">
        <v>2535</v>
      </c>
      <c r="G626" s="6" t="s">
        <v>1336</v>
      </c>
      <c r="H626" s="4" t="s">
        <v>704</v>
      </c>
    </row>
    <row r="627" spans="1:8" ht="15.75" x14ac:dyDescent="0.25">
      <c r="A627" s="4" t="s">
        <v>2540</v>
      </c>
      <c r="B627" s="5">
        <v>37489</v>
      </c>
      <c r="C627" s="4" t="s">
        <v>4</v>
      </c>
      <c r="D627" s="4">
        <v>179</v>
      </c>
      <c r="E627" s="4">
        <v>73</v>
      </c>
      <c r="F627" s="4" t="s">
        <v>2539</v>
      </c>
      <c r="G627" s="6" t="s">
        <v>1254</v>
      </c>
      <c r="H627" s="4" t="s">
        <v>706</v>
      </c>
    </row>
    <row r="628" spans="1:8" ht="15.75" x14ac:dyDescent="0.25">
      <c r="A628" s="4" t="s">
        <v>2547</v>
      </c>
      <c r="B628" s="5">
        <v>37918</v>
      </c>
      <c r="C628" s="4" t="s">
        <v>4</v>
      </c>
      <c r="D628" s="4">
        <v>151</v>
      </c>
      <c r="E628" s="4">
        <v>94</v>
      </c>
      <c r="F628" s="4" t="s">
        <v>2546</v>
      </c>
      <c r="G628" s="6" t="s">
        <v>1423</v>
      </c>
      <c r="H628" s="4" t="s">
        <v>710</v>
      </c>
    </row>
    <row r="629" spans="1:8" ht="15.75" x14ac:dyDescent="0.25">
      <c r="A629" s="4" t="s">
        <v>2572</v>
      </c>
      <c r="B629" s="5">
        <v>38404</v>
      </c>
      <c r="C629" s="4" t="s">
        <v>4</v>
      </c>
      <c r="D629" s="4">
        <v>163</v>
      </c>
      <c r="E629" s="4">
        <v>92</v>
      </c>
      <c r="F629" s="4" t="s">
        <v>2571</v>
      </c>
      <c r="G629" s="6" t="s">
        <v>1161</v>
      </c>
      <c r="H629" s="4" t="s">
        <v>723</v>
      </c>
    </row>
    <row r="630" spans="1:8" ht="15.75" x14ac:dyDescent="0.25">
      <c r="A630" s="4" t="s">
        <v>2585</v>
      </c>
      <c r="B630" s="5">
        <v>38449</v>
      </c>
      <c r="C630" s="4" t="s">
        <v>4</v>
      </c>
      <c r="D630" s="4">
        <v>150</v>
      </c>
      <c r="E630" s="4">
        <v>81</v>
      </c>
      <c r="F630" s="4" t="s">
        <v>2584</v>
      </c>
      <c r="G630" s="6" t="s">
        <v>1188</v>
      </c>
      <c r="H630" s="4" t="s">
        <v>1004</v>
      </c>
    </row>
    <row r="631" spans="1:8" ht="15.75" x14ac:dyDescent="0.25">
      <c r="A631" s="4" t="s">
        <v>2603</v>
      </c>
      <c r="B631" s="5">
        <v>37366</v>
      </c>
      <c r="C631" s="4" t="s">
        <v>4</v>
      </c>
      <c r="D631" s="4">
        <v>170</v>
      </c>
      <c r="E631" s="4">
        <v>78</v>
      </c>
      <c r="F631" s="4" t="s">
        <v>2602</v>
      </c>
      <c r="G631" s="6" t="s">
        <v>1774</v>
      </c>
      <c r="H631" s="4" t="s">
        <v>738</v>
      </c>
    </row>
    <row r="632" spans="1:8" ht="15.75" x14ac:dyDescent="0.25">
      <c r="A632" s="4" t="s">
        <v>2647</v>
      </c>
      <c r="B632" s="5">
        <v>37515</v>
      </c>
      <c r="C632" s="4" t="s">
        <v>4</v>
      </c>
      <c r="D632" s="4">
        <v>169</v>
      </c>
      <c r="E632" s="4">
        <v>86</v>
      </c>
      <c r="F632" s="4" t="s">
        <v>2646</v>
      </c>
      <c r="G632" s="6" t="s">
        <v>1081</v>
      </c>
      <c r="H632" s="4" t="s">
        <v>760</v>
      </c>
    </row>
    <row r="633" spans="1:8" ht="15.75" x14ac:dyDescent="0.25">
      <c r="A633" s="4" t="s">
        <v>2649</v>
      </c>
      <c r="B633" s="5">
        <v>37112</v>
      </c>
      <c r="C633" s="4" t="s">
        <v>4</v>
      </c>
      <c r="D633" s="4">
        <v>165</v>
      </c>
      <c r="E633" s="4">
        <v>84</v>
      </c>
      <c r="F633" s="4" t="s">
        <v>2648</v>
      </c>
      <c r="G633" s="6" t="s">
        <v>1477</v>
      </c>
      <c r="H633" s="4" t="s">
        <v>761</v>
      </c>
    </row>
    <row r="634" spans="1:8" ht="15.75" x14ac:dyDescent="0.25">
      <c r="A634" s="4" t="s">
        <v>2653</v>
      </c>
      <c r="B634" s="5">
        <v>37325</v>
      </c>
      <c r="C634" s="4" t="s">
        <v>4</v>
      </c>
      <c r="D634" s="4">
        <v>171</v>
      </c>
      <c r="E634" s="4">
        <v>58</v>
      </c>
      <c r="F634" s="4" t="s">
        <v>2652</v>
      </c>
      <c r="G634" s="6" t="s">
        <v>1220</v>
      </c>
      <c r="H634" s="4" t="s">
        <v>763</v>
      </c>
    </row>
    <row r="635" spans="1:8" ht="15.75" x14ac:dyDescent="0.25">
      <c r="A635" s="4" t="s">
        <v>2657</v>
      </c>
      <c r="B635" s="5">
        <v>38050</v>
      </c>
      <c r="C635" s="4" t="s">
        <v>4</v>
      </c>
      <c r="D635" s="4">
        <v>165</v>
      </c>
      <c r="E635" s="4">
        <v>56</v>
      </c>
      <c r="F635" s="4" t="s">
        <v>2656</v>
      </c>
      <c r="G635" s="6" t="s">
        <v>1207</v>
      </c>
      <c r="H635" s="4" t="s">
        <v>765</v>
      </c>
    </row>
    <row r="636" spans="1:8" ht="15.75" x14ac:dyDescent="0.25">
      <c r="A636" s="4" t="s">
        <v>2659</v>
      </c>
      <c r="B636" s="5">
        <v>37060</v>
      </c>
      <c r="C636" s="4" t="s">
        <v>4</v>
      </c>
      <c r="D636" s="4">
        <v>150</v>
      </c>
      <c r="E636" s="4">
        <v>92</v>
      </c>
      <c r="F636" s="4" t="s">
        <v>2658</v>
      </c>
      <c r="G636" s="6" t="s">
        <v>1194</v>
      </c>
      <c r="H636" s="4" t="s">
        <v>766</v>
      </c>
    </row>
    <row r="637" spans="1:8" ht="15.75" x14ac:dyDescent="0.25">
      <c r="A637" s="4" t="s">
        <v>2681</v>
      </c>
      <c r="B637" s="5">
        <v>38171</v>
      </c>
      <c r="C637" s="4" t="s">
        <v>4</v>
      </c>
      <c r="D637" s="4">
        <v>168</v>
      </c>
      <c r="E637" s="4">
        <v>86</v>
      </c>
      <c r="F637" s="4" t="s">
        <v>2680</v>
      </c>
      <c r="G637" s="6" t="s">
        <v>1188</v>
      </c>
      <c r="H637" s="4" t="s">
        <v>778</v>
      </c>
    </row>
    <row r="638" spans="1:8" ht="15.75" x14ac:dyDescent="0.25">
      <c r="A638" s="4" t="s">
        <v>2691</v>
      </c>
      <c r="B638" s="5">
        <v>38086</v>
      </c>
      <c r="C638" s="4" t="s">
        <v>4</v>
      </c>
      <c r="D638" s="4">
        <v>162</v>
      </c>
      <c r="E638" s="4">
        <v>79</v>
      </c>
      <c r="F638" s="4" t="s">
        <v>2690</v>
      </c>
      <c r="G638" s="6" t="s">
        <v>1816</v>
      </c>
      <c r="H638" s="4" t="s">
        <v>783</v>
      </c>
    </row>
    <row r="639" spans="1:8" ht="15.75" x14ac:dyDescent="0.25">
      <c r="A639" s="4" t="s">
        <v>2703</v>
      </c>
      <c r="B639" s="5">
        <v>37704</v>
      </c>
      <c r="C639" s="4" t="s">
        <v>4</v>
      </c>
      <c r="D639" s="4">
        <v>167</v>
      </c>
      <c r="E639" s="4">
        <v>80</v>
      </c>
      <c r="F639" s="4" t="s">
        <v>2702</v>
      </c>
      <c r="G639" s="6" t="s">
        <v>1130</v>
      </c>
      <c r="H639" s="4" t="s">
        <v>789</v>
      </c>
    </row>
    <row r="640" spans="1:8" ht="15.75" x14ac:dyDescent="0.25">
      <c r="A640" s="4" t="s">
        <v>2818</v>
      </c>
      <c r="B640" s="5">
        <v>37219</v>
      </c>
      <c r="C640" s="4" t="s">
        <v>4</v>
      </c>
      <c r="D640" s="4">
        <v>164</v>
      </c>
      <c r="E640" s="4">
        <v>49</v>
      </c>
      <c r="F640" s="4" t="s">
        <v>2817</v>
      </c>
      <c r="G640" s="6" t="s">
        <v>1588</v>
      </c>
      <c r="H640" s="4" t="s">
        <v>847</v>
      </c>
    </row>
    <row r="641" spans="1:8" ht="15.75" x14ac:dyDescent="0.25">
      <c r="A641" s="4" t="s">
        <v>2848</v>
      </c>
      <c r="B641" s="5">
        <v>37429</v>
      </c>
      <c r="C641" s="4" t="s">
        <v>4</v>
      </c>
      <c r="D641" s="4">
        <v>153</v>
      </c>
      <c r="E641" s="4">
        <v>89</v>
      </c>
      <c r="F641" s="4" t="s">
        <v>2847</v>
      </c>
      <c r="G641" s="6" t="s">
        <v>1379</v>
      </c>
      <c r="H641" s="4" t="s">
        <v>859</v>
      </c>
    </row>
    <row r="642" spans="1:8" ht="15.75" x14ac:dyDescent="0.25">
      <c r="A642" s="4" t="s">
        <v>2858</v>
      </c>
      <c r="B642" s="5">
        <v>37690</v>
      </c>
      <c r="C642" s="4" t="s">
        <v>4</v>
      </c>
      <c r="D642" s="4">
        <v>158</v>
      </c>
      <c r="E642" s="4">
        <v>64</v>
      </c>
      <c r="F642" s="4" t="s">
        <v>2857</v>
      </c>
      <c r="G642" s="6" t="s">
        <v>1114</v>
      </c>
      <c r="H642" s="4" t="s">
        <v>864</v>
      </c>
    </row>
    <row r="643" spans="1:8" ht="15.75" x14ac:dyDescent="0.25">
      <c r="A643" s="4" t="s">
        <v>2878</v>
      </c>
      <c r="B643" s="5">
        <v>37921</v>
      </c>
      <c r="C643" s="4" t="s">
        <v>4</v>
      </c>
      <c r="D643" s="4">
        <v>168</v>
      </c>
      <c r="E643" s="4">
        <v>67</v>
      </c>
      <c r="F643" s="4" t="s">
        <v>2877</v>
      </c>
      <c r="G643" s="6" t="s">
        <v>1156</v>
      </c>
      <c r="H643" s="4" t="s">
        <v>874</v>
      </c>
    </row>
    <row r="644" spans="1:8" ht="15.75" x14ac:dyDescent="0.25">
      <c r="A644" s="4" t="s">
        <v>2888</v>
      </c>
      <c r="B644" s="5">
        <v>37542</v>
      </c>
      <c r="C644" s="4" t="s">
        <v>4</v>
      </c>
      <c r="D644" s="4">
        <v>167</v>
      </c>
      <c r="E644" s="4">
        <v>72</v>
      </c>
      <c r="F644" s="4" t="s">
        <v>2887</v>
      </c>
      <c r="G644" s="6" t="s">
        <v>1114</v>
      </c>
      <c r="H644" s="4" t="s">
        <v>879</v>
      </c>
    </row>
    <row r="645" spans="1:8" ht="15.75" x14ac:dyDescent="0.25">
      <c r="A645" s="4" t="s">
        <v>2910</v>
      </c>
      <c r="B645" s="5">
        <v>38176</v>
      </c>
      <c r="C645" s="4" t="s">
        <v>4</v>
      </c>
      <c r="D645" s="4">
        <v>154</v>
      </c>
      <c r="E645" s="4">
        <v>47</v>
      </c>
      <c r="F645" s="4" t="s">
        <v>2909</v>
      </c>
      <c r="G645" s="6" t="s">
        <v>1284</v>
      </c>
      <c r="H645" s="4" t="s">
        <v>890</v>
      </c>
    </row>
    <row r="646" spans="1:8" ht="15.75" x14ac:dyDescent="0.25">
      <c r="A646" s="4" t="s">
        <v>2932</v>
      </c>
      <c r="B646" s="5">
        <v>37582</v>
      </c>
      <c r="C646" s="4" t="s">
        <v>4</v>
      </c>
      <c r="D646" s="4">
        <v>154</v>
      </c>
      <c r="E646" s="4">
        <v>87</v>
      </c>
      <c r="F646" s="4" t="s">
        <v>2931</v>
      </c>
      <c r="G646" s="6" t="s">
        <v>1084</v>
      </c>
      <c r="H646" s="4" t="s">
        <v>901</v>
      </c>
    </row>
    <row r="647" spans="1:8" ht="15.75" x14ac:dyDescent="0.25">
      <c r="A647" s="4" t="s">
        <v>2948</v>
      </c>
      <c r="B647" s="5">
        <v>37198</v>
      </c>
      <c r="C647" s="4" t="s">
        <v>4</v>
      </c>
      <c r="D647" s="4">
        <v>174</v>
      </c>
      <c r="E647" s="4">
        <v>78</v>
      </c>
      <c r="F647" s="4" t="s">
        <v>2947</v>
      </c>
      <c r="G647" s="6" t="s">
        <v>1278</v>
      </c>
      <c r="H647" s="4" t="s">
        <v>13</v>
      </c>
    </row>
    <row r="648" spans="1:8" ht="15.75" x14ac:dyDescent="0.25">
      <c r="A648" s="4" t="s">
        <v>2976</v>
      </c>
      <c r="B648" s="5">
        <v>37531</v>
      </c>
      <c r="C648" s="4" t="s">
        <v>4</v>
      </c>
      <c r="D648" s="4">
        <v>166</v>
      </c>
      <c r="E648" s="4">
        <v>80</v>
      </c>
      <c r="F648" s="4" t="s">
        <v>2975</v>
      </c>
      <c r="G648" s="6" t="s">
        <v>1194</v>
      </c>
      <c r="H648" s="4" t="s">
        <v>922</v>
      </c>
    </row>
    <row r="649" spans="1:8" ht="15.75" x14ac:dyDescent="0.25">
      <c r="A649" s="4" t="s">
        <v>2984</v>
      </c>
      <c r="B649" s="5">
        <v>37270</v>
      </c>
      <c r="C649" s="4" t="s">
        <v>4</v>
      </c>
      <c r="D649" s="4">
        <v>154</v>
      </c>
      <c r="E649" s="4">
        <v>50</v>
      </c>
      <c r="F649" s="4" t="s">
        <v>2983</v>
      </c>
      <c r="G649" s="6" t="s">
        <v>1856</v>
      </c>
      <c r="H649" s="4" t="s">
        <v>926</v>
      </c>
    </row>
    <row r="650" spans="1:8" ht="15.75" x14ac:dyDescent="0.25">
      <c r="A650" s="4" t="s">
        <v>2988</v>
      </c>
      <c r="B650" s="5">
        <v>37891</v>
      </c>
      <c r="C650" s="4" t="s">
        <v>4</v>
      </c>
      <c r="D650" s="4">
        <v>156</v>
      </c>
      <c r="E650" s="4">
        <v>63</v>
      </c>
      <c r="F650" s="4" t="s">
        <v>2987</v>
      </c>
      <c r="G650" s="6" t="s">
        <v>1588</v>
      </c>
      <c r="H650" s="4" t="s">
        <v>928</v>
      </c>
    </row>
    <row r="651" spans="1:8" ht="15.75" x14ac:dyDescent="0.25">
      <c r="A651" s="4" t="s">
        <v>3014</v>
      </c>
      <c r="B651" s="5">
        <v>37027</v>
      </c>
      <c r="C651" s="4" t="s">
        <v>4</v>
      </c>
      <c r="D651" s="4">
        <v>157</v>
      </c>
      <c r="E651" s="4">
        <v>61</v>
      </c>
      <c r="F651" s="4" t="s">
        <v>3013</v>
      </c>
      <c r="G651" s="6" t="s">
        <v>1120</v>
      </c>
      <c r="H651" s="4" t="s">
        <v>942</v>
      </c>
    </row>
    <row r="652" spans="1:8" ht="15.75" x14ac:dyDescent="0.25">
      <c r="A652" s="4" t="s">
        <v>3016</v>
      </c>
      <c r="B652" s="5">
        <v>37683</v>
      </c>
      <c r="C652" s="4" t="s">
        <v>4</v>
      </c>
      <c r="D652" s="4">
        <v>153</v>
      </c>
      <c r="E652" s="4">
        <v>69</v>
      </c>
      <c r="F652" s="4" t="s">
        <v>3015</v>
      </c>
      <c r="G652" s="6" t="s">
        <v>1114</v>
      </c>
      <c r="H652" s="4" t="s">
        <v>943</v>
      </c>
    </row>
    <row r="653" spans="1:8" ht="15.75" x14ac:dyDescent="0.25">
      <c r="A653" s="4" t="s">
        <v>3041</v>
      </c>
      <c r="B653" s="5">
        <v>38369</v>
      </c>
      <c r="C653" s="4" t="s">
        <v>4</v>
      </c>
      <c r="D653" s="4">
        <v>155</v>
      </c>
      <c r="E653" s="4">
        <v>73</v>
      </c>
      <c r="F653" s="4" t="s">
        <v>3040</v>
      </c>
      <c r="G653" s="6" t="s">
        <v>1251</v>
      </c>
      <c r="H653" s="4" t="s">
        <v>956</v>
      </c>
    </row>
    <row r="654" spans="1:8" ht="15.75" x14ac:dyDescent="0.25">
      <c r="A654" s="4" t="s">
        <v>3076</v>
      </c>
      <c r="B654" s="5">
        <v>37931</v>
      </c>
      <c r="C654" s="4" t="s">
        <v>4</v>
      </c>
      <c r="D654" s="4">
        <v>175</v>
      </c>
      <c r="E654" s="4">
        <v>73</v>
      </c>
      <c r="F654" s="4" t="s">
        <v>3075</v>
      </c>
      <c r="G654" s="6" t="s">
        <v>1075</v>
      </c>
      <c r="H654" s="4" t="s">
        <v>974</v>
      </c>
    </row>
    <row r="655" spans="1:8" ht="15.75" x14ac:dyDescent="0.25">
      <c r="A655" s="4" t="s">
        <v>3094</v>
      </c>
      <c r="B655" s="5">
        <v>37038</v>
      </c>
      <c r="C655" s="4" t="s">
        <v>4</v>
      </c>
      <c r="D655" s="4">
        <v>157</v>
      </c>
      <c r="E655" s="4">
        <v>54</v>
      </c>
      <c r="F655" s="4" t="s">
        <v>3093</v>
      </c>
      <c r="G655" s="6" t="s">
        <v>1075</v>
      </c>
      <c r="H655" s="4" t="s">
        <v>983</v>
      </c>
    </row>
    <row r="656" spans="1:8" ht="15.75" x14ac:dyDescent="0.25">
      <c r="A656" s="4" t="s">
        <v>3096</v>
      </c>
      <c r="B656" s="5">
        <v>37968</v>
      </c>
      <c r="C656" s="4" t="s">
        <v>4</v>
      </c>
      <c r="D656" s="4">
        <v>180</v>
      </c>
      <c r="E656" s="4">
        <v>55</v>
      </c>
      <c r="F656" s="4" t="s">
        <v>3095</v>
      </c>
      <c r="G656" s="6" t="s">
        <v>1443</v>
      </c>
      <c r="H656" s="4" t="s">
        <v>984</v>
      </c>
    </row>
    <row r="657" spans="1:8" ht="15.75" x14ac:dyDescent="0.25">
      <c r="A657" s="4" t="s">
        <v>3131</v>
      </c>
      <c r="B657" s="5">
        <v>38374</v>
      </c>
      <c r="C657" s="4" t="s">
        <v>4</v>
      </c>
      <c r="D657" s="4">
        <v>173</v>
      </c>
      <c r="E657" s="4">
        <v>55</v>
      </c>
      <c r="F657" s="4" t="s">
        <v>3130</v>
      </c>
      <c r="G657" s="6" t="s">
        <v>1078</v>
      </c>
      <c r="H657" s="4" t="s">
        <v>1002</v>
      </c>
    </row>
    <row r="658" spans="1:8" ht="15.75" x14ac:dyDescent="0.25">
      <c r="A658" s="4" t="s">
        <v>1085</v>
      </c>
      <c r="B658" s="5">
        <v>37449</v>
      </c>
      <c r="C658" s="4" t="s">
        <v>7</v>
      </c>
      <c r="D658" s="4">
        <v>167</v>
      </c>
      <c r="E658" s="4">
        <v>45</v>
      </c>
      <c r="F658" s="4" t="s">
        <v>1083</v>
      </c>
      <c r="G658" s="6" t="s">
        <v>1084</v>
      </c>
      <c r="H658" s="4" t="s">
        <v>27</v>
      </c>
    </row>
    <row r="659" spans="1:8" ht="15.75" x14ac:dyDescent="0.25">
      <c r="A659" s="4" t="s">
        <v>1097</v>
      </c>
      <c r="B659" s="5">
        <v>38132</v>
      </c>
      <c r="C659" s="4" t="s">
        <v>7</v>
      </c>
      <c r="D659" s="4">
        <v>151</v>
      </c>
      <c r="E659" s="4">
        <v>59</v>
      </c>
      <c r="F659" s="4" t="s">
        <v>1096</v>
      </c>
      <c r="G659" s="6" t="s">
        <v>1072</v>
      </c>
      <c r="H659" s="4" t="s">
        <v>31</v>
      </c>
    </row>
    <row r="660" spans="1:8" ht="15.75" x14ac:dyDescent="0.25">
      <c r="A660" s="4" t="s">
        <v>1112</v>
      </c>
      <c r="B660" s="5">
        <v>37397</v>
      </c>
      <c r="C660" s="4" t="s">
        <v>7</v>
      </c>
      <c r="D660" s="4">
        <v>173</v>
      </c>
      <c r="E660" s="4">
        <v>74</v>
      </c>
      <c r="F660" s="4" t="s">
        <v>1110</v>
      </c>
      <c r="G660" s="6" t="s">
        <v>1111</v>
      </c>
      <c r="H660" s="4" t="s">
        <v>36</v>
      </c>
    </row>
    <row r="661" spans="1:8" ht="15.75" x14ac:dyDescent="0.25">
      <c r="A661" s="4" t="s">
        <v>1168</v>
      </c>
      <c r="B661" s="5">
        <v>37682</v>
      </c>
      <c r="C661" s="4" t="s">
        <v>7</v>
      </c>
      <c r="D661" s="4">
        <v>180</v>
      </c>
      <c r="E661" s="4">
        <v>74</v>
      </c>
      <c r="F661" s="4" t="s">
        <v>1166</v>
      </c>
      <c r="G661" s="6" t="s">
        <v>1167</v>
      </c>
      <c r="H661" s="4" t="s">
        <v>57</v>
      </c>
    </row>
    <row r="662" spans="1:8" ht="15.75" x14ac:dyDescent="0.25">
      <c r="A662" s="4" t="s">
        <v>1192</v>
      </c>
      <c r="B662" s="5">
        <v>37728</v>
      </c>
      <c r="C662" s="4" t="s">
        <v>7</v>
      </c>
      <c r="D662" s="4">
        <v>175</v>
      </c>
      <c r="E662" s="4">
        <v>77</v>
      </c>
      <c r="F662" s="4" t="s">
        <v>1190</v>
      </c>
      <c r="G662" s="6" t="s">
        <v>1191</v>
      </c>
      <c r="H662" s="4" t="s">
        <v>66</v>
      </c>
    </row>
    <row r="663" spans="1:8" ht="15.75" x14ac:dyDescent="0.25">
      <c r="A663" s="4" t="s">
        <v>1221</v>
      </c>
      <c r="B663" s="5">
        <v>37023</v>
      </c>
      <c r="C663" s="4" t="s">
        <v>7</v>
      </c>
      <c r="D663" s="4">
        <v>165</v>
      </c>
      <c r="E663" s="4">
        <v>56</v>
      </c>
      <c r="F663" s="4" t="s">
        <v>1219</v>
      </c>
      <c r="G663" s="6" t="s">
        <v>1220</v>
      </c>
      <c r="H663" s="4" t="s">
        <v>77</v>
      </c>
    </row>
    <row r="664" spans="1:8" ht="15.75" x14ac:dyDescent="0.25">
      <c r="A664" s="4" t="s">
        <v>1223</v>
      </c>
      <c r="B664" s="5">
        <v>37222</v>
      </c>
      <c r="C664" s="4" t="s">
        <v>7</v>
      </c>
      <c r="D664" s="4">
        <v>178</v>
      </c>
      <c r="E664" s="4">
        <v>91</v>
      </c>
      <c r="F664" s="4" t="s">
        <v>1222</v>
      </c>
      <c r="G664" s="6" t="s">
        <v>1141</v>
      </c>
      <c r="H664" s="4" t="s">
        <v>78</v>
      </c>
    </row>
    <row r="665" spans="1:8" ht="15.75" x14ac:dyDescent="0.25">
      <c r="A665" s="4" t="s">
        <v>1232</v>
      </c>
      <c r="B665" s="5">
        <v>38109</v>
      </c>
      <c r="C665" s="4" t="s">
        <v>7</v>
      </c>
      <c r="D665" s="4">
        <v>175</v>
      </c>
      <c r="E665" s="4">
        <v>52</v>
      </c>
      <c r="F665" s="4" t="s">
        <v>1230</v>
      </c>
      <c r="G665" s="6" t="s">
        <v>1231</v>
      </c>
      <c r="H665" s="4" t="s">
        <v>81</v>
      </c>
    </row>
    <row r="666" spans="1:8" ht="15.75" x14ac:dyDescent="0.25">
      <c r="A666" s="4" t="s">
        <v>1255</v>
      </c>
      <c r="B666" s="5">
        <v>37476</v>
      </c>
      <c r="C666" s="4" t="s">
        <v>7</v>
      </c>
      <c r="D666" s="4">
        <v>173</v>
      </c>
      <c r="E666" s="4">
        <v>69</v>
      </c>
      <c r="F666" s="4" t="s">
        <v>1253</v>
      </c>
      <c r="G666" s="6" t="s">
        <v>1254</v>
      </c>
      <c r="H666" s="4" t="s">
        <v>90</v>
      </c>
    </row>
    <row r="667" spans="1:8" ht="15.75" x14ac:dyDescent="0.25">
      <c r="A667" s="4" t="s">
        <v>1270</v>
      </c>
      <c r="B667" s="5">
        <v>37351</v>
      </c>
      <c r="C667" s="4" t="s">
        <v>7</v>
      </c>
      <c r="D667" s="4">
        <v>174</v>
      </c>
      <c r="E667" s="4">
        <v>92</v>
      </c>
      <c r="F667" s="4" t="s">
        <v>1268</v>
      </c>
      <c r="G667" s="6" t="s">
        <v>1269</v>
      </c>
      <c r="H667" s="4" t="s">
        <v>96</v>
      </c>
    </row>
    <row r="668" spans="1:8" ht="15.75" x14ac:dyDescent="0.25">
      <c r="A668" s="4" t="s">
        <v>1288</v>
      </c>
      <c r="B668" s="5">
        <v>37962</v>
      </c>
      <c r="C668" s="4" t="s">
        <v>7</v>
      </c>
      <c r="D668" s="4">
        <v>151</v>
      </c>
      <c r="E668" s="4">
        <v>50</v>
      </c>
      <c r="F668" s="4" t="s">
        <v>1286</v>
      </c>
      <c r="G668" s="6" t="s">
        <v>1287</v>
      </c>
      <c r="H668" s="4" t="s">
        <v>103</v>
      </c>
    </row>
    <row r="669" spans="1:8" ht="15.75" x14ac:dyDescent="0.25">
      <c r="A669" s="4" t="s">
        <v>1431</v>
      </c>
      <c r="B669" s="5">
        <v>37090</v>
      </c>
      <c r="C669" s="4" t="s">
        <v>7</v>
      </c>
      <c r="D669" s="4">
        <v>159</v>
      </c>
      <c r="E669" s="4">
        <v>89</v>
      </c>
      <c r="F669" s="4" t="s">
        <v>1430</v>
      </c>
      <c r="G669" s="6" t="s">
        <v>1144</v>
      </c>
      <c r="H669" s="4" t="s">
        <v>165</v>
      </c>
    </row>
    <row r="670" spans="1:8" ht="15.75" x14ac:dyDescent="0.25">
      <c r="A670" s="4" t="s">
        <v>1435</v>
      </c>
      <c r="B670" s="5">
        <v>38314</v>
      </c>
      <c r="C670" s="4" t="s">
        <v>7</v>
      </c>
      <c r="D670" s="4">
        <v>153</v>
      </c>
      <c r="E670" s="4">
        <v>84</v>
      </c>
      <c r="F670" s="4" t="s">
        <v>1434</v>
      </c>
      <c r="G670" s="6" t="s">
        <v>1341</v>
      </c>
      <c r="H670" s="4" t="s">
        <v>167</v>
      </c>
    </row>
    <row r="671" spans="1:8" ht="15.75" x14ac:dyDescent="0.25">
      <c r="A671" s="4" t="s">
        <v>1446</v>
      </c>
      <c r="B671" s="5">
        <v>37953</v>
      </c>
      <c r="C671" s="4" t="s">
        <v>7</v>
      </c>
      <c r="D671" s="4">
        <v>162</v>
      </c>
      <c r="E671" s="4">
        <v>78</v>
      </c>
      <c r="F671" s="4" t="s">
        <v>1445</v>
      </c>
      <c r="G671" s="6" t="s">
        <v>1201</v>
      </c>
      <c r="H671" s="4" t="s">
        <v>172</v>
      </c>
    </row>
    <row r="672" spans="1:8" ht="15.75" x14ac:dyDescent="0.25">
      <c r="A672" s="4" t="s">
        <v>1480</v>
      </c>
      <c r="B672" s="5">
        <v>37119</v>
      </c>
      <c r="C672" s="4" t="s">
        <v>7</v>
      </c>
      <c r="D672" s="4">
        <v>179</v>
      </c>
      <c r="E672" s="4">
        <v>74</v>
      </c>
      <c r="F672" s="4" t="s">
        <v>1479</v>
      </c>
      <c r="G672" s="6" t="s">
        <v>1309</v>
      </c>
      <c r="H672" s="4" t="s">
        <v>188</v>
      </c>
    </row>
    <row r="673" spans="1:8" ht="15.75" x14ac:dyDescent="0.25">
      <c r="A673" s="4" t="s">
        <v>1511</v>
      </c>
      <c r="B673" s="5">
        <v>37613</v>
      </c>
      <c r="C673" s="4" t="s">
        <v>7</v>
      </c>
      <c r="D673" s="4">
        <v>176</v>
      </c>
      <c r="E673" s="4">
        <v>63</v>
      </c>
      <c r="F673" s="4" t="s">
        <v>1510</v>
      </c>
      <c r="G673" s="6" t="s">
        <v>1316</v>
      </c>
      <c r="H673" s="4" t="s">
        <v>203</v>
      </c>
    </row>
    <row r="674" spans="1:8" ht="15.75" x14ac:dyDescent="0.25">
      <c r="A674" s="4" t="s">
        <v>1529</v>
      </c>
      <c r="B674" s="5">
        <v>37674</v>
      </c>
      <c r="C674" s="4" t="s">
        <v>7</v>
      </c>
      <c r="D674" s="4">
        <v>160</v>
      </c>
      <c r="E674" s="4">
        <v>57</v>
      </c>
      <c r="F674" s="4" t="s">
        <v>1528</v>
      </c>
      <c r="G674" s="6" t="s">
        <v>1443</v>
      </c>
      <c r="H674" s="4" t="s">
        <v>211</v>
      </c>
    </row>
    <row r="675" spans="1:8" ht="15.75" x14ac:dyDescent="0.25">
      <c r="A675" s="4" t="s">
        <v>1540</v>
      </c>
      <c r="B675" s="5">
        <v>37405</v>
      </c>
      <c r="C675" s="4" t="s">
        <v>7</v>
      </c>
      <c r="D675" s="4">
        <v>176</v>
      </c>
      <c r="E675" s="4">
        <v>63</v>
      </c>
      <c r="F675" s="4" t="s">
        <v>1539</v>
      </c>
      <c r="G675" s="6" t="s">
        <v>1262</v>
      </c>
      <c r="H675" s="4" t="s">
        <v>216</v>
      </c>
    </row>
    <row r="676" spans="1:8" ht="15.75" x14ac:dyDescent="0.25">
      <c r="A676" s="4" t="s">
        <v>1542</v>
      </c>
      <c r="B676" s="5">
        <v>37983</v>
      </c>
      <c r="C676" s="4" t="s">
        <v>7</v>
      </c>
      <c r="D676" s="4">
        <v>178</v>
      </c>
      <c r="E676" s="4">
        <v>79</v>
      </c>
      <c r="F676" s="4" t="s">
        <v>1541</v>
      </c>
      <c r="G676" s="6" t="s">
        <v>1303</v>
      </c>
      <c r="H676" s="4" t="s">
        <v>217</v>
      </c>
    </row>
    <row r="677" spans="1:8" ht="15.75" x14ac:dyDescent="0.25">
      <c r="A677" s="4" t="s">
        <v>1566</v>
      </c>
      <c r="B677" s="5">
        <v>38115</v>
      </c>
      <c r="C677" s="4" t="s">
        <v>7</v>
      </c>
      <c r="D677" s="4">
        <v>161</v>
      </c>
      <c r="E677" s="4">
        <v>78</v>
      </c>
      <c r="F677" s="4" t="s">
        <v>1565</v>
      </c>
      <c r="G677" s="6" t="s">
        <v>1078</v>
      </c>
      <c r="H677" s="4" t="s">
        <v>229</v>
      </c>
    </row>
    <row r="678" spans="1:8" ht="15.75" x14ac:dyDescent="0.25">
      <c r="A678" s="4" t="s">
        <v>1580</v>
      </c>
      <c r="B678" s="5">
        <v>38121</v>
      </c>
      <c r="C678" s="4" t="s">
        <v>7</v>
      </c>
      <c r="D678" s="4">
        <v>151</v>
      </c>
      <c r="E678" s="4">
        <v>61</v>
      </c>
      <c r="F678" s="4" t="s">
        <v>1579</v>
      </c>
      <c r="G678" s="6" t="s">
        <v>1201</v>
      </c>
      <c r="H678" s="4" t="s">
        <v>235</v>
      </c>
    </row>
    <row r="679" spans="1:8" ht="15.75" x14ac:dyDescent="0.25">
      <c r="A679" s="4" t="s">
        <v>1591</v>
      </c>
      <c r="B679" s="5">
        <v>37054</v>
      </c>
      <c r="C679" s="4" t="s">
        <v>7</v>
      </c>
      <c r="D679" s="4">
        <v>165</v>
      </c>
      <c r="E679" s="4">
        <v>89</v>
      </c>
      <c r="F679" s="4" t="s">
        <v>1590</v>
      </c>
      <c r="G679" s="6" t="s">
        <v>1423</v>
      </c>
      <c r="H679" s="4" t="s">
        <v>240</v>
      </c>
    </row>
    <row r="680" spans="1:8" ht="15.75" x14ac:dyDescent="0.25">
      <c r="A680" s="4" t="s">
        <v>1605</v>
      </c>
      <c r="B680" s="5">
        <v>37537</v>
      </c>
      <c r="C680" s="4" t="s">
        <v>7</v>
      </c>
      <c r="D680" s="4">
        <v>152</v>
      </c>
      <c r="E680" s="4">
        <v>79</v>
      </c>
      <c r="F680" s="4" t="s">
        <v>1604</v>
      </c>
      <c r="G680" s="6" t="s">
        <v>1078</v>
      </c>
      <c r="H680" s="4" t="s">
        <v>247</v>
      </c>
    </row>
    <row r="681" spans="1:8" ht="15.75" x14ac:dyDescent="0.25">
      <c r="A681" s="4" t="s">
        <v>1627</v>
      </c>
      <c r="B681" s="5">
        <v>38232</v>
      </c>
      <c r="C681" s="4" t="s">
        <v>7</v>
      </c>
      <c r="D681" s="4">
        <v>171</v>
      </c>
      <c r="E681" s="4">
        <v>68</v>
      </c>
      <c r="F681" s="4" t="s">
        <v>1626</v>
      </c>
      <c r="G681" s="6" t="s">
        <v>1138</v>
      </c>
      <c r="H681" s="4" t="s">
        <v>258</v>
      </c>
    </row>
    <row r="682" spans="1:8" ht="15.75" x14ac:dyDescent="0.25">
      <c r="A682" s="4" t="s">
        <v>1643</v>
      </c>
      <c r="B682" s="5">
        <v>37365</v>
      </c>
      <c r="C682" s="4" t="s">
        <v>7</v>
      </c>
      <c r="D682" s="4">
        <v>175</v>
      </c>
      <c r="E682" s="4">
        <v>46</v>
      </c>
      <c r="F682" s="4" t="s">
        <v>1642</v>
      </c>
      <c r="G682" s="6" t="s">
        <v>1060</v>
      </c>
      <c r="H682" s="4" t="s">
        <v>266</v>
      </c>
    </row>
    <row r="683" spans="1:8" ht="15.75" x14ac:dyDescent="0.25">
      <c r="A683" s="4" t="s">
        <v>1651</v>
      </c>
      <c r="B683" s="5">
        <v>38455</v>
      </c>
      <c r="C683" s="4" t="s">
        <v>7</v>
      </c>
      <c r="D683" s="4">
        <v>153</v>
      </c>
      <c r="E683" s="4">
        <v>51</v>
      </c>
      <c r="F683" s="4" t="s">
        <v>1650</v>
      </c>
      <c r="G683" s="6" t="s">
        <v>1352</v>
      </c>
      <c r="H683" s="4" t="s">
        <v>270</v>
      </c>
    </row>
    <row r="684" spans="1:8" ht="15.75" x14ac:dyDescent="0.25">
      <c r="A684" s="4" t="s">
        <v>1661</v>
      </c>
      <c r="B684" s="5">
        <v>37118</v>
      </c>
      <c r="C684" s="4" t="s">
        <v>7</v>
      </c>
      <c r="D684" s="4">
        <v>169</v>
      </c>
      <c r="E684" s="4">
        <v>83</v>
      </c>
      <c r="F684" s="4" t="s">
        <v>1660</v>
      </c>
      <c r="G684" s="6" t="s">
        <v>1231</v>
      </c>
      <c r="H684" s="4" t="s">
        <v>275</v>
      </c>
    </row>
    <row r="685" spans="1:8" ht="15.75" x14ac:dyDescent="0.25">
      <c r="A685" s="4" t="s">
        <v>1696</v>
      </c>
      <c r="B685" s="5">
        <v>37703</v>
      </c>
      <c r="C685" s="4" t="s">
        <v>7</v>
      </c>
      <c r="D685" s="4">
        <v>159</v>
      </c>
      <c r="E685" s="4">
        <v>82</v>
      </c>
      <c r="F685" s="4" t="s">
        <v>1695</v>
      </c>
      <c r="G685" s="6" t="s">
        <v>1144</v>
      </c>
      <c r="H685" s="4" t="s">
        <v>292</v>
      </c>
    </row>
    <row r="686" spans="1:8" ht="15.75" x14ac:dyDescent="0.25">
      <c r="A686" s="4" t="s">
        <v>1734</v>
      </c>
      <c r="B686" s="5">
        <v>38260</v>
      </c>
      <c r="C686" s="4" t="s">
        <v>7</v>
      </c>
      <c r="D686" s="4">
        <v>153</v>
      </c>
      <c r="E686" s="4">
        <v>69</v>
      </c>
      <c r="F686" s="4" t="s">
        <v>1733</v>
      </c>
      <c r="G686" s="6" t="s">
        <v>1303</v>
      </c>
      <c r="H686" s="4" t="s">
        <v>310</v>
      </c>
    </row>
    <row r="687" spans="1:8" ht="15.75" x14ac:dyDescent="0.25">
      <c r="A687" s="4" t="s">
        <v>1748</v>
      </c>
      <c r="B687" s="5">
        <v>38176</v>
      </c>
      <c r="C687" s="4" t="s">
        <v>7</v>
      </c>
      <c r="D687" s="4">
        <v>161</v>
      </c>
      <c r="E687" s="4">
        <v>49</v>
      </c>
      <c r="F687" s="4" t="s">
        <v>1747</v>
      </c>
      <c r="G687" s="6" t="s">
        <v>1309</v>
      </c>
      <c r="H687" s="4" t="s">
        <v>317</v>
      </c>
    </row>
    <row r="688" spans="1:8" ht="15.75" x14ac:dyDescent="0.25">
      <c r="A688" s="4" t="s">
        <v>1768</v>
      </c>
      <c r="B688" s="5">
        <v>38176</v>
      </c>
      <c r="C688" s="4" t="s">
        <v>7</v>
      </c>
      <c r="D688" s="4">
        <v>154</v>
      </c>
      <c r="E688" s="4">
        <v>68</v>
      </c>
      <c r="F688" s="4" t="s">
        <v>1767</v>
      </c>
      <c r="G688" s="6" t="s">
        <v>1292</v>
      </c>
      <c r="H688" s="4" t="s">
        <v>326</v>
      </c>
    </row>
    <row r="689" spans="1:8" ht="15.75" x14ac:dyDescent="0.25">
      <c r="A689" s="4" t="s">
        <v>1814</v>
      </c>
      <c r="B689" s="5">
        <v>37800</v>
      </c>
      <c r="C689" s="4" t="s">
        <v>7</v>
      </c>
      <c r="D689" s="4">
        <v>175</v>
      </c>
      <c r="E689" s="4">
        <v>70</v>
      </c>
      <c r="F689" s="4" t="s">
        <v>1813</v>
      </c>
      <c r="G689" s="6" t="s">
        <v>1069</v>
      </c>
      <c r="H689" s="4" t="s">
        <v>349</v>
      </c>
    </row>
    <row r="690" spans="1:8" ht="15.75" x14ac:dyDescent="0.25">
      <c r="A690" s="4" t="s">
        <v>1825</v>
      </c>
      <c r="B690" s="5">
        <v>37596</v>
      </c>
      <c r="C690" s="4" t="s">
        <v>7</v>
      </c>
      <c r="D690" s="4">
        <v>156</v>
      </c>
      <c r="E690" s="4">
        <v>70</v>
      </c>
      <c r="F690" s="4" t="s">
        <v>1824</v>
      </c>
      <c r="G690" s="6" t="s">
        <v>1066</v>
      </c>
      <c r="H690" s="4" t="s">
        <v>352</v>
      </c>
    </row>
    <row r="691" spans="1:8" ht="15.75" x14ac:dyDescent="0.25">
      <c r="A691" s="4" t="s">
        <v>1827</v>
      </c>
      <c r="B691" s="5">
        <v>38078</v>
      </c>
      <c r="C691" s="4" t="s">
        <v>7</v>
      </c>
      <c r="D691" s="4">
        <v>174</v>
      </c>
      <c r="E691" s="4">
        <v>87</v>
      </c>
      <c r="F691" s="4" t="s">
        <v>1826</v>
      </c>
      <c r="G691" s="6" t="s">
        <v>1191</v>
      </c>
      <c r="H691" s="4" t="s">
        <v>353</v>
      </c>
    </row>
    <row r="692" spans="1:8" ht="15.75" x14ac:dyDescent="0.25">
      <c r="A692" s="4" t="s">
        <v>1829</v>
      </c>
      <c r="B692" s="5">
        <v>37504</v>
      </c>
      <c r="C692" s="4" t="s">
        <v>7</v>
      </c>
      <c r="D692" s="4">
        <v>156</v>
      </c>
      <c r="E692" s="4">
        <v>95</v>
      </c>
      <c r="F692" s="4" t="s">
        <v>1828</v>
      </c>
      <c r="G692" s="6" t="s">
        <v>1207</v>
      </c>
      <c r="H692" s="4" t="s">
        <v>354</v>
      </c>
    </row>
    <row r="693" spans="1:8" ht="15.75" x14ac:dyDescent="0.25">
      <c r="A693" s="4" t="s">
        <v>1841</v>
      </c>
      <c r="B693" s="5">
        <v>37453</v>
      </c>
      <c r="C693" s="4" t="s">
        <v>7</v>
      </c>
      <c r="D693" s="4">
        <v>175</v>
      </c>
      <c r="E693" s="4">
        <v>86</v>
      </c>
      <c r="F693" s="4" t="s">
        <v>1840</v>
      </c>
      <c r="G693" s="6" t="s">
        <v>1774</v>
      </c>
      <c r="H693" s="4" t="s">
        <v>360</v>
      </c>
    </row>
    <row r="694" spans="1:8" ht="15.75" x14ac:dyDescent="0.25">
      <c r="A694" s="4" t="s">
        <v>1873</v>
      </c>
      <c r="B694" s="5">
        <v>38230</v>
      </c>
      <c r="C694" s="4" t="s">
        <v>7</v>
      </c>
      <c r="D694" s="4">
        <v>153</v>
      </c>
      <c r="E694" s="4">
        <v>82</v>
      </c>
      <c r="F694" s="4" t="s">
        <v>1872</v>
      </c>
      <c r="G694" s="6" t="s">
        <v>1099</v>
      </c>
      <c r="H694" s="4" t="s">
        <v>375</v>
      </c>
    </row>
    <row r="695" spans="1:8" ht="15.75" x14ac:dyDescent="0.25">
      <c r="A695" s="4" t="s">
        <v>1900</v>
      </c>
      <c r="B695" s="5">
        <v>37256</v>
      </c>
      <c r="C695" s="4" t="s">
        <v>7</v>
      </c>
      <c r="D695" s="4">
        <v>172</v>
      </c>
      <c r="E695" s="4">
        <v>48</v>
      </c>
      <c r="F695" s="4" t="s">
        <v>1899</v>
      </c>
      <c r="G695" s="6" t="s">
        <v>1130</v>
      </c>
      <c r="H695" s="4" t="s">
        <v>389</v>
      </c>
    </row>
    <row r="696" spans="1:8" ht="15.75" x14ac:dyDescent="0.25">
      <c r="A696" s="4" t="s">
        <v>1926</v>
      </c>
      <c r="B696" s="5">
        <v>37530</v>
      </c>
      <c r="C696" s="4" t="s">
        <v>7</v>
      </c>
      <c r="D696" s="4">
        <v>174</v>
      </c>
      <c r="E696" s="4">
        <v>59</v>
      </c>
      <c r="F696" s="4" t="s">
        <v>1925</v>
      </c>
      <c r="G696" s="6" t="s">
        <v>1284</v>
      </c>
      <c r="H696" s="4" t="s">
        <v>401</v>
      </c>
    </row>
    <row r="697" spans="1:8" ht="15.75" x14ac:dyDescent="0.25">
      <c r="A697" s="4" t="s">
        <v>1938</v>
      </c>
      <c r="B697" s="5">
        <v>37466</v>
      </c>
      <c r="C697" s="4" t="s">
        <v>7</v>
      </c>
      <c r="D697" s="4">
        <v>161</v>
      </c>
      <c r="E697" s="4">
        <v>69</v>
      </c>
      <c r="F697" s="4" t="s">
        <v>1937</v>
      </c>
      <c r="G697" s="6" t="s">
        <v>1149</v>
      </c>
      <c r="H697" s="4" t="s">
        <v>407</v>
      </c>
    </row>
    <row r="698" spans="1:8" ht="15.75" x14ac:dyDescent="0.25">
      <c r="A698" s="4" t="s">
        <v>1958</v>
      </c>
      <c r="B698" s="5">
        <v>37271</v>
      </c>
      <c r="C698" s="4" t="s">
        <v>7</v>
      </c>
      <c r="D698" s="4">
        <v>169</v>
      </c>
      <c r="E698" s="4">
        <v>90</v>
      </c>
      <c r="F698" s="4" t="s">
        <v>1957</v>
      </c>
      <c r="G698" s="6" t="s">
        <v>1164</v>
      </c>
      <c r="H698" s="4" t="s">
        <v>417</v>
      </c>
    </row>
    <row r="699" spans="1:8" ht="15.75" x14ac:dyDescent="0.25">
      <c r="A699" s="4" t="s">
        <v>2020</v>
      </c>
      <c r="B699" s="5">
        <v>37925</v>
      </c>
      <c r="C699" s="4" t="s">
        <v>7</v>
      </c>
      <c r="D699" s="4">
        <v>174</v>
      </c>
      <c r="E699" s="4">
        <v>66</v>
      </c>
      <c r="F699" s="4" t="s">
        <v>2019</v>
      </c>
      <c r="G699" s="6" t="s">
        <v>1228</v>
      </c>
      <c r="H699" s="4" t="s">
        <v>446</v>
      </c>
    </row>
    <row r="700" spans="1:8" ht="15.75" x14ac:dyDescent="0.25">
      <c r="A700" s="4" t="s">
        <v>2022</v>
      </c>
      <c r="B700" s="5">
        <v>37631</v>
      </c>
      <c r="C700" s="4" t="s">
        <v>7</v>
      </c>
      <c r="D700" s="4">
        <v>166</v>
      </c>
      <c r="E700" s="4">
        <v>78</v>
      </c>
      <c r="F700" s="4" t="s">
        <v>2021</v>
      </c>
      <c r="G700" s="6" t="s">
        <v>1081</v>
      </c>
      <c r="H700" s="4" t="s">
        <v>447</v>
      </c>
    </row>
    <row r="701" spans="1:8" ht="15.75" x14ac:dyDescent="0.25">
      <c r="A701" s="4" t="s">
        <v>2024</v>
      </c>
      <c r="B701" s="5">
        <v>38244</v>
      </c>
      <c r="C701" s="4" t="s">
        <v>7</v>
      </c>
      <c r="D701" s="4">
        <v>151</v>
      </c>
      <c r="E701" s="4">
        <v>50</v>
      </c>
      <c r="F701" s="4" t="s">
        <v>2023</v>
      </c>
      <c r="G701" s="6" t="s">
        <v>1220</v>
      </c>
      <c r="H701" s="4" t="s">
        <v>448</v>
      </c>
    </row>
    <row r="702" spans="1:8" ht="15.75" x14ac:dyDescent="0.25">
      <c r="A702" s="4" t="s">
        <v>2087</v>
      </c>
      <c r="B702" s="5">
        <v>38069</v>
      </c>
      <c r="C702" s="4" t="s">
        <v>7</v>
      </c>
      <c r="D702" s="4">
        <v>174</v>
      </c>
      <c r="E702" s="4">
        <v>49</v>
      </c>
      <c r="F702" s="4" t="s">
        <v>2086</v>
      </c>
      <c r="G702" s="6" t="s">
        <v>1084</v>
      </c>
      <c r="H702" s="4" t="s">
        <v>480</v>
      </c>
    </row>
    <row r="703" spans="1:8" ht="15.75" x14ac:dyDescent="0.25">
      <c r="A703" s="4" t="s">
        <v>2105</v>
      </c>
      <c r="B703" s="5">
        <v>37752</v>
      </c>
      <c r="C703" s="4" t="s">
        <v>7</v>
      </c>
      <c r="D703" s="4">
        <v>161</v>
      </c>
      <c r="E703" s="4">
        <v>62</v>
      </c>
      <c r="F703" s="4" t="s">
        <v>2104</v>
      </c>
      <c r="G703" s="6" t="s">
        <v>1292</v>
      </c>
      <c r="H703" s="4" t="s">
        <v>489</v>
      </c>
    </row>
    <row r="704" spans="1:8" ht="15.75" x14ac:dyDescent="0.25">
      <c r="A704" s="4" t="s">
        <v>2123</v>
      </c>
      <c r="B704" s="5">
        <v>37142</v>
      </c>
      <c r="C704" s="4" t="s">
        <v>7</v>
      </c>
      <c r="D704" s="4">
        <v>169</v>
      </c>
      <c r="E704" s="4">
        <v>81</v>
      </c>
      <c r="F704" s="4" t="s">
        <v>2122</v>
      </c>
      <c r="G704" s="6" t="s">
        <v>1754</v>
      </c>
      <c r="H704" s="4" t="s">
        <v>498</v>
      </c>
    </row>
    <row r="705" spans="1:8" ht="15.75" x14ac:dyDescent="0.25">
      <c r="A705" s="4" t="s">
        <v>2143</v>
      </c>
      <c r="B705" s="5">
        <v>37656</v>
      </c>
      <c r="C705" s="4" t="s">
        <v>7</v>
      </c>
      <c r="D705" s="4">
        <v>151</v>
      </c>
      <c r="E705" s="4">
        <v>88</v>
      </c>
      <c r="F705" s="4" t="s">
        <v>2142</v>
      </c>
      <c r="G705" s="6" t="s">
        <v>1278</v>
      </c>
      <c r="H705" s="4" t="s">
        <v>508</v>
      </c>
    </row>
    <row r="706" spans="1:8" ht="15.75" x14ac:dyDescent="0.25">
      <c r="A706" s="4" t="s">
        <v>2165</v>
      </c>
      <c r="B706" s="5">
        <v>38336</v>
      </c>
      <c r="C706" s="4" t="s">
        <v>7</v>
      </c>
      <c r="D706" s="4">
        <v>173</v>
      </c>
      <c r="E706" s="4">
        <v>80</v>
      </c>
      <c r="F706" s="4" t="s">
        <v>2164</v>
      </c>
      <c r="G706" s="6" t="s">
        <v>1524</v>
      </c>
      <c r="H706" s="4" t="s">
        <v>519</v>
      </c>
    </row>
    <row r="707" spans="1:8" ht="15.75" x14ac:dyDescent="0.25">
      <c r="A707" s="4" t="s">
        <v>2184</v>
      </c>
      <c r="B707" s="5">
        <v>37201</v>
      </c>
      <c r="C707" s="4" t="s">
        <v>7</v>
      </c>
      <c r="D707" s="4">
        <v>177</v>
      </c>
      <c r="E707" s="4">
        <v>89</v>
      </c>
      <c r="F707" s="4" t="s">
        <v>2183</v>
      </c>
      <c r="G707" s="6" t="s">
        <v>1329</v>
      </c>
      <c r="H707" s="4" t="s">
        <v>529</v>
      </c>
    </row>
    <row r="708" spans="1:8" ht="15.75" x14ac:dyDescent="0.25">
      <c r="A708" s="4" t="s">
        <v>2247</v>
      </c>
      <c r="B708" s="5">
        <v>37326</v>
      </c>
      <c r="C708" s="4" t="s">
        <v>7</v>
      </c>
      <c r="D708" s="4">
        <v>162</v>
      </c>
      <c r="E708" s="4">
        <v>94</v>
      </c>
      <c r="F708" s="4" t="s">
        <v>2246</v>
      </c>
      <c r="G708" s="6" t="s">
        <v>1428</v>
      </c>
      <c r="H708" s="4" t="s">
        <v>560</v>
      </c>
    </row>
    <row r="709" spans="1:8" ht="15.75" x14ac:dyDescent="0.25">
      <c r="A709" s="4" t="s">
        <v>2252</v>
      </c>
      <c r="B709" s="5">
        <v>37469</v>
      </c>
      <c r="C709" s="4" t="s">
        <v>7</v>
      </c>
      <c r="D709" s="4">
        <v>173</v>
      </c>
      <c r="E709" s="4">
        <v>60</v>
      </c>
      <c r="F709" s="4" t="s">
        <v>2251</v>
      </c>
      <c r="G709" s="6" t="s">
        <v>1164</v>
      </c>
      <c r="H709" s="4" t="s">
        <v>563</v>
      </c>
    </row>
    <row r="710" spans="1:8" ht="15.75" x14ac:dyDescent="0.25">
      <c r="A710" s="4" t="s">
        <v>2307</v>
      </c>
      <c r="B710" s="5">
        <v>37650</v>
      </c>
      <c r="C710" s="4" t="s">
        <v>7</v>
      </c>
      <c r="D710" s="4">
        <v>171</v>
      </c>
      <c r="E710" s="4">
        <v>87</v>
      </c>
      <c r="F710" s="4" t="s">
        <v>2306</v>
      </c>
      <c r="G710" s="6" t="s">
        <v>1281</v>
      </c>
      <c r="H710" s="4" t="s">
        <v>590</v>
      </c>
    </row>
    <row r="711" spans="1:8" ht="15.75" x14ac:dyDescent="0.25">
      <c r="A711" s="4" t="s">
        <v>2349</v>
      </c>
      <c r="B711" s="5">
        <v>37251</v>
      </c>
      <c r="C711" s="4" t="s">
        <v>7</v>
      </c>
      <c r="D711" s="4">
        <v>164</v>
      </c>
      <c r="E711" s="4">
        <v>92</v>
      </c>
      <c r="F711" s="4" t="s">
        <v>2348</v>
      </c>
      <c r="G711" s="6" t="s">
        <v>1287</v>
      </c>
      <c r="H711" s="4" t="s">
        <v>610</v>
      </c>
    </row>
    <row r="712" spans="1:8" ht="15.75" x14ac:dyDescent="0.25">
      <c r="A712" s="4" t="s">
        <v>2353</v>
      </c>
      <c r="B712" s="5">
        <v>37481</v>
      </c>
      <c r="C712" s="4" t="s">
        <v>7</v>
      </c>
      <c r="D712" s="4">
        <v>161</v>
      </c>
      <c r="E712" s="4">
        <v>57</v>
      </c>
      <c r="F712" s="4" t="s">
        <v>2352</v>
      </c>
      <c r="G712" s="6" t="s">
        <v>1094</v>
      </c>
      <c r="H712" s="4" t="s">
        <v>612</v>
      </c>
    </row>
    <row r="713" spans="1:8" ht="15.75" x14ac:dyDescent="0.25">
      <c r="A713" s="4" t="s">
        <v>2381</v>
      </c>
      <c r="B713" s="5">
        <v>38125</v>
      </c>
      <c r="C713" s="4" t="s">
        <v>7</v>
      </c>
      <c r="D713" s="4">
        <v>171</v>
      </c>
      <c r="E713" s="4">
        <v>61</v>
      </c>
      <c r="F713" s="4" t="s">
        <v>2380</v>
      </c>
      <c r="G713" s="6" t="s">
        <v>1201</v>
      </c>
      <c r="H713" s="4" t="s">
        <v>626</v>
      </c>
    </row>
    <row r="714" spans="1:8" ht="15.75" x14ac:dyDescent="0.25">
      <c r="A714" s="4" t="s">
        <v>2401</v>
      </c>
      <c r="B714" s="5">
        <v>37139</v>
      </c>
      <c r="C714" s="4" t="s">
        <v>7</v>
      </c>
      <c r="D714" s="4">
        <v>166</v>
      </c>
      <c r="E714" s="4">
        <v>60</v>
      </c>
      <c r="F714" s="4" t="s">
        <v>2400</v>
      </c>
      <c r="G714" s="6" t="s">
        <v>1423</v>
      </c>
      <c r="H714" s="4" t="s">
        <v>636</v>
      </c>
    </row>
    <row r="715" spans="1:8" ht="15.75" x14ac:dyDescent="0.25">
      <c r="A715" s="4" t="s">
        <v>2409</v>
      </c>
      <c r="B715" s="5">
        <v>37686</v>
      </c>
      <c r="C715" s="4" t="s">
        <v>7</v>
      </c>
      <c r="D715" s="4">
        <v>159</v>
      </c>
      <c r="E715" s="4">
        <v>62</v>
      </c>
      <c r="F715" s="4" t="s">
        <v>2408</v>
      </c>
      <c r="G715" s="6" t="s">
        <v>1251</v>
      </c>
      <c r="H715" s="4" t="s">
        <v>640</v>
      </c>
    </row>
    <row r="716" spans="1:8" ht="15.75" x14ac:dyDescent="0.25">
      <c r="A716" s="4" t="s">
        <v>2421</v>
      </c>
      <c r="B716" s="5">
        <v>38406</v>
      </c>
      <c r="C716" s="4" t="s">
        <v>7</v>
      </c>
      <c r="D716" s="4">
        <v>152</v>
      </c>
      <c r="E716" s="4">
        <v>80</v>
      </c>
      <c r="F716" s="4" t="s">
        <v>2420</v>
      </c>
      <c r="G716" s="6" t="s">
        <v>1329</v>
      </c>
      <c r="H716" s="4" t="s">
        <v>646</v>
      </c>
    </row>
    <row r="717" spans="1:8" ht="15.75" x14ac:dyDescent="0.25">
      <c r="A717" s="4" t="s">
        <v>2423</v>
      </c>
      <c r="B717" s="5">
        <v>37918</v>
      </c>
      <c r="C717" s="4" t="s">
        <v>7</v>
      </c>
      <c r="D717" s="4">
        <v>158</v>
      </c>
      <c r="E717" s="4">
        <v>92</v>
      </c>
      <c r="F717" s="4" t="s">
        <v>2422</v>
      </c>
      <c r="G717" s="6" t="s">
        <v>1141</v>
      </c>
      <c r="H717" s="4" t="s">
        <v>647</v>
      </c>
    </row>
    <row r="718" spans="1:8" ht="15.75" x14ac:dyDescent="0.25">
      <c r="A718" s="4" t="s">
        <v>2425</v>
      </c>
      <c r="B718" s="5">
        <v>38149</v>
      </c>
      <c r="C718" s="4" t="s">
        <v>7</v>
      </c>
      <c r="D718" s="4">
        <v>178</v>
      </c>
      <c r="E718" s="4">
        <v>82</v>
      </c>
      <c r="F718" s="4" t="s">
        <v>2424</v>
      </c>
      <c r="G718" s="6" t="s">
        <v>1251</v>
      </c>
      <c r="H718" s="4" t="s">
        <v>648</v>
      </c>
    </row>
    <row r="719" spans="1:8" ht="15.75" x14ac:dyDescent="0.25">
      <c r="A719" s="4" t="s">
        <v>2429</v>
      </c>
      <c r="B719" s="5">
        <v>37415</v>
      </c>
      <c r="C719" s="4" t="s">
        <v>7</v>
      </c>
      <c r="D719" s="4">
        <v>171</v>
      </c>
      <c r="E719" s="4">
        <v>63</v>
      </c>
      <c r="F719" s="4" t="s">
        <v>2428</v>
      </c>
      <c r="G719" s="6" t="s">
        <v>1178</v>
      </c>
      <c r="H719" s="4" t="s">
        <v>650</v>
      </c>
    </row>
    <row r="720" spans="1:8" ht="15.75" x14ac:dyDescent="0.25">
      <c r="A720" s="4" t="s">
        <v>2431</v>
      </c>
      <c r="B720" s="5">
        <v>37301</v>
      </c>
      <c r="C720" s="4" t="s">
        <v>7</v>
      </c>
      <c r="D720" s="4">
        <v>174</v>
      </c>
      <c r="E720" s="4">
        <v>91</v>
      </c>
      <c r="F720" s="4" t="s">
        <v>2430</v>
      </c>
      <c r="G720" s="6" t="s">
        <v>1194</v>
      </c>
      <c r="H720" s="4" t="s">
        <v>651</v>
      </c>
    </row>
    <row r="721" spans="1:8" ht="15.75" x14ac:dyDescent="0.25">
      <c r="A721" s="4" t="s">
        <v>2447</v>
      </c>
      <c r="B721" s="5">
        <v>37288</v>
      </c>
      <c r="C721" s="4" t="s">
        <v>7</v>
      </c>
      <c r="D721" s="4">
        <v>158</v>
      </c>
      <c r="E721" s="4">
        <v>71</v>
      </c>
      <c r="F721" s="4" t="s">
        <v>2446</v>
      </c>
      <c r="G721" s="6" t="s">
        <v>1292</v>
      </c>
      <c r="H721" s="4" t="s">
        <v>659</v>
      </c>
    </row>
    <row r="722" spans="1:8" ht="15.75" x14ac:dyDescent="0.25">
      <c r="A722" s="4" t="s">
        <v>2469</v>
      </c>
      <c r="B722" s="5">
        <v>37920</v>
      </c>
      <c r="C722" s="4" t="s">
        <v>7</v>
      </c>
      <c r="D722" s="4">
        <v>178</v>
      </c>
      <c r="E722" s="4">
        <v>68</v>
      </c>
      <c r="F722" s="4" t="s">
        <v>2468</v>
      </c>
      <c r="G722" s="6" t="s">
        <v>1316</v>
      </c>
      <c r="H722" s="4" t="s">
        <v>670</v>
      </c>
    </row>
    <row r="723" spans="1:8" ht="15.75" x14ac:dyDescent="0.25">
      <c r="A723" s="4" t="s">
        <v>2479</v>
      </c>
      <c r="B723" s="5">
        <v>37122</v>
      </c>
      <c r="C723" s="4" t="s">
        <v>7</v>
      </c>
      <c r="D723" s="4">
        <v>169</v>
      </c>
      <c r="E723" s="4">
        <v>70</v>
      </c>
      <c r="F723" s="4" t="s">
        <v>2478</v>
      </c>
      <c r="G723" s="6" t="s">
        <v>1161</v>
      </c>
      <c r="H723" s="4" t="s">
        <v>675</v>
      </c>
    </row>
    <row r="724" spans="1:8" ht="15.75" x14ac:dyDescent="0.25">
      <c r="A724" s="4" t="s">
        <v>2499</v>
      </c>
      <c r="B724" s="5">
        <v>37583</v>
      </c>
      <c r="C724" s="4" t="s">
        <v>7</v>
      </c>
      <c r="D724" s="4">
        <v>168</v>
      </c>
      <c r="E724" s="4">
        <v>87</v>
      </c>
      <c r="F724" s="4" t="s">
        <v>2498</v>
      </c>
      <c r="G724" s="6" t="s">
        <v>1428</v>
      </c>
      <c r="H724" s="4" t="s">
        <v>685</v>
      </c>
    </row>
    <row r="725" spans="1:8" ht="15.75" x14ac:dyDescent="0.25">
      <c r="A725" s="4" t="s">
        <v>2513</v>
      </c>
      <c r="B725" s="5">
        <v>38092</v>
      </c>
      <c r="C725" s="4" t="s">
        <v>7</v>
      </c>
      <c r="D725" s="4">
        <v>160</v>
      </c>
      <c r="E725" s="4">
        <v>59</v>
      </c>
      <c r="F725" s="4" t="s">
        <v>2512</v>
      </c>
      <c r="G725" s="6" t="s">
        <v>1404</v>
      </c>
      <c r="H725" s="4" t="s">
        <v>692</v>
      </c>
    </row>
    <row r="726" spans="1:8" ht="15.75" x14ac:dyDescent="0.25">
      <c r="A726" s="4" t="s">
        <v>2517</v>
      </c>
      <c r="B726" s="5">
        <v>38273</v>
      </c>
      <c r="C726" s="4" t="s">
        <v>7</v>
      </c>
      <c r="D726" s="4">
        <v>180</v>
      </c>
      <c r="E726" s="4">
        <v>84</v>
      </c>
      <c r="F726" s="4" t="s">
        <v>2516</v>
      </c>
      <c r="G726" s="6" t="s">
        <v>1269</v>
      </c>
      <c r="H726" s="4" t="s">
        <v>694</v>
      </c>
    </row>
    <row r="727" spans="1:8" ht="15.75" x14ac:dyDescent="0.25">
      <c r="A727" s="4" t="s">
        <v>2542</v>
      </c>
      <c r="B727" s="5">
        <v>38238</v>
      </c>
      <c r="C727" s="4" t="s">
        <v>7</v>
      </c>
      <c r="D727" s="4">
        <v>157</v>
      </c>
      <c r="E727" s="4">
        <v>72</v>
      </c>
      <c r="F727" s="4" t="s">
        <v>2541</v>
      </c>
      <c r="G727" s="6" t="s">
        <v>1477</v>
      </c>
      <c r="H727" s="4" t="s">
        <v>707</v>
      </c>
    </row>
    <row r="728" spans="1:8" ht="15.75" x14ac:dyDescent="0.25">
      <c r="A728" s="4" t="s">
        <v>2545</v>
      </c>
      <c r="B728" s="5">
        <v>37053</v>
      </c>
      <c r="C728" s="4" t="s">
        <v>7</v>
      </c>
      <c r="D728" s="4">
        <v>152</v>
      </c>
      <c r="E728" s="4">
        <v>58</v>
      </c>
      <c r="F728" s="4" t="s">
        <v>2544</v>
      </c>
      <c r="G728" s="6" t="s">
        <v>1423</v>
      </c>
      <c r="H728" s="4" t="s">
        <v>709</v>
      </c>
    </row>
    <row r="729" spans="1:8" ht="15.75" x14ac:dyDescent="0.25">
      <c r="A729" s="4" t="s">
        <v>2549</v>
      </c>
      <c r="B729" s="5">
        <v>37528</v>
      </c>
      <c r="C729" s="4" t="s">
        <v>7</v>
      </c>
      <c r="D729" s="4">
        <v>160</v>
      </c>
      <c r="E729" s="4">
        <v>63</v>
      </c>
      <c r="F729" s="4" t="s">
        <v>2548</v>
      </c>
      <c r="G729" s="6" t="s">
        <v>1123</v>
      </c>
      <c r="H729" s="4" t="s">
        <v>711</v>
      </c>
    </row>
    <row r="730" spans="1:8" ht="15.75" x14ac:dyDescent="0.25">
      <c r="A730" s="4" t="s">
        <v>2561</v>
      </c>
      <c r="B730" s="5">
        <v>38030</v>
      </c>
      <c r="C730" s="4" t="s">
        <v>7</v>
      </c>
      <c r="D730" s="4">
        <v>163</v>
      </c>
      <c r="E730" s="4">
        <v>48</v>
      </c>
      <c r="F730" s="4" t="s">
        <v>2560</v>
      </c>
      <c r="G730" s="6" t="s">
        <v>1191</v>
      </c>
      <c r="H730" s="4" t="s">
        <v>717</v>
      </c>
    </row>
    <row r="731" spans="1:8" ht="15.75" x14ac:dyDescent="0.25">
      <c r="A731" s="4" t="s">
        <v>2591</v>
      </c>
      <c r="B731" s="5">
        <v>37567</v>
      </c>
      <c r="C731" s="4" t="s">
        <v>7</v>
      </c>
      <c r="D731" s="4">
        <v>177</v>
      </c>
      <c r="E731" s="4">
        <v>68</v>
      </c>
      <c r="F731" s="4" t="s">
        <v>2590</v>
      </c>
      <c r="G731" s="6" t="s">
        <v>1130</v>
      </c>
      <c r="H731" s="4" t="s">
        <v>732</v>
      </c>
    </row>
    <row r="732" spans="1:8" ht="15.75" x14ac:dyDescent="0.25">
      <c r="A732" s="4" t="s">
        <v>2595</v>
      </c>
      <c r="B732" s="5">
        <v>38042</v>
      </c>
      <c r="C732" s="4" t="s">
        <v>7</v>
      </c>
      <c r="D732" s="4">
        <v>168</v>
      </c>
      <c r="E732" s="4">
        <v>45</v>
      </c>
      <c r="F732" s="4" t="s">
        <v>2594</v>
      </c>
      <c r="G732" s="6" t="s">
        <v>1212</v>
      </c>
      <c r="H732" s="4" t="s">
        <v>734</v>
      </c>
    </row>
    <row r="733" spans="1:8" ht="15.75" x14ac:dyDescent="0.25">
      <c r="A733" s="4" t="s">
        <v>2605</v>
      </c>
      <c r="B733" s="5">
        <v>38268</v>
      </c>
      <c r="C733" s="4" t="s">
        <v>7</v>
      </c>
      <c r="D733" s="4">
        <v>178</v>
      </c>
      <c r="E733" s="4">
        <v>57</v>
      </c>
      <c r="F733" s="4" t="s">
        <v>2604</v>
      </c>
      <c r="G733" s="6" t="s">
        <v>1217</v>
      </c>
      <c r="H733" s="4" t="s">
        <v>739</v>
      </c>
    </row>
    <row r="734" spans="1:8" ht="15.75" x14ac:dyDescent="0.25">
      <c r="A734" s="4" t="s">
        <v>2623</v>
      </c>
      <c r="B734" s="5">
        <v>37637</v>
      </c>
      <c r="C734" s="4" t="s">
        <v>7</v>
      </c>
      <c r="D734" s="4">
        <v>173</v>
      </c>
      <c r="E734" s="4">
        <v>64</v>
      </c>
      <c r="F734" s="4" t="s">
        <v>2622</v>
      </c>
      <c r="G734" s="6" t="s">
        <v>1144</v>
      </c>
      <c r="H734" s="4" t="s">
        <v>748</v>
      </c>
    </row>
    <row r="735" spans="1:8" ht="15.75" x14ac:dyDescent="0.25">
      <c r="A735" s="4" t="s">
        <v>2655</v>
      </c>
      <c r="B735" s="5">
        <v>37380</v>
      </c>
      <c r="C735" s="4" t="s">
        <v>7</v>
      </c>
      <c r="D735" s="4">
        <v>173</v>
      </c>
      <c r="E735" s="4">
        <v>93</v>
      </c>
      <c r="F735" s="4" t="s">
        <v>2654</v>
      </c>
      <c r="G735" s="6" t="s">
        <v>1105</v>
      </c>
      <c r="H735" s="4" t="s">
        <v>764</v>
      </c>
    </row>
    <row r="736" spans="1:8" ht="15.75" x14ac:dyDescent="0.25">
      <c r="A736" s="4" t="s">
        <v>2670</v>
      </c>
      <c r="B736" s="5">
        <v>38221</v>
      </c>
      <c r="C736" s="4" t="s">
        <v>7</v>
      </c>
      <c r="D736" s="4">
        <v>160</v>
      </c>
      <c r="E736" s="4">
        <v>72</v>
      </c>
      <c r="F736" s="4" t="s">
        <v>2669</v>
      </c>
      <c r="G736" s="6" t="s">
        <v>1269</v>
      </c>
      <c r="H736" s="4" t="s">
        <v>772</v>
      </c>
    </row>
    <row r="737" spans="1:8" ht="15.75" x14ac:dyDescent="0.25">
      <c r="A737" s="4" t="s">
        <v>2685</v>
      </c>
      <c r="B737" s="5">
        <v>38163</v>
      </c>
      <c r="C737" s="4" t="s">
        <v>7</v>
      </c>
      <c r="D737" s="4">
        <v>172</v>
      </c>
      <c r="E737" s="4">
        <v>54</v>
      </c>
      <c r="F737" s="4" t="s">
        <v>2684</v>
      </c>
      <c r="G737" s="6" t="s">
        <v>1234</v>
      </c>
      <c r="H737" s="4" t="s">
        <v>780</v>
      </c>
    </row>
    <row r="738" spans="1:8" ht="15.75" x14ac:dyDescent="0.25">
      <c r="A738" s="4" t="s">
        <v>2687</v>
      </c>
      <c r="B738" s="5">
        <v>37988</v>
      </c>
      <c r="C738" s="4" t="s">
        <v>7</v>
      </c>
      <c r="D738" s="4">
        <v>177</v>
      </c>
      <c r="E738" s="4">
        <v>67</v>
      </c>
      <c r="F738" s="4" t="s">
        <v>2686</v>
      </c>
      <c r="G738" s="6" t="s">
        <v>2240</v>
      </c>
      <c r="H738" s="4" t="s">
        <v>781</v>
      </c>
    </row>
    <row r="739" spans="1:8" ht="15.75" x14ac:dyDescent="0.25">
      <c r="A739" s="4" t="s">
        <v>2756</v>
      </c>
      <c r="B739" s="5">
        <v>37915</v>
      </c>
      <c r="C739" s="4" t="s">
        <v>7</v>
      </c>
      <c r="D739" s="4">
        <v>166</v>
      </c>
      <c r="E739" s="4">
        <v>61</v>
      </c>
      <c r="F739" s="4" t="s">
        <v>2755</v>
      </c>
      <c r="G739" s="6" t="s">
        <v>1194</v>
      </c>
      <c r="H739" s="4" t="s">
        <v>816</v>
      </c>
    </row>
    <row r="740" spans="1:8" ht="15.75" x14ac:dyDescent="0.25">
      <c r="A740" s="4" t="s">
        <v>2789</v>
      </c>
      <c r="B740" s="5">
        <v>37685</v>
      </c>
      <c r="C740" s="4" t="s">
        <v>7</v>
      </c>
      <c r="D740" s="4">
        <v>157</v>
      </c>
      <c r="E740" s="4">
        <v>89</v>
      </c>
      <c r="F740" s="4" t="s">
        <v>2788</v>
      </c>
      <c r="G740" s="6" t="s">
        <v>1588</v>
      </c>
      <c r="H740" s="4" t="s">
        <v>832</v>
      </c>
    </row>
    <row r="741" spans="1:8" ht="15.75" x14ac:dyDescent="0.25">
      <c r="A741" s="4" t="s">
        <v>2809</v>
      </c>
      <c r="B741" s="5">
        <v>38120</v>
      </c>
      <c r="C741" s="4" t="s">
        <v>7</v>
      </c>
      <c r="D741" s="4">
        <v>178</v>
      </c>
      <c r="E741" s="4">
        <v>89</v>
      </c>
      <c r="F741" s="4" t="s">
        <v>2808</v>
      </c>
      <c r="G741" s="6" t="s">
        <v>1309</v>
      </c>
      <c r="H741" s="4" t="s">
        <v>842</v>
      </c>
    </row>
    <row r="742" spans="1:8" ht="15.75" x14ac:dyDescent="0.25">
      <c r="A742" s="4" t="s">
        <v>2820</v>
      </c>
      <c r="B742" s="5">
        <v>38437</v>
      </c>
      <c r="C742" s="4" t="s">
        <v>7</v>
      </c>
      <c r="D742" s="4">
        <v>175</v>
      </c>
      <c r="E742" s="4">
        <v>49</v>
      </c>
      <c r="F742" s="4" t="s">
        <v>2819</v>
      </c>
      <c r="G742" s="6" t="s">
        <v>1303</v>
      </c>
      <c r="H742" s="4" t="s">
        <v>848</v>
      </c>
    </row>
    <row r="743" spans="1:8" ht="15.75" x14ac:dyDescent="0.25">
      <c r="A743" s="4" t="s">
        <v>2826</v>
      </c>
      <c r="B743" s="5">
        <v>38124</v>
      </c>
      <c r="C743" s="4" t="s">
        <v>7</v>
      </c>
      <c r="D743" s="4">
        <v>166</v>
      </c>
      <c r="E743" s="4">
        <v>46</v>
      </c>
      <c r="F743" s="4" t="s">
        <v>2825</v>
      </c>
      <c r="G743" s="6" t="s">
        <v>1704</v>
      </c>
      <c r="H743" s="4" t="s">
        <v>851</v>
      </c>
    </row>
    <row r="744" spans="1:8" ht="15.75" x14ac:dyDescent="0.25">
      <c r="A744" s="4" t="s">
        <v>2832</v>
      </c>
      <c r="B744" s="5">
        <v>37623</v>
      </c>
      <c r="C744" s="4" t="s">
        <v>7</v>
      </c>
      <c r="D744" s="4">
        <v>159</v>
      </c>
      <c r="E744" s="4">
        <v>87</v>
      </c>
      <c r="F744" s="4" t="s">
        <v>2831</v>
      </c>
      <c r="G744" s="6" t="s">
        <v>1170</v>
      </c>
      <c r="H744" s="4" t="s">
        <v>853</v>
      </c>
    </row>
    <row r="745" spans="1:8" ht="15.75" x14ac:dyDescent="0.25">
      <c r="A745" s="4" t="s">
        <v>2836</v>
      </c>
      <c r="B745" s="5">
        <v>37998</v>
      </c>
      <c r="C745" s="4" t="s">
        <v>7</v>
      </c>
      <c r="D745" s="4">
        <v>153</v>
      </c>
      <c r="E745" s="4">
        <v>48</v>
      </c>
      <c r="F745" s="4" t="s">
        <v>2835</v>
      </c>
      <c r="G745" s="6" t="s">
        <v>1365</v>
      </c>
      <c r="H745" s="4" t="s">
        <v>854</v>
      </c>
    </row>
    <row r="746" spans="1:8" ht="15.75" x14ac:dyDescent="0.25">
      <c r="A746" s="4" t="s">
        <v>2844</v>
      </c>
      <c r="B746" s="5">
        <v>37268</v>
      </c>
      <c r="C746" s="4" t="s">
        <v>7</v>
      </c>
      <c r="D746" s="4">
        <v>152</v>
      </c>
      <c r="E746" s="4">
        <v>84</v>
      </c>
      <c r="F746" s="4" t="s">
        <v>2843</v>
      </c>
      <c r="G746" s="6" t="s">
        <v>1388</v>
      </c>
      <c r="H746" s="4" t="s">
        <v>857</v>
      </c>
    </row>
    <row r="747" spans="1:8" ht="15.75" x14ac:dyDescent="0.25">
      <c r="A747" s="4" t="s">
        <v>2850</v>
      </c>
      <c r="B747" s="5">
        <v>37544</v>
      </c>
      <c r="C747" s="4" t="s">
        <v>7</v>
      </c>
      <c r="D747" s="4">
        <v>160</v>
      </c>
      <c r="E747" s="4">
        <v>56</v>
      </c>
      <c r="F747" s="4" t="s">
        <v>2849</v>
      </c>
      <c r="G747" s="6" t="s">
        <v>1370</v>
      </c>
      <c r="H747" s="4" t="s">
        <v>860</v>
      </c>
    </row>
    <row r="748" spans="1:8" ht="15.75" x14ac:dyDescent="0.25">
      <c r="A748" s="4" t="s">
        <v>2854</v>
      </c>
      <c r="B748" s="5">
        <v>37375</v>
      </c>
      <c r="C748" s="4" t="s">
        <v>7</v>
      </c>
      <c r="D748" s="4">
        <v>180</v>
      </c>
      <c r="E748" s="4">
        <v>68</v>
      </c>
      <c r="F748" s="4" t="s">
        <v>2853</v>
      </c>
      <c r="G748" s="6" t="s">
        <v>1482</v>
      </c>
      <c r="H748" s="4" t="s">
        <v>862</v>
      </c>
    </row>
    <row r="749" spans="1:8" ht="15.75" x14ac:dyDescent="0.25">
      <c r="A749" s="4" t="s">
        <v>2856</v>
      </c>
      <c r="B749" s="5">
        <v>37321</v>
      </c>
      <c r="C749" s="4" t="s">
        <v>7</v>
      </c>
      <c r="D749" s="4">
        <v>177</v>
      </c>
      <c r="E749" s="4">
        <v>66</v>
      </c>
      <c r="F749" s="4" t="s">
        <v>2855</v>
      </c>
      <c r="G749" s="6" t="s">
        <v>1341</v>
      </c>
      <c r="H749" s="4" t="s">
        <v>863</v>
      </c>
    </row>
    <row r="750" spans="1:8" ht="15.75" x14ac:dyDescent="0.25">
      <c r="A750" s="4" t="s">
        <v>2882</v>
      </c>
      <c r="B750" s="5">
        <v>37256</v>
      </c>
      <c r="C750" s="4" t="s">
        <v>7</v>
      </c>
      <c r="D750" s="4">
        <v>171</v>
      </c>
      <c r="E750" s="4">
        <v>81</v>
      </c>
      <c r="F750" s="4" t="s">
        <v>2881</v>
      </c>
      <c r="G750" s="6" t="s">
        <v>1060</v>
      </c>
      <c r="H750" s="4" t="s">
        <v>876</v>
      </c>
    </row>
    <row r="751" spans="1:8" ht="15.75" x14ac:dyDescent="0.25">
      <c r="A751" s="4" t="s">
        <v>2926</v>
      </c>
      <c r="B751" s="5">
        <v>38416</v>
      </c>
      <c r="C751" s="4" t="s">
        <v>7</v>
      </c>
      <c r="D751" s="4">
        <v>155</v>
      </c>
      <c r="E751" s="4">
        <v>71</v>
      </c>
      <c r="F751" s="4" t="s">
        <v>2925</v>
      </c>
      <c r="G751" s="6" t="s">
        <v>1251</v>
      </c>
      <c r="H751" s="4" t="s">
        <v>898</v>
      </c>
    </row>
    <row r="752" spans="1:8" ht="15.75" x14ac:dyDescent="0.25">
      <c r="A752" s="4" t="s">
        <v>2954</v>
      </c>
      <c r="B752" s="5">
        <v>37680</v>
      </c>
      <c r="C752" s="4" t="s">
        <v>7</v>
      </c>
      <c r="D752" s="4">
        <v>175</v>
      </c>
      <c r="E752" s="4">
        <v>57</v>
      </c>
      <c r="F752" s="4" t="s">
        <v>2953</v>
      </c>
      <c r="G752" s="6" t="s">
        <v>1167</v>
      </c>
      <c r="H752" s="4" t="s">
        <v>911</v>
      </c>
    </row>
    <row r="753" spans="1:8" ht="15.75" x14ac:dyDescent="0.25">
      <c r="A753" s="4" t="s">
        <v>2960</v>
      </c>
      <c r="B753" s="5">
        <v>37463</v>
      </c>
      <c r="C753" s="4" t="s">
        <v>7</v>
      </c>
      <c r="D753" s="4">
        <v>167</v>
      </c>
      <c r="E753" s="4">
        <v>78</v>
      </c>
      <c r="F753" s="4" t="s">
        <v>2959</v>
      </c>
      <c r="G753" s="6" t="s">
        <v>1170</v>
      </c>
      <c r="H753" s="4" t="s">
        <v>914</v>
      </c>
    </row>
    <row r="754" spans="1:8" ht="15.75" x14ac:dyDescent="0.25">
      <c r="A754" s="4" t="s">
        <v>3003</v>
      </c>
      <c r="B754" s="5">
        <v>37455</v>
      </c>
      <c r="C754" s="4" t="s">
        <v>7</v>
      </c>
      <c r="D754" s="4">
        <v>172</v>
      </c>
      <c r="E754" s="4">
        <v>77</v>
      </c>
      <c r="F754" s="4" t="s">
        <v>1119</v>
      </c>
      <c r="G754" s="6" t="s">
        <v>1774</v>
      </c>
      <c r="H754" s="4" t="s">
        <v>936</v>
      </c>
    </row>
    <row r="755" spans="1:8" ht="15.75" x14ac:dyDescent="0.25">
      <c r="A755" s="4" t="s">
        <v>3008</v>
      </c>
      <c r="B755" s="5">
        <v>37530</v>
      </c>
      <c r="C755" s="4" t="s">
        <v>7</v>
      </c>
      <c r="D755" s="4">
        <v>155</v>
      </c>
      <c r="E755" s="4">
        <v>72</v>
      </c>
      <c r="F755" s="4" t="s">
        <v>3007</v>
      </c>
      <c r="G755" s="6" t="s">
        <v>1057</v>
      </c>
      <c r="H755" s="4" t="s">
        <v>939</v>
      </c>
    </row>
    <row r="756" spans="1:8" ht="15.75" x14ac:dyDescent="0.25">
      <c r="A756" s="4" t="s">
        <v>3027</v>
      </c>
      <c r="B756" s="5">
        <v>37200</v>
      </c>
      <c r="C756" s="4" t="s">
        <v>7</v>
      </c>
      <c r="D756" s="4">
        <v>154</v>
      </c>
      <c r="E756" s="4">
        <v>50</v>
      </c>
      <c r="F756" s="4" t="s">
        <v>3026</v>
      </c>
      <c r="G756" s="6" t="s">
        <v>1144</v>
      </c>
      <c r="H756" s="4" t="s">
        <v>949</v>
      </c>
    </row>
    <row r="757" spans="1:8" ht="15.75" x14ac:dyDescent="0.25">
      <c r="A757" s="4" t="s">
        <v>3033</v>
      </c>
      <c r="B757" s="5">
        <v>38005</v>
      </c>
      <c r="C757" s="4" t="s">
        <v>7</v>
      </c>
      <c r="D757" s="4">
        <v>168</v>
      </c>
      <c r="E757" s="4">
        <v>64</v>
      </c>
      <c r="F757" s="4" t="s">
        <v>3032</v>
      </c>
      <c r="G757" s="6" t="s">
        <v>1246</v>
      </c>
      <c r="H757" s="4" t="s">
        <v>952</v>
      </c>
    </row>
    <row r="758" spans="1:8" ht="15.75" x14ac:dyDescent="0.25">
      <c r="A758" s="4" t="s">
        <v>3037</v>
      </c>
      <c r="B758" s="5">
        <v>37646</v>
      </c>
      <c r="C758" s="4" t="s">
        <v>7</v>
      </c>
      <c r="D758" s="4">
        <v>167</v>
      </c>
      <c r="E758" s="4">
        <v>95</v>
      </c>
      <c r="F758" s="4" t="s">
        <v>3036</v>
      </c>
      <c r="G758" s="6" t="s">
        <v>1234</v>
      </c>
      <c r="H758" s="4" t="s">
        <v>954</v>
      </c>
    </row>
    <row r="759" spans="1:8" ht="15.75" x14ac:dyDescent="0.25">
      <c r="A759" s="4" t="s">
        <v>3049</v>
      </c>
      <c r="B759" s="5">
        <v>37153</v>
      </c>
      <c r="C759" s="4" t="s">
        <v>7</v>
      </c>
      <c r="D759" s="4">
        <v>180</v>
      </c>
      <c r="E759" s="4">
        <v>73</v>
      </c>
      <c r="F759" s="4" t="s">
        <v>3048</v>
      </c>
      <c r="G759" s="6" t="s">
        <v>1704</v>
      </c>
      <c r="H759" s="4" t="s">
        <v>960</v>
      </c>
    </row>
    <row r="760" spans="1:8" ht="15.75" x14ac:dyDescent="0.25">
      <c r="A760" s="4" t="s">
        <v>3055</v>
      </c>
      <c r="B760" s="5">
        <v>37610</v>
      </c>
      <c r="C760" s="4" t="s">
        <v>7</v>
      </c>
      <c r="D760" s="4">
        <v>166</v>
      </c>
      <c r="E760" s="4">
        <v>78</v>
      </c>
      <c r="F760" s="4" t="s">
        <v>3054</v>
      </c>
      <c r="G760" s="6" t="s">
        <v>1063</v>
      </c>
      <c r="H760" s="4" t="s">
        <v>963</v>
      </c>
    </row>
    <row r="761" spans="1:8" ht="15.75" x14ac:dyDescent="0.25">
      <c r="A761" s="4" t="s">
        <v>3059</v>
      </c>
      <c r="B761" s="5">
        <v>37245</v>
      </c>
      <c r="C761" s="4" t="s">
        <v>7</v>
      </c>
      <c r="D761" s="4">
        <v>161</v>
      </c>
      <c r="E761" s="4">
        <v>53</v>
      </c>
      <c r="F761" s="4" t="s">
        <v>3058</v>
      </c>
      <c r="G761" s="6" t="s">
        <v>1191</v>
      </c>
      <c r="H761" s="4" t="s">
        <v>965</v>
      </c>
    </row>
    <row r="762" spans="1:8" ht="15.75" x14ac:dyDescent="0.25">
      <c r="A762" s="4" t="s">
        <v>3104</v>
      </c>
      <c r="B762" s="5">
        <v>37597</v>
      </c>
      <c r="C762" s="4" t="s">
        <v>7</v>
      </c>
      <c r="D762" s="4">
        <v>151</v>
      </c>
      <c r="E762" s="4">
        <v>65</v>
      </c>
      <c r="F762" s="4" t="s">
        <v>3103</v>
      </c>
      <c r="G762" s="6" t="s">
        <v>1133</v>
      </c>
      <c r="H762" s="4" t="s">
        <v>988</v>
      </c>
    </row>
    <row r="763" spans="1:8" ht="15.75" x14ac:dyDescent="0.25">
      <c r="A763" s="4" t="s">
        <v>3109</v>
      </c>
      <c r="B763" s="5">
        <v>38306</v>
      </c>
      <c r="C763" s="4" t="s">
        <v>7</v>
      </c>
      <c r="D763" s="4">
        <v>176</v>
      </c>
      <c r="E763" s="4">
        <v>75</v>
      </c>
      <c r="F763" s="4" t="s">
        <v>3108</v>
      </c>
      <c r="G763" s="6" t="s">
        <v>1231</v>
      </c>
      <c r="H763" s="4" t="s">
        <v>991</v>
      </c>
    </row>
    <row r="764" spans="1:8" ht="15.75" x14ac:dyDescent="0.25">
      <c r="A764" s="4" t="s">
        <v>3115</v>
      </c>
      <c r="B764" s="5">
        <v>37534</v>
      </c>
      <c r="C764" s="4" t="s">
        <v>7</v>
      </c>
      <c r="D764" s="4">
        <v>154</v>
      </c>
      <c r="E764" s="4">
        <v>48</v>
      </c>
      <c r="F764" s="4" t="s">
        <v>3114</v>
      </c>
      <c r="G764" s="6" t="s">
        <v>1292</v>
      </c>
      <c r="H764" s="4" t="s">
        <v>994</v>
      </c>
    </row>
    <row r="765" spans="1:8" ht="15.75" x14ac:dyDescent="0.25">
      <c r="A765" s="4" t="s">
        <v>3117</v>
      </c>
      <c r="B765" s="5">
        <v>38061</v>
      </c>
      <c r="C765" s="4" t="s">
        <v>7</v>
      </c>
      <c r="D765" s="4">
        <v>152</v>
      </c>
      <c r="E765" s="4">
        <v>91</v>
      </c>
      <c r="F765" s="4" t="s">
        <v>3116</v>
      </c>
      <c r="G765" s="6" t="s">
        <v>1816</v>
      </c>
      <c r="H765" s="4" t="s">
        <v>995</v>
      </c>
    </row>
    <row r="766" spans="1:8" ht="15.75" x14ac:dyDescent="0.25">
      <c r="A766" s="4" t="s">
        <v>1118</v>
      </c>
      <c r="B766" s="5">
        <v>37887</v>
      </c>
      <c r="C766" s="4" t="s">
        <v>6</v>
      </c>
      <c r="D766" s="4">
        <v>153</v>
      </c>
      <c r="E766" s="4">
        <v>60</v>
      </c>
      <c r="F766" s="4" t="s">
        <v>1116</v>
      </c>
      <c r="G766" s="6" t="s">
        <v>1117</v>
      </c>
      <c r="H766" s="4" t="s">
        <v>38</v>
      </c>
    </row>
    <row r="767" spans="1:8" ht="15.75" x14ac:dyDescent="0.25">
      <c r="A767" s="4" t="s">
        <v>1124</v>
      </c>
      <c r="B767" s="5">
        <v>37408</v>
      </c>
      <c r="C767" s="4" t="s">
        <v>6</v>
      </c>
      <c r="D767" s="4">
        <v>176</v>
      </c>
      <c r="E767" s="4">
        <v>80</v>
      </c>
      <c r="F767" s="4" t="s">
        <v>1122</v>
      </c>
      <c r="G767" s="6" t="s">
        <v>1123</v>
      </c>
      <c r="H767" s="4" t="s">
        <v>40</v>
      </c>
    </row>
    <row r="768" spans="1:8" ht="15.75" x14ac:dyDescent="0.25">
      <c r="A768" s="4" t="s">
        <v>1150</v>
      </c>
      <c r="B768" s="5">
        <v>38262</v>
      </c>
      <c r="C768" s="4" t="s">
        <v>6</v>
      </c>
      <c r="D768" s="4">
        <v>165</v>
      </c>
      <c r="E768" s="4">
        <v>89</v>
      </c>
      <c r="F768" s="4" t="s">
        <v>1148</v>
      </c>
      <c r="G768" s="6" t="s">
        <v>1149</v>
      </c>
      <c r="H768" s="4" t="s">
        <v>50</v>
      </c>
    </row>
    <row r="769" spans="1:8" ht="15.75" x14ac:dyDescent="0.25">
      <c r="A769" s="4" t="s">
        <v>1174</v>
      </c>
      <c r="B769" s="5">
        <v>37739</v>
      </c>
      <c r="C769" s="4" t="s">
        <v>6</v>
      </c>
      <c r="D769" s="4">
        <v>159</v>
      </c>
      <c r="E769" s="4">
        <v>77</v>
      </c>
      <c r="F769" s="4" t="s">
        <v>1172</v>
      </c>
      <c r="G769" s="6" t="s">
        <v>1173</v>
      </c>
      <c r="H769" s="4" t="s">
        <v>59</v>
      </c>
    </row>
    <row r="770" spans="1:8" ht="15.75" x14ac:dyDescent="0.25">
      <c r="A770" s="4" t="s">
        <v>1186</v>
      </c>
      <c r="B770" s="5">
        <v>37481</v>
      </c>
      <c r="C770" s="4" t="s">
        <v>6</v>
      </c>
      <c r="D770" s="4">
        <v>164</v>
      </c>
      <c r="E770" s="4">
        <v>94</v>
      </c>
      <c r="F770" s="4" t="s">
        <v>1185</v>
      </c>
      <c r="G770" s="6" t="s">
        <v>1060</v>
      </c>
      <c r="H770" s="4" t="s">
        <v>64</v>
      </c>
    </row>
    <row r="771" spans="1:8" ht="15.75" x14ac:dyDescent="0.25">
      <c r="A771" s="4" t="s">
        <v>1205</v>
      </c>
      <c r="B771" s="5">
        <v>37896</v>
      </c>
      <c r="C771" s="4" t="s">
        <v>6</v>
      </c>
      <c r="D771" s="4">
        <v>150</v>
      </c>
      <c r="E771" s="4">
        <v>63</v>
      </c>
      <c r="F771" s="4" t="s">
        <v>1203</v>
      </c>
      <c r="G771" s="6" t="s">
        <v>1204</v>
      </c>
      <c r="H771" s="4" t="s">
        <v>71</v>
      </c>
    </row>
    <row r="772" spans="1:8" ht="15.75" x14ac:dyDescent="0.25">
      <c r="A772" s="4" t="s">
        <v>1235</v>
      </c>
      <c r="B772" s="5">
        <v>37098</v>
      </c>
      <c r="C772" s="4" t="s">
        <v>6</v>
      </c>
      <c r="D772" s="4">
        <v>172</v>
      </c>
      <c r="E772" s="4">
        <v>49</v>
      </c>
      <c r="F772" s="4" t="s">
        <v>1233</v>
      </c>
      <c r="G772" s="6" t="s">
        <v>1234</v>
      </c>
      <c r="H772" s="4" t="s">
        <v>82</v>
      </c>
    </row>
    <row r="773" spans="1:8" ht="15.75" x14ac:dyDescent="0.25">
      <c r="A773" s="4" t="s">
        <v>1263</v>
      </c>
      <c r="B773" s="5">
        <v>37554</v>
      </c>
      <c r="C773" s="4" t="s">
        <v>6</v>
      </c>
      <c r="D773" s="4">
        <v>166</v>
      </c>
      <c r="E773" s="4">
        <v>48</v>
      </c>
      <c r="F773" s="4" t="s">
        <v>1261</v>
      </c>
      <c r="G773" s="6" t="s">
        <v>1262</v>
      </c>
      <c r="H773" s="4" t="s">
        <v>93</v>
      </c>
    </row>
    <row r="774" spans="1:8" ht="15.75" x14ac:dyDescent="0.25">
      <c r="A774" s="4" t="s">
        <v>1265</v>
      </c>
      <c r="B774" s="5">
        <v>38162</v>
      </c>
      <c r="C774" s="4" t="s">
        <v>6</v>
      </c>
      <c r="D774" s="4">
        <v>169</v>
      </c>
      <c r="E774" s="4">
        <v>88</v>
      </c>
      <c r="F774" s="4" t="s">
        <v>1264</v>
      </c>
      <c r="G774" s="6" t="s">
        <v>1081</v>
      </c>
      <c r="H774" s="4" t="s">
        <v>94</v>
      </c>
    </row>
    <row r="775" spans="1:8" ht="15.75" x14ac:dyDescent="0.25">
      <c r="A775" s="4" t="s">
        <v>1299</v>
      </c>
      <c r="B775" s="5">
        <v>37182</v>
      </c>
      <c r="C775" s="4" t="s">
        <v>6</v>
      </c>
      <c r="D775" s="4">
        <v>171</v>
      </c>
      <c r="E775" s="4">
        <v>45</v>
      </c>
      <c r="F775" s="4" t="s">
        <v>1298</v>
      </c>
      <c r="G775" s="6" t="s">
        <v>1178</v>
      </c>
      <c r="H775" s="4" t="s">
        <v>108</v>
      </c>
    </row>
    <row r="776" spans="1:8" ht="15.75" x14ac:dyDescent="0.25">
      <c r="A776" s="4" t="s">
        <v>1307</v>
      </c>
      <c r="B776" s="5">
        <v>37754</v>
      </c>
      <c r="C776" s="4" t="s">
        <v>6</v>
      </c>
      <c r="D776" s="4">
        <v>172</v>
      </c>
      <c r="E776" s="4">
        <v>63</v>
      </c>
      <c r="F776" s="4" t="s">
        <v>1305</v>
      </c>
      <c r="G776" s="6" t="s">
        <v>1306</v>
      </c>
      <c r="H776" s="4" t="s">
        <v>111</v>
      </c>
    </row>
    <row r="777" spans="1:8" ht="15.75" x14ac:dyDescent="0.25">
      <c r="A777" s="4" t="s">
        <v>1317</v>
      </c>
      <c r="B777" s="5">
        <v>37464</v>
      </c>
      <c r="C777" s="4" t="s">
        <v>6</v>
      </c>
      <c r="D777" s="4">
        <v>159</v>
      </c>
      <c r="E777" s="4">
        <v>56</v>
      </c>
      <c r="F777" s="4" t="s">
        <v>1315</v>
      </c>
      <c r="G777" s="6" t="s">
        <v>1316</v>
      </c>
      <c r="H777" s="4" t="s">
        <v>115</v>
      </c>
    </row>
    <row r="778" spans="1:8" ht="15.75" x14ac:dyDescent="0.25">
      <c r="A778" s="4" t="s">
        <v>1323</v>
      </c>
      <c r="B778" s="5">
        <v>37147</v>
      </c>
      <c r="C778" s="4" t="s">
        <v>6</v>
      </c>
      <c r="D778" s="4">
        <v>178</v>
      </c>
      <c r="E778" s="4">
        <v>59</v>
      </c>
      <c r="F778" s="4" t="s">
        <v>1322</v>
      </c>
      <c r="G778" s="6" t="s">
        <v>1284</v>
      </c>
      <c r="H778" s="4" t="s">
        <v>118</v>
      </c>
    </row>
    <row r="779" spans="1:8" ht="15.75" x14ac:dyDescent="0.25">
      <c r="A779" s="4" t="s">
        <v>1332</v>
      </c>
      <c r="B779" s="5">
        <v>37927</v>
      </c>
      <c r="C779" s="4" t="s">
        <v>6</v>
      </c>
      <c r="D779" s="4">
        <v>178</v>
      </c>
      <c r="E779" s="4">
        <v>86</v>
      </c>
      <c r="F779" s="4" t="s">
        <v>1331</v>
      </c>
      <c r="G779" s="6" t="s">
        <v>1063</v>
      </c>
      <c r="H779" s="4" t="s">
        <v>1006</v>
      </c>
    </row>
    <row r="780" spans="1:8" ht="15.75" x14ac:dyDescent="0.25">
      <c r="A780" s="4" t="s">
        <v>1357</v>
      </c>
      <c r="B780" s="5">
        <v>37052</v>
      </c>
      <c r="C780" s="4" t="s">
        <v>6</v>
      </c>
      <c r="D780" s="4">
        <v>153</v>
      </c>
      <c r="E780" s="4">
        <v>91</v>
      </c>
      <c r="F780" s="4" t="s">
        <v>1356</v>
      </c>
      <c r="G780" s="6" t="s">
        <v>1105</v>
      </c>
      <c r="H780" s="4" t="s">
        <v>132</v>
      </c>
    </row>
    <row r="781" spans="1:8" ht="15.75" x14ac:dyDescent="0.25">
      <c r="A781" s="4" t="s">
        <v>1366</v>
      </c>
      <c r="B781" s="5">
        <v>38024</v>
      </c>
      <c r="C781" s="4" t="s">
        <v>6</v>
      </c>
      <c r="D781" s="4">
        <v>170</v>
      </c>
      <c r="E781" s="4">
        <v>63</v>
      </c>
      <c r="F781" s="4" t="s">
        <v>1364</v>
      </c>
      <c r="G781" s="6" t="s">
        <v>1365</v>
      </c>
      <c r="H781" s="4" t="s">
        <v>136</v>
      </c>
    </row>
    <row r="782" spans="1:8" ht="15.75" x14ac:dyDescent="0.25">
      <c r="A782" s="4" t="s">
        <v>1368</v>
      </c>
      <c r="B782" s="5">
        <v>37407</v>
      </c>
      <c r="C782" s="4" t="s">
        <v>6</v>
      </c>
      <c r="D782" s="4">
        <v>175</v>
      </c>
      <c r="E782" s="4">
        <v>87</v>
      </c>
      <c r="F782" s="4" t="s">
        <v>1367</v>
      </c>
      <c r="G782" s="6" t="s">
        <v>1156</v>
      </c>
      <c r="H782" s="4" t="s">
        <v>137</v>
      </c>
    </row>
    <row r="783" spans="1:8" ht="15.75" x14ac:dyDescent="0.25">
      <c r="A783" s="4" t="s">
        <v>1407</v>
      </c>
      <c r="B783" s="5">
        <v>37463</v>
      </c>
      <c r="C783" s="4" t="s">
        <v>6</v>
      </c>
      <c r="D783" s="4">
        <v>171</v>
      </c>
      <c r="E783" s="4">
        <v>76</v>
      </c>
      <c r="F783" s="4" t="s">
        <v>1406</v>
      </c>
      <c r="G783" s="6" t="s">
        <v>1292</v>
      </c>
      <c r="H783" s="4" t="s">
        <v>154</v>
      </c>
    </row>
    <row r="784" spans="1:8" ht="15.75" x14ac:dyDescent="0.25">
      <c r="A784" s="4" t="s">
        <v>1437</v>
      </c>
      <c r="B784" s="5">
        <v>37355</v>
      </c>
      <c r="C784" s="4" t="s">
        <v>6</v>
      </c>
      <c r="D784" s="4">
        <v>178</v>
      </c>
      <c r="E784" s="4">
        <v>69</v>
      </c>
      <c r="F784" s="4" t="s">
        <v>1436</v>
      </c>
      <c r="G784" s="6" t="s">
        <v>1149</v>
      </c>
      <c r="H784" s="4" t="s">
        <v>168</v>
      </c>
    </row>
    <row r="785" spans="1:8" ht="15.75" x14ac:dyDescent="0.25">
      <c r="A785" s="4" t="s">
        <v>1464</v>
      </c>
      <c r="B785" s="5">
        <v>38304</v>
      </c>
      <c r="C785" s="4" t="s">
        <v>6</v>
      </c>
      <c r="D785" s="4">
        <v>178</v>
      </c>
      <c r="E785" s="4">
        <v>59</v>
      </c>
      <c r="F785" s="4" t="s">
        <v>1463</v>
      </c>
      <c r="G785" s="6" t="s">
        <v>1379</v>
      </c>
      <c r="H785" s="4" t="s">
        <v>181</v>
      </c>
    </row>
    <row r="786" spans="1:8" ht="15.75" x14ac:dyDescent="0.25">
      <c r="A786" s="4" t="s">
        <v>1497</v>
      </c>
      <c r="B786" s="5">
        <v>37538</v>
      </c>
      <c r="C786" s="4" t="s">
        <v>6</v>
      </c>
      <c r="D786" s="4">
        <v>155</v>
      </c>
      <c r="E786" s="4">
        <v>68</v>
      </c>
      <c r="F786" s="4" t="s">
        <v>1495</v>
      </c>
      <c r="G786" s="6" t="s">
        <v>1496</v>
      </c>
      <c r="H786" s="4" t="s">
        <v>196</v>
      </c>
    </row>
    <row r="787" spans="1:8" ht="15.75" x14ac:dyDescent="0.25">
      <c r="A787" s="4" t="s">
        <v>1513</v>
      </c>
      <c r="B787" s="5">
        <v>37768</v>
      </c>
      <c r="C787" s="4" t="s">
        <v>6</v>
      </c>
      <c r="D787" s="4">
        <v>173</v>
      </c>
      <c r="E787" s="4">
        <v>76</v>
      </c>
      <c r="F787" s="4" t="s">
        <v>1512</v>
      </c>
      <c r="G787" s="6" t="s">
        <v>1161</v>
      </c>
      <c r="H787" s="4" t="s">
        <v>204</v>
      </c>
    </row>
    <row r="788" spans="1:8" ht="15.75" x14ac:dyDescent="0.25">
      <c r="A788" s="4" t="s">
        <v>1536</v>
      </c>
      <c r="B788" s="5">
        <v>37556</v>
      </c>
      <c r="C788" s="4" t="s">
        <v>6</v>
      </c>
      <c r="D788" s="4">
        <v>167</v>
      </c>
      <c r="E788" s="4">
        <v>55</v>
      </c>
      <c r="F788" s="4" t="s">
        <v>1535</v>
      </c>
      <c r="G788" s="6" t="s">
        <v>1057</v>
      </c>
      <c r="H788" s="4" t="s">
        <v>214</v>
      </c>
    </row>
    <row r="789" spans="1:8" ht="15.75" x14ac:dyDescent="0.25">
      <c r="A789" s="4" t="s">
        <v>1538</v>
      </c>
      <c r="B789" s="5">
        <v>37425</v>
      </c>
      <c r="C789" s="4" t="s">
        <v>6</v>
      </c>
      <c r="D789" s="4">
        <v>170</v>
      </c>
      <c r="E789" s="4">
        <v>65</v>
      </c>
      <c r="F789" s="4" t="s">
        <v>1537</v>
      </c>
      <c r="G789" s="6" t="s">
        <v>1531</v>
      </c>
      <c r="H789" s="4" t="s">
        <v>215</v>
      </c>
    </row>
    <row r="790" spans="1:8" ht="15.75" x14ac:dyDescent="0.25">
      <c r="A790" s="4" t="s">
        <v>1548</v>
      </c>
      <c r="B790" s="5">
        <v>37179</v>
      </c>
      <c r="C790" s="4" t="s">
        <v>6</v>
      </c>
      <c r="D790" s="4">
        <v>158</v>
      </c>
      <c r="E790" s="4">
        <v>53</v>
      </c>
      <c r="F790" s="4" t="s">
        <v>1547</v>
      </c>
      <c r="G790" s="6" t="s">
        <v>1329</v>
      </c>
      <c r="H790" s="4" t="s">
        <v>220</v>
      </c>
    </row>
    <row r="791" spans="1:8" ht="15.75" x14ac:dyDescent="0.25">
      <c r="A791" s="4" t="s">
        <v>1564</v>
      </c>
      <c r="B791" s="5">
        <v>37907</v>
      </c>
      <c r="C791" s="4" t="s">
        <v>6</v>
      </c>
      <c r="D791" s="4">
        <v>169</v>
      </c>
      <c r="E791" s="4">
        <v>70</v>
      </c>
      <c r="F791" s="4" t="s">
        <v>1563</v>
      </c>
      <c r="G791" s="6" t="s">
        <v>1246</v>
      </c>
      <c r="H791" s="4" t="s">
        <v>228</v>
      </c>
    </row>
    <row r="792" spans="1:8" ht="15.75" x14ac:dyDescent="0.25">
      <c r="A792" s="4" t="s">
        <v>1597</v>
      </c>
      <c r="B792" s="5">
        <v>37105</v>
      </c>
      <c r="C792" s="4" t="s">
        <v>6</v>
      </c>
      <c r="D792" s="4">
        <v>171</v>
      </c>
      <c r="E792" s="4">
        <v>69</v>
      </c>
      <c r="F792" s="4" t="s">
        <v>1596</v>
      </c>
      <c r="G792" s="6" t="s">
        <v>1099</v>
      </c>
      <c r="H792" s="4" t="s">
        <v>243</v>
      </c>
    </row>
    <row r="793" spans="1:8" ht="15.75" x14ac:dyDescent="0.25">
      <c r="A793" s="4" t="s">
        <v>1611</v>
      </c>
      <c r="B793" s="5">
        <v>37780</v>
      </c>
      <c r="C793" s="4" t="s">
        <v>6</v>
      </c>
      <c r="D793" s="4">
        <v>178</v>
      </c>
      <c r="E793" s="4">
        <v>77</v>
      </c>
      <c r="F793" s="4" t="s">
        <v>1610</v>
      </c>
      <c r="G793" s="6" t="s">
        <v>1141</v>
      </c>
      <c r="H793" s="4" t="s">
        <v>250</v>
      </c>
    </row>
    <row r="794" spans="1:8" ht="15.75" x14ac:dyDescent="0.25">
      <c r="A794" s="4" t="s">
        <v>1637</v>
      </c>
      <c r="B794" s="5">
        <v>37902</v>
      </c>
      <c r="C794" s="4" t="s">
        <v>6</v>
      </c>
      <c r="D794" s="4">
        <v>157</v>
      </c>
      <c r="E794" s="4">
        <v>79</v>
      </c>
      <c r="F794" s="4" t="s">
        <v>1636</v>
      </c>
      <c r="G794" s="6" t="s">
        <v>1099</v>
      </c>
      <c r="H794" s="4" t="s">
        <v>263</v>
      </c>
    </row>
    <row r="795" spans="1:8" ht="15.75" x14ac:dyDescent="0.25">
      <c r="A795" s="4" t="s">
        <v>1665</v>
      </c>
      <c r="B795" s="5">
        <v>37125</v>
      </c>
      <c r="C795" s="4" t="s">
        <v>6</v>
      </c>
      <c r="D795" s="4">
        <v>164</v>
      </c>
      <c r="E795" s="4">
        <v>76</v>
      </c>
      <c r="F795" s="4" t="s">
        <v>1664</v>
      </c>
      <c r="G795" s="6" t="s">
        <v>1278</v>
      </c>
      <c r="H795" s="4" t="s">
        <v>277</v>
      </c>
    </row>
    <row r="796" spans="1:8" ht="15.75" x14ac:dyDescent="0.25">
      <c r="A796" s="4" t="s">
        <v>1675</v>
      </c>
      <c r="B796" s="5">
        <v>38341</v>
      </c>
      <c r="C796" s="4" t="s">
        <v>6</v>
      </c>
      <c r="D796" s="4">
        <v>177</v>
      </c>
      <c r="E796" s="4">
        <v>70</v>
      </c>
      <c r="F796" s="4" t="s">
        <v>1674</v>
      </c>
      <c r="G796" s="6" t="s">
        <v>1287</v>
      </c>
      <c r="H796" s="4" t="s">
        <v>282</v>
      </c>
    </row>
    <row r="797" spans="1:8" ht="15.75" x14ac:dyDescent="0.25">
      <c r="A797" s="4" t="s">
        <v>1682</v>
      </c>
      <c r="B797" s="5">
        <v>38002</v>
      </c>
      <c r="C797" s="4" t="s">
        <v>6</v>
      </c>
      <c r="D797" s="4">
        <v>165</v>
      </c>
      <c r="E797" s="4">
        <v>93</v>
      </c>
      <c r="F797" s="4" t="s">
        <v>1681</v>
      </c>
      <c r="G797" s="6" t="s">
        <v>1395</v>
      </c>
      <c r="H797" s="4" t="s">
        <v>285</v>
      </c>
    </row>
    <row r="798" spans="1:8" ht="15.75" x14ac:dyDescent="0.25">
      <c r="A798" s="4" t="s">
        <v>1686</v>
      </c>
      <c r="B798" s="5">
        <v>38141</v>
      </c>
      <c r="C798" s="4" t="s">
        <v>6</v>
      </c>
      <c r="D798" s="4">
        <v>172</v>
      </c>
      <c r="E798" s="4">
        <v>74</v>
      </c>
      <c r="F798" s="4" t="s">
        <v>1685</v>
      </c>
      <c r="G798" s="6" t="s">
        <v>1428</v>
      </c>
      <c r="H798" s="4" t="s">
        <v>287</v>
      </c>
    </row>
    <row r="799" spans="1:8" ht="15.75" x14ac:dyDescent="0.25">
      <c r="A799" s="4" t="s">
        <v>1698</v>
      </c>
      <c r="B799" s="5">
        <v>37793</v>
      </c>
      <c r="C799" s="4" t="s">
        <v>6</v>
      </c>
      <c r="D799" s="4">
        <v>167</v>
      </c>
      <c r="E799" s="4">
        <v>76</v>
      </c>
      <c r="F799" s="4" t="s">
        <v>1697</v>
      </c>
      <c r="G799" s="6" t="s">
        <v>1428</v>
      </c>
      <c r="H799" s="4" t="s">
        <v>293</v>
      </c>
    </row>
    <row r="800" spans="1:8" ht="15.75" x14ac:dyDescent="0.25">
      <c r="A800" s="4" t="s">
        <v>1705</v>
      </c>
      <c r="B800" s="5">
        <v>37820</v>
      </c>
      <c r="C800" s="4" t="s">
        <v>6</v>
      </c>
      <c r="D800" s="4">
        <v>153</v>
      </c>
      <c r="E800" s="4">
        <v>49</v>
      </c>
      <c r="F800" s="4" t="s">
        <v>1703</v>
      </c>
      <c r="G800" s="6" t="s">
        <v>1704</v>
      </c>
      <c r="H800" s="4" t="s">
        <v>296</v>
      </c>
    </row>
    <row r="801" spans="1:8" ht="15.75" x14ac:dyDescent="0.25">
      <c r="A801" s="4" t="s">
        <v>1722</v>
      </c>
      <c r="B801" s="5">
        <v>37125</v>
      </c>
      <c r="C801" s="4" t="s">
        <v>6</v>
      </c>
      <c r="D801" s="4">
        <v>158</v>
      </c>
      <c r="E801" s="4">
        <v>64</v>
      </c>
      <c r="F801" s="4" t="s">
        <v>1721</v>
      </c>
      <c r="G801" s="6" t="s">
        <v>1057</v>
      </c>
      <c r="H801" s="4" t="s">
        <v>304</v>
      </c>
    </row>
    <row r="802" spans="1:8" ht="15.75" x14ac:dyDescent="0.25">
      <c r="A802" s="4" t="s">
        <v>1724</v>
      </c>
      <c r="B802" s="5">
        <v>37438</v>
      </c>
      <c r="C802" s="4" t="s">
        <v>6</v>
      </c>
      <c r="D802" s="4">
        <v>158</v>
      </c>
      <c r="E802" s="4">
        <v>89</v>
      </c>
      <c r="F802" s="4" t="s">
        <v>1723</v>
      </c>
      <c r="G802" s="6" t="s">
        <v>1316</v>
      </c>
      <c r="H802" s="4" t="s">
        <v>305</v>
      </c>
    </row>
    <row r="803" spans="1:8" ht="15.75" x14ac:dyDescent="0.25">
      <c r="A803" s="4" t="s">
        <v>1738</v>
      </c>
      <c r="B803" s="5">
        <v>37364</v>
      </c>
      <c r="C803" s="4" t="s">
        <v>6</v>
      </c>
      <c r="D803" s="4">
        <v>172</v>
      </c>
      <c r="E803" s="4">
        <v>76</v>
      </c>
      <c r="F803" s="4" t="s">
        <v>1737</v>
      </c>
      <c r="G803" s="6" t="s">
        <v>1316</v>
      </c>
      <c r="H803" s="4" t="s">
        <v>312</v>
      </c>
    </row>
    <row r="804" spans="1:8" ht="15.75" x14ac:dyDescent="0.25">
      <c r="A804" s="4" t="s">
        <v>1761</v>
      </c>
      <c r="B804" s="5">
        <v>38125</v>
      </c>
      <c r="C804" s="4" t="s">
        <v>6</v>
      </c>
      <c r="D804" s="4">
        <v>168</v>
      </c>
      <c r="E804" s="4">
        <v>88</v>
      </c>
      <c r="F804" s="4" t="s">
        <v>1760</v>
      </c>
      <c r="G804" s="6" t="s">
        <v>1241</v>
      </c>
      <c r="H804" s="4" t="s">
        <v>322</v>
      </c>
    </row>
    <row r="805" spans="1:8" ht="15.75" x14ac:dyDescent="0.25">
      <c r="A805" s="4" t="s">
        <v>1766</v>
      </c>
      <c r="B805" s="5">
        <v>37390</v>
      </c>
      <c r="C805" s="4" t="s">
        <v>6</v>
      </c>
      <c r="D805" s="4">
        <v>153</v>
      </c>
      <c r="E805" s="4">
        <v>49</v>
      </c>
      <c r="F805" s="4" t="s">
        <v>1679</v>
      </c>
      <c r="G805" s="6" t="s">
        <v>1292</v>
      </c>
      <c r="H805" s="4" t="s">
        <v>325</v>
      </c>
    </row>
    <row r="806" spans="1:8" ht="15.75" x14ac:dyDescent="0.25">
      <c r="A806" s="4" t="s">
        <v>1796</v>
      </c>
      <c r="B806" s="5">
        <v>37667</v>
      </c>
      <c r="C806" s="4" t="s">
        <v>6</v>
      </c>
      <c r="D806" s="4">
        <v>151</v>
      </c>
      <c r="E806" s="4">
        <v>59</v>
      </c>
      <c r="F806" s="4" t="s">
        <v>1795</v>
      </c>
      <c r="G806" s="6" t="s">
        <v>1201</v>
      </c>
      <c r="H806" s="4" t="s">
        <v>340</v>
      </c>
    </row>
    <row r="807" spans="1:8" ht="15.75" x14ac:dyDescent="0.25">
      <c r="A807" s="4" t="s">
        <v>1802</v>
      </c>
      <c r="B807" s="5">
        <v>37431</v>
      </c>
      <c r="C807" s="4" t="s">
        <v>6</v>
      </c>
      <c r="D807" s="4">
        <v>169</v>
      </c>
      <c r="E807" s="4">
        <v>94</v>
      </c>
      <c r="F807" s="4" t="s">
        <v>1801</v>
      </c>
      <c r="G807" s="6" t="s">
        <v>1156</v>
      </c>
      <c r="H807" s="4" t="s">
        <v>343</v>
      </c>
    </row>
    <row r="808" spans="1:8" ht="15.75" x14ac:dyDescent="0.25">
      <c r="A808" s="4" t="s">
        <v>1833</v>
      </c>
      <c r="B808" s="5">
        <v>37131</v>
      </c>
      <c r="C808" s="4" t="s">
        <v>6</v>
      </c>
      <c r="D808" s="4">
        <v>172</v>
      </c>
      <c r="E808" s="4">
        <v>95</v>
      </c>
      <c r="F808" s="4" t="s">
        <v>1832</v>
      </c>
      <c r="G808" s="6" t="s">
        <v>1084</v>
      </c>
      <c r="H808" s="4" t="s">
        <v>356</v>
      </c>
    </row>
    <row r="809" spans="1:8" ht="15.75" x14ac:dyDescent="0.25">
      <c r="A809" s="4" t="s">
        <v>1895</v>
      </c>
      <c r="B809" s="5">
        <v>37540</v>
      </c>
      <c r="C809" s="4" t="s">
        <v>6</v>
      </c>
      <c r="D809" s="4">
        <v>170</v>
      </c>
      <c r="E809" s="4">
        <v>63</v>
      </c>
      <c r="F809" s="4" t="s">
        <v>1894</v>
      </c>
      <c r="G809" s="6" t="s">
        <v>1072</v>
      </c>
      <c r="H809" s="4" t="s">
        <v>386</v>
      </c>
    </row>
    <row r="810" spans="1:8" ht="15.75" x14ac:dyDescent="0.25">
      <c r="A810" s="4" t="s">
        <v>1904</v>
      </c>
      <c r="B810" s="5">
        <v>37579</v>
      </c>
      <c r="C810" s="4" t="s">
        <v>6</v>
      </c>
      <c r="D810" s="4">
        <v>165</v>
      </c>
      <c r="E810" s="4">
        <v>73</v>
      </c>
      <c r="F810" s="4" t="s">
        <v>1903</v>
      </c>
      <c r="G810" s="6" t="s">
        <v>1141</v>
      </c>
      <c r="H810" s="4" t="s">
        <v>391</v>
      </c>
    </row>
    <row r="811" spans="1:8" ht="15.75" x14ac:dyDescent="0.25">
      <c r="A811" s="4" t="s">
        <v>1952</v>
      </c>
      <c r="B811" s="5">
        <v>37485</v>
      </c>
      <c r="C811" s="4" t="s">
        <v>6</v>
      </c>
      <c r="D811" s="4">
        <v>175</v>
      </c>
      <c r="E811" s="4">
        <v>75</v>
      </c>
      <c r="F811" s="4" t="s">
        <v>1951</v>
      </c>
      <c r="G811" s="6" t="s">
        <v>1102</v>
      </c>
      <c r="H811" s="4" t="s">
        <v>414</v>
      </c>
    </row>
    <row r="812" spans="1:8" ht="15.75" x14ac:dyDescent="0.25">
      <c r="A812" s="4" t="s">
        <v>1981</v>
      </c>
      <c r="B812" s="5">
        <v>38152</v>
      </c>
      <c r="C812" s="4" t="s">
        <v>6</v>
      </c>
      <c r="D812" s="4">
        <v>159</v>
      </c>
      <c r="E812" s="4">
        <v>47</v>
      </c>
      <c r="F812" s="4" t="s">
        <v>1980</v>
      </c>
      <c r="G812" s="6" t="s">
        <v>1246</v>
      </c>
      <c r="H812" s="4" t="s">
        <v>427</v>
      </c>
    </row>
    <row r="813" spans="1:8" ht="15.75" x14ac:dyDescent="0.25">
      <c r="A813" s="4" t="s">
        <v>2002</v>
      </c>
      <c r="B813" s="5">
        <v>38466</v>
      </c>
      <c r="C813" s="4" t="s">
        <v>6</v>
      </c>
      <c r="D813" s="4">
        <v>159</v>
      </c>
      <c r="E813" s="4">
        <v>71</v>
      </c>
      <c r="F813" s="4" t="s">
        <v>2001</v>
      </c>
      <c r="G813" s="6" t="s">
        <v>1178</v>
      </c>
      <c r="H813" s="4" t="s">
        <v>438</v>
      </c>
    </row>
    <row r="814" spans="1:8" ht="15.75" x14ac:dyDescent="0.25">
      <c r="A814" s="4" t="s">
        <v>2010</v>
      </c>
      <c r="B814" s="5">
        <v>37258</v>
      </c>
      <c r="C814" s="4" t="s">
        <v>6</v>
      </c>
      <c r="D814" s="4">
        <v>174</v>
      </c>
      <c r="E814" s="4">
        <v>47</v>
      </c>
      <c r="F814" s="4" t="s">
        <v>2009</v>
      </c>
      <c r="G814" s="6" t="s">
        <v>1816</v>
      </c>
      <c r="H814" s="4" t="s">
        <v>441</v>
      </c>
    </row>
    <row r="815" spans="1:8" ht="15.75" x14ac:dyDescent="0.25">
      <c r="A815" s="4" t="s">
        <v>2032</v>
      </c>
      <c r="B815" s="5">
        <v>37018</v>
      </c>
      <c r="C815" s="4" t="s">
        <v>6</v>
      </c>
      <c r="D815" s="4">
        <v>178</v>
      </c>
      <c r="E815" s="4">
        <v>82</v>
      </c>
      <c r="F815" s="4" t="s">
        <v>2031</v>
      </c>
      <c r="G815" s="6" t="s">
        <v>1774</v>
      </c>
      <c r="H815" s="4" t="s">
        <v>452</v>
      </c>
    </row>
    <row r="816" spans="1:8" ht="15.75" x14ac:dyDescent="0.25">
      <c r="A816" s="4" t="s">
        <v>2073</v>
      </c>
      <c r="B816" s="5">
        <v>37873</v>
      </c>
      <c r="C816" s="4" t="s">
        <v>6</v>
      </c>
      <c r="D816" s="4">
        <v>151</v>
      </c>
      <c r="E816" s="4">
        <v>48</v>
      </c>
      <c r="F816" s="4" t="s">
        <v>2072</v>
      </c>
      <c r="G816" s="6" t="s">
        <v>1144</v>
      </c>
      <c r="H816" s="4" t="s">
        <v>473</v>
      </c>
    </row>
    <row r="817" spans="1:8" ht="15.75" x14ac:dyDescent="0.25">
      <c r="A817" s="4" t="s">
        <v>2081</v>
      </c>
      <c r="B817" s="5">
        <v>37996</v>
      </c>
      <c r="C817" s="4" t="s">
        <v>6</v>
      </c>
      <c r="D817" s="4">
        <v>168</v>
      </c>
      <c r="E817" s="4">
        <v>62</v>
      </c>
      <c r="F817" s="4" t="s">
        <v>2080</v>
      </c>
      <c r="G817" s="6" t="s">
        <v>1281</v>
      </c>
      <c r="H817" s="4" t="s">
        <v>477</v>
      </c>
    </row>
    <row r="818" spans="1:8" ht="15.75" x14ac:dyDescent="0.25">
      <c r="A818" s="4" t="s">
        <v>2089</v>
      </c>
      <c r="B818" s="5">
        <v>37479</v>
      </c>
      <c r="C818" s="4" t="s">
        <v>6</v>
      </c>
      <c r="D818" s="4">
        <v>158</v>
      </c>
      <c r="E818" s="4">
        <v>45</v>
      </c>
      <c r="F818" s="4" t="s">
        <v>2088</v>
      </c>
      <c r="G818" s="6" t="s">
        <v>1303</v>
      </c>
      <c r="H818" s="4" t="s">
        <v>481</v>
      </c>
    </row>
    <row r="819" spans="1:8" ht="15.75" x14ac:dyDescent="0.25">
      <c r="A819" s="4" t="s">
        <v>2117</v>
      </c>
      <c r="B819" s="5">
        <v>37117</v>
      </c>
      <c r="C819" s="4" t="s">
        <v>6</v>
      </c>
      <c r="D819" s="4">
        <v>170</v>
      </c>
      <c r="E819" s="4">
        <v>48</v>
      </c>
      <c r="F819" s="4" t="s">
        <v>2116</v>
      </c>
      <c r="G819" s="6" t="s">
        <v>1133</v>
      </c>
      <c r="H819" s="4" t="s">
        <v>495</v>
      </c>
    </row>
    <row r="820" spans="1:8" ht="15.75" x14ac:dyDescent="0.25">
      <c r="A820" s="4" t="s">
        <v>2129</v>
      </c>
      <c r="B820" s="5">
        <v>37870</v>
      </c>
      <c r="C820" s="4" t="s">
        <v>6</v>
      </c>
      <c r="D820" s="4">
        <v>177</v>
      </c>
      <c r="E820" s="4">
        <v>69</v>
      </c>
      <c r="F820" s="4" t="s">
        <v>2128</v>
      </c>
      <c r="G820" s="6" t="s">
        <v>1404</v>
      </c>
      <c r="H820" s="4" t="s">
        <v>501</v>
      </c>
    </row>
    <row r="821" spans="1:8" ht="15.75" x14ac:dyDescent="0.25">
      <c r="A821" s="4" t="s">
        <v>2147</v>
      </c>
      <c r="B821" s="5">
        <v>37629</v>
      </c>
      <c r="C821" s="4" t="s">
        <v>6</v>
      </c>
      <c r="D821" s="4">
        <v>180</v>
      </c>
      <c r="E821" s="4">
        <v>53</v>
      </c>
      <c r="F821" s="4" t="s">
        <v>2146</v>
      </c>
      <c r="G821" s="6" t="s">
        <v>1521</v>
      </c>
      <c r="H821" s="4" t="s">
        <v>510</v>
      </c>
    </row>
    <row r="822" spans="1:8" ht="15.75" x14ac:dyDescent="0.25">
      <c r="A822" s="4" t="s">
        <v>2170</v>
      </c>
      <c r="B822" s="5">
        <v>38157</v>
      </c>
      <c r="C822" s="4" t="s">
        <v>6</v>
      </c>
      <c r="D822" s="4">
        <v>173</v>
      </c>
      <c r="E822" s="4">
        <v>63</v>
      </c>
      <c r="F822" s="4" t="s">
        <v>2169</v>
      </c>
      <c r="G822" s="6" t="s">
        <v>1251</v>
      </c>
      <c r="H822" s="4" t="s">
        <v>522</v>
      </c>
    </row>
    <row r="823" spans="1:8" ht="15.75" x14ac:dyDescent="0.25">
      <c r="A823" s="4" t="s">
        <v>2208</v>
      </c>
      <c r="B823" s="5">
        <v>37443</v>
      </c>
      <c r="C823" s="4" t="s">
        <v>6</v>
      </c>
      <c r="D823" s="4">
        <v>161</v>
      </c>
      <c r="E823" s="4">
        <v>74</v>
      </c>
      <c r="F823" s="4" t="s">
        <v>2207</v>
      </c>
      <c r="G823" s="6" t="s">
        <v>1246</v>
      </c>
      <c r="H823" s="4" t="s">
        <v>541</v>
      </c>
    </row>
    <row r="824" spans="1:8" ht="15.75" x14ac:dyDescent="0.25">
      <c r="A824" s="4" t="s">
        <v>2218</v>
      </c>
      <c r="B824" s="5">
        <v>37637</v>
      </c>
      <c r="C824" s="4" t="s">
        <v>6</v>
      </c>
      <c r="D824" s="4">
        <v>175</v>
      </c>
      <c r="E824" s="4">
        <v>76</v>
      </c>
      <c r="F824" s="4" t="s">
        <v>2217</v>
      </c>
      <c r="G824" s="6" t="s">
        <v>1388</v>
      </c>
      <c r="H824" s="4" t="s">
        <v>546</v>
      </c>
    </row>
    <row r="825" spans="1:8" ht="15.75" x14ac:dyDescent="0.25">
      <c r="A825" s="4" t="s">
        <v>2220</v>
      </c>
      <c r="B825" s="5">
        <v>37566</v>
      </c>
      <c r="C825" s="4" t="s">
        <v>6</v>
      </c>
      <c r="D825" s="4">
        <v>170</v>
      </c>
      <c r="E825" s="4">
        <v>52</v>
      </c>
      <c r="F825" s="4" t="s">
        <v>2219</v>
      </c>
      <c r="G825" s="6" t="s">
        <v>1161</v>
      </c>
      <c r="H825" s="4" t="s">
        <v>547</v>
      </c>
    </row>
    <row r="826" spans="1:8" ht="15.75" x14ac:dyDescent="0.25">
      <c r="A826" s="4" t="s">
        <v>2228</v>
      </c>
      <c r="B826" s="5">
        <v>37705</v>
      </c>
      <c r="C826" s="4" t="s">
        <v>6</v>
      </c>
      <c r="D826" s="4">
        <v>155</v>
      </c>
      <c r="E826" s="4">
        <v>87</v>
      </c>
      <c r="F826" s="4" t="s">
        <v>2227</v>
      </c>
      <c r="G826" s="6" t="s">
        <v>1262</v>
      </c>
      <c r="H826" s="4" t="s">
        <v>551</v>
      </c>
    </row>
    <row r="827" spans="1:8" ht="15.75" x14ac:dyDescent="0.25">
      <c r="A827" s="4" t="s">
        <v>2232</v>
      </c>
      <c r="B827" s="5">
        <v>37022</v>
      </c>
      <c r="C827" s="4" t="s">
        <v>6</v>
      </c>
      <c r="D827" s="4">
        <v>161</v>
      </c>
      <c r="E827" s="4">
        <v>58</v>
      </c>
      <c r="F827" s="4" t="s">
        <v>2231</v>
      </c>
      <c r="G827" s="6" t="s">
        <v>1188</v>
      </c>
      <c r="H827" s="4" t="s">
        <v>553</v>
      </c>
    </row>
    <row r="828" spans="1:8" ht="15.75" x14ac:dyDescent="0.25">
      <c r="A828" s="4" t="s">
        <v>2241</v>
      </c>
      <c r="B828" s="5">
        <v>37703</v>
      </c>
      <c r="C828" s="4" t="s">
        <v>6</v>
      </c>
      <c r="D828" s="4">
        <v>168</v>
      </c>
      <c r="E828" s="4">
        <v>64</v>
      </c>
      <c r="F828" s="4" t="s">
        <v>2239</v>
      </c>
      <c r="G828" s="6" t="s">
        <v>2240</v>
      </c>
      <c r="H828" s="4" t="s">
        <v>557</v>
      </c>
    </row>
    <row r="829" spans="1:8" ht="15.75" x14ac:dyDescent="0.25">
      <c r="A829" s="4" t="s">
        <v>2264</v>
      </c>
      <c r="B829" s="5">
        <v>38089</v>
      </c>
      <c r="C829" s="4" t="s">
        <v>6</v>
      </c>
      <c r="D829" s="4">
        <v>171</v>
      </c>
      <c r="E829" s="4">
        <v>57</v>
      </c>
      <c r="F829" s="4" t="s">
        <v>2263</v>
      </c>
      <c r="G829" s="6" t="s">
        <v>1341</v>
      </c>
      <c r="H829" s="4" t="s">
        <v>569</v>
      </c>
    </row>
    <row r="830" spans="1:8" ht="15.75" x14ac:dyDescent="0.25">
      <c r="A830" s="4" t="s">
        <v>2283</v>
      </c>
      <c r="B830" s="5">
        <v>37964</v>
      </c>
      <c r="C830" s="4" t="s">
        <v>6</v>
      </c>
      <c r="D830" s="4">
        <v>174</v>
      </c>
      <c r="E830" s="4">
        <v>49</v>
      </c>
      <c r="F830" s="4" t="s">
        <v>1369</v>
      </c>
      <c r="G830" s="6" t="s">
        <v>1306</v>
      </c>
      <c r="H830" s="4" t="s">
        <v>579</v>
      </c>
    </row>
    <row r="831" spans="1:8" ht="15.75" x14ac:dyDescent="0.25">
      <c r="A831" s="4" t="s">
        <v>2291</v>
      </c>
      <c r="B831" s="5">
        <v>37196</v>
      </c>
      <c r="C831" s="4" t="s">
        <v>6</v>
      </c>
      <c r="D831" s="4">
        <v>174</v>
      </c>
      <c r="E831" s="4">
        <v>45</v>
      </c>
      <c r="F831" s="4" t="s">
        <v>2290</v>
      </c>
      <c r="G831" s="6" t="s">
        <v>1194</v>
      </c>
      <c r="H831" s="4" t="s">
        <v>583</v>
      </c>
    </row>
    <row r="832" spans="1:8" ht="15.75" x14ac:dyDescent="0.25">
      <c r="A832" s="4" t="s">
        <v>2303</v>
      </c>
      <c r="B832" s="5">
        <v>37753</v>
      </c>
      <c r="C832" s="4" t="s">
        <v>6</v>
      </c>
      <c r="D832" s="4">
        <v>172</v>
      </c>
      <c r="E832" s="4">
        <v>62</v>
      </c>
      <c r="F832" s="4" t="s">
        <v>2302</v>
      </c>
      <c r="G832" s="6" t="s">
        <v>1089</v>
      </c>
      <c r="H832" s="4" t="s">
        <v>588</v>
      </c>
    </row>
    <row r="833" spans="1:8" ht="15.75" x14ac:dyDescent="0.25">
      <c r="A833" s="4" t="s">
        <v>2317</v>
      </c>
      <c r="B833" s="5">
        <v>38232</v>
      </c>
      <c r="C833" s="4" t="s">
        <v>6</v>
      </c>
      <c r="D833" s="4">
        <v>159</v>
      </c>
      <c r="E833" s="4">
        <v>46</v>
      </c>
      <c r="F833" s="4" t="s">
        <v>2316</v>
      </c>
      <c r="G833" s="6" t="s">
        <v>1057</v>
      </c>
      <c r="H833" s="4" t="s">
        <v>595</v>
      </c>
    </row>
    <row r="834" spans="1:8" ht="15.75" x14ac:dyDescent="0.25">
      <c r="A834" s="4" t="s">
        <v>2335</v>
      </c>
      <c r="B834" s="5">
        <v>37506</v>
      </c>
      <c r="C834" s="4" t="s">
        <v>6</v>
      </c>
      <c r="D834" s="4">
        <v>155</v>
      </c>
      <c r="E834" s="4">
        <v>69</v>
      </c>
      <c r="F834" s="4" t="s">
        <v>2334</v>
      </c>
      <c r="G834" s="6" t="s">
        <v>1063</v>
      </c>
      <c r="H834" s="4" t="s">
        <v>604</v>
      </c>
    </row>
    <row r="835" spans="1:8" ht="15.75" x14ac:dyDescent="0.25">
      <c r="A835" s="4" t="s">
        <v>2351</v>
      </c>
      <c r="B835" s="5">
        <v>37273</v>
      </c>
      <c r="C835" s="4" t="s">
        <v>6</v>
      </c>
      <c r="D835" s="4">
        <v>156</v>
      </c>
      <c r="E835" s="4">
        <v>62</v>
      </c>
      <c r="F835" s="4" t="s">
        <v>2350</v>
      </c>
      <c r="G835" s="6" t="s">
        <v>1923</v>
      </c>
      <c r="H835" s="4" t="s">
        <v>611</v>
      </c>
    </row>
    <row r="836" spans="1:8" ht="15.75" x14ac:dyDescent="0.25">
      <c r="A836" s="4" t="s">
        <v>2373</v>
      </c>
      <c r="B836" s="5">
        <v>37574</v>
      </c>
      <c r="C836" s="4" t="s">
        <v>6</v>
      </c>
      <c r="D836" s="4">
        <v>158</v>
      </c>
      <c r="E836" s="4">
        <v>92</v>
      </c>
      <c r="F836" s="4" t="s">
        <v>2372</v>
      </c>
      <c r="G836" s="6" t="s">
        <v>1370</v>
      </c>
      <c r="H836" s="4" t="s">
        <v>622</v>
      </c>
    </row>
    <row r="837" spans="1:8" ht="15.75" x14ac:dyDescent="0.25">
      <c r="A837" s="4" t="s">
        <v>2465</v>
      </c>
      <c r="B837" s="5">
        <v>37041</v>
      </c>
      <c r="C837" s="4" t="s">
        <v>6</v>
      </c>
      <c r="D837" s="4">
        <v>153</v>
      </c>
      <c r="E837" s="4">
        <v>52</v>
      </c>
      <c r="F837" s="4" t="s">
        <v>2464</v>
      </c>
      <c r="G837" s="6" t="s">
        <v>1217</v>
      </c>
      <c r="H837" s="4" t="s">
        <v>668</v>
      </c>
    </row>
    <row r="838" spans="1:8" ht="15.75" x14ac:dyDescent="0.25">
      <c r="A838" s="4" t="s">
        <v>2489</v>
      </c>
      <c r="B838" s="5">
        <v>37556</v>
      </c>
      <c r="C838" s="4" t="s">
        <v>6</v>
      </c>
      <c r="D838" s="4">
        <v>171</v>
      </c>
      <c r="E838" s="4">
        <v>83</v>
      </c>
      <c r="F838" s="4" t="s">
        <v>2488</v>
      </c>
      <c r="G838" s="6" t="s">
        <v>1069</v>
      </c>
      <c r="H838" s="4" t="s">
        <v>680</v>
      </c>
    </row>
    <row r="839" spans="1:8" ht="15.75" x14ac:dyDescent="0.25">
      <c r="A839" s="4" t="s">
        <v>2493</v>
      </c>
      <c r="B839" s="5">
        <v>38077</v>
      </c>
      <c r="C839" s="4" t="s">
        <v>6</v>
      </c>
      <c r="D839" s="4">
        <v>164</v>
      </c>
      <c r="E839" s="4">
        <v>78</v>
      </c>
      <c r="F839" s="4" t="s">
        <v>2492</v>
      </c>
      <c r="G839" s="6" t="s">
        <v>1094</v>
      </c>
      <c r="H839" s="4" t="s">
        <v>682</v>
      </c>
    </row>
    <row r="840" spans="1:8" ht="15.75" x14ac:dyDescent="0.25">
      <c r="A840" s="4" t="s">
        <v>2505</v>
      </c>
      <c r="B840" s="5">
        <v>37235</v>
      </c>
      <c r="C840" s="4" t="s">
        <v>6</v>
      </c>
      <c r="D840" s="4">
        <v>154</v>
      </c>
      <c r="E840" s="4">
        <v>71</v>
      </c>
      <c r="F840" s="4" t="s">
        <v>2504</v>
      </c>
      <c r="G840" s="6" t="s">
        <v>1477</v>
      </c>
      <c r="H840" s="4" t="s">
        <v>688</v>
      </c>
    </row>
    <row r="841" spans="1:8" ht="15.75" x14ac:dyDescent="0.25">
      <c r="A841" s="4" t="s">
        <v>2525</v>
      </c>
      <c r="B841" s="5">
        <v>37900</v>
      </c>
      <c r="C841" s="4" t="s">
        <v>6</v>
      </c>
      <c r="D841" s="4">
        <v>162</v>
      </c>
      <c r="E841" s="4">
        <v>57</v>
      </c>
      <c r="F841" s="4" t="s">
        <v>2524</v>
      </c>
      <c r="G841" s="6" t="s">
        <v>1102</v>
      </c>
      <c r="H841" s="4" t="s">
        <v>698</v>
      </c>
    </row>
    <row r="842" spans="1:8" ht="15.75" x14ac:dyDescent="0.25">
      <c r="A842" s="4" t="s">
        <v>2528</v>
      </c>
      <c r="B842" s="5">
        <v>37668</v>
      </c>
      <c r="C842" s="4" t="s">
        <v>6</v>
      </c>
      <c r="D842" s="4">
        <v>174</v>
      </c>
      <c r="E842" s="4">
        <v>49</v>
      </c>
      <c r="F842" s="4" t="s">
        <v>2527</v>
      </c>
      <c r="G842" s="6" t="s">
        <v>1167</v>
      </c>
      <c r="H842" s="4" t="s">
        <v>700</v>
      </c>
    </row>
    <row r="843" spans="1:8" ht="15.75" x14ac:dyDescent="0.25">
      <c r="A843" s="4" t="s">
        <v>2532</v>
      </c>
      <c r="B843" s="5">
        <v>37435</v>
      </c>
      <c r="C843" s="4" t="s">
        <v>6</v>
      </c>
      <c r="D843" s="4">
        <v>166</v>
      </c>
      <c r="E843" s="4">
        <v>73</v>
      </c>
      <c r="F843" s="4" t="s">
        <v>2531</v>
      </c>
      <c r="G843" s="6" t="s">
        <v>1066</v>
      </c>
      <c r="H843" s="4" t="s">
        <v>702</v>
      </c>
    </row>
    <row r="844" spans="1:8" ht="15.75" x14ac:dyDescent="0.25">
      <c r="A844" s="4" t="s">
        <v>2538</v>
      </c>
      <c r="B844" s="5">
        <v>37163</v>
      </c>
      <c r="C844" s="4" t="s">
        <v>6</v>
      </c>
      <c r="D844" s="4">
        <v>179</v>
      </c>
      <c r="E844" s="4">
        <v>92</v>
      </c>
      <c r="F844" s="4" t="s">
        <v>2537</v>
      </c>
      <c r="G844" s="6" t="s">
        <v>1161</v>
      </c>
      <c r="H844" s="4" t="s">
        <v>705</v>
      </c>
    </row>
    <row r="845" spans="1:8" ht="15.75" x14ac:dyDescent="0.25">
      <c r="A845" s="4" t="s">
        <v>2576</v>
      </c>
      <c r="B845" s="5">
        <v>38028</v>
      </c>
      <c r="C845" s="4" t="s">
        <v>6</v>
      </c>
      <c r="D845" s="4">
        <v>171</v>
      </c>
      <c r="E845" s="4">
        <v>73</v>
      </c>
      <c r="F845" s="4" t="s">
        <v>2575</v>
      </c>
      <c r="G845" s="6" t="s">
        <v>1474</v>
      </c>
      <c r="H845" s="4" t="s">
        <v>725</v>
      </c>
    </row>
    <row r="846" spans="1:8" ht="15.75" x14ac:dyDescent="0.25">
      <c r="A846" s="4" t="s">
        <v>2599</v>
      </c>
      <c r="B846" s="5">
        <v>38048</v>
      </c>
      <c r="C846" s="4" t="s">
        <v>6</v>
      </c>
      <c r="D846" s="4">
        <v>165</v>
      </c>
      <c r="E846" s="4">
        <v>75</v>
      </c>
      <c r="F846" s="4" t="s">
        <v>2598</v>
      </c>
      <c r="G846" s="6" t="s">
        <v>1278</v>
      </c>
      <c r="H846" s="4" t="s">
        <v>736</v>
      </c>
    </row>
    <row r="847" spans="1:8" ht="15.75" x14ac:dyDescent="0.25">
      <c r="A847" s="4" t="s">
        <v>2643</v>
      </c>
      <c r="B847" s="5">
        <v>37436</v>
      </c>
      <c r="C847" s="4" t="s">
        <v>6</v>
      </c>
      <c r="D847" s="4">
        <v>155</v>
      </c>
      <c r="E847" s="4">
        <v>58</v>
      </c>
      <c r="F847" s="4" t="s">
        <v>2642</v>
      </c>
      <c r="G847" s="6" t="s">
        <v>1254</v>
      </c>
      <c r="H847" s="4" t="s">
        <v>758</v>
      </c>
    </row>
    <row r="848" spans="1:8" ht="15.75" x14ac:dyDescent="0.25">
      <c r="A848" s="4" t="s">
        <v>2672</v>
      </c>
      <c r="B848" s="5">
        <v>37987</v>
      </c>
      <c r="C848" s="4" t="s">
        <v>6</v>
      </c>
      <c r="D848" s="4">
        <v>167</v>
      </c>
      <c r="E848" s="4">
        <v>75</v>
      </c>
      <c r="F848" s="4" t="s">
        <v>2671</v>
      </c>
      <c r="G848" s="6" t="s">
        <v>1212</v>
      </c>
      <c r="H848" s="4" t="s">
        <v>773</v>
      </c>
    </row>
    <row r="849" spans="1:8" ht="15.75" x14ac:dyDescent="0.25">
      <c r="A849" s="4" t="s">
        <v>2677</v>
      </c>
      <c r="B849" s="5">
        <v>37084</v>
      </c>
      <c r="C849" s="4" t="s">
        <v>6</v>
      </c>
      <c r="D849" s="4">
        <v>150</v>
      </c>
      <c r="E849" s="4">
        <v>48</v>
      </c>
      <c r="F849" s="4" t="s">
        <v>2676</v>
      </c>
      <c r="G849" s="6" t="s">
        <v>1341</v>
      </c>
      <c r="H849" s="4" t="s">
        <v>776</v>
      </c>
    </row>
    <row r="850" spans="1:8" ht="15.75" x14ac:dyDescent="0.25">
      <c r="A850" s="4" t="s">
        <v>2679</v>
      </c>
      <c r="B850" s="5">
        <v>37422</v>
      </c>
      <c r="C850" s="4" t="s">
        <v>6</v>
      </c>
      <c r="D850" s="4">
        <v>150</v>
      </c>
      <c r="E850" s="4">
        <v>68</v>
      </c>
      <c r="F850" s="4" t="s">
        <v>2678</v>
      </c>
      <c r="G850" s="6" t="s">
        <v>1161</v>
      </c>
      <c r="H850" s="4" t="s">
        <v>777</v>
      </c>
    </row>
    <row r="851" spans="1:8" ht="15.75" x14ac:dyDescent="0.25">
      <c r="A851" s="4" t="s">
        <v>2697</v>
      </c>
      <c r="B851" s="5">
        <v>37047</v>
      </c>
      <c r="C851" s="4" t="s">
        <v>6</v>
      </c>
      <c r="D851" s="4">
        <v>172</v>
      </c>
      <c r="E851" s="4">
        <v>85</v>
      </c>
      <c r="F851" s="4" t="s">
        <v>2696</v>
      </c>
      <c r="G851" s="6" t="s">
        <v>1207</v>
      </c>
      <c r="H851" s="4" t="s">
        <v>786</v>
      </c>
    </row>
    <row r="852" spans="1:8" ht="15.75" x14ac:dyDescent="0.25">
      <c r="A852" s="4" t="s">
        <v>2699</v>
      </c>
      <c r="B852" s="5">
        <v>37885</v>
      </c>
      <c r="C852" s="4" t="s">
        <v>6</v>
      </c>
      <c r="D852" s="4">
        <v>163</v>
      </c>
      <c r="E852" s="4">
        <v>85</v>
      </c>
      <c r="F852" s="4" t="s">
        <v>2698</v>
      </c>
      <c r="G852" s="6" t="s">
        <v>1524</v>
      </c>
      <c r="H852" s="4" t="s">
        <v>787</v>
      </c>
    </row>
    <row r="853" spans="1:8" ht="15.75" x14ac:dyDescent="0.25">
      <c r="A853" s="4" t="s">
        <v>2713</v>
      </c>
      <c r="B853" s="5">
        <v>37113</v>
      </c>
      <c r="C853" s="4" t="s">
        <v>6</v>
      </c>
      <c r="D853" s="4">
        <v>179</v>
      </c>
      <c r="E853" s="4">
        <v>57</v>
      </c>
      <c r="F853" s="4" t="s">
        <v>2712</v>
      </c>
      <c r="G853" s="6" t="s">
        <v>1084</v>
      </c>
      <c r="H853" s="4" t="s">
        <v>794</v>
      </c>
    </row>
    <row r="854" spans="1:8" ht="15.75" x14ac:dyDescent="0.25">
      <c r="A854" s="4" t="s">
        <v>2718</v>
      </c>
      <c r="B854" s="5">
        <v>37424</v>
      </c>
      <c r="C854" s="4" t="s">
        <v>6</v>
      </c>
      <c r="D854" s="4">
        <v>180</v>
      </c>
      <c r="E854" s="4">
        <v>81</v>
      </c>
      <c r="F854" s="4" t="s">
        <v>2717</v>
      </c>
      <c r="G854" s="6" t="s">
        <v>1164</v>
      </c>
      <c r="H854" s="4" t="s">
        <v>797</v>
      </c>
    </row>
    <row r="855" spans="1:8" ht="15.75" x14ac:dyDescent="0.25">
      <c r="A855" s="4" t="s">
        <v>2720</v>
      </c>
      <c r="B855" s="5">
        <v>37149</v>
      </c>
      <c r="C855" s="4" t="s">
        <v>6</v>
      </c>
      <c r="D855" s="4">
        <v>170</v>
      </c>
      <c r="E855" s="4">
        <v>50</v>
      </c>
      <c r="F855" s="4" t="s">
        <v>2719</v>
      </c>
      <c r="G855" s="6" t="s">
        <v>1241</v>
      </c>
      <c r="H855" s="4" t="s">
        <v>798</v>
      </c>
    </row>
    <row r="856" spans="1:8" ht="15.75" x14ac:dyDescent="0.25">
      <c r="A856" s="4" t="s">
        <v>2732</v>
      </c>
      <c r="B856" s="5">
        <v>38330</v>
      </c>
      <c r="C856" s="4" t="s">
        <v>6</v>
      </c>
      <c r="D856" s="4">
        <v>161</v>
      </c>
      <c r="E856" s="4">
        <v>77</v>
      </c>
      <c r="F856" s="4" t="s">
        <v>2731</v>
      </c>
      <c r="G856" s="6" t="s">
        <v>1170</v>
      </c>
      <c r="H856" s="4" t="s">
        <v>804</v>
      </c>
    </row>
    <row r="857" spans="1:8" ht="15.75" x14ac:dyDescent="0.25">
      <c r="A857" s="4" t="s">
        <v>2748</v>
      </c>
      <c r="B857" s="5">
        <v>37157</v>
      </c>
      <c r="C857" s="4" t="s">
        <v>6</v>
      </c>
      <c r="D857" s="4">
        <v>180</v>
      </c>
      <c r="E857" s="4">
        <v>93</v>
      </c>
      <c r="F857" s="4" t="s">
        <v>2747</v>
      </c>
      <c r="G857" s="6" t="s">
        <v>1309</v>
      </c>
      <c r="H857" s="4" t="s">
        <v>812</v>
      </c>
    </row>
    <row r="858" spans="1:8" ht="15.75" x14ac:dyDescent="0.25">
      <c r="A858" s="4" t="s">
        <v>2816</v>
      </c>
      <c r="B858" s="5">
        <v>38339</v>
      </c>
      <c r="C858" s="4" t="s">
        <v>6</v>
      </c>
      <c r="D858" s="4">
        <v>180</v>
      </c>
      <c r="E858" s="4">
        <v>61</v>
      </c>
      <c r="F858" s="4" t="s">
        <v>2374</v>
      </c>
      <c r="G858" s="6" t="s">
        <v>1303</v>
      </c>
      <c r="H858" s="4" t="s">
        <v>846</v>
      </c>
    </row>
    <row r="859" spans="1:8" ht="15.75" x14ac:dyDescent="0.25">
      <c r="A859" s="4" t="s">
        <v>2830</v>
      </c>
      <c r="B859" s="5">
        <v>37711</v>
      </c>
      <c r="C859" s="4" t="s">
        <v>6</v>
      </c>
      <c r="D859" s="4">
        <v>175</v>
      </c>
      <c r="E859" s="4">
        <v>84</v>
      </c>
      <c r="F859" s="4" t="s">
        <v>2829</v>
      </c>
      <c r="G859" s="6" t="s">
        <v>1170</v>
      </c>
      <c r="H859" s="4" t="s">
        <v>852</v>
      </c>
    </row>
    <row r="860" spans="1:8" ht="15.75" x14ac:dyDescent="0.25">
      <c r="A860" s="4" t="s">
        <v>2876</v>
      </c>
      <c r="B860" s="5">
        <v>37945</v>
      </c>
      <c r="C860" s="4" t="s">
        <v>6</v>
      </c>
      <c r="D860" s="4">
        <v>163</v>
      </c>
      <c r="E860" s="4">
        <v>94</v>
      </c>
      <c r="F860" s="4" t="s">
        <v>2875</v>
      </c>
      <c r="G860" s="6" t="s">
        <v>1204</v>
      </c>
      <c r="H860" s="4" t="s">
        <v>873</v>
      </c>
    </row>
    <row r="861" spans="1:8" ht="15.75" x14ac:dyDescent="0.25">
      <c r="A861" s="4" t="s">
        <v>2896</v>
      </c>
      <c r="B861" s="5">
        <v>38462</v>
      </c>
      <c r="C861" s="4" t="s">
        <v>6</v>
      </c>
      <c r="D861" s="4">
        <v>159</v>
      </c>
      <c r="E861" s="4">
        <v>63</v>
      </c>
      <c r="F861" s="4" t="s">
        <v>2895</v>
      </c>
      <c r="G861" s="6" t="s">
        <v>1477</v>
      </c>
      <c r="H861" s="4" t="s">
        <v>883</v>
      </c>
    </row>
    <row r="862" spans="1:8" ht="15.75" x14ac:dyDescent="0.25">
      <c r="A862" s="4" t="s">
        <v>2902</v>
      </c>
      <c r="B862" s="5">
        <v>38441</v>
      </c>
      <c r="C862" s="4" t="s">
        <v>6</v>
      </c>
      <c r="D862" s="4">
        <v>164</v>
      </c>
      <c r="E862" s="4">
        <v>83</v>
      </c>
      <c r="F862" s="4" t="s">
        <v>2901</v>
      </c>
      <c r="G862" s="6" t="s">
        <v>1365</v>
      </c>
      <c r="H862" s="4" t="s">
        <v>886</v>
      </c>
    </row>
    <row r="863" spans="1:8" ht="15.75" x14ac:dyDescent="0.25">
      <c r="A863" s="4" t="s">
        <v>2906</v>
      </c>
      <c r="B863" s="5">
        <v>37317</v>
      </c>
      <c r="C863" s="4" t="s">
        <v>6</v>
      </c>
      <c r="D863" s="4">
        <v>179</v>
      </c>
      <c r="E863" s="4">
        <v>69</v>
      </c>
      <c r="F863" s="4" t="s">
        <v>2905</v>
      </c>
      <c r="G863" s="6" t="s">
        <v>1278</v>
      </c>
      <c r="H863" s="4" t="s">
        <v>888</v>
      </c>
    </row>
    <row r="864" spans="1:8" ht="15.75" x14ac:dyDescent="0.25">
      <c r="A864" s="4" t="s">
        <v>2908</v>
      </c>
      <c r="B864" s="5">
        <v>37398</v>
      </c>
      <c r="C864" s="4" t="s">
        <v>6</v>
      </c>
      <c r="D864" s="4">
        <v>178</v>
      </c>
      <c r="E864" s="4">
        <v>49</v>
      </c>
      <c r="F864" s="4" t="s">
        <v>2907</v>
      </c>
      <c r="G864" s="6" t="s">
        <v>1066</v>
      </c>
      <c r="H864" s="4" t="s">
        <v>889</v>
      </c>
    </row>
    <row r="865" spans="1:8" ht="15.75" x14ac:dyDescent="0.25">
      <c r="A865" s="4" t="s">
        <v>2918</v>
      </c>
      <c r="B865" s="5">
        <v>37479</v>
      </c>
      <c r="C865" s="4" t="s">
        <v>6</v>
      </c>
      <c r="D865" s="4">
        <v>173</v>
      </c>
      <c r="E865" s="4">
        <v>78</v>
      </c>
      <c r="F865" s="4" t="s">
        <v>2917</v>
      </c>
      <c r="G865" s="6" t="s">
        <v>1423</v>
      </c>
      <c r="H865" s="4" t="s">
        <v>894</v>
      </c>
    </row>
    <row r="866" spans="1:8" ht="15.75" x14ac:dyDescent="0.25">
      <c r="A866" s="4" t="s">
        <v>2920</v>
      </c>
      <c r="B866" s="5">
        <v>38223</v>
      </c>
      <c r="C866" s="4" t="s">
        <v>6</v>
      </c>
      <c r="D866" s="4">
        <v>173</v>
      </c>
      <c r="E866" s="4">
        <v>89</v>
      </c>
      <c r="F866" s="4" t="s">
        <v>2919</v>
      </c>
      <c r="G866" s="6" t="s">
        <v>1114</v>
      </c>
      <c r="H866" s="4" t="s">
        <v>895</v>
      </c>
    </row>
    <row r="867" spans="1:8" ht="15.75" x14ac:dyDescent="0.25">
      <c r="A867" s="4" t="s">
        <v>2936</v>
      </c>
      <c r="B867" s="5">
        <v>37084</v>
      </c>
      <c r="C867" s="4" t="s">
        <v>6</v>
      </c>
      <c r="D867" s="4">
        <v>156</v>
      </c>
      <c r="E867" s="4">
        <v>78</v>
      </c>
      <c r="F867" s="4" t="s">
        <v>2935</v>
      </c>
      <c r="G867" s="6" t="s">
        <v>1365</v>
      </c>
      <c r="H867" s="4" t="s">
        <v>903</v>
      </c>
    </row>
    <row r="868" spans="1:8" ht="15.75" x14ac:dyDescent="0.25">
      <c r="A868" s="4" t="s">
        <v>2950</v>
      </c>
      <c r="B868" s="5">
        <v>37478</v>
      </c>
      <c r="C868" s="4" t="s">
        <v>6</v>
      </c>
      <c r="D868" s="4">
        <v>180</v>
      </c>
      <c r="E868" s="4">
        <v>84</v>
      </c>
      <c r="F868" s="4" t="s">
        <v>2949</v>
      </c>
      <c r="G868" s="6" t="s">
        <v>1194</v>
      </c>
      <c r="H868" s="4" t="s">
        <v>909</v>
      </c>
    </row>
    <row r="869" spans="1:8" ht="15.75" x14ac:dyDescent="0.25">
      <c r="A869" s="4" t="s">
        <v>2958</v>
      </c>
      <c r="B869" s="5">
        <v>37502</v>
      </c>
      <c r="C869" s="4" t="s">
        <v>6</v>
      </c>
      <c r="D869" s="4">
        <v>172</v>
      </c>
      <c r="E869" s="4">
        <v>74</v>
      </c>
      <c r="F869" s="4" t="s">
        <v>2957</v>
      </c>
      <c r="G869" s="6" t="s">
        <v>1303</v>
      </c>
      <c r="H869" s="4" t="s">
        <v>913</v>
      </c>
    </row>
    <row r="870" spans="1:8" ht="15.75" x14ac:dyDescent="0.25">
      <c r="A870" s="4" t="s">
        <v>2974</v>
      </c>
      <c r="B870" s="5">
        <v>38331</v>
      </c>
      <c r="C870" s="4" t="s">
        <v>6</v>
      </c>
      <c r="D870" s="4">
        <v>161</v>
      </c>
      <c r="E870" s="4">
        <v>55</v>
      </c>
      <c r="F870" s="4" t="s">
        <v>2973</v>
      </c>
      <c r="G870" s="6" t="s">
        <v>1711</v>
      </c>
      <c r="H870" s="4" t="s">
        <v>921</v>
      </c>
    </row>
    <row r="871" spans="1:8" ht="15.75" x14ac:dyDescent="0.25">
      <c r="A871" s="4" t="s">
        <v>2990</v>
      </c>
      <c r="B871" s="5">
        <v>37988</v>
      </c>
      <c r="C871" s="4" t="s">
        <v>6</v>
      </c>
      <c r="D871" s="4">
        <v>158</v>
      </c>
      <c r="E871" s="4">
        <v>95</v>
      </c>
      <c r="F871" s="4" t="s">
        <v>2989</v>
      </c>
      <c r="G871" s="6" t="s">
        <v>1496</v>
      </c>
      <c r="H871" s="4" t="s">
        <v>929</v>
      </c>
    </row>
    <row r="872" spans="1:8" ht="15.75" x14ac:dyDescent="0.25">
      <c r="A872" s="4" t="s">
        <v>3010</v>
      </c>
      <c r="B872" s="5">
        <v>38366</v>
      </c>
      <c r="C872" s="4" t="s">
        <v>6</v>
      </c>
      <c r="D872" s="4">
        <v>167</v>
      </c>
      <c r="E872" s="4">
        <v>55</v>
      </c>
      <c r="F872" s="4" t="s">
        <v>3009</v>
      </c>
      <c r="G872" s="6" t="s">
        <v>1923</v>
      </c>
      <c r="H872" s="4" t="s">
        <v>940</v>
      </c>
    </row>
    <row r="873" spans="1:8" ht="15.75" x14ac:dyDescent="0.25">
      <c r="A873" s="4" t="s">
        <v>3012</v>
      </c>
      <c r="B873" s="5">
        <v>37699</v>
      </c>
      <c r="C873" s="4" t="s">
        <v>6</v>
      </c>
      <c r="D873" s="4">
        <v>164</v>
      </c>
      <c r="E873" s="4">
        <v>52</v>
      </c>
      <c r="F873" s="4" t="s">
        <v>3011</v>
      </c>
      <c r="G873" s="6" t="s">
        <v>1816</v>
      </c>
      <c r="H873" s="4" t="s">
        <v>941</v>
      </c>
    </row>
    <row r="874" spans="1:8" ht="15.75" x14ac:dyDescent="0.25">
      <c r="A874" s="4" t="s">
        <v>3022</v>
      </c>
      <c r="B874" s="5">
        <v>37817</v>
      </c>
      <c r="C874" s="4" t="s">
        <v>6</v>
      </c>
      <c r="D874" s="4">
        <v>163</v>
      </c>
      <c r="E874" s="4">
        <v>55</v>
      </c>
      <c r="F874" s="4" t="s">
        <v>3021</v>
      </c>
      <c r="G874" s="6" t="s">
        <v>1306</v>
      </c>
      <c r="H874" s="4" t="s">
        <v>946</v>
      </c>
    </row>
    <row r="875" spans="1:8" ht="15.75" x14ac:dyDescent="0.25">
      <c r="A875" s="4" t="s">
        <v>3025</v>
      </c>
      <c r="B875" s="5">
        <v>38066</v>
      </c>
      <c r="C875" s="4" t="s">
        <v>6</v>
      </c>
      <c r="D875" s="4">
        <v>166</v>
      </c>
      <c r="E875" s="4">
        <v>50</v>
      </c>
      <c r="F875" s="4" t="s">
        <v>1815</v>
      </c>
      <c r="G875" s="6" t="s">
        <v>1482</v>
      </c>
      <c r="H875" s="4" t="s">
        <v>948</v>
      </c>
    </row>
    <row r="876" spans="1:8" ht="15.75" x14ac:dyDescent="0.25">
      <c r="A876" s="4" t="s">
        <v>3031</v>
      </c>
      <c r="B876" s="5">
        <v>37184</v>
      </c>
      <c r="C876" s="4" t="s">
        <v>6</v>
      </c>
      <c r="D876" s="4">
        <v>156</v>
      </c>
      <c r="E876" s="4">
        <v>54</v>
      </c>
      <c r="F876" s="4" t="s">
        <v>3030</v>
      </c>
      <c r="G876" s="6" t="s">
        <v>1281</v>
      </c>
      <c r="H876" s="4" t="s">
        <v>951</v>
      </c>
    </row>
    <row r="877" spans="1:8" ht="15.75" x14ac:dyDescent="0.25">
      <c r="A877" s="4" t="s">
        <v>3035</v>
      </c>
      <c r="B877" s="5">
        <v>37028</v>
      </c>
      <c r="C877" s="4" t="s">
        <v>6</v>
      </c>
      <c r="D877" s="4">
        <v>178</v>
      </c>
      <c r="E877" s="4">
        <v>70</v>
      </c>
      <c r="F877" s="4" t="s">
        <v>3034</v>
      </c>
      <c r="G877" s="6" t="s">
        <v>1063</v>
      </c>
      <c r="H877" s="4" t="s">
        <v>953</v>
      </c>
    </row>
    <row r="878" spans="1:8" ht="15.75" x14ac:dyDescent="0.25">
      <c r="A878" s="4" t="s">
        <v>3045</v>
      </c>
      <c r="B878" s="5">
        <v>37653</v>
      </c>
      <c r="C878" s="4" t="s">
        <v>6</v>
      </c>
      <c r="D878" s="4">
        <v>163</v>
      </c>
      <c r="E878" s="4">
        <v>56</v>
      </c>
      <c r="F878" s="4" t="s">
        <v>3044</v>
      </c>
      <c r="G878" s="6" t="s">
        <v>1336</v>
      </c>
      <c r="H878" s="4" t="s">
        <v>958</v>
      </c>
    </row>
    <row r="879" spans="1:8" ht="15.75" x14ac:dyDescent="0.25">
      <c r="A879" s="4" t="s">
        <v>3057</v>
      </c>
      <c r="B879" s="5">
        <v>37625</v>
      </c>
      <c r="C879" s="4" t="s">
        <v>6</v>
      </c>
      <c r="D879" s="4">
        <v>154</v>
      </c>
      <c r="E879" s="4">
        <v>91</v>
      </c>
      <c r="F879" s="4" t="s">
        <v>3056</v>
      </c>
      <c r="G879" s="6" t="s">
        <v>1099</v>
      </c>
      <c r="H879" s="4" t="s">
        <v>964</v>
      </c>
    </row>
    <row r="880" spans="1:8" ht="15.75" x14ac:dyDescent="0.25">
      <c r="A880" s="4" t="s">
        <v>3067</v>
      </c>
      <c r="B880" s="5">
        <v>38363</v>
      </c>
      <c r="C880" s="4" t="s">
        <v>6</v>
      </c>
      <c r="D880" s="4">
        <v>172</v>
      </c>
      <c r="E880" s="4">
        <v>83</v>
      </c>
      <c r="F880" s="4" t="s">
        <v>3066</v>
      </c>
      <c r="G880" s="6" t="s">
        <v>1816</v>
      </c>
      <c r="H880" s="4" t="s">
        <v>969</v>
      </c>
    </row>
    <row r="881" spans="1:8" ht="15.75" x14ac:dyDescent="0.25">
      <c r="A881" s="4" t="s">
        <v>3080</v>
      </c>
      <c r="B881" s="5">
        <v>37647</v>
      </c>
      <c r="C881" s="4" t="s">
        <v>6</v>
      </c>
      <c r="D881" s="4">
        <v>170</v>
      </c>
      <c r="E881" s="4">
        <v>81</v>
      </c>
      <c r="F881" s="4" t="s">
        <v>3079</v>
      </c>
      <c r="G881" s="6" t="s">
        <v>1133</v>
      </c>
      <c r="H881" s="4" t="s">
        <v>976</v>
      </c>
    </row>
    <row r="882" spans="1:8" ht="15.75" x14ac:dyDescent="0.25">
      <c r="A882" s="4" t="s">
        <v>3090</v>
      </c>
      <c r="B882" s="5">
        <v>37558</v>
      </c>
      <c r="C882" s="4" t="s">
        <v>6</v>
      </c>
      <c r="D882" s="4">
        <v>179</v>
      </c>
      <c r="E882" s="4">
        <v>68</v>
      </c>
      <c r="F882" s="4" t="s">
        <v>3089</v>
      </c>
      <c r="G882" s="6" t="s">
        <v>1257</v>
      </c>
      <c r="H882" s="4" t="s">
        <v>981</v>
      </c>
    </row>
    <row r="883" spans="1:8" ht="15.75" x14ac:dyDescent="0.25">
      <c r="A883" s="4" t="s">
        <v>3106</v>
      </c>
      <c r="B883" s="5">
        <v>38468</v>
      </c>
      <c r="C883" s="4" t="s">
        <v>6</v>
      </c>
      <c r="D883" s="4">
        <v>177</v>
      </c>
      <c r="E883" s="4">
        <v>90</v>
      </c>
      <c r="F883" s="4" t="s">
        <v>3105</v>
      </c>
      <c r="G883" s="6" t="s">
        <v>1102</v>
      </c>
      <c r="H883" s="4" t="s">
        <v>989</v>
      </c>
    </row>
    <row r="884" spans="1:8" ht="15.75" x14ac:dyDescent="0.25">
      <c r="A884" s="4" t="s">
        <v>3107</v>
      </c>
      <c r="B884" s="5">
        <v>37983</v>
      </c>
      <c r="C884" s="4" t="s">
        <v>6</v>
      </c>
      <c r="D884" s="4">
        <v>152</v>
      </c>
      <c r="E884" s="4">
        <v>89</v>
      </c>
      <c r="F884" s="4" t="s">
        <v>2548</v>
      </c>
      <c r="G884" s="6" t="s">
        <v>1201</v>
      </c>
      <c r="H884" s="4" t="s">
        <v>990</v>
      </c>
    </row>
    <row r="885" spans="1:8" ht="15.75" x14ac:dyDescent="0.25">
      <c r="A885" s="4" t="s">
        <v>3119</v>
      </c>
      <c r="B885" s="5">
        <v>37970</v>
      </c>
      <c r="C885" s="4" t="s">
        <v>6</v>
      </c>
      <c r="D885" s="4">
        <v>172</v>
      </c>
      <c r="E885" s="4">
        <v>49</v>
      </c>
      <c r="F885" s="4" t="s">
        <v>3118</v>
      </c>
      <c r="G885" s="6" t="s">
        <v>1341</v>
      </c>
      <c r="H885" s="4" t="s">
        <v>996</v>
      </c>
    </row>
    <row r="886" spans="1:8" ht="15.75" x14ac:dyDescent="0.25">
      <c r="A886" s="4" t="s">
        <v>1067</v>
      </c>
      <c r="B886" s="5">
        <v>37974</v>
      </c>
      <c r="C886" s="4" t="s">
        <v>0</v>
      </c>
      <c r="D886" s="4">
        <v>161</v>
      </c>
      <c r="E886" s="4">
        <v>84</v>
      </c>
      <c r="F886" s="4" t="s">
        <v>1065</v>
      </c>
      <c r="G886" s="6" t="s">
        <v>1066</v>
      </c>
      <c r="H886" s="4" t="s">
        <v>21</v>
      </c>
    </row>
    <row r="887" spans="1:8" ht="15.75" x14ac:dyDescent="0.25">
      <c r="A887" s="4" t="s">
        <v>1128</v>
      </c>
      <c r="B887" s="5">
        <v>38212</v>
      </c>
      <c r="C887" s="4" t="s">
        <v>0</v>
      </c>
      <c r="D887" s="4">
        <v>166</v>
      </c>
      <c r="E887" s="4">
        <v>81</v>
      </c>
      <c r="F887" s="4" t="s">
        <v>1127</v>
      </c>
      <c r="G887" s="6" t="s">
        <v>1123</v>
      </c>
      <c r="H887" s="4" t="s">
        <v>42</v>
      </c>
    </row>
    <row r="888" spans="1:8" ht="15.75" x14ac:dyDescent="0.25">
      <c r="A888" s="4" t="s">
        <v>1142</v>
      </c>
      <c r="B888" s="5">
        <v>38394</v>
      </c>
      <c r="C888" s="4" t="s">
        <v>0</v>
      </c>
      <c r="D888" s="4">
        <v>176</v>
      </c>
      <c r="E888" s="4">
        <v>91</v>
      </c>
      <c r="F888" s="4" t="s">
        <v>1140</v>
      </c>
      <c r="G888" s="6" t="s">
        <v>1141</v>
      </c>
      <c r="H888" s="4" t="s">
        <v>47</v>
      </c>
    </row>
    <row r="889" spans="1:8" ht="15.75" x14ac:dyDescent="0.25">
      <c r="A889" s="4" t="s">
        <v>1152</v>
      </c>
      <c r="B889" s="5">
        <v>37977</v>
      </c>
      <c r="C889" s="4" t="s">
        <v>0</v>
      </c>
      <c r="D889" s="4">
        <v>173</v>
      </c>
      <c r="E889" s="4">
        <v>75</v>
      </c>
      <c r="F889" s="4" t="s">
        <v>1151</v>
      </c>
      <c r="G889" s="6" t="s">
        <v>1138</v>
      </c>
      <c r="H889" s="4" t="s">
        <v>51</v>
      </c>
    </row>
    <row r="890" spans="1:8" ht="15.75" x14ac:dyDescent="0.25">
      <c r="A890" s="4" t="s">
        <v>1157</v>
      </c>
      <c r="B890" s="5">
        <v>38454</v>
      </c>
      <c r="C890" s="4" t="s">
        <v>0</v>
      </c>
      <c r="D890" s="4">
        <v>155</v>
      </c>
      <c r="E890" s="4">
        <v>82</v>
      </c>
      <c r="F890" s="4" t="s">
        <v>1155</v>
      </c>
      <c r="G890" s="6" t="s">
        <v>1156</v>
      </c>
      <c r="H890" s="4" t="s">
        <v>53</v>
      </c>
    </row>
    <row r="891" spans="1:8" ht="15.75" x14ac:dyDescent="0.25">
      <c r="A891" s="4" t="s">
        <v>1171</v>
      </c>
      <c r="B891" s="5">
        <v>38404</v>
      </c>
      <c r="C891" s="4" t="s">
        <v>0</v>
      </c>
      <c r="D891" s="4">
        <v>163</v>
      </c>
      <c r="E891" s="4">
        <v>51</v>
      </c>
      <c r="F891" s="4" t="s">
        <v>1169</v>
      </c>
      <c r="G891" s="6" t="s">
        <v>1170</v>
      </c>
      <c r="H891" s="4" t="s">
        <v>58</v>
      </c>
    </row>
    <row r="892" spans="1:8" ht="15.75" x14ac:dyDescent="0.25">
      <c r="A892" s="4" t="s">
        <v>1184</v>
      </c>
      <c r="B892" s="5">
        <v>38456</v>
      </c>
      <c r="C892" s="4" t="s">
        <v>0</v>
      </c>
      <c r="D892" s="4">
        <v>175</v>
      </c>
      <c r="E892" s="4">
        <v>60</v>
      </c>
      <c r="F892" s="4" t="s">
        <v>1183</v>
      </c>
      <c r="G892" s="6" t="s">
        <v>1117</v>
      </c>
      <c r="H892" s="4" t="s">
        <v>63</v>
      </c>
    </row>
    <row r="893" spans="1:8" ht="15.75" x14ac:dyDescent="0.25">
      <c r="A893" s="4" t="s">
        <v>1208</v>
      </c>
      <c r="B893" s="5">
        <v>38096</v>
      </c>
      <c r="C893" s="4" t="s">
        <v>0</v>
      </c>
      <c r="D893" s="4">
        <v>150</v>
      </c>
      <c r="E893" s="4">
        <v>83</v>
      </c>
      <c r="F893" s="4" t="s">
        <v>1206</v>
      </c>
      <c r="G893" s="6" t="s">
        <v>1207</v>
      </c>
      <c r="H893" s="4" t="s">
        <v>72</v>
      </c>
    </row>
    <row r="894" spans="1:8" ht="15.75" x14ac:dyDescent="0.25">
      <c r="A894" s="4" t="s">
        <v>1215</v>
      </c>
      <c r="B894" s="5">
        <v>38431</v>
      </c>
      <c r="C894" s="4" t="s">
        <v>0</v>
      </c>
      <c r="D894" s="4">
        <v>159</v>
      </c>
      <c r="E894" s="4">
        <v>86</v>
      </c>
      <c r="F894" s="4" t="s">
        <v>1214</v>
      </c>
      <c r="G894" s="6" t="s">
        <v>1204</v>
      </c>
      <c r="H894" s="4" t="s">
        <v>75</v>
      </c>
    </row>
    <row r="895" spans="1:8" ht="15.75" x14ac:dyDescent="0.25">
      <c r="A895" s="4" t="s">
        <v>1237</v>
      </c>
      <c r="B895" s="5">
        <v>37836</v>
      </c>
      <c r="C895" s="4" t="s">
        <v>0</v>
      </c>
      <c r="D895" s="4">
        <v>154</v>
      </c>
      <c r="E895" s="4">
        <v>85</v>
      </c>
      <c r="F895" s="4" t="s">
        <v>1236</v>
      </c>
      <c r="G895" s="6" t="s">
        <v>1114</v>
      </c>
      <c r="H895" s="4" t="s">
        <v>83</v>
      </c>
    </row>
    <row r="896" spans="1:8" ht="15.75" x14ac:dyDescent="0.25">
      <c r="A896" s="4" t="s">
        <v>1242</v>
      </c>
      <c r="B896" s="5">
        <v>38340</v>
      </c>
      <c r="C896" s="4" t="s">
        <v>0</v>
      </c>
      <c r="D896" s="4">
        <v>168</v>
      </c>
      <c r="E896" s="4">
        <v>95</v>
      </c>
      <c r="F896" s="4" t="s">
        <v>1240</v>
      </c>
      <c r="G896" s="6" t="s">
        <v>1241</v>
      </c>
      <c r="H896" s="4" t="s">
        <v>85</v>
      </c>
    </row>
    <row r="897" spans="1:8" ht="15.75" x14ac:dyDescent="0.25">
      <c r="A897" s="4" t="s">
        <v>1267</v>
      </c>
      <c r="B897" s="5">
        <v>37738</v>
      </c>
      <c r="C897" s="4" t="s">
        <v>0</v>
      </c>
      <c r="D897" s="4">
        <v>155</v>
      </c>
      <c r="E897" s="4">
        <v>45</v>
      </c>
      <c r="F897" s="4" t="s">
        <v>1266</v>
      </c>
      <c r="G897" s="6" t="s">
        <v>1254</v>
      </c>
      <c r="H897" s="4" t="s">
        <v>95</v>
      </c>
    </row>
    <row r="898" spans="1:8" ht="15.75" x14ac:dyDescent="0.25">
      <c r="A898" s="4" t="s">
        <v>1279</v>
      </c>
      <c r="B898" s="5">
        <v>38441</v>
      </c>
      <c r="C898" s="4" t="s">
        <v>0</v>
      </c>
      <c r="D898" s="4">
        <v>169</v>
      </c>
      <c r="E898" s="4">
        <v>71</v>
      </c>
      <c r="F898" s="4" t="s">
        <v>1277</v>
      </c>
      <c r="G898" s="6" t="s">
        <v>1278</v>
      </c>
      <c r="H898" s="4" t="s">
        <v>100</v>
      </c>
    </row>
    <row r="899" spans="1:8" ht="15.75" x14ac:dyDescent="0.25">
      <c r="A899" s="4" t="s">
        <v>1295</v>
      </c>
      <c r="B899" s="5">
        <v>37180</v>
      </c>
      <c r="C899" s="4" t="s">
        <v>0</v>
      </c>
      <c r="D899" s="4">
        <v>157</v>
      </c>
      <c r="E899" s="4">
        <v>48</v>
      </c>
      <c r="F899" s="4" t="s">
        <v>1294</v>
      </c>
      <c r="G899" s="6" t="s">
        <v>1246</v>
      </c>
      <c r="H899" s="4" t="s">
        <v>106</v>
      </c>
    </row>
    <row r="900" spans="1:8" ht="15.75" x14ac:dyDescent="0.25">
      <c r="A900" s="4" t="s">
        <v>1321</v>
      </c>
      <c r="B900" s="5">
        <v>38226</v>
      </c>
      <c r="C900" s="4" t="s">
        <v>0</v>
      </c>
      <c r="D900" s="4">
        <v>160</v>
      </c>
      <c r="E900" s="4">
        <v>46</v>
      </c>
      <c r="F900" s="4" t="s">
        <v>1320</v>
      </c>
      <c r="G900" s="6" t="s">
        <v>1114</v>
      </c>
      <c r="H900" s="4" t="s">
        <v>117</v>
      </c>
    </row>
    <row r="901" spans="1:8" ht="15.75" x14ac:dyDescent="0.25">
      <c r="A901" s="4" t="s">
        <v>1382</v>
      </c>
      <c r="B901" s="5">
        <v>37629</v>
      </c>
      <c r="C901" s="4" t="s">
        <v>0</v>
      </c>
      <c r="D901" s="4">
        <v>162</v>
      </c>
      <c r="E901" s="4">
        <v>95</v>
      </c>
      <c r="F901" s="4" t="s">
        <v>1381</v>
      </c>
      <c r="G901" s="6" t="s">
        <v>1133</v>
      </c>
      <c r="H901" s="4" t="s">
        <v>143</v>
      </c>
    </row>
    <row r="902" spans="1:8" ht="15.75" x14ac:dyDescent="0.25">
      <c r="A902" s="4" t="s">
        <v>1396</v>
      </c>
      <c r="B902" s="5">
        <v>37865</v>
      </c>
      <c r="C902" s="4" t="s">
        <v>0</v>
      </c>
      <c r="D902" s="4">
        <v>167</v>
      </c>
      <c r="E902" s="4">
        <v>56</v>
      </c>
      <c r="F902" s="4" t="s">
        <v>1394</v>
      </c>
      <c r="G902" s="6" t="s">
        <v>1395</v>
      </c>
      <c r="H902" s="4" t="s">
        <v>149</v>
      </c>
    </row>
    <row r="903" spans="1:8" ht="15.75" x14ac:dyDescent="0.25">
      <c r="A903" s="4" t="s">
        <v>1402</v>
      </c>
      <c r="B903" s="5">
        <v>38087</v>
      </c>
      <c r="C903" s="4" t="s">
        <v>0</v>
      </c>
      <c r="D903" s="4">
        <v>150</v>
      </c>
      <c r="E903" s="4">
        <v>59</v>
      </c>
      <c r="F903" s="4" t="s">
        <v>1401</v>
      </c>
      <c r="G903" s="6" t="s">
        <v>1207</v>
      </c>
      <c r="H903" s="4" t="s">
        <v>152</v>
      </c>
    </row>
    <row r="904" spans="1:8" ht="15.75" x14ac:dyDescent="0.25">
      <c r="A904" s="4" t="s">
        <v>1444</v>
      </c>
      <c r="B904" s="5">
        <v>37950</v>
      </c>
      <c r="C904" s="4" t="s">
        <v>0</v>
      </c>
      <c r="D904" s="4">
        <v>161</v>
      </c>
      <c r="E904" s="4">
        <v>72</v>
      </c>
      <c r="F904" s="4" t="s">
        <v>1442</v>
      </c>
      <c r="G904" s="6" t="s">
        <v>1443</v>
      </c>
      <c r="H904" s="4" t="s">
        <v>171</v>
      </c>
    </row>
    <row r="905" spans="1:8" ht="15.75" x14ac:dyDescent="0.25">
      <c r="A905" s="4" t="s">
        <v>1462</v>
      </c>
      <c r="B905" s="5">
        <v>37012</v>
      </c>
      <c r="C905" s="4" t="s">
        <v>0</v>
      </c>
      <c r="D905" s="4">
        <v>177</v>
      </c>
      <c r="E905" s="4">
        <v>87</v>
      </c>
      <c r="F905" s="4" t="s">
        <v>1461</v>
      </c>
      <c r="G905" s="6" t="s">
        <v>1379</v>
      </c>
      <c r="H905" s="4" t="s">
        <v>180</v>
      </c>
    </row>
    <row r="906" spans="1:8" ht="15.75" x14ac:dyDescent="0.25">
      <c r="A906" s="4" t="s">
        <v>1485</v>
      </c>
      <c r="B906" s="5">
        <v>37393</v>
      </c>
      <c r="C906" s="4" t="s">
        <v>0</v>
      </c>
      <c r="D906" s="4">
        <v>160</v>
      </c>
      <c r="E906" s="4">
        <v>47</v>
      </c>
      <c r="F906" s="4" t="s">
        <v>1484</v>
      </c>
      <c r="G906" s="6" t="s">
        <v>1084</v>
      </c>
      <c r="H906" s="4" t="s">
        <v>190</v>
      </c>
    </row>
    <row r="907" spans="1:8" ht="15.75" x14ac:dyDescent="0.25">
      <c r="A907" s="4" t="s">
        <v>1527</v>
      </c>
      <c r="B907" s="5">
        <v>38158</v>
      </c>
      <c r="C907" s="4" t="s">
        <v>0</v>
      </c>
      <c r="D907" s="4">
        <v>155</v>
      </c>
      <c r="E907" s="4">
        <v>61</v>
      </c>
      <c r="F907" s="4" t="s">
        <v>1526</v>
      </c>
      <c r="G907" s="6" t="s">
        <v>1220</v>
      </c>
      <c r="H907" s="4" t="s">
        <v>210</v>
      </c>
    </row>
    <row r="908" spans="1:8" ht="15.75" x14ac:dyDescent="0.25">
      <c r="A908" s="4" t="s">
        <v>1532</v>
      </c>
      <c r="B908" s="5">
        <v>37960</v>
      </c>
      <c r="C908" s="4" t="s">
        <v>0</v>
      </c>
      <c r="D908" s="4">
        <v>174</v>
      </c>
      <c r="E908" s="4">
        <v>61</v>
      </c>
      <c r="F908" s="4" t="s">
        <v>1530</v>
      </c>
      <c r="G908" s="6" t="s">
        <v>1531</v>
      </c>
      <c r="H908" s="4" t="s">
        <v>212</v>
      </c>
    </row>
    <row r="909" spans="1:8" ht="15.75" x14ac:dyDescent="0.25">
      <c r="A909" s="4" t="s">
        <v>1550</v>
      </c>
      <c r="B909" s="5">
        <v>37920</v>
      </c>
      <c r="C909" s="4" t="s">
        <v>0</v>
      </c>
      <c r="D909" s="4">
        <v>164</v>
      </c>
      <c r="E909" s="4">
        <v>80</v>
      </c>
      <c r="F909" s="4" t="s">
        <v>1549</v>
      </c>
      <c r="G909" s="6" t="s">
        <v>1194</v>
      </c>
      <c r="H909" s="4" t="s">
        <v>221</v>
      </c>
    </row>
    <row r="910" spans="1:8" ht="15.75" x14ac:dyDescent="0.25">
      <c r="A910" s="4" t="s">
        <v>1552</v>
      </c>
      <c r="B910" s="5">
        <v>37662</v>
      </c>
      <c r="C910" s="4" t="s">
        <v>0</v>
      </c>
      <c r="D910" s="4">
        <v>159</v>
      </c>
      <c r="E910" s="4">
        <v>58</v>
      </c>
      <c r="F910" s="4" t="s">
        <v>1551</v>
      </c>
      <c r="G910" s="6" t="s">
        <v>1117</v>
      </c>
      <c r="H910" s="4" t="s">
        <v>222</v>
      </c>
    </row>
    <row r="911" spans="1:8" ht="15.75" x14ac:dyDescent="0.25">
      <c r="A911" s="4" t="s">
        <v>1603</v>
      </c>
      <c r="B911" s="5">
        <v>38005</v>
      </c>
      <c r="C911" s="4" t="s">
        <v>0</v>
      </c>
      <c r="D911" s="4">
        <v>180</v>
      </c>
      <c r="E911" s="4">
        <v>55</v>
      </c>
      <c r="F911" s="4" t="s">
        <v>1602</v>
      </c>
      <c r="G911" s="6" t="s">
        <v>1577</v>
      </c>
      <c r="H911" s="4" t="s">
        <v>246</v>
      </c>
    </row>
    <row r="912" spans="1:8" ht="15.75" x14ac:dyDescent="0.25">
      <c r="A912" s="4" t="s">
        <v>1607</v>
      </c>
      <c r="B912" s="5">
        <v>38079</v>
      </c>
      <c r="C912" s="4" t="s">
        <v>0</v>
      </c>
      <c r="D912" s="4">
        <v>180</v>
      </c>
      <c r="E912" s="4">
        <v>80</v>
      </c>
      <c r="F912" s="4" t="s">
        <v>1606</v>
      </c>
      <c r="G912" s="6" t="s">
        <v>1352</v>
      </c>
      <c r="H912" s="4" t="s">
        <v>248</v>
      </c>
    </row>
    <row r="913" spans="1:8" ht="15.75" x14ac:dyDescent="0.25">
      <c r="A913" s="4" t="s">
        <v>1615</v>
      </c>
      <c r="B913" s="5">
        <v>38141</v>
      </c>
      <c r="C913" s="4" t="s">
        <v>0</v>
      </c>
      <c r="D913" s="4">
        <v>168</v>
      </c>
      <c r="E913" s="4">
        <v>77</v>
      </c>
      <c r="F913" s="4" t="s">
        <v>1614</v>
      </c>
      <c r="G913" s="6" t="s">
        <v>1108</v>
      </c>
      <c r="H913" s="4" t="s">
        <v>252</v>
      </c>
    </row>
    <row r="914" spans="1:8" ht="15.75" x14ac:dyDescent="0.25">
      <c r="A914" s="4" t="s">
        <v>1633</v>
      </c>
      <c r="B914" s="5">
        <v>37705</v>
      </c>
      <c r="C914" s="4" t="s">
        <v>0</v>
      </c>
      <c r="D914" s="4">
        <v>157</v>
      </c>
      <c r="E914" s="4">
        <v>91</v>
      </c>
      <c r="F914" s="4" t="s">
        <v>1632</v>
      </c>
      <c r="G914" s="6" t="s">
        <v>1078</v>
      </c>
      <c r="H914" s="4" t="s">
        <v>261</v>
      </c>
    </row>
    <row r="915" spans="1:8" ht="15.75" x14ac:dyDescent="0.25">
      <c r="A915" s="4" t="s">
        <v>1639</v>
      </c>
      <c r="B915" s="5">
        <v>38072</v>
      </c>
      <c r="C915" s="4" t="s">
        <v>0</v>
      </c>
      <c r="D915" s="4">
        <v>152</v>
      </c>
      <c r="E915" s="4">
        <v>76</v>
      </c>
      <c r="F915" s="4" t="s">
        <v>1638</v>
      </c>
      <c r="G915" s="6" t="s">
        <v>1292</v>
      </c>
      <c r="H915" s="4" t="s">
        <v>264</v>
      </c>
    </row>
    <row r="916" spans="1:8" ht="15.75" x14ac:dyDescent="0.25">
      <c r="A916" s="4" t="s">
        <v>1653</v>
      </c>
      <c r="B916" s="5">
        <v>37433</v>
      </c>
      <c r="C916" s="4" t="s">
        <v>0</v>
      </c>
      <c r="D916" s="4">
        <v>166</v>
      </c>
      <c r="E916" s="4">
        <v>67</v>
      </c>
      <c r="F916" s="4" t="s">
        <v>1652</v>
      </c>
      <c r="G916" s="6" t="s">
        <v>1081</v>
      </c>
      <c r="H916" s="4" t="s">
        <v>271</v>
      </c>
    </row>
    <row r="917" spans="1:8" ht="15.75" x14ac:dyDescent="0.25">
      <c r="A917" s="4" t="s">
        <v>1692</v>
      </c>
      <c r="B917" s="5">
        <v>37324</v>
      </c>
      <c r="C917" s="4" t="s">
        <v>0</v>
      </c>
      <c r="D917" s="4">
        <v>167</v>
      </c>
      <c r="E917" s="4">
        <v>66</v>
      </c>
      <c r="F917" s="4" t="s">
        <v>1691</v>
      </c>
      <c r="G917" s="6" t="s">
        <v>1388</v>
      </c>
      <c r="H917" s="4" t="s">
        <v>290</v>
      </c>
    </row>
    <row r="918" spans="1:8" ht="15.75" x14ac:dyDescent="0.25">
      <c r="A918" s="4" t="s">
        <v>1712</v>
      </c>
      <c r="B918" s="5">
        <v>37186</v>
      </c>
      <c r="C918" s="4" t="s">
        <v>0</v>
      </c>
      <c r="D918" s="4">
        <v>167</v>
      </c>
      <c r="E918" s="4">
        <v>51</v>
      </c>
      <c r="F918" s="4" t="s">
        <v>1710</v>
      </c>
      <c r="G918" s="6" t="s">
        <v>1711</v>
      </c>
      <c r="H918" s="4" t="s">
        <v>299</v>
      </c>
    </row>
    <row r="919" spans="1:8" ht="15.75" x14ac:dyDescent="0.25">
      <c r="A919" s="4" t="s">
        <v>1718</v>
      </c>
      <c r="B919" s="5">
        <v>37906</v>
      </c>
      <c r="C919" s="4" t="s">
        <v>0</v>
      </c>
      <c r="D919" s="4">
        <v>171</v>
      </c>
      <c r="E919" s="4">
        <v>67</v>
      </c>
      <c r="F919" s="4" t="s">
        <v>1717</v>
      </c>
      <c r="G919" s="6" t="s">
        <v>1281</v>
      </c>
      <c r="H919" s="4" t="s">
        <v>302</v>
      </c>
    </row>
    <row r="920" spans="1:8" ht="15.75" x14ac:dyDescent="0.25">
      <c r="A920" s="4" t="s">
        <v>1726</v>
      </c>
      <c r="B920" s="5">
        <v>37590</v>
      </c>
      <c r="C920" s="4" t="s">
        <v>0</v>
      </c>
      <c r="D920" s="4">
        <v>150</v>
      </c>
      <c r="E920" s="4">
        <v>86</v>
      </c>
      <c r="F920" s="4" t="s">
        <v>1725</v>
      </c>
      <c r="G920" s="6" t="s">
        <v>1225</v>
      </c>
      <c r="H920" s="4" t="s">
        <v>306</v>
      </c>
    </row>
    <row r="921" spans="1:8" ht="15.75" x14ac:dyDescent="0.25">
      <c r="A921" s="4" t="s">
        <v>1744</v>
      </c>
      <c r="B921" s="5">
        <v>37552</v>
      </c>
      <c r="C921" s="4" t="s">
        <v>0</v>
      </c>
      <c r="D921" s="4">
        <v>160</v>
      </c>
      <c r="E921" s="4">
        <v>51</v>
      </c>
      <c r="F921" s="4" t="s">
        <v>1743</v>
      </c>
      <c r="G921" s="6" t="s">
        <v>1336</v>
      </c>
      <c r="H921" s="4" t="s">
        <v>315</v>
      </c>
    </row>
    <row r="922" spans="1:8" ht="15.75" x14ac:dyDescent="0.25">
      <c r="A922" s="4" t="s">
        <v>1775</v>
      </c>
      <c r="B922" s="5">
        <v>37701</v>
      </c>
      <c r="C922" s="4" t="s">
        <v>0</v>
      </c>
      <c r="D922" s="4">
        <v>162</v>
      </c>
      <c r="E922" s="4">
        <v>66</v>
      </c>
      <c r="F922" s="4" t="s">
        <v>1773</v>
      </c>
      <c r="G922" s="6" t="s">
        <v>1774</v>
      </c>
      <c r="H922" s="4" t="s">
        <v>329</v>
      </c>
    </row>
    <row r="923" spans="1:8" ht="15.75" x14ac:dyDescent="0.25">
      <c r="A923" s="4" t="s">
        <v>1784</v>
      </c>
      <c r="B923" s="5">
        <v>37502</v>
      </c>
      <c r="C923" s="4" t="s">
        <v>0</v>
      </c>
      <c r="D923" s="4">
        <v>173</v>
      </c>
      <c r="E923" s="4">
        <v>62</v>
      </c>
      <c r="F923" s="4" t="s">
        <v>1783</v>
      </c>
      <c r="G923" s="6" t="s">
        <v>1191</v>
      </c>
      <c r="H923" s="4" t="s">
        <v>334</v>
      </c>
    </row>
    <row r="924" spans="1:8" ht="15.75" x14ac:dyDescent="0.25">
      <c r="A924" s="4" t="s">
        <v>1800</v>
      </c>
      <c r="B924" s="5">
        <v>38394</v>
      </c>
      <c r="C924" s="4" t="s">
        <v>0</v>
      </c>
      <c r="D924" s="4">
        <v>167</v>
      </c>
      <c r="E924" s="4">
        <v>91</v>
      </c>
      <c r="F924" s="4" t="s">
        <v>1799</v>
      </c>
      <c r="G924" s="6" t="s">
        <v>1173</v>
      </c>
      <c r="H924" s="4" t="s">
        <v>342</v>
      </c>
    </row>
    <row r="925" spans="1:8" ht="15.75" x14ac:dyDescent="0.25">
      <c r="A925" s="4" t="s">
        <v>1806</v>
      </c>
      <c r="B925" s="5">
        <v>37817</v>
      </c>
      <c r="C925" s="4" t="s">
        <v>0</v>
      </c>
      <c r="D925" s="4">
        <v>163</v>
      </c>
      <c r="E925" s="4">
        <v>64</v>
      </c>
      <c r="F925" s="4" t="s">
        <v>1805</v>
      </c>
      <c r="G925" s="6" t="s">
        <v>1123</v>
      </c>
      <c r="H925" s="4" t="s">
        <v>345</v>
      </c>
    </row>
    <row r="926" spans="1:8" ht="15.75" x14ac:dyDescent="0.25">
      <c r="A926" s="4" t="s">
        <v>1819</v>
      </c>
      <c r="B926" s="5">
        <v>37748</v>
      </c>
      <c r="C926" s="4" t="s">
        <v>0</v>
      </c>
      <c r="D926" s="4">
        <v>157</v>
      </c>
      <c r="E926" s="4">
        <v>87</v>
      </c>
      <c r="F926" s="4" t="s">
        <v>1818</v>
      </c>
      <c r="G926" s="6" t="s">
        <v>1251</v>
      </c>
      <c r="H926" s="4" t="s">
        <v>350</v>
      </c>
    </row>
    <row r="927" spans="1:8" ht="15.75" x14ac:dyDescent="0.25">
      <c r="A927" s="4" t="s">
        <v>1852</v>
      </c>
      <c r="B927" s="5">
        <v>37330</v>
      </c>
      <c r="C927" s="4" t="s">
        <v>0</v>
      </c>
      <c r="D927" s="4">
        <v>167</v>
      </c>
      <c r="E927" s="4">
        <v>45</v>
      </c>
      <c r="F927" s="4" t="s">
        <v>1851</v>
      </c>
      <c r="G927" s="6" t="s">
        <v>1370</v>
      </c>
      <c r="H927" s="4" t="s">
        <v>365</v>
      </c>
    </row>
    <row r="928" spans="1:8" ht="15.75" x14ac:dyDescent="0.25">
      <c r="A928" s="4" t="s">
        <v>1879</v>
      </c>
      <c r="B928" s="5">
        <v>37473</v>
      </c>
      <c r="C928" s="4" t="s">
        <v>0</v>
      </c>
      <c r="D928" s="4">
        <v>162</v>
      </c>
      <c r="E928" s="4">
        <v>78</v>
      </c>
      <c r="F928" s="4" t="s">
        <v>1878</v>
      </c>
      <c r="G928" s="6" t="s">
        <v>1316</v>
      </c>
      <c r="H928" s="4" t="s">
        <v>378</v>
      </c>
    </row>
    <row r="929" spans="1:8" ht="15.75" x14ac:dyDescent="0.25">
      <c r="A929" s="4" t="s">
        <v>1887</v>
      </c>
      <c r="B929" s="5">
        <v>37957</v>
      </c>
      <c r="C929" s="4" t="s">
        <v>0</v>
      </c>
      <c r="D929" s="4">
        <v>160</v>
      </c>
      <c r="E929" s="4">
        <v>73</v>
      </c>
      <c r="F929" s="4" t="s">
        <v>1886</v>
      </c>
      <c r="G929" s="6" t="s">
        <v>1269</v>
      </c>
      <c r="H929" s="4" t="s">
        <v>382</v>
      </c>
    </row>
    <row r="930" spans="1:8" ht="15.75" x14ac:dyDescent="0.25">
      <c r="A930" s="4" t="s">
        <v>1912</v>
      </c>
      <c r="B930" s="5">
        <v>37905</v>
      </c>
      <c r="C930" s="4" t="s">
        <v>0</v>
      </c>
      <c r="D930" s="4">
        <v>164</v>
      </c>
      <c r="E930" s="4">
        <v>94</v>
      </c>
      <c r="F930" s="4" t="s">
        <v>1911</v>
      </c>
      <c r="G930" s="6" t="s">
        <v>1262</v>
      </c>
      <c r="H930" s="4" t="s">
        <v>395</v>
      </c>
    </row>
    <row r="931" spans="1:8" ht="15.75" x14ac:dyDescent="0.25">
      <c r="A931" s="4" t="s">
        <v>1924</v>
      </c>
      <c r="B931" s="5">
        <v>37437</v>
      </c>
      <c r="C931" s="4" t="s">
        <v>0</v>
      </c>
      <c r="D931" s="4">
        <v>153</v>
      </c>
      <c r="E931" s="4">
        <v>54</v>
      </c>
      <c r="F931" s="4" t="s">
        <v>1922</v>
      </c>
      <c r="G931" s="6" t="s">
        <v>1923</v>
      </c>
      <c r="H931" s="4" t="s">
        <v>400</v>
      </c>
    </row>
    <row r="932" spans="1:8" ht="15.75" x14ac:dyDescent="0.25">
      <c r="A932" s="4" t="s">
        <v>1940</v>
      </c>
      <c r="B932" s="5">
        <v>37357</v>
      </c>
      <c r="C932" s="4" t="s">
        <v>0</v>
      </c>
      <c r="D932" s="4">
        <v>173</v>
      </c>
      <c r="E932" s="4">
        <v>61</v>
      </c>
      <c r="F932" s="4" t="s">
        <v>1939</v>
      </c>
      <c r="G932" s="6" t="s">
        <v>1204</v>
      </c>
      <c r="H932" s="4" t="s">
        <v>408</v>
      </c>
    </row>
    <row r="933" spans="1:8" ht="15.75" x14ac:dyDescent="0.25">
      <c r="A933" s="4" t="s">
        <v>1954</v>
      </c>
      <c r="B933" s="5">
        <v>37857</v>
      </c>
      <c r="C933" s="4" t="s">
        <v>0</v>
      </c>
      <c r="D933" s="4">
        <v>151</v>
      </c>
      <c r="E933" s="4">
        <v>85</v>
      </c>
      <c r="F933" s="4" t="s">
        <v>1953</v>
      </c>
      <c r="G933" s="6" t="s">
        <v>1108</v>
      </c>
      <c r="H933" s="4" t="s">
        <v>415</v>
      </c>
    </row>
    <row r="934" spans="1:8" ht="15.75" x14ac:dyDescent="0.25">
      <c r="A934" s="4" t="s">
        <v>1991</v>
      </c>
      <c r="B934" s="5">
        <v>37910</v>
      </c>
      <c r="C934" s="4" t="s">
        <v>0</v>
      </c>
      <c r="D934" s="4">
        <v>158</v>
      </c>
      <c r="E934" s="4">
        <v>63</v>
      </c>
      <c r="F934" s="4" t="s">
        <v>1990</v>
      </c>
      <c r="G934" s="6" t="s">
        <v>1281</v>
      </c>
      <c r="H934" s="4" t="s">
        <v>432</v>
      </c>
    </row>
    <row r="935" spans="1:8" ht="15.75" x14ac:dyDescent="0.25">
      <c r="A935" s="4" t="s">
        <v>1994</v>
      </c>
      <c r="B935" s="5">
        <v>37083</v>
      </c>
      <c r="C935" s="4" t="s">
        <v>0</v>
      </c>
      <c r="D935" s="4">
        <v>162</v>
      </c>
      <c r="E935" s="4">
        <v>46</v>
      </c>
      <c r="F935" s="4" t="s">
        <v>1972</v>
      </c>
      <c r="G935" s="6" t="s">
        <v>1856</v>
      </c>
      <c r="H935" s="4" t="s">
        <v>434</v>
      </c>
    </row>
    <row r="936" spans="1:8" ht="15.75" x14ac:dyDescent="0.25">
      <c r="A936" s="4" t="s">
        <v>2026</v>
      </c>
      <c r="B936" s="5">
        <v>37517</v>
      </c>
      <c r="C936" s="4" t="s">
        <v>0</v>
      </c>
      <c r="D936" s="4">
        <v>172</v>
      </c>
      <c r="E936" s="4">
        <v>55</v>
      </c>
      <c r="F936" s="4" t="s">
        <v>2025</v>
      </c>
      <c r="G936" s="6" t="s">
        <v>1164</v>
      </c>
      <c r="H936" s="4" t="s">
        <v>449</v>
      </c>
    </row>
    <row r="937" spans="1:8" ht="15.75" x14ac:dyDescent="0.25">
      <c r="A937" s="4" t="s">
        <v>2049</v>
      </c>
      <c r="B937" s="5">
        <v>37333</v>
      </c>
      <c r="C937" s="4" t="s">
        <v>0</v>
      </c>
      <c r="D937" s="4">
        <v>171</v>
      </c>
      <c r="E937" s="4">
        <v>65</v>
      </c>
      <c r="F937" s="4" t="s">
        <v>2048</v>
      </c>
      <c r="G937" s="6" t="s">
        <v>1181</v>
      </c>
      <c r="H937" s="4" t="s">
        <v>461</v>
      </c>
    </row>
    <row r="938" spans="1:8" ht="15.75" x14ac:dyDescent="0.25">
      <c r="A938" s="4" t="s">
        <v>2055</v>
      </c>
      <c r="B938" s="5">
        <v>37172</v>
      </c>
      <c r="C938" s="4" t="s">
        <v>0</v>
      </c>
      <c r="D938" s="4">
        <v>177</v>
      </c>
      <c r="E938" s="4">
        <v>69</v>
      </c>
      <c r="F938" s="4" t="s">
        <v>2054</v>
      </c>
      <c r="G938" s="6" t="s">
        <v>1257</v>
      </c>
      <c r="H938" s="4" t="s">
        <v>464</v>
      </c>
    </row>
    <row r="939" spans="1:8" ht="15.75" x14ac:dyDescent="0.25">
      <c r="A939" s="4" t="s">
        <v>2071</v>
      </c>
      <c r="B939" s="5">
        <v>37719</v>
      </c>
      <c r="C939" s="4" t="s">
        <v>0</v>
      </c>
      <c r="D939" s="4">
        <v>171</v>
      </c>
      <c r="E939" s="4">
        <v>79</v>
      </c>
      <c r="F939" s="4" t="s">
        <v>2070</v>
      </c>
      <c r="G939" s="6" t="s">
        <v>1388</v>
      </c>
      <c r="H939" s="4" t="s">
        <v>472</v>
      </c>
    </row>
    <row r="940" spans="1:8" ht="15.75" x14ac:dyDescent="0.25">
      <c r="A940" s="4" t="s">
        <v>2075</v>
      </c>
      <c r="B940" s="5">
        <v>37836</v>
      </c>
      <c r="C940" s="4" t="s">
        <v>0</v>
      </c>
      <c r="D940" s="4">
        <v>158</v>
      </c>
      <c r="E940" s="4">
        <v>65</v>
      </c>
      <c r="F940" s="4" t="s">
        <v>2074</v>
      </c>
      <c r="G940" s="6" t="s">
        <v>1099</v>
      </c>
      <c r="H940" s="4" t="s">
        <v>474</v>
      </c>
    </row>
    <row r="941" spans="1:8" ht="15.75" x14ac:dyDescent="0.25">
      <c r="A941" s="4" t="s">
        <v>2085</v>
      </c>
      <c r="B941" s="5">
        <v>37238</v>
      </c>
      <c r="C941" s="4" t="s">
        <v>0</v>
      </c>
      <c r="D941" s="4">
        <v>154</v>
      </c>
      <c r="E941" s="4">
        <v>73</v>
      </c>
      <c r="F941" s="4" t="s">
        <v>2084</v>
      </c>
      <c r="G941" s="6" t="s">
        <v>1241</v>
      </c>
      <c r="H941" s="4" t="s">
        <v>479</v>
      </c>
    </row>
    <row r="942" spans="1:8" ht="15.75" x14ac:dyDescent="0.25">
      <c r="A942" s="4" t="s">
        <v>2107</v>
      </c>
      <c r="B942" s="5">
        <v>37806</v>
      </c>
      <c r="C942" s="4" t="s">
        <v>0</v>
      </c>
      <c r="D942" s="4">
        <v>168</v>
      </c>
      <c r="E942" s="4">
        <v>47</v>
      </c>
      <c r="F942" s="4" t="s">
        <v>2106</v>
      </c>
      <c r="G942" s="6" t="s">
        <v>1089</v>
      </c>
      <c r="H942" s="4" t="s">
        <v>490</v>
      </c>
    </row>
    <row r="943" spans="1:8" ht="15.75" x14ac:dyDescent="0.25">
      <c r="A943" s="4" t="s">
        <v>2133</v>
      </c>
      <c r="B943" s="5">
        <v>37691</v>
      </c>
      <c r="C943" s="4" t="s">
        <v>0</v>
      </c>
      <c r="D943" s="4">
        <v>156</v>
      </c>
      <c r="E943" s="4">
        <v>65</v>
      </c>
      <c r="F943" s="4" t="s">
        <v>2132</v>
      </c>
      <c r="G943" s="6" t="s">
        <v>1477</v>
      </c>
      <c r="H943" s="4" t="s">
        <v>503</v>
      </c>
    </row>
    <row r="944" spans="1:8" ht="15.75" x14ac:dyDescent="0.25">
      <c r="A944" s="4" t="s">
        <v>2155</v>
      </c>
      <c r="B944" s="5">
        <v>37472</v>
      </c>
      <c r="C944" s="4" t="s">
        <v>0</v>
      </c>
      <c r="D944" s="4">
        <v>165</v>
      </c>
      <c r="E944" s="4">
        <v>50</v>
      </c>
      <c r="F944" s="4" t="s">
        <v>2154</v>
      </c>
      <c r="G944" s="6" t="s">
        <v>1524</v>
      </c>
      <c r="H944" s="4" t="s">
        <v>514</v>
      </c>
    </row>
    <row r="945" spans="1:8" ht="15.75" x14ac:dyDescent="0.25">
      <c r="A945" s="4" t="s">
        <v>2204</v>
      </c>
      <c r="B945" s="5">
        <v>37454</v>
      </c>
      <c r="C945" s="4" t="s">
        <v>0</v>
      </c>
      <c r="D945" s="4">
        <v>167</v>
      </c>
      <c r="E945" s="4">
        <v>52</v>
      </c>
      <c r="F945" s="4" t="s">
        <v>2203</v>
      </c>
      <c r="G945" s="6" t="s">
        <v>1228</v>
      </c>
      <c r="H945" s="4" t="s">
        <v>539</v>
      </c>
    </row>
    <row r="946" spans="1:8" ht="15.75" x14ac:dyDescent="0.25">
      <c r="A946" s="4" t="s">
        <v>2212</v>
      </c>
      <c r="B946" s="5">
        <v>38372</v>
      </c>
      <c r="C946" s="4" t="s">
        <v>0</v>
      </c>
      <c r="D946" s="4">
        <v>162</v>
      </c>
      <c r="E946" s="4">
        <v>68</v>
      </c>
      <c r="F946" s="4" t="s">
        <v>2211</v>
      </c>
      <c r="G946" s="6" t="s">
        <v>1711</v>
      </c>
      <c r="H946" s="4" t="s">
        <v>543</v>
      </c>
    </row>
    <row r="947" spans="1:8" ht="15.75" x14ac:dyDescent="0.25">
      <c r="A947" s="4" t="s">
        <v>2216</v>
      </c>
      <c r="B947" s="5">
        <v>37921</v>
      </c>
      <c r="C947" s="4" t="s">
        <v>0</v>
      </c>
      <c r="D947" s="4">
        <v>154</v>
      </c>
      <c r="E947" s="4">
        <v>73</v>
      </c>
      <c r="F947" s="4" t="s">
        <v>2215</v>
      </c>
      <c r="G947" s="6" t="s">
        <v>1754</v>
      </c>
      <c r="H947" s="4" t="s">
        <v>545</v>
      </c>
    </row>
    <row r="948" spans="1:8" ht="15.75" x14ac:dyDescent="0.25">
      <c r="A948" s="4" t="s">
        <v>2222</v>
      </c>
      <c r="B948" s="5">
        <v>37497</v>
      </c>
      <c r="C948" s="4" t="s">
        <v>0</v>
      </c>
      <c r="D948" s="4">
        <v>151</v>
      </c>
      <c r="E948" s="4">
        <v>87</v>
      </c>
      <c r="F948" s="4" t="s">
        <v>2221</v>
      </c>
      <c r="G948" s="6" t="s">
        <v>1341</v>
      </c>
      <c r="H948" s="4" t="s">
        <v>548</v>
      </c>
    </row>
    <row r="949" spans="1:8" ht="15.75" x14ac:dyDescent="0.25">
      <c r="A949" s="4" t="s">
        <v>2226</v>
      </c>
      <c r="B949" s="5">
        <v>37903</v>
      </c>
      <c r="C949" s="4" t="s">
        <v>0</v>
      </c>
      <c r="D949" s="4">
        <v>158</v>
      </c>
      <c r="E949" s="4">
        <v>50</v>
      </c>
      <c r="F949" s="4" t="s">
        <v>2225</v>
      </c>
      <c r="G949" s="6" t="s">
        <v>1269</v>
      </c>
      <c r="H949" s="4" t="s">
        <v>550</v>
      </c>
    </row>
    <row r="950" spans="1:8" ht="15.75" x14ac:dyDescent="0.25">
      <c r="A950" s="4" t="s">
        <v>2287</v>
      </c>
      <c r="B950" s="5">
        <v>38316</v>
      </c>
      <c r="C950" s="4" t="s">
        <v>0</v>
      </c>
      <c r="D950" s="4">
        <v>175</v>
      </c>
      <c r="E950" s="4">
        <v>87</v>
      </c>
      <c r="F950" s="4" t="s">
        <v>2286</v>
      </c>
      <c r="G950" s="6" t="s">
        <v>1141</v>
      </c>
      <c r="H950" s="4" t="s">
        <v>581</v>
      </c>
    </row>
    <row r="951" spans="1:8" ht="15.75" x14ac:dyDescent="0.25">
      <c r="A951" s="4" t="s">
        <v>2329</v>
      </c>
      <c r="B951" s="5">
        <v>38303</v>
      </c>
      <c r="C951" s="4" t="s">
        <v>0</v>
      </c>
      <c r="D951" s="4">
        <v>158</v>
      </c>
      <c r="E951" s="4">
        <v>66</v>
      </c>
      <c r="F951" s="4" t="s">
        <v>2328</v>
      </c>
      <c r="G951" s="6" t="s">
        <v>1754</v>
      </c>
      <c r="H951" s="4" t="s">
        <v>601</v>
      </c>
    </row>
    <row r="952" spans="1:8" ht="15.75" x14ac:dyDescent="0.25">
      <c r="A952" s="4" t="s">
        <v>2341</v>
      </c>
      <c r="B952" s="5">
        <v>38049</v>
      </c>
      <c r="C952" s="4" t="s">
        <v>0</v>
      </c>
      <c r="D952" s="4">
        <v>171</v>
      </c>
      <c r="E952" s="4">
        <v>53</v>
      </c>
      <c r="F952" s="4" t="s">
        <v>2340</v>
      </c>
      <c r="G952" s="6" t="s">
        <v>1246</v>
      </c>
      <c r="H952" s="4" t="s">
        <v>606</v>
      </c>
    </row>
    <row r="953" spans="1:8" ht="15.75" x14ac:dyDescent="0.25">
      <c r="A953" s="4" t="s">
        <v>2347</v>
      </c>
      <c r="B953" s="5">
        <v>37726</v>
      </c>
      <c r="C953" s="4" t="s">
        <v>0</v>
      </c>
      <c r="D953" s="4">
        <v>179</v>
      </c>
      <c r="E953" s="4">
        <v>45</v>
      </c>
      <c r="F953" s="4" t="s">
        <v>2346</v>
      </c>
      <c r="G953" s="6" t="s">
        <v>1141</v>
      </c>
      <c r="H953" s="4" t="s">
        <v>609</v>
      </c>
    </row>
    <row r="954" spans="1:8" ht="15.75" x14ac:dyDescent="0.25">
      <c r="A954" s="4" t="s">
        <v>2357</v>
      </c>
      <c r="B954" s="5">
        <v>38051</v>
      </c>
      <c r="C954" s="4" t="s">
        <v>0</v>
      </c>
      <c r="D954" s="4">
        <v>155</v>
      </c>
      <c r="E954" s="4">
        <v>59</v>
      </c>
      <c r="F954" s="4" t="s">
        <v>2356</v>
      </c>
      <c r="G954" s="6" t="s">
        <v>1181</v>
      </c>
      <c r="H954" s="4" t="s">
        <v>614</v>
      </c>
    </row>
    <row r="955" spans="1:8" ht="15.75" x14ac:dyDescent="0.25">
      <c r="A955" s="4" t="s">
        <v>2367</v>
      </c>
      <c r="B955" s="5">
        <v>37112</v>
      </c>
      <c r="C955" s="4" t="s">
        <v>0</v>
      </c>
      <c r="D955" s="4">
        <v>158</v>
      </c>
      <c r="E955" s="4">
        <v>50</v>
      </c>
      <c r="F955" s="4" t="s">
        <v>2366</v>
      </c>
      <c r="G955" s="6" t="s">
        <v>1477</v>
      </c>
      <c r="H955" s="4" t="s">
        <v>619</v>
      </c>
    </row>
    <row r="956" spans="1:8" ht="15.75" x14ac:dyDescent="0.25">
      <c r="A956" s="4" t="s">
        <v>2375</v>
      </c>
      <c r="B956" s="5">
        <v>37464</v>
      </c>
      <c r="C956" s="4" t="s">
        <v>0</v>
      </c>
      <c r="D956" s="4">
        <v>163</v>
      </c>
      <c r="E956" s="4">
        <v>50</v>
      </c>
      <c r="F956" s="4" t="s">
        <v>2374</v>
      </c>
      <c r="G956" s="6" t="s">
        <v>1856</v>
      </c>
      <c r="H956" s="4" t="s">
        <v>623</v>
      </c>
    </row>
    <row r="957" spans="1:8" ht="15.75" x14ac:dyDescent="0.25">
      <c r="A957" s="4" t="s">
        <v>2379</v>
      </c>
      <c r="B957" s="5">
        <v>38272</v>
      </c>
      <c r="C957" s="4" t="s">
        <v>0</v>
      </c>
      <c r="D957" s="4">
        <v>175</v>
      </c>
      <c r="E957" s="4">
        <v>93</v>
      </c>
      <c r="F957" s="4" t="s">
        <v>2378</v>
      </c>
      <c r="G957" s="6" t="s">
        <v>1220</v>
      </c>
      <c r="H957" s="4" t="s">
        <v>625</v>
      </c>
    </row>
    <row r="958" spans="1:8" ht="15.75" x14ac:dyDescent="0.25">
      <c r="A958" s="4" t="s">
        <v>2393</v>
      </c>
      <c r="B958" s="5">
        <v>37263</v>
      </c>
      <c r="C958" s="4" t="s">
        <v>0</v>
      </c>
      <c r="D958" s="4">
        <v>173</v>
      </c>
      <c r="E958" s="4">
        <v>53</v>
      </c>
      <c r="F958" s="4" t="s">
        <v>2392</v>
      </c>
      <c r="G958" s="6" t="s">
        <v>1443</v>
      </c>
      <c r="H958" s="4" t="s">
        <v>632</v>
      </c>
    </row>
    <row r="959" spans="1:8" ht="15.75" x14ac:dyDescent="0.25">
      <c r="A959" s="4" t="s">
        <v>2415</v>
      </c>
      <c r="B959" s="5">
        <v>37605</v>
      </c>
      <c r="C959" s="4" t="s">
        <v>0</v>
      </c>
      <c r="D959" s="4">
        <v>172</v>
      </c>
      <c r="E959" s="4">
        <v>65</v>
      </c>
      <c r="F959" s="4" t="s">
        <v>2414</v>
      </c>
      <c r="G959" s="6" t="s">
        <v>1477</v>
      </c>
      <c r="H959" s="4" t="s">
        <v>643</v>
      </c>
    </row>
    <row r="960" spans="1:8" ht="15.75" x14ac:dyDescent="0.25">
      <c r="A960" s="4" t="s">
        <v>2475</v>
      </c>
      <c r="B960" s="5">
        <v>37912</v>
      </c>
      <c r="C960" s="4" t="s">
        <v>0</v>
      </c>
      <c r="D960" s="4">
        <v>178</v>
      </c>
      <c r="E960" s="4">
        <v>81</v>
      </c>
      <c r="F960" s="4" t="s">
        <v>2474</v>
      </c>
      <c r="G960" s="6" t="s">
        <v>1217</v>
      </c>
      <c r="H960" s="4" t="s">
        <v>673</v>
      </c>
    </row>
    <row r="961" spans="1:8" ht="15.75" x14ac:dyDescent="0.25">
      <c r="A961" s="4" t="s">
        <v>2477</v>
      </c>
      <c r="B961" s="5">
        <v>37173</v>
      </c>
      <c r="C961" s="4" t="s">
        <v>0</v>
      </c>
      <c r="D961" s="4">
        <v>159</v>
      </c>
      <c r="E961" s="4">
        <v>75</v>
      </c>
      <c r="F961" s="4" t="s">
        <v>2476</v>
      </c>
      <c r="G961" s="6" t="s">
        <v>1856</v>
      </c>
      <c r="H961" s="4" t="s">
        <v>674</v>
      </c>
    </row>
    <row r="962" spans="1:8" ht="15.75" x14ac:dyDescent="0.25">
      <c r="A962" s="4" t="s">
        <v>2491</v>
      </c>
      <c r="B962" s="5">
        <v>37057</v>
      </c>
      <c r="C962" s="4" t="s">
        <v>0</v>
      </c>
      <c r="D962" s="4">
        <v>169</v>
      </c>
      <c r="E962" s="4">
        <v>87</v>
      </c>
      <c r="F962" s="4" t="s">
        <v>2490</v>
      </c>
      <c r="G962" s="6" t="s">
        <v>1072</v>
      </c>
      <c r="H962" s="4" t="s">
        <v>681</v>
      </c>
    </row>
    <row r="963" spans="1:8" ht="15.75" x14ac:dyDescent="0.25">
      <c r="A963" s="4" t="s">
        <v>2501</v>
      </c>
      <c r="B963" s="5">
        <v>38301</v>
      </c>
      <c r="C963" s="4" t="s">
        <v>0</v>
      </c>
      <c r="D963" s="4">
        <v>157</v>
      </c>
      <c r="E963" s="4">
        <v>65</v>
      </c>
      <c r="F963" s="4" t="s">
        <v>2500</v>
      </c>
      <c r="G963" s="6" t="s">
        <v>1178</v>
      </c>
      <c r="H963" s="4" t="s">
        <v>686</v>
      </c>
    </row>
    <row r="964" spans="1:8" ht="15.75" x14ac:dyDescent="0.25">
      <c r="A964" s="4" t="s">
        <v>2507</v>
      </c>
      <c r="B964" s="5">
        <v>38130</v>
      </c>
      <c r="C964" s="4" t="s">
        <v>0</v>
      </c>
      <c r="D964" s="4">
        <v>161</v>
      </c>
      <c r="E964" s="4">
        <v>86</v>
      </c>
      <c r="F964" s="4" t="s">
        <v>2506</v>
      </c>
      <c r="G964" s="6" t="s">
        <v>1144</v>
      </c>
      <c r="H964" s="4" t="s">
        <v>689</v>
      </c>
    </row>
    <row r="965" spans="1:8" ht="15.75" x14ac:dyDescent="0.25">
      <c r="A965" s="4" t="s">
        <v>2515</v>
      </c>
      <c r="B965" s="5">
        <v>37605</v>
      </c>
      <c r="C965" s="4" t="s">
        <v>0</v>
      </c>
      <c r="D965" s="4">
        <v>159</v>
      </c>
      <c r="E965" s="4">
        <v>88</v>
      </c>
      <c r="F965" s="4" t="s">
        <v>2514</v>
      </c>
      <c r="G965" s="6" t="s">
        <v>1496</v>
      </c>
      <c r="H965" s="4" t="s">
        <v>693</v>
      </c>
    </row>
    <row r="966" spans="1:8" ht="15.75" x14ac:dyDescent="0.25">
      <c r="A966" s="4" t="s">
        <v>2521</v>
      </c>
      <c r="B966" s="5">
        <v>37618</v>
      </c>
      <c r="C966" s="4" t="s">
        <v>0</v>
      </c>
      <c r="D966" s="4">
        <v>159</v>
      </c>
      <c r="E966" s="4">
        <v>68</v>
      </c>
      <c r="F966" s="4" t="s">
        <v>2520</v>
      </c>
      <c r="G966" s="6" t="s">
        <v>1133</v>
      </c>
      <c r="H966" s="4" t="s">
        <v>696</v>
      </c>
    </row>
    <row r="967" spans="1:8" ht="15.75" x14ac:dyDescent="0.25">
      <c r="A967" s="4" t="s">
        <v>2534</v>
      </c>
      <c r="B967" s="5">
        <v>37593</v>
      </c>
      <c r="C967" s="4" t="s">
        <v>0</v>
      </c>
      <c r="D967" s="4">
        <v>165</v>
      </c>
      <c r="E967" s="4">
        <v>85</v>
      </c>
      <c r="F967" s="4" t="s">
        <v>2533</v>
      </c>
      <c r="G967" s="6" t="s">
        <v>1816</v>
      </c>
      <c r="H967" s="4" t="s">
        <v>703</v>
      </c>
    </row>
    <row r="968" spans="1:8" ht="15.75" x14ac:dyDescent="0.25">
      <c r="A968" s="4" t="s">
        <v>2551</v>
      </c>
      <c r="B968" s="5">
        <v>38392</v>
      </c>
      <c r="C968" s="4" t="s">
        <v>0</v>
      </c>
      <c r="D968" s="4">
        <v>151</v>
      </c>
      <c r="E968" s="4">
        <v>78</v>
      </c>
      <c r="F968" s="4" t="s">
        <v>2550</v>
      </c>
      <c r="G968" s="6" t="s">
        <v>1201</v>
      </c>
      <c r="H968" s="4" t="s">
        <v>712</v>
      </c>
    </row>
    <row r="969" spans="1:8" ht="15.75" x14ac:dyDescent="0.25">
      <c r="A969" s="4" t="s">
        <v>2563</v>
      </c>
      <c r="B969" s="5">
        <v>38375</v>
      </c>
      <c r="C969" s="4" t="s">
        <v>0</v>
      </c>
      <c r="D969" s="4">
        <v>168</v>
      </c>
      <c r="E969" s="4">
        <v>93</v>
      </c>
      <c r="F969" s="4" t="s">
        <v>2562</v>
      </c>
      <c r="G969" s="6" t="s">
        <v>1482</v>
      </c>
      <c r="H969" s="4" t="s">
        <v>718</v>
      </c>
    </row>
    <row r="970" spans="1:8" ht="15.75" x14ac:dyDescent="0.25">
      <c r="A970" s="4" t="s">
        <v>2580</v>
      </c>
      <c r="B970" s="5">
        <v>37572</v>
      </c>
      <c r="C970" s="4" t="s">
        <v>0</v>
      </c>
      <c r="D970" s="4">
        <v>157</v>
      </c>
      <c r="E970" s="4">
        <v>93</v>
      </c>
      <c r="F970" s="4" t="s">
        <v>2579</v>
      </c>
      <c r="G970" s="6" t="s">
        <v>1123</v>
      </c>
      <c r="H970" s="4" t="s">
        <v>727</v>
      </c>
    </row>
    <row r="971" spans="1:8" ht="15.75" x14ac:dyDescent="0.25">
      <c r="A971" s="4" t="s">
        <v>2621</v>
      </c>
      <c r="B971" s="5">
        <v>37255</v>
      </c>
      <c r="C971" s="4" t="s">
        <v>0</v>
      </c>
      <c r="D971" s="4">
        <v>159</v>
      </c>
      <c r="E971" s="4">
        <v>56</v>
      </c>
      <c r="F971" s="4" t="s">
        <v>2620</v>
      </c>
      <c r="G971" s="6" t="s">
        <v>1336</v>
      </c>
      <c r="H971" s="4" t="s">
        <v>747</v>
      </c>
    </row>
    <row r="972" spans="1:8" ht="15.75" x14ac:dyDescent="0.25">
      <c r="A972" s="4" t="s">
        <v>2625</v>
      </c>
      <c r="B972" s="5">
        <v>37517</v>
      </c>
      <c r="C972" s="4" t="s">
        <v>0</v>
      </c>
      <c r="D972" s="4">
        <v>158</v>
      </c>
      <c r="E972" s="4">
        <v>62</v>
      </c>
      <c r="F972" s="4" t="s">
        <v>2624</v>
      </c>
      <c r="G972" s="6" t="s">
        <v>1089</v>
      </c>
      <c r="H972" s="4" t="s">
        <v>749</v>
      </c>
    </row>
    <row r="973" spans="1:8" ht="15.75" x14ac:dyDescent="0.25">
      <c r="A973" s="4" t="s">
        <v>2627</v>
      </c>
      <c r="B973" s="5">
        <v>38358</v>
      </c>
      <c r="C973" s="4" t="s">
        <v>0</v>
      </c>
      <c r="D973" s="4">
        <v>177</v>
      </c>
      <c r="E973" s="4">
        <v>62</v>
      </c>
      <c r="F973" s="4" t="s">
        <v>2626</v>
      </c>
      <c r="G973" s="6" t="s">
        <v>1133</v>
      </c>
      <c r="H973" s="4" t="s">
        <v>750</v>
      </c>
    </row>
    <row r="974" spans="1:8" ht="15.75" x14ac:dyDescent="0.25">
      <c r="A974" s="4" t="s">
        <v>2651</v>
      </c>
      <c r="B974" s="5">
        <v>37135</v>
      </c>
      <c r="C974" s="4" t="s">
        <v>0</v>
      </c>
      <c r="D974" s="4">
        <v>180</v>
      </c>
      <c r="E974" s="4">
        <v>90</v>
      </c>
      <c r="F974" s="4" t="s">
        <v>2650</v>
      </c>
      <c r="G974" s="6" t="s">
        <v>1117</v>
      </c>
      <c r="H974" s="4" t="s">
        <v>762</v>
      </c>
    </row>
    <row r="975" spans="1:8" ht="15.75" x14ac:dyDescent="0.25">
      <c r="A975" s="4" t="s">
        <v>2663</v>
      </c>
      <c r="B975" s="5">
        <v>38323</v>
      </c>
      <c r="C975" s="4" t="s">
        <v>0</v>
      </c>
      <c r="D975" s="4">
        <v>150</v>
      </c>
      <c r="E975" s="4">
        <v>70</v>
      </c>
      <c r="F975" s="4" t="s">
        <v>2662</v>
      </c>
      <c r="G975" s="6" t="s">
        <v>1496</v>
      </c>
      <c r="H975" s="4" t="s">
        <v>768</v>
      </c>
    </row>
    <row r="976" spans="1:8" ht="15.75" x14ac:dyDescent="0.25">
      <c r="A976" s="4" t="s">
        <v>2689</v>
      </c>
      <c r="B976" s="5">
        <v>37259</v>
      </c>
      <c r="C976" s="4" t="s">
        <v>0</v>
      </c>
      <c r="D976" s="4">
        <v>167</v>
      </c>
      <c r="E976" s="4">
        <v>67</v>
      </c>
      <c r="F976" s="4" t="s">
        <v>2688</v>
      </c>
      <c r="G976" s="6" t="s">
        <v>1477</v>
      </c>
      <c r="H976" s="4" t="s">
        <v>782</v>
      </c>
    </row>
    <row r="977" spans="1:8" ht="15.75" x14ac:dyDescent="0.25">
      <c r="A977" s="4" t="s">
        <v>2695</v>
      </c>
      <c r="B977" s="5">
        <v>37335</v>
      </c>
      <c r="C977" s="4" t="s">
        <v>0</v>
      </c>
      <c r="D977" s="4">
        <v>153</v>
      </c>
      <c r="E977" s="4">
        <v>70</v>
      </c>
      <c r="F977" s="4" t="s">
        <v>2694</v>
      </c>
      <c r="G977" s="6" t="s">
        <v>1201</v>
      </c>
      <c r="H977" s="4" t="s">
        <v>785</v>
      </c>
    </row>
    <row r="978" spans="1:8" ht="15.75" x14ac:dyDescent="0.25">
      <c r="A978" s="4" t="s">
        <v>2709</v>
      </c>
      <c r="B978" s="5">
        <v>37099</v>
      </c>
      <c r="C978" s="4" t="s">
        <v>0</v>
      </c>
      <c r="D978" s="4">
        <v>176</v>
      </c>
      <c r="E978" s="4">
        <v>78</v>
      </c>
      <c r="F978" s="4" t="s">
        <v>2708</v>
      </c>
      <c r="G978" s="6" t="s">
        <v>1173</v>
      </c>
      <c r="H978" s="4" t="s">
        <v>792</v>
      </c>
    </row>
    <row r="979" spans="1:8" ht="15.75" x14ac:dyDescent="0.25">
      <c r="A979" s="4" t="s">
        <v>2711</v>
      </c>
      <c r="B979" s="5">
        <v>37866</v>
      </c>
      <c r="C979" s="4" t="s">
        <v>0</v>
      </c>
      <c r="D979" s="4">
        <v>175</v>
      </c>
      <c r="E979" s="4">
        <v>58</v>
      </c>
      <c r="F979" s="4" t="s">
        <v>2710</v>
      </c>
      <c r="G979" s="6" t="s">
        <v>1117</v>
      </c>
      <c r="H979" s="4" t="s">
        <v>793</v>
      </c>
    </row>
    <row r="980" spans="1:8" ht="15.75" x14ac:dyDescent="0.25">
      <c r="A980" s="4" t="s">
        <v>2722</v>
      </c>
      <c r="B980" s="5">
        <v>37263</v>
      </c>
      <c r="C980" s="4" t="s">
        <v>0</v>
      </c>
      <c r="D980" s="4">
        <v>180</v>
      </c>
      <c r="E980" s="4">
        <v>89</v>
      </c>
      <c r="F980" s="4" t="s">
        <v>2721</v>
      </c>
      <c r="G980" s="6" t="s">
        <v>1577</v>
      </c>
      <c r="H980" s="4" t="s">
        <v>799</v>
      </c>
    </row>
    <row r="981" spans="1:8" ht="15.75" x14ac:dyDescent="0.25">
      <c r="A981" s="4" t="s">
        <v>2754</v>
      </c>
      <c r="B981" s="5">
        <v>37986</v>
      </c>
      <c r="C981" s="4" t="s">
        <v>0</v>
      </c>
      <c r="D981" s="4">
        <v>176</v>
      </c>
      <c r="E981" s="4">
        <v>49</v>
      </c>
      <c r="F981" s="4" t="s">
        <v>2753</v>
      </c>
      <c r="G981" s="6" t="s">
        <v>1395</v>
      </c>
      <c r="H981" s="4" t="s">
        <v>815</v>
      </c>
    </row>
    <row r="982" spans="1:8" ht="15.75" x14ac:dyDescent="0.25">
      <c r="A982" s="4" t="s">
        <v>2758</v>
      </c>
      <c r="B982" s="5">
        <v>37998</v>
      </c>
      <c r="C982" s="4" t="s">
        <v>0</v>
      </c>
      <c r="D982" s="4">
        <v>168</v>
      </c>
      <c r="E982" s="4">
        <v>56</v>
      </c>
      <c r="F982" s="4" t="s">
        <v>2757</v>
      </c>
      <c r="G982" s="6" t="s">
        <v>1057</v>
      </c>
      <c r="H982" s="4" t="s">
        <v>817</v>
      </c>
    </row>
    <row r="983" spans="1:8" ht="15.75" x14ac:dyDescent="0.25">
      <c r="A983" s="4" t="s">
        <v>2762</v>
      </c>
      <c r="B983" s="5">
        <v>38037</v>
      </c>
      <c r="C983" s="4" t="s">
        <v>0</v>
      </c>
      <c r="D983" s="4">
        <v>153</v>
      </c>
      <c r="E983" s="4">
        <v>65</v>
      </c>
      <c r="F983" s="4" t="s">
        <v>2761</v>
      </c>
      <c r="G983" s="6" t="s">
        <v>1262</v>
      </c>
      <c r="H983" s="4" t="s">
        <v>8</v>
      </c>
    </row>
    <row r="984" spans="1:8" ht="15.75" x14ac:dyDescent="0.25">
      <c r="A984" s="4" t="s">
        <v>2769</v>
      </c>
      <c r="B984" s="5">
        <v>38053</v>
      </c>
      <c r="C984" s="4" t="s">
        <v>0</v>
      </c>
      <c r="D984" s="4">
        <v>173</v>
      </c>
      <c r="E984" s="4">
        <v>65</v>
      </c>
      <c r="F984" s="4" t="s">
        <v>2768</v>
      </c>
      <c r="G984" s="6" t="s">
        <v>1117</v>
      </c>
      <c r="H984" s="4" t="s">
        <v>822</v>
      </c>
    </row>
    <row r="985" spans="1:8" ht="15.75" x14ac:dyDescent="0.25">
      <c r="A985" s="4" t="s">
        <v>2775</v>
      </c>
      <c r="B985" s="5">
        <v>37291</v>
      </c>
      <c r="C985" s="4" t="s">
        <v>0</v>
      </c>
      <c r="D985" s="4">
        <v>174</v>
      </c>
      <c r="E985" s="4">
        <v>83</v>
      </c>
      <c r="F985" s="4" t="s">
        <v>2774</v>
      </c>
      <c r="G985" s="6" t="s">
        <v>1968</v>
      </c>
      <c r="H985" s="4" t="s">
        <v>825</v>
      </c>
    </row>
    <row r="986" spans="1:8" ht="15.75" x14ac:dyDescent="0.25">
      <c r="A986" s="4" t="s">
        <v>2777</v>
      </c>
      <c r="B986" s="5">
        <v>37685</v>
      </c>
      <c r="C986" s="4" t="s">
        <v>0</v>
      </c>
      <c r="D986" s="4">
        <v>164</v>
      </c>
      <c r="E986" s="4">
        <v>54</v>
      </c>
      <c r="F986" s="4" t="s">
        <v>2776</v>
      </c>
      <c r="G986" s="6" t="s">
        <v>1108</v>
      </c>
      <c r="H986" s="4" t="s">
        <v>826</v>
      </c>
    </row>
    <row r="987" spans="1:8" ht="15.75" x14ac:dyDescent="0.25">
      <c r="A987" s="4" t="s">
        <v>2791</v>
      </c>
      <c r="B987" s="5">
        <v>37728</v>
      </c>
      <c r="C987" s="4" t="s">
        <v>0</v>
      </c>
      <c r="D987" s="4">
        <v>172</v>
      </c>
      <c r="E987" s="4">
        <v>78</v>
      </c>
      <c r="F987" s="4" t="s">
        <v>2790</v>
      </c>
      <c r="G987" s="6" t="s">
        <v>1072</v>
      </c>
      <c r="H987" s="4" t="s">
        <v>833</v>
      </c>
    </row>
    <row r="988" spans="1:8" ht="15.75" x14ac:dyDescent="0.25">
      <c r="A988" s="4" t="s">
        <v>2797</v>
      </c>
      <c r="B988" s="5">
        <v>37139</v>
      </c>
      <c r="C988" s="4" t="s">
        <v>0</v>
      </c>
      <c r="D988" s="4">
        <v>166</v>
      </c>
      <c r="E988" s="4">
        <v>90</v>
      </c>
      <c r="F988" s="4" t="s">
        <v>2796</v>
      </c>
      <c r="G988" s="6" t="s">
        <v>1914</v>
      </c>
      <c r="H988" s="4" t="s">
        <v>836</v>
      </c>
    </row>
    <row r="989" spans="1:8" ht="15.75" x14ac:dyDescent="0.25">
      <c r="A989" s="4" t="s">
        <v>2803</v>
      </c>
      <c r="B989" s="5">
        <v>37116</v>
      </c>
      <c r="C989" s="4" t="s">
        <v>0</v>
      </c>
      <c r="D989" s="4">
        <v>153</v>
      </c>
      <c r="E989" s="4">
        <v>95</v>
      </c>
      <c r="F989" s="4" t="s">
        <v>2802</v>
      </c>
      <c r="G989" s="6" t="s">
        <v>1164</v>
      </c>
      <c r="H989" s="4" t="s">
        <v>839</v>
      </c>
    </row>
    <row r="990" spans="1:8" ht="15.75" x14ac:dyDescent="0.25">
      <c r="A990" s="4" t="s">
        <v>2822</v>
      </c>
      <c r="B990" s="5">
        <v>38408</v>
      </c>
      <c r="C990" s="4" t="s">
        <v>0</v>
      </c>
      <c r="D990" s="4">
        <v>157</v>
      </c>
      <c r="E990" s="4">
        <v>65</v>
      </c>
      <c r="F990" s="4" t="s">
        <v>2821</v>
      </c>
      <c r="G990" s="6" t="s">
        <v>1388</v>
      </c>
      <c r="H990" s="4" t="s">
        <v>849</v>
      </c>
    </row>
    <row r="991" spans="1:8" ht="15.75" x14ac:dyDescent="0.25">
      <c r="A991" s="4" t="s">
        <v>2866</v>
      </c>
      <c r="B991" s="5">
        <v>37464</v>
      </c>
      <c r="C991" s="4" t="s">
        <v>0</v>
      </c>
      <c r="D991" s="4">
        <v>155</v>
      </c>
      <c r="E991" s="4">
        <v>89</v>
      </c>
      <c r="F991" s="4" t="s">
        <v>2865</v>
      </c>
      <c r="G991" s="6" t="s">
        <v>1816</v>
      </c>
      <c r="H991" s="4" t="s">
        <v>868</v>
      </c>
    </row>
    <row r="992" spans="1:8" ht="15.75" x14ac:dyDescent="0.25">
      <c r="A992" s="4" t="s">
        <v>2880</v>
      </c>
      <c r="B992" s="5">
        <v>37222</v>
      </c>
      <c r="C992" s="4" t="s">
        <v>0</v>
      </c>
      <c r="D992" s="4">
        <v>160</v>
      </c>
      <c r="E992" s="4">
        <v>58</v>
      </c>
      <c r="F992" s="4" t="s">
        <v>2879</v>
      </c>
      <c r="G992" s="6" t="s">
        <v>1474</v>
      </c>
      <c r="H992" s="4" t="s">
        <v>875</v>
      </c>
    </row>
    <row r="993" spans="1:8" ht="15.75" x14ac:dyDescent="0.25">
      <c r="A993" s="4" t="s">
        <v>2884</v>
      </c>
      <c r="B993" s="5">
        <v>37694</v>
      </c>
      <c r="C993" s="4" t="s">
        <v>0</v>
      </c>
      <c r="D993" s="4">
        <v>157</v>
      </c>
      <c r="E993" s="4">
        <v>61</v>
      </c>
      <c r="F993" s="4" t="s">
        <v>2883</v>
      </c>
      <c r="G993" s="6" t="s">
        <v>1066</v>
      </c>
      <c r="H993" s="4" t="s">
        <v>877</v>
      </c>
    </row>
    <row r="994" spans="1:8" ht="15.75" x14ac:dyDescent="0.25">
      <c r="A994" s="4" t="s">
        <v>2886</v>
      </c>
      <c r="B994" s="5">
        <v>37015</v>
      </c>
      <c r="C994" s="4" t="s">
        <v>0</v>
      </c>
      <c r="D994" s="4">
        <v>167</v>
      </c>
      <c r="E994" s="4">
        <v>50</v>
      </c>
      <c r="F994" s="4" t="s">
        <v>2885</v>
      </c>
      <c r="G994" s="6" t="s">
        <v>1120</v>
      </c>
      <c r="H994" s="4" t="s">
        <v>878</v>
      </c>
    </row>
    <row r="995" spans="1:8" ht="15.75" x14ac:dyDescent="0.25">
      <c r="A995" s="4" t="s">
        <v>2898</v>
      </c>
      <c r="B995" s="5">
        <v>37282</v>
      </c>
      <c r="C995" s="4" t="s">
        <v>0</v>
      </c>
      <c r="D995" s="4">
        <v>179</v>
      </c>
      <c r="E995" s="4">
        <v>48</v>
      </c>
      <c r="F995" s="4" t="s">
        <v>2897</v>
      </c>
      <c r="G995" s="6" t="s">
        <v>1677</v>
      </c>
      <c r="H995" s="4" t="s">
        <v>884</v>
      </c>
    </row>
    <row r="996" spans="1:8" ht="15.75" x14ac:dyDescent="0.25">
      <c r="A996" s="4" t="s">
        <v>2994</v>
      </c>
      <c r="B996" s="5">
        <v>37478</v>
      </c>
      <c r="C996" s="4" t="s">
        <v>0</v>
      </c>
      <c r="D996" s="4">
        <v>178</v>
      </c>
      <c r="E996" s="4">
        <v>51</v>
      </c>
      <c r="F996" s="4" t="s">
        <v>2993</v>
      </c>
      <c r="G996" s="6" t="s">
        <v>1084</v>
      </c>
      <c r="H996" s="4" t="s">
        <v>931</v>
      </c>
    </row>
    <row r="997" spans="1:8" ht="15.75" x14ac:dyDescent="0.25">
      <c r="A997" s="4" t="s">
        <v>3000</v>
      </c>
      <c r="B997" s="5">
        <v>37927</v>
      </c>
      <c r="C997" s="4" t="s">
        <v>0</v>
      </c>
      <c r="D997" s="4">
        <v>173</v>
      </c>
      <c r="E997" s="4">
        <v>76</v>
      </c>
      <c r="F997" s="4" t="s">
        <v>2999</v>
      </c>
      <c r="G997" s="6" t="s">
        <v>1257</v>
      </c>
      <c r="H997" s="4" t="s">
        <v>934</v>
      </c>
    </row>
    <row r="998" spans="1:8" ht="15.75" x14ac:dyDescent="0.25">
      <c r="A998" s="4" t="s">
        <v>3039</v>
      </c>
      <c r="B998" s="5">
        <v>37423</v>
      </c>
      <c r="C998" s="4" t="s">
        <v>0</v>
      </c>
      <c r="D998" s="4">
        <v>170</v>
      </c>
      <c r="E998" s="4">
        <v>64</v>
      </c>
      <c r="F998" s="4" t="s">
        <v>3038</v>
      </c>
      <c r="G998" s="6" t="s">
        <v>1914</v>
      </c>
      <c r="H998" s="4" t="s">
        <v>955</v>
      </c>
    </row>
    <row r="999" spans="1:8" ht="15.75" x14ac:dyDescent="0.25">
      <c r="A999" s="4" t="s">
        <v>3063</v>
      </c>
      <c r="B999" s="5">
        <v>37543</v>
      </c>
      <c r="C999" s="4" t="s">
        <v>0</v>
      </c>
      <c r="D999" s="4">
        <v>154</v>
      </c>
      <c r="E999" s="4">
        <v>60</v>
      </c>
      <c r="F999" s="4" t="s">
        <v>3062</v>
      </c>
      <c r="G999" s="6" t="s">
        <v>1207</v>
      </c>
      <c r="H999" s="4" t="s">
        <v>967</v>
      </c>
    </row>
    <row r="1000" spans="1:8" ht="15.75" x14ac:dyDescent="0.25">
      <c r="A1000" s="4" t="s">
        <v>3084</v>
      </c>
      <c r="B1000" s="5">
        <v>37777</v>
      </c>
      <c r="C1000" s="4" t="s">
        <v>0</v>
      </c>
      <c r="D1000" s="4">
        <v>157</v>
      </c>
      <c r="E1000" s="4">
        <v>68</v>
      </c>
      <c r="F1000" s="4" t="s">
        <v>3083</v>
      </c>
      <c r="G1000" s="6" t="s">
        <v>1816</v>
      </c>
      <c r="H1000" s="4" t="s">
        <v>978</v>
      </c>
    </row>
    <row r="1001" spans="1:8" ht="15.75" x14ac:dyDescent="0.25">
      <c r="A1001" s="4" t="s">
        <v>3121</v>
      </c>
      <c r="B1001" s="5">
        <v>37641</v>
      </c>
      <c r="C1001" s="4" t="s">
        <v>0</v>
      </c>
      <c r="D1001" s="4">
        <v>179</v>
      </c>
      <c r="E1001" s="4">
        <v>76</v>
      </c>
      <c r="F1001" s="4" t="s">
        <v>3120</v>
      </c>
      <c r="G1001" s="6" t="s">
        <v>1178</v>
      </c>
      <c r="H1001" s="4"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70B2-54DD-4EAE-A87B-849FDFBD6112}">
  <dimension ref="A1:J501"/>
  <sheetViews>
    <sheetView topLeftCell="B4" workbookViewId="0">
      <selection activeCell="H8" sqref="H8"/>
    </sheetView>
  </sheetViews>
  <sheetFormatPr defaultRowHeight="15.75" x14ac:dyDescent="0.25"/>
  <cols>
    <col min="1" max="1" width="6.28515625" bestFit="1" customWidth="1"/>
    <col min="2" max="2" width="14.85546875" style="4" bestFit="1" customWidth="1"/>
  </cols>
  <sheetData>
    <row r="1" spans="1:10" x14ac:dyDescent="0.25">
      <c r="A1" s="7" t="s">
        <v>1028</v>
      </c>
      <c r="B1" s="4" t="s">
        <v>3132</v>
      </c>
      <c r="C1" t="s">
        <v>3133</v>
      </c>
      <c r="E1">
        <v>2016</v>
      </c>
      <c r="F1">
        <v>2017</v>
      </c>
      <c r="G1">
        <v>2018</v>
      </c>
      <c r="H1">
        <v>2019</v>
      </c>
      <c r="I1">
        <v>2020</v>
      </c>
    </row>
    <row r="2" spans="1:10" x14ac:dyDescent="0.25">
      <c r="A2" t="s">
        <v>1544</v>
      </c>
      <c r="B2" s="5">
        <v>44863</v>
      </c>
      <c r="C2" t="str">
        <f>TEXT(B2,"mmmm")</f>
        <v>October</v>
      </c>
      <c r="D2" t="s">
        <v>3182</v>
      </c>
      <c r="E2">
        <v>8108597</v>
      </c>
      <c r="F2">
        <v>8327707</v>
      </c>
      <c r="G2">
        <v>8007463</v>
      </c>
      <c r="H2">
        <v>6458465</v>
      </c>
      <c r="I2">
        <v>7476803</v>
      </c>
      <c r="J2">
        <f>SUM(E2:I2)</f>
        <v>38379035</v>
      </c>
    </row>
    <row r="3" spans="1:10" x14ac:dyDescent="0.25">
      <c r="A3" t="s">
        <v>2071</v>
      </c>
      <c r="B3" s="5">
        <v>44771</v>
      </c>
      <c r="C3" t="str">
        <f t="shared" ref="C3:C66" si="0">TEXT(B3,"mmmm")</f>
        <v>July</v>
      </c>
      <c r="D3" t="s">
        <v>3183</v>
      </c>
      <c r="E3">
        <v>8064551</v>
      </c>
      <c r="F3">
        <v>7435644</v>
      </c>
      <c r="G3">
        <v>8720037</v>
      </c>
      <c r="H3">
        <v>9785227</v>
      </c>
      <c r="I3">
        <v>3753831</v>
      </c>
      <c r="J3">
        <f>SUM(E3:I3)</f>
        <v>37759290</v>
      </c>
    </row>
    <row r="4" spans="1:10" x14ac:dyDescent="0.25">
      <c r="A4" t="s">
        <v>2004</v>
      </c>
      <c r="B4" s="5">
        <v>44771</v>
      </c>
      <c r="C4" t="str">
        <f t="shared" si="0"/>
        <v>July</v>
      </c>
    </row>
    <row r="5" spans="1:10" x14ac:dyDescent="0.25">
      <c r="A5" t="s">
        <v>2437</v>
      </c>
      <c r="B5" s="5">
        <v>44802</v>
      </c>
      <c r="C5" t="str">
        <f t="shared" si="0"/>
        <v>August</v>
      </c>
    </row>
    <row r="6" spans="1:10" x14ac:dyDescent="0.25">
      <c r="A6" t="s">
        <v>2519</v>
      </c>
      <c r="B6" s="5">
        <v>44795</v>
      </c>
      <c r="C6" t="str">
        <f t="shared" si="0"/>
        <v>August</v>
      </c>
      <c r="H6">
        <v>8296780</v>
      </c>
      <c r="I6">
        <v>9785227</v>
      </c>
    </row>
    <row r="7" spans="1:10" x14ac:dyDescent="0.25">
      <c r="A7" t="s">
        <v>2053</v>
      </c>
      <c r="B7" s="5">
        <v>44755</v>
      </c>
      <c r="C7" t="str">
        <f t="shared" si="0"/>
        <v>July</v>
      </c>
      <c r="H7">
        <v>1801648</v>
      </c>
      <c r="I7">
        <v>3753831</v>
      </c>
    </row>
    <row r="8" spans="1:10" x14ac:dyDescent="0.25">
      <c r="A8" t="s">
        <v>2842</v>
      </c>
      <c r="B8" s="5">
        <v>44811</v>
      </c>
      <c r="C8" t="str">
        <f t="shared" si="0"/>
        <v>September</v>
      </c>
      <c r="H8">
        <f>H6-H7</f>
        <v>6495132</v>
      </c>
      <c r="I8">
        <f>I6-I7</f>
        <v>6031396</v>
      </c>
    </row>
    <row r="9" spans="1:10" x14ac:dyDescent="0.25">
      <c r="A9" t="s">
        <v>3006</v>
      </c>
      <c r="B9" s="5">
        <v>44753</v>
      </c>
      <c r="C9" t="str">
        <f t="shared" si="0"/>
        <v>July</v>
      </c>
    </row>
    <row r="10" spans="1:10" x14ac:dyDescent="0.25">
      <c r="A10" t="s">
        <v>1827</v>
      </c>
      <c r="B10" s="5">
        <v>44861</v>
      </c>
      <c r="C10" t="str">
        <f t="shared" si="0"/>
        <v>October</v>
      </c>
    </row>
    <row r="11" spans="1:10" x14ac:dyDescent="0.25">
      <c r="A11" t="s">
        <v>2866</v>
      </c>
      <c r="B11" s="5">
        <v>44814</v>
      </c>
      <c r="C11" t="str">
        <f t="shared" si="0"/>
        <v>September</v>
      </c>
    </row>
    <row r="12" spans="1:10" x14ac:dyDescent="0.25">
      <c r="A12" t="s">
        <v>2811</v>
      </c>
      <c r="B12" s="5">
        <v>44807</v>
      </c>
      <c r="C12" t="str">
        <f t="shared" si="0"/>
        <v>September</v>
      </c>
    </row>
    <row r="13" spans="1:10" x14ac:dyDescent="0.25">
      <c r="A13" t="s">
        <v>2748</v>
      </c>
      <c r="B13" s="5">
        <v>44858</v>
      </c>
      <c r="C13" t="str">
        <f t="shared" si="0"/>
        <v>October</v>
      </c>
    </row>
    <row r="14" spans="1:10" x14ac:dyDescent="0.25">
      <c r="A14" t="s">
        <v>1792</v>
      </c>
      <c r="B14" s="5">
        <v>44857</v>
      </c>
      <c r="C14" t="str">
        <f t="shared" si="0"/>
        <v>October</v>
      </c>
    </row>
    <row r="15" spans="1:10" x14ac:dyDescent="0.25">
      <c r="A15" t="s">
        <v>1550</v>
      </c>
      <c r="B15" s="5">
        <v>44871</v>
      </c>
      <c r="C15" t="str">
        <f t="shared" si="0"/>
        <v>November</v>
      </c>
    </row>
    <row r="16" spans="1:10" x14ac:dyDescent="0.25">
      <c r="A16" t="s">
        <v>1883</v>
      </c>
      <c r="B16" s="5">
        <v>44812</v>
      </c>
      <c r="C16" t="str">
        <f t="shared" si="0"/>
        <v>September</v>
      </c>
    </row>
    <row r="17" spans="1:3" x14ac:dyDescent="0.25">
      <c r="A17" t="s">
        <v>2359</v>
      </c>
      <c r="B17" s="5">
        <v>44855</v>
      </c>
      <c r="C17" t="str">
        <f t="shared" si="0"/>
        <v>October</v>
      </c>
    </row>
    <row r="18" spans="1:3" x14ac:dyDescent="0.25">
      <c r="A18" t="s">
        <v>3092</v>
      </c>
      <c r="B18" s="5">
        <v>44786</v>
      </c>
      <c r="C18" t="str">
        <f t="shared" si="0"/>
        <v>August</v>
      </c>
    </row>
    <row r="19" spans="1:3" x14ac:dyDescent="0.25">
      <c r="A19" t="s">
        <v>2738</v>
      </c>
      <c r="B19" s="5">
        <v>44827</v>
      </c>
      <c r="C19" t="str">
        <f t="shared" si="0"/>
        <v>September</v>
      </c>
    </row>
    <row r="20" spans="1:3" x14ac:dyDescent="0.25">
      <c r="A20" t="s">
        <v>1312</v>
      </c>
      <c r="B20" s="5">
        <v>44834</v>
      </c>
      <c r="C20" t="str">
        <f t="shared" si="0"/>
        <v>September</v>
      </c>
    </row>
    <row r="21" spans="1:3" x14ac:dyDescent="0.25">
      <c r="A21" t="s">
        <v>3039</v>
      </c>
      <c r="B21" s="5">
        <v>44898</v>
      </c>
      <c r="C21" t="str">
        <f t="shared" si="0"/>
        <v>December</v>
      </c>
    </row>
    <row r="22" spans="1:3" x14ac:dyDescent="0.25">
      <c r="A22" t="s">
        <v>2526</v>
      </c>
      <c r="B22" s="5">
        <v>44865</v>
      </c>
      <c r="C22" t="str">
        <f t="shared" si="0"/>
        <v>October</v>
      </c>
    </row>
    <row r="23" spans="1:3" x14ac:dyDescent="0.25">
      <c r="A23" t="s">
        <v>2826</v>
      </c>
      <c r="B23" s="5">
        <v>44770</v>
      </c>
      <c r="C23" t="str">
        <f t="shared" si="0"/>
        <v>July</v>
      </c>
    </row>
    <row r="24" spans="1:3" x14ac:dyDescent="0.25">
      <c r="A24" t="s">
        <v>2807</v>
      </c>
      <c r="B24" s="5">
        <v>44871</v>
      </c>
      <c r="C24" t="str">
        <f t="shared" si="0"/>
        <v>November</v>
      </c>
    </row>
    <row r="25" spans="1:3" x14ac:dyDescent="0.25">
      <c r="A25" t="s">
        <v>2065</v>
      </c>
      <c r="B25" s="5">
        <v>44789</v>
      </c>
      <c r="C25" t="str">
        <f t="shared" si="0"/>
        <v>August</v>
      </c>
    </row>
    <row r="26" spans="1:3" x14ac:dyDescent="0.25">
      <c r="A26" t="s">
        <v>3071</v>
      </c>
      <c r="B26" s="5">
        <v>44883</v>
      </c>
      <c r="C26" t="str">
        <f t="shared" si="0"/>
        <v>November</v>
      </c>
    </row>
    <row r="27" spans="1:3" x14ac:dyDescent="0.25">
      <c r="A27" t="s">
        <v>1944</v>
      </c>
      <c r="B27" s="5">
        <v>44781</v>
      </c>
      <c r="C27" t="str">
        <f t="shared" si="0"/>
        <v>August</v>
      </c>
    </row>
    <row r="28" spans="1:3" x14ac:dyDescent="0.25">
      <c r="A28" t="s">
        <v>1339</v>
      </c>
      <c r="B28" s="5">
        <v>44775</v>
      </c>
      <c r="C28" t="str">
        <f t="shared" si="0"/>
        <v>August</v>
      </c>
    </row>
    <row r="29" spans="1:3" x14ac:dyDescent="0.25">
      <c r="A29" t="s">
        <v>2447</v>
      </c>
      <c r="B29" s="5">
        <v>44761</v>
      </c>
      <c r="C29" t="str">
        <f t="shared" si="0"/>
        <v>July</v>
      </c>
    </row>
    <row r="30" spans="1:3" x14ac:dyDescent="0.25">
      <c r="A30" t="s">
        <v>2916</v>
      </c>
      <c r="B30" s="5">
        <v>44896</v>
      </c>
      <c r="C30" t="str">
        <f t="shared" si="0"/>
        <v>December</v>
      </c>
    </row>
    <row r="31" spans="1:3" x14ac:dyDescent="0.25">
      <c r="A31" t="s">
        <v>1966</v>
      </c>
      <c r="B31" s="5">
        <v>44842</v>
      </c>
      <c r="C31" t="str">
        <f t="shared" si="0"/>
        <v>October</v>
      </c>
    </row>
    <row r="32" spans="1:3" x14ac:dyDescent="0.25">
      <c r="A32" t="s">
        <v>1197</v>
      </c>
      <c r="B32" s="5">
        <v>44890</v>
      </c>
      <c r="C32" t="str">
        <f t="shared" si="0"/>
        <v>November</v>
      </c>
    </row>
    <row r="33" spans="1:3" x14ac:dyDescent="0.25">
      <c r="A33" t="s">
        <v>2968</v>
      </c>
      <c r="B33" s="5">
        <v>44818</v>
      </c>
      <c r="C33" t="str">
        <f t="shared" si="0"/>
        <v>September</v>
      </c>
    </row>
    <row r="34" spans="1:3" x14ac:dyDescent="0.25">
      <c r="A34" t="s">
        <v>2744</v>
      </c>
      <c r="B34" s="5">
        <v>44887</v>
      </c>
      <c r="C34" t="str">
        <f t="shared" si="0"/>
        <v>November</v>
      </c>
    </row>
    <row r="35" spans="1:3" x14ac:dyDescent="0.25">
      <c r="A35" t="s">
        <v>1435</v>
      </c>
      <c r="B35" s="5">
        <v>44846</v>
      </c>
      <c r="C35" t="str">
        <f t="shared" si="0"/>
        <v>October</v>
      </c>
    </row>
    <row r="36" spans="1:3" x14ac:dyDescent="0.25">
      <c r="A36" t="s">
        <v>3031</v>
      </c>
      <c r="B36" s="5">
        <v>44850</v>
      </c>
      <c r="C36" t="str">
        <f t="shared" si="0"/>
        <v>October</v>
      </c>
    </row>
    <row r="37" spans="1:3" x14ac:dyDescent="0.25">
      <c r="A37" t="s">
        <v>1439</v>
      </c>
      <c r="B37" s="5">
        <v>44767</v>
      </c>
      <c r="C37" t="str">
        <f t="shared" si="0"/>
        <v>July</v>
      </c>
    </row>
    <row r="38" spans="1:3" x14ac:dyDescent="0.25">
      <c r="A38" t="s">
        <v>2773</v>
      </c>
      <c r="B38" s="5">
        <v>44888</v>
      </c>
      <c r="C38" t="str">
        <f t="shared" si="0"/>
        <v>November</v>
      </c>
    </row>
    <row r="39" spans="1:3" x14ac:dyDescent="0.25">
      <c r="A39" t="s">
        <v>1290</v>
      </c>
      <c r="B39" s="5">
        <v>44817</v>
      </c>
      <c r="C39" t="str">
        <f t="shared" si="0"/>
        <v>September</v>
      </c>
    </row>
    <row r="40" spans="1:3" x14ac:dyDescent="0.25">
      <c r="A40" t="s">
        <v>1128</v>
      </c>
      <c r="B40" s="5">
        <v>44852</v>
      </c>
      <c r="C40" t="str">
        <f t="shared" si="0"/>
        <v>October</v>
      </c>
    </row>
    <row r="41" spans="1:3" x14ac:dyDescent="0.25">
      <c r="A41" t="s">
        <v>1159</v>
      </c>
      <c r="B41" s="5">
        <v>44784</v>
      </c>
      <c r="C41" t="str">
        <f t="shared" si="0"/>
        <v>August</v>
      </c>
    </row>
    <row r="42" spans="1:3" x14ac:dyDescent="0.25">
      <c r="A42" t="s">
        <v>1981</v>
      </c>
      <c r="B42" s="5">
        <v>44830</v>
      </c>
      <c r="C42" t="str">
        <f t="shared" si="0"/>
        <v>September</v>
      </c>
    </row>
    <row r="43" spans="1:3" x14ac:dyDescent="0.25">
      <c r="A43" t="s">
        <v>2553</v>
      </c>
      <c r="B43" s="5">
        <v>44828</v>
      </c>
      <c r="C43" t="str">
        <f t="shared" si="0"/>
        <v>September</v>
      </c>
    </row>
    <row r="44" spans="1:3" x14ac:dyDescent="0.25">
      <c r="A44" t="s">
        <v>1877</v>
      </c>
      <c r="B44" s="5">
        <v>44881</v>
      </c>
      <c r="C44" t="str">
        <f t="shared" si="0"/>
        <v>November</v>
      </c>
    </row>
    <row r="45" spans="1:3" x14ac:dyDescent="0.25">
      <c r="A45" t="s">
        <v>2369</v>
      </c>
      <c r="B45" s="5">
        <v>44889</v>
      </c>
      <c r="C45" t="str">
        <f t="shared" si="0"/>
        <v>November</v>
      </c>
    </row>
    <row r="46" spans="1:3" x14ac:dyDescent="0.25">
      <c r="A46" t="s">
        <v>3008</v>
      </c>
      <c r="B46" s="5">
        <v>44760</v>
      </c>
      <c r="C46" t="str">
        <f t="shared" si="0"/>
        <v>July</v>
      </c>
    </row>
    <row r="47" spans="1:3" x14ac:dyDescent="0.25">
      <c r="A47" t="s">
        <v>2038</v>
      </c>
      <c r="B47" s="5">
        <v>44867</v>
      </c>
      <c r="C47" t="str">
        <f t="shared" si="0"/>
        <v>November</v>
      </c>
    </row>
    <row r="48" spans="1:3" x14ac:dyDescent="0.25">
      <c r="A48" t="s">
        <v>2165</v>
      </c>
      <c r="B48" s="5">
        <v>44753</v>
      </c>
      <c r="C48" t="str">
        <f t="shared" si="0"/>
        <v>July</v>
      </c>
    </row>
    <row r="49" spans="1:3" x14ac:dyDescent="0.25">
      <c r="A49" t="s">
        <v>1391</v>
      </c>
      <c r="B49" s="5">
        <v>44889</v>
      </c>
      <c r="C49" t="str">
        <f t="shared" si="0"/>
        <v>November</v>
      </c>
    </row>
    <row r="50" spans="1:3" x14ac:dyDescent="0.25">
      <c r="A50" t="s">
        <v>2834</v>
      </c>
      <c r="B50" s="5">
        <v>44831</v>
      </c>
      <c r="C50" t="str">
        <f t="shared" si="0"/>
        <v>September</v>
      </c>
    </row>
    <row r="51" spans="1:3" x14ac:dyDescent="0.25">
      <c r="A51" t="s">
        <v>1625</v>
      </c>
      <c r="B51" s="5">
        <v>44807</v>
      </c>
      <c r="C51" t="str">
        <f t="shared" si="0"/>
        <v>September</v>
      </c>
    </row>
    <row r="52" spans="1:3" x14ac:dyDescent="0.25">
      <c r="A52" t="s">
        <v>2756</v>
      </c>
      <c r="B52" s="5">
        <v>44766</v>
      </c>
      <c r="C52" t="str">
        <f t="shared" si="0"/>
        <v>July</v>
      </c>
    </row>
    <row r="53" spans="1:3" x14ac:dyDescent="0.25">
      <c r="A53" t="s">
        <v>1627</v>
      </c>
      <c r="B53" s="5">
        <v>44764</v>
      </c>
      <c r="C53" t="str">
        <f t="shared" si="0"/>
        <v>July</v>
      </c>
    </row>
    <row r="54" spans="1:3" x14ac:dyDescent="0.25">
      <c r="A54" t="s">
        <v>3029</v>
      </c>
      <c r="B54" s="5">
        <v>44800</v>
      </c>
      <c r="C54" t="str">
        <f t="shared" si="0"/>
        <v>August</v>
      </c>
    </row>
    <row r="55" spans="1:3" x14ac:dyDescent="0.25">
      <c r="A55" t="s">
        <v>2605</v>
      </c>
      <c r="B55" s="5">
        <v>44874</v>
      </c>
      <c r="C55" t="str">
        <f t="shared" si="0"/>
        <v>November</v>
      </c>
    </row>
    <row r="56" spans="1:3" x14ac:dyDescent="0.25">
      <c r="A56" t="s">
        <v>1064</v>
      </c>
      <c r="B56" s="5">
        <v>44800</v>
      </c>
      <c r="C56" t="str">
        <f t="shared" si="0"/>
        <v>August</v>
      </c>
    </row>
    <row r="57" spans="1:3" x14ac:dyDescent="0.25">
      <c r="A57" t="s">
        <v>2828</v>
      </c>
      <c r="B57" s="5">
        <v>44791</v>
      </c>
      <c r="C57" t="str">
        <f t="shared" si="0"/>
        <v>August</v>
      </c>
    </row>
    <row r="58" spans="1:3" x14ac:dyDescent="0.25">
      <c r="A58" t="s">
        <v>2487</v>
      </c>
      <c r="B58" s="5">
        <v>44746</v>
      </c>
      <c r="C58" t="str">
        <f t="shared" si="0"/>
        <v>July</v>
      </c>
    </row>
    <row r="59" spans="1:3" x14ac:dyDescent="0.25">
      <c r="A59" t="s">
        <v>2852</v>
      </c>
      <c r="B59" s="5">
        <v>44873</v>
      </c>
      <c r="C59" t="str">
        <f t="shared" si="0"/>
        <v>November</v>
      </c>
    </row>
    <row r="60" spans="1:3" x14ac:dyDescent="0.25">
      <c r="A60" t="s">
        <v>1446</v>
      </c>
      <c r="B60" s="5">
        <v>44855</v>
      </c>
      <c r="C60" t="str">
        <f t="shared" si="0"/>
        <v>October</v>
      </c>
    </row>
    <row r="61" spans="1:3" x14ac:dyDescent="0.25">
      <c r="A61" t="s">
        <v>2601</v>
      </c>
      <c r="B61" s="5">
        <v>44867</v>
      </c>
      <c r="C61" t="str">
        <f t="shared" si="0"/>
        <v>November</v>
      </c>
    </row>
    <row r="62" spans="1:3" x14ac:dyDescent="0.25">
      <c r="A62" t="s">
        <v>1375</v>
      </c>
      <c r="B62" s="5">
        <v>44856</v>
      </c>
      <c r="C62" t="str">
        <f t="shared" si="0"/>
        <v>October</v>
      </c>
    </row>
    <row r="63" spans="1:3" x14ac:dyDescent="0.25">
      <c r="A63" t="s">
        <v>1103</v>
      </c>
      <c r="B63" s="5">
        <v>44872</v>
      </c>
      <c r="C63" t="str">
        <f t="shared" si="0"/>
        <v>November</v>
      </c>
    </row>
    <row r="64" spans="1:3" x14ac:dyDescent="0.25">
      <c r="A64" t="s">
        <v>1097</v>
      </c>
      <c r="B64" s="5">
        <v>44780</v>
      </c>
      <c r="C64" t="str">
        <f t="shared" si="0"/>
        <v>August</v>
      </c>
    </row>
    <row r="65" spans="1:3" x14ac:dyDescent="0.25">
      <c r="A65" t="s">
        <v>3020</v>
      </c>
      <c r="B65" s="5">
        <v>44770</v>
      </c>
      <c r="C65" t="str">
        <f t="shared" si="0"/>
        <v>July</v>
      </c>
    </row>
    <row r="66" spans="1:3" x14ac:dyDescent="0.25">
      <c r="A66" t="s">
        <v>2467</v>
      </c>
      <c r="B66" s="5">
        <v>44840</v>
      </c>
      <c r="C66" t="str">
        <f t="shared" si="0"/>
        <v>October</v>
      </c>
    </row>
    <row r="67" spans="1:3" x14ac:dyDescent="0.25">
      <c r="A67" t="s">
        <v>1380</v>
      </c>
      <c r="B67" s="5">
        <v>44758</v>
      </c>
      <c r="C67" t="str">
        <f t="shared" ref="C67:C130" si="1">TEXT(B67,"mmmm")</f>
        <v>July</v>
      </c>
    </row>
    <row r="68" spans="1:3" x14ac:dyDescent="0.25">
      <c r="A68" t="s">
        <v>2777</v>
      </c>
      <c r="B68" s="5">
        <v>44831</v>
      </c>
      <c r="C68" t="str">
        <f t="shared" si="1"/>
        <v>September</v>
      </c>
    </row>
    <row r="69" spans="1:3" x14ac:dyDescent="0.25">
      <c r="A69" t="s">
        <v>2479</v>
      </c>
      <c r="B69" s="5">
        <v>44804</v>
      </c>
      <c r="C69" t="str">
        <f t="shared" si="1"/>
        <v>August</v>
      </c>
    </row>
    <row r="70" spans="1:3" x14ac:dyDescent="0.25">
      <c r="A70" t="s">
        <v>2079</v>
      </c>
      <c r="B70" s="5">
        <v>44914</v>
      </c>
      <c r="C70" t="str">
        <f t="shared" si="1"/>
        <v>December</v>
      </c>
    </row>
    <row r="71" spans="1:3" x14ac:dyDescent="0.25">
      <c r="A71" t="s">
        <v>2327</v>
      </c>
      <c r="B71" s="5">
        <v>44853</v>
      </c>
      <c r="C71" t="str">
        <f t="shared" si="1"/>
        <v>October</v>
      </c>
    </row>
    <row r="72" spans="1:3" x14ac:dyDescent="0.25">
      <c r="A72" t="s">
        <v>2538</v>
      </c>
      <c r="B72" s="5">
        <v>44900</v>
      </c>
      <c r="C72" t="str">
        <f t="shared" si="1"/>
        <v>December</v>
      </c>
    </row>
    <row r="73" spans="1:3" x14ac:dyDescent="0.25">
      <c r="A73" t="s">
        <v>2534</v>
      </c>
      <c r="B73" s="5">
        <v>44776</v>
      </c>
      <c r="C73" t="str">
        <f t="shared" si="1"/>
        <v>August</v>
      </c>
    </row>
    <row r="74" spans="1:3" x14ac:dyDescent="0.25">
      <c r="A74" t="s">
        <v>1189</v>
      </c>
      <c r="B74" s="5">
        <v>44915</v>
      </c>
      <c r="C74" t="str">
        <f t="shared" si="1"/>
        <v>December</v>
      </c>
    </row>
    <row r="75" spans="1:3" x14ac:dyDescent="0.25">
      <c r="A75" t="s">
        <v>1942</v>
      </c>
      <c r="B75" s="5">
        <v>44885</v>
      </c>
      <c r="C75" t="str">
        <f t="shared" si="1"/>
        <v>November</v>
      </c>
    </row>
    <row r="76" spans="1:3" x14ac:dyDescent="0.25">
      <c r="A76" t="s">
        <v>2022</v>
      </c>
      <c r="B76" s="5">
        <v>44862</v>
      </c>
      <c r="C76" t="str">
        <f t="shared" si="1"/>
        <v>October</v>
      </c>
    </row>
    <row r="77" spans="1:3" x14ac:dyDescent="0.25">
      <c r="A77" t="s">
        <v>3076</v>
      </c>
      <c r="B77" s="5">
        <v>44846</v>
      </c>
      <c r="C77" t="str">
        <f t="shared" si="1"/>
        <v>October</v>
      </c>
    </row>
    <row r="78" spans="1:3" x14ac:dyDescent="0.25">
      <c r="A78" t="s">
        <v>2401</v>
      </c>
      <c r="B78" s="5">
        <v>44879</v>
      </c>
      <c r="C78" t="str">
        <f t="shared" si="1"/>
        <v>November</v>
      </c>
    </row>
    <row r="79" spans="1:3" x14ac:dyDescent="0.25">
      <c r="A79" t="s">
        <v>1540</v>
      </c>
      <c r="B79" s="5">
        <v>44892</v>
      </c>
      <c r="C79" t="str">
        <f t="shared" si="1"/>
        <v>November</v>
      </c>
    </row>
    <row r="80" spans="1:3" x14ac:dyDescent="0.25">
      <c r="A80" t="s">
        <v>3059</v>
      </c>
      <c r="B80" s="5">
        <v>44917</v>
      </c>
      <c r="C80" t="str">
        <f t="shared" si="1"/>
        <v>December</v>
      </c>
    </row>
    <row r="81" spans="1:3" x14ac:dyDescent="0.25">
      <c r="A81" t="s">
        <v>2355</v>
      </c>
      <c r="B81" s="5">
        <v>44815</v>
      </c>
      <c r="C81" t="str">
        <f t="shared" si="1"/>
        <v>September</v>
      </c>
    </row>
    <row r="82" spans="1:3" x14ac:dyDescent="0.25">
      <c r="A82" t="s">
        <v>1770</v>
      </c>
      <c r="B82" s="5">
        <v>44807</v>
      </c>
      <c r="C82" t="str">
        <f t="shared" si="1"/>
        <v>September</v>
      </c>
    </row>
    <row r="83" spans="1:3" x14ac:dyDescent="0.25">
      <c r="A83" t="s">
        <v>2540</v>
      </c>
      <c r="B83" s="5">
        <v>44912</v>
      </c>
      <c r="C83" t="str">
        <f t="shared" si="1"/>
        <v>December</v>
      </c>
    </row>
    <row r="84" spans="1:3" x14ac:dyDescent="0.25">
      <c r="A84" t="s">
        <v>2121</v>
      </c>
      <c r="B84" s="5">
        <v>44761</v>
      </c>
      <c r="C84" t="str">
        <f t="shared" si="1"/>
        <v>July</v>
      </c>
    </row>
    <row r="85" spans="1:3" x14ac:dyDescent="0.25">
      <c r="A85" t="s">
        <v>2996</v>
      </c>
      <c r="B85" s="5">
        <v>44875</v>
      </c>
      <c r="C85" t="str">
        <f t="shared" si="1"/>
        <v>November</v>
      </c>
    </row>
    <row r="86" spans="1:3" x14ac:dyDescent="0.25">
      <c r="A86" t="s">
        <v>3003</v>
      </c>
      <c r="B86" s="5">
        <v>44814</v>
      </c>
      <c r="C86" t="str">
        <f t="shared" si="1"/>
        <v>September</v>
      </c>
    </row>
    <row r="87" spans="1:3" x14ac:dyDescent="0.25">
      <c r="A87" t="s">
        <v>2044</v>
      </c>
      <c r="B87" s="5">
        <v>44907</v>
      </c>
      <c r="C87" t="str">
        <f t="shared" si="1"/>
        <v>December</v>
      </c>
    </row>
    <row r="88" spans="1:3" x14ac:dyDescent="0.25">
      <c r="A88" t="s">
        <v>2319</v>
      </c>
      <c r="B88" s="5">
        <v>44906</v>
      </c>
      <c r="C88" t="str">
        <f t="shared" si="1"/>
        <v>December</v>
      </c>
    </row>
    <row r="89" spans="1:3" x14ac:dyDescent="0.25">
      <c r="A89" t="s">
        <v>2323</v>
      </c>
      <c r="B89" s="5">
        <v>44861</v>
      </c>
      <c r="C89" t="str">
        <f t="shared" si="1"/>
        <v>October</v>
      </c>
    </row>
    <row r="90" spans="1:3" x14ac:dyDescent="0.25">
      <c r="A90" t="s">
        <v>2006</v>
      </c>
      <c r="B90" s="5">
        <v>44847</v>
      </c>
      <c r="C90" t="str">
        <f t="shared" si="1"/>
        <v>October</v>
      </c>
    </row>
    <row r="91" spans="1:3" x14ac:dyDescent="0.25">
      <c r="A91" t="s">
        <v>1607</v>
      </c>
      <c r="B91" s="5">
        <v>44827</v>
      </c>
      <c r="C91" t="str">
        <f t="shared" si="1"/>
        <v>September</v>
      </c>
    </row>
    <row r="92" spans="1:3" x14ac:dyDescent="0.25">
      <c r="A92" t="s">
        <v>1424</v>
      </c>
      <c r="B92" s="5">
        <v>44868</v>
      </c>
      <c r="C92" t="str">
        <f t="shared" si="1"/>
        <v>November</v>
      </c>
    </row>
    <row r="93" spans="1:3" x14ac:dyDescent="0.25">
      <c r="A93" t="s">
        <v>1810</v>
      </c>
      <c r="B93" s="5">
        <v>44778</v>
      </c>
      <c r="C93" t="str">
        <f t="shared" si="1"/>
        <v>August</v>
      </c>
    </row>
    <row r="94" spans="1:3" x14ac:dyDescent="0.25">
      <c r="A94" t="s">
        <v>1987</v>
      </c>
      <c r="B94" s="5">
        <v>44782</v>
      </c>
      <c r="C94" t="str">
        <f t="shared" si="1"/>
        <v>August</v>
      </c>
    </row>
    <row r="95" spans="1:3" x14ac:dyDescent="0.25">
      <c r="A95" t="s">
        <v>3024</v>
      </c>
      <c r="B95" s="5">
        <v>44835</v>
      </c>
      <c r="C95" t="str">
        <f t="shared" si="1"/>
        <v>October</v>
      </c>
    </row>
    <row r="96" spans="1:3" x14ac:dyDescent="0.25">
      <c r="A96" t="s">
        <v>1491</v>
      </c>
      <c r="B96" s="5">
        <v>44750</v>
      </c>
      <c r="C96" t="str">
        <f t="shared" si="1"/>
        <v>July</v>
      </c>
    </row>
    <row r="97" spans="1:3" x14ac:dyDescent="0.25">
      <c r="A97" t="s">
        <v>2453</v>
      </c>
      <c r="B97" s="5">
        <v>44861</v>
      </c>
      <c r="C97" t="str">
        <f t="shared" si="1"/>
        <v>October</v>
      </c>
    </row>
    <row r="98" spans="1:3" x14ac:dyDescent="0.25">
      <c r="A98" t="s">
        <v>1468</v>
      </c>
      <c r="B98" s="5">
        <v>44832</v>
      </c>
      <c r="C98" t="str">
        <f t="shared" si="1"/>
        <v>September</v>
      </c>
    </row>
    <row r="99" spans="1:3" x14ac:dyDescent="0.25">
      <c r="A99" t="s">
        <v>1837</v>
      </c>
      <c r="B99" s="5">
        <v>44784</v>
      </c>
      <c r="C99" t="str">
        <f t="shared" si="1"/>
        <v>August</v>
      </c>
    </row>
    <row r="100" spans="1:3" x14ac:dyDescent="0.25">
      <c r="A100" t="s">
        <v>1938</v>
      </c>
      <c r="B100" s="5">
        <v>44893</v>
      </c>
      <c r="C100" t="str">
        <f t="shared" si="1"/>
        <v>November</v>
      </c>
    </row>
    <row r="101" spans="1:3" x14ac:dyDescent="0.25">
      <c r="A101" t="s">
        <v>1145</v>
      </c>
      <c r="B101" s="5">
        <v>44823</v>
      </c>
      <c r="C101" t="str">
        <f t="shared" si="1"/>
        <v>September</v>
      </c>
    </row>
    <row r="102" spans="1:3" x14ac:dyDescent="0.25">
      <c r="A102" t="s">
        <v>2818</v>
      </c>
      <c r="B102" s="5">
        <v>44781</v>
      </c>
      <c r="C102" t="str">
        <f t="shared" si="1"/>
        <v>August</v>
      </c>
    </row>
    <row r="103" spans="1:3" x14ac:dyDescent="0.25">
      <c r="A103" t="s">
        <v>1323</v>
      </c>
      <c r="B103" s="5">
        <v>44876</v>
      </c>
      <c r="C103" t="str">
        <f t="shared" si="1"/>
        <v>November</v>
      </c>
    </row>
    <row r="104" spans="1:3" x14ac:dyDescent="0.25">
      <c r="A104" t="s">
        <v>2333</v>
      </c>
      <c r="B104" s="5">
        <v>44910</v>
      </c>
      <c r="C104" t="str">
        <f t="shared" si="1"/>
        <v>December</v>
      </c>
    </row>
    <row r="105" spans="1:3" x14ac:dyDescent="0.25">
      <c r="A105" t="s">
        <v>2445</v>
      </c>
      <c r="B105" s="5">
        <v>44748</v>
      </c>
      <c r="C105" t="str">
        <f t="shared" si="1"/>
        <v>July</v>
      </c>
    </row>
    <row r="106" spans="1:3" x14ac:dyDescent="0.25">
      <c r="A106" t="s">
        <v>3111</v>
      </c>
      <c r="B106" s="5">
        <v>44777</v>
      </c>
      <c r="C106" t="str">
        <f t="shared" si="1"/>
        <v>August</v>
      </c>
    </row>
    <row r="107" spans="1:3" x14ac:dyDescent="0.25">
      <c r="A107" t="s">
        <v>2247</v>
      </c>
      <c r="B107" s="5">
        <v>44749</v>
      </c>
      <c r="C107" t="str">
        <f t="shared" si="1"/>
        <v>July</v>
      </c>
    </row>
    <row r="108" spans="1:3" x14ac:dyDescent="0.25">
      <c r="A108" t="s">
        <v>1835</v>
      </c>
      <c r="B108" s="5">
        <v>44768</v>
      </c>
      <c r="C108" t="str">
        <f t="shared" si="1"/>
        <v>July</v>
      </c>
    </row>
    <row r="109" spans="1:3" x14ac:dyDescent="0.25">
      <c r="A109" t="s">
        <v>2862</v>
      </c>
      <c r="B109" s="5">
        <v>44796</v>
      </c>
      <c r="C109" t="str">
        <f t="shared" si="1"/>
        <v>August</v>
      </c>
    </row>
    <row r="110" spans="1:3" x14ac:dyDescent="0.25">
      <c r="A110" t="s">
        <v>2133</v>
      </c>
      <c r="B110" s="5">
        <v>44801</v>
      </c>
      <c r="C110" t="str">
        <f t="shared" si="1"/>
        <v>August</v>
      </c>
    </row>
    <row r="111" spans="1:3" x14ac:dyDescent="0.25">
      <c r="A111" t="s">
        <v>2882</v>
      </c>
      <c r="B111" s="5">
        <v>44865</v>
      </c>
      <c r="C111" t="str">
        <f t="shared" si="1"/>
        <v>October</v>
      </c>
    </row>
    <row r="112" spans="1:3" x14ac:dyDescent="0.25">
      <c r="A112" t="s">
        <v>2679</v>
      </c>
      <c r="B112" s="5">
        <v>44790</v>
      </c>
      <c r="C112" t="str">
        <f t="shared" si="1"/>
        <v>August</v>
      </c>
    </row>
    <row r="113" spans="1:3" x14ac:dyDescent="0.25">
      <c r="A113" t="s">
        <v>2008</v>
      </c>
      <c r="B113" s="5">
        <v>44786</v>
      </c>
      <c r="C113" t="str">
        <f t="shared" si="1"/>
        <v>August</v>
      </c>
    </row>
    <row r="114" spans="1:3" x14ac:dyDescent="0.25">
      <c r="A114" t="s">
        <v>1419</v>
      </c>
      <c r="B114" s="5">
        <v>44863</v>
      </c>
      <c r="C114" t="str">
        <f t="shared" si="1"/>
        <v>October</v>
      </c>
    </row>
    <row r="115" spans="1:3" x14ac:dyDescent="0.25">
      <c r="A115" t="s">
        <v>2726</v>
      </c>
      <c r="B115" s="5">
        <v>44750</v>
      </c>
      <c r="C115" t="str">
        <f t="shared" si="1"/>
        <v>July</v>
      </c>
    </row>
    <row r="116" spans="1:3" x14ac:dyDescent="0.25">
      <c r="A116" t="s">
        <v>2880</v>
      </c>
      <c r="B116" s="5">
        <v>44908</v>
      </c>
      <c r="C116" t="str">
        <f t="shared" si="1"/>
        <v>December</v>
      </c>
    </row>
    <row r="117" spans="1:3" x14ac:dyDescent="0.25">
      <c r="A117" t="s">
        <v>1786</v>
      </c>
      <c r="B117" s="5">
        <v>44837</v>
      </c>
      <c r="C117" t="str">
        <f t="shared" si="1"/>
        <v>October</v>
      </c>
    </row>
    <row r="118" spans="1:3" x14ac:dyDescent="0.25">
      <c r="A118" t="s">
        <v>2245</v>
      </c>
      <c r="B118" s="5">
        <v>44810</v>
      </c>
      <c r="C118" t="str">
        <f t="shared" si="1"/>
        <v>September</v>
      </c>
    </row>
    <row r="119" spans="1:3" x14ac:dyDescent="0.25">
      <c r="A119" t="s">
        <v>1396</v>
      </c>
      <c r="B119" s="5">
        <v>44762</v>
      </c>
      <c r="C119" t="str">
        <f t="shared" si="1"/>
        <v>July</v>
      </c>
    </row>
    <row r="120" spans="1:3" x14ac:dyDescent="0.25">
      <c r="A120" t="s">
        <v>1421</v>
      </c>
      <c r="B120" s="5">
        <v>44845</v>
      </c>
      <c r="C120" t="str">
        <f t="shared" si="1"/>
        <v>October</v>
      </c>
    </row>
    <row r="121" spans="1:3" x14ac:dyDescent="0.25">
      <c r="A121" t="s">
        <v>2459</v>
      </c>
      <c r="B121" s="5">
        <v>44848</v>
      </c>
      <c r="C121" t="str">
        <f t="shared" si="1"/>
        <v>October</v>
      </c>
    </row>
    <row r="122" spans="1:3" x14ac:dyDescent="0.25">
      <c r="A122" t="s">
        <v>1386</v>
      </c>
      <c r="B122" s="5">
        <v>44771</v>
      </c>
      <c r="C122" t="str">
        <f t="shared" si="1"/>
        <v>July</v>
      </c>
    </row>
    <row r="123" spans="1:3" x14ac:dyDescent="0.25">
      <c r="A123" t="s">
        <v>1584</v>
      </c>
      <c r="B123" s="5">
        <v>44830</v>
      </c>
      <c r="C123" t="str">
        <f t="shared" si="1"/>
        <v>September</v>
      </c>
    </row>
    <row r="124" spans="1:3" x14ac:dyDescent="0.25">
      <c r="A124" t="s">
        <v>2469</v>
      </c>
      <c r="B124" s="5">
        <v>44796</v>
      </c>
      <c r="C124" t="str">
        <f t="shared" si="1"/>
        <v>August</v>
      </c>
    </row>
    <row r="125" spans="1:3" x14ac:dyDescent="0.25">
      <c r="A125" t="s">
        <v>2381</v>
      </c>
      <c r="B125" s="5">
        <v>44897</v>
      </c>
      <c r="C125" t="str">
        <f t="shared" si="1"/>
        <v>December</v>
      </c>
    </row>
    <row r="126" spans="1:3" x14ac:dyDescent="0.25">
      <c r="A126" t="s">
        <v>2884</v>
      </c>
      <c r="B126" s="5">
        <v>44830</v>
      </c>
      <c r="C126" t="str">
        <f t="shared" si="1"/>
        <v>September</v>
      </c>
    </row>
    <row r="127" spans="1:3" x14ac:dyDescent="0.25">
      <c r="A127" t="s">
        <v>1952</v>
      </c>
      <c r="B127" s="5">
        <v>44908</v>
      </c>
      <c r="C127" t="str">
        <f t="shared" si="1"/>
        <v>December</v>
      </c>
    </row>
    <row r="128" spans="1:3" x14ac:dyDescent="0.25">
      <c r="A128" t="s">
        <v>2282</v>
      </c>
      <c r="B128" s="5">
        <v>44849</v>
      </c>
      <c r="C128" t="str">
        <f t="shared" si="1"/>
        <v>October</v>
      </c>
    </row>
    <row r="129" spans="1:3" x14ac:dyDescent="0.25">
      <c r="A129" t="s">
        <v>3049</v>
      </c>
      <c r="B129" s="5">
        <v>44839</v>
      </c>
      <c r="C129" t="str">
        <f t="shared" si="1"/>
        <v>October</v>
      </c>
    </row>
    <row r="130" spans="1:3" x14ac:dyDescent="0.25">
      <c r="A130" t="s">
        <v>1288</v>
      </c>
      <c r="B130" s="5">
        <v>44895</v>
      </c>
      <c r="C130" t="str">
        <f t="shared" si="1"/>
        <v>November</v>
      </c>
    </row>
    <row r="131" spans="1:3" x14ac:dyDescent="0.25">
      <c r="A131" t="s">
        <v>2655</v>
      </c>
      <c r="B131" s="5">
        <v>44802</v>
      </c>
      <c r="C131" t="str">
        <f t="shared" ref="C131:C194" si="2">TEXT(B131,"mmmm")</f>
        <v>August</v>
      </c>
    </row>
    <row r="132" spans="1:3" x14ac:dyDescent="0.25">
      <c r="A132" t="s">
        <v>2677</v>
      </c>
      <c r="B132" s="5">
        <v>44912</v>
      </c>
      <c r="C132" t="str">
        <f t="shared" si="2"/>
        <v>December</v>
      </c>
    </row>
    <row r="133" spans="1:3" x14ac:dyDescent="0.25">
      <c r="A133" t="s">
        <v>1812</v>
      </c>
      <c r="B133" s="5">
        <v>44897</v>
      </c>
      <c r="C133" t="str">
        <f t="shared" si="2"/>
        <v>December</v>
      </c>
    </row>
    <row r="134" spans="1:3" x14ac:dyDescent="0.25">
      <c r="A134" t="s">
        <v>2147</v>
      </c>
      <c r="B134" s="5">
        <v>44783</v>
      </c>
      <c r="C134" t="str">
        <f t="shared" si="2"/>
        <v>August</v>
      </c>
    </row>
    <row r="135" spans="1:3" x14ac:dyDescent="0.25">
      <c r="A135" t="s">
        <v>2542</v>
      </c>
      <c r="B135" s="5">
        <v>44764</v>
      </c>
      <c r="C135" t="str">
        <f t="shared" si="2"/>
        <v>July</v>
      </c>
    </row>
    <row r="136" spans="1:3" x14ac:dyDescent="0.25">
      <c r="A136" t="s">
        <v>2948</v>
      </c>
      <c r="B136" s="5">
        <v>44852</v>
      </c>
      <c r="C136" t="str">
        <f t="shared" si="2"/>
        <v>October</v>
      </c>
    </row>
    <row r="137" spans="1:3" x14ac:dyDescent="0.25">
      <c r="A137" t="s">
        <v>1575</v>
      </c>
      <c r="B137" s="5">
        <v>44797</v>
      </c>
      <c r="C137" t="str">
        <f t="shared" si="2"/>
        <v>August</v>
      </c>
    </row>
    <row r="138" spans="1:3" x14ac:dyDescent="0.25">
      <c r="A138" t="s">
        <v>1319</v>
      </c>
      <c r="B138" s="5">
        <v>44803</v>
      </c>
      <c r="C138" t="str">
        <f t="shared" si="2"/>
        <v>August</v>
      </c>
    </row>
    <row r="139" spans="1:3" x14ac:dyDescent="0.25">
      <c r="A139" t="s">
        <v>2055</v>
      </c>
      <c r="B139" s="5">
        <v>44838</v>
      </c>
      <c r="C139" t="str">
        <f t="shared" si="2"/>
        <v>October</v>
      </c>
    </row>
    <row r="140" spans="1:3" x14ac:dyDescent="0.25">
      <c r="A140" t="s">
        <v>2637</v>
      </c>
      <c r="B140" s="5">
        <v>44765</v>
      </c>
      <c r="C140" t="str">
        <f t="shared" si="2"/>
        <v>July</v>
      </c>
    </row>
    <row r="141" spans="1:3" x14ac:dyDescent="0.25">
      <c r="A141" t="s">
        <v>1647</v>
      </c>
      <c r="B141" s="5">
        <v>44897</v>
      </c>
      <c r="C141" t="str">
        <f t="shared" si="2"/>
        <v>December</v>
      </c>
    </row>
    <row r="142" spans="1:3" x14ac:dyDescent="0.25">
      <c r="A142" t="s">
        <v>1470</v>
      </c>
      <c r="B142" s="5">
        <v>44804</v>
      </c>
      <c r="C142" t="str">
        <f t="shared" si="2"/>
        <v>August</v>
      </c>
    </row>
    <row r="143" spans="1:3" x14ac:dyDescent="0.25">
      <c r="A143" t="s">
        <v>1680</v>
      </c>
      <c r="B143" s="5">
        <v>44868</v>
      </c>
      <c r="C143" t="str">
        <f t="shared" si="2"/>
        <v>November</v>
      </c>
    </row>
    <row r="144" spans="1:3" x14ac:dyDescent="0.25">
      <c r="A144" t="s">
        <v>2954</v>
      </c>
      <c r="B144" s="5">
        <v>44850</v>
      </c>
      <c r="C144" t="str">
        <f t="shared" si="2"/>
        <v>October</v>
      </c>
    </row>
    <row r="145" spans="1:3" x14ac:dyDescent="0.25">
      <c r="A145" t="s">
        <v>2127</v>
      </c>
      <c r="B145" s="5">
        <v>44824</v>
      </c>
      <c r="C145" t="str">
        <f t="shared" si="2"/>
        <v>September</v>
      </c>
    </row>
    <row r="146" spans="1:3" x14ac:dyDescent="0.25">
      <c r="A146" t="s">
        <v>2182</v>
      </c>
      <c r="B146" s="5">
        <v>44813</v>
      </c>
      <c r="C146" t="str">
        <f t="shared" si="2"/>
        <v>September</v>
      </c>
    </row>
    <row r="147" spans="1:3" x14ac:dyDescent="0.25">
      <c r="A147" t="s">
        <v>1712</v>
      </c>
      <c r="B147" s="5">
        <v>44854</v>
      </c>
      <c r="C147" t="str">
        <f t="shared" si="2"/>
        <v>October</v>
      </c>
    </row>
    <row r="148" spans="1:3" x14ac:dyDescent="0.25">
      <c r="A148" t="s">
        <v>2876</v>
      </c>
      <c r="B148" s="5">
        <v>44844</v>
      </c>
      <c r="C148" t="str">
        <f t="shared" si="2"/>
        <v>October</v>
      </c>
    </row>
    <row r="149" spans="1:3" x14ac:dyDescent="0.25">
      <c r="A149" t="s">
        <v>1917</v>
      </c>
      <c r="B149" s="5">
        <v>44821</v>
      </c>
      <c r="C149" t="str">
        <f t="shared" si="2"/>
        <v>September</v>
      </c>
    </row>
    <row r="150" spans="1:3" x14ac:dyDescent="0.25">
      <c r="A150" t="s">
        <v>2365</v>
      </c>
      <c r="B150" s="5">
        <v>44783</v>
      </c>
      <c r="C150" t="str">
        <f t="shared" si="2"/>
        <v>August</v>
      </c>
    </row>
    <row r="151" spans="1:3" x14ac:dyDescent="0.25">
      <c r="A151" t="s">
        <v>1718</v>
      </c>
      <c r="B151" s="5">
        <v>44789</v>
      </c>
      <c r="C151" t="str">
        <f t="shared" si="2"/>
        <v>August</v>
      </c>
    </row>
    <row r="152" spans="1:3" x14ac:dyDescent="0.25">
      <c r="A152" t="s">
        <v>2870</v>
      </c>
      <c r="B152" s="5">
        <v>44865</v>
      </c>
      <c r="C152" t="str">
        <f t="shared" si="2"/>
        <v>October</v>
      </c>
    </row>
    <row r="153" spans="1:3" x14ac:dyDescent="0.25">
      <c r="A153" t="s">
        <v>2139</v>
      </c>
      <c r="B153" s="5">
        <v>44835</v>
      </c>
      <c r="C153" t="str">
        <f t="shared" si="2"/>
        <v>October</v>
      </c>
    </row>
    <row r="154" spans="1:3" x14ac:dyDescent="0.25">
      <c r="A154" t="s">
        <v>2888</v>
      </c>
      <c r="B154" s="5">
        <v>44855</v>
      </c>
      <c r="C154" t="str">
        <f t="shared" si="2"/>
        <v>October</v>
      </c>
    </row>
    <row r="155" spans="1:3" x14ac:dyDescent="0.25">
      <c r="A155" t="s">
        <v>2693</v>
      </c>
      <c r="B155" s="5">
        <v>44911</v>
      </c>
      <c r="C155" t="str">
        <f t="shared" si="2"/>
        <v>December</v>
      </c>
    </row>
    <row r="156" spans="1:3" x14ac:dyDescent="0.25">
      <c r="A156" t="s">
        <v>1355</v>
      </c>
      <c r="B156" s="5">
        <v>44784</v>
      </c>
      <c r="C156" t="str">
        <f t="shared" si="2"/>
        <v>August</v>
      </c>
    </row>
    <row r="157" spans="1:3" x14ac:dyDescent="0.25">
      <c r="A157" t="s">
        <v>2595</v>
      </c>
      <c r="B157" s="5">
        <v>44800</v>
      </c>
      <c r="C157" t="str">
        <f t="shared" si="2"/>
        <v>August</v>
      </c>
    </row>
    <row r="158" spans="1:3" x14ac:dyDescent="0.25">
      <c r="A158" t="s">
        <v>1989</v>
      </c>
      <c r="B158" s="5">
        <v>44905</v>
      </c>
      <c r="C158" t="str">
        <f t="shared" si="2"/>
        <v>December</v>
      </c>
    </row>
    <row r="159" spans="1:3" x14ac:dyDescent="0.25">
      <c r="A159" t="s">
        <v>1839</v>
      </c>
      <c r="B159" s="5">
        <v>44858</v>
      </c>
      <c r="C159" t="str">
        <f t="shared" si="2"/>
        <v>October</v>
      </c>
    </row>
    <row r="160" spans="1:3" x14ac:dyDescent="0.25">
      <c r="A160" t="s">
        <v>2507</v>
      </c>
      <c r="B160" s="5">
        <v>44845</v>
      </c>
      <c r="C160" t="str">
        <f t="shared" si="2"/>
        <v>October</v>
      </c>
    </row>
    <row r="161" spans="1:3" x14ac:dyDescent="0.25">
      <c r="A161" t="s">
        <v>2750</v>
      </c>
      <c r="B161" s="5">
        <v>44767</v>
      </c>
      <c r="C161" t="str">
        <f t="shared" si="2"/>
        <v>July</v>
      </c>
    </row>
    <row r="162" spans="1:3" x14ac:dyDescent="0.25">
      <c r="A162" t="s">
        <v>2049</v>
      </c>
      <c r="B162" s="5">
        <v>44748</v>
      </c>
      <c r="C162" t="str">
        <f t="shared" si="2"/>
        <v>July</v>
      </c>
    </row>
    <row r="163" spans="1:3" x14ac:dyDescent="0.25">
      <c r="A163" t="s">
        <v>2411</v>
      </c>
      <c r="B163" s="5">
        <v>44829</v>
      </c>
      <c r="C163" t="str">
        <f t="shared" si="2"/>
        <v>September</v>
      </c>
    </row>
    <row r="164" spans="1:3" x14ac:dyDescent="0.25">
      <c r="A164" t="s">
        <v>2724</v>
      </c>
      <c r="B164" s="5">
        <v>44767</v>
      </c>
      <c r="C164" t="str">
        <f t="shared" si="2"/>
        <v>July</v>
      </c>
    </row>
    <row r="165" spans="1:3" x14ac:dyDescent="0.25">
      <c r="A165" t="s">
        <v>2051</v>
      </c>
      <c r="B165" s="5">
        <v>44864</v>
      </c>
      <c r="C165" t="str">
        <f t="shared" si="2"/>
        <v>October</v>
      </c>
    </row>
    <row r="166" spans="1:3" x14ac:dyDescent="0.25">
      <c r="A166" t="s">
        <v>1657</v>
      </c>
      <c r="B166" s="5">
        <v>44801</v>
      </c>
      <c r="C166" t="str">
        <f t="shared" si="2"/>
        <v>August</v>
      </c>
    </row>
    <row r="167" spans="1:3" x14ac:dyDescent="0.25">
      <c r="A167" t="s">
        <v>1603</v>
      </c>
      <c r="B167" s="5">
        <v>44878</v>
      </c>
      <c r="C167" t="str">
        <f t="shared" si="2"/>
        <v>November</v>
      </c>
    </row>
    <row r="168" spans="1:3" x14ac:dyDescent="0.25">
      <c r="A168" t="s">
        <v>2992</v>
      </c>
      <c r="B168" s="5">
        <v>44808</v>
      </c>
      <c r="C168" t="str">
        <f t="shared" si="2"/>
        <v>September</v>
      </c>
    </row>
    <row r="169" spans="1:3" x14ac:dyDescent="0.25">
      <c r="A169" t="s">
        <v>2816</v>
      </c>
      <c r="B169" s="5">
        <v>44872</v>
      </c>
      <c r="C169" t="str">
        <f t="shared" si="2"/>
        <v>November</v>
      </c>
    </row>
    <row r="170" spans="1:3" x14ac:dyDescent="0.25">
      <c r="A170" t="s">
        <v>1509</v>
      </c>
      <c r="B170" s="5">
        <v>44881</v>
      </c>
      <c r="C170" t="str">
        <f t="shared" si="2"/>
        <v>November</v>
      </c>
    </row>
    <row r="171" spans="1:3" x14ac:dyDescent="0.25">
      <c r="A171" t="s">
        <v>2371</v>
      </c>
      <c r="B171" s="5">
        <v>44752</v>
      </c>
      <c r="C171" t="str">
        <f t="shared" si="2"/>
        <v>July</v>
      </c>
    </row>
    <row r="172" spans="1:3" x14ac:dyDescent="0.25">
      <c r="A172" t="s">
        <v>2898</v>
      </c>
      <c r="B172" s="5">
        <v>44802</v>
      </c>
      <c r="C172" t="str">
        <f t="shared" si="2"/>
        <v>August</v>
      </c>
    </row>
    <row r="173" spans="1:3" x14ac:dyDescent="0.25">
      <c r="A173" t="s">
        <v>2752</v>
      </c>
      <c r="B173" s="5">
        <v>44902</v>
      </c>
      <c r="C173" t="str">
        <f t="shared" si="2"/>
        <v>December</v>
      </c>
    </row>
    <row r="174" spans="1:3" x14ac:dyDescent="0.25">
      <c r="A174" t="s">
        <v>3080</v>
      </c>
      <c r="B174" s="5">
        <v>44842</v>
      </c>
      <c r="C174" t="str">
        <f t="shared" si="2"/>
        <v>October</v>
      </c>
    </row>
    <row r="175" spans="1:3" x14ac:dyDescent="0.25">
      <c r="A175" t="s">
        <v>2024</v>
      </c>
      <c r="B175" s="5">
        <v>44910</v>
      </c>
      <c r="C175" t="str">
        <f t="shared" si="2"/>
        <v>December</v>
      </c>
    </row>
    <row r="176" spans="1:3" x14ac:dyDescent="0.25">
      <c r="A176" t="s">
        <v>2699</v>
      </c>
      <c r="B176" s="5">
        <v>44871</v>
      </c>
      <c r="C176" t="str">
        <f t="shared" si="2"/>
        <v>November</v>
      </c>
    </row>
    <row r="177" spans="1:3" x14ac:dyDescent="0.25">
      <c r="A177" t="s">
        <v>2970</v>
      </c>
      <c r="B177" s="5">
        <v>44914</v>
      </c>
      <c r="C177" t="str">
        <f t="shared" si="2"/>
        <v>December</v>
      </c>
    </row>
    <row r="178" spans="1:3" x14ac:dyDescent="0.25">
      <c r="A178" t="s">
        <v>1848</v>
      </c>
      <c r="B178" s="5">
        <v>44897</v>
      </c>
      <c r="C178" t="str">
        <f t="shared" si="2"/>
        <v>December</v>
      </c>
    </row>
    <row r="179" spans="1:3" x14ac:dyDescent="0.25">
      <c r="A179" t="s">
        <v>1779</v>
      </c>
      <c r="B179" s="5">
        <v>44853</v>
      </c>
      <c r="C179" t="str">
        <f t="shared" si="2"/>
        <v>October</v>
      </c>
    </row>
    <row r="180" spans="1:3" x14ac:dyDescent="0.25">
      <c r="A180" t="s">
        <v>1501</v>
      </c>
      <c r="B180" s="5">
        <v>44784</v>
      </c>
      <c r="C180" t="str">
        <f t="shared" si="2"/>
        <v>August</v>
      </c>
    </row>
    <row r="181" spans="1:3" x14ac:dyDescent="0.25">
      <c r="A181" t="s">
        <v>2497</v>
      </c>
      <c r="B181" s="5">
        <v>44781</v>
      </c>
      <c r="C181" t="str">
        <f t="shared" si="2"/>
        <v>August</v>
      </c>
    </row>
    <row r="182" spans="1:3" x14ac:dyDescent="0.25">
      <c r="A182" t="s">
        <v>2289</v>
      </c>
      <c r="B182" s="5">
        <v>44834</v>
      </c>
      <c r="C182" t="str">
        <f t="shared" si="2"/>
        <v>September</v>
      </c>
    </row>
    <row r="183" spans="1:3" x14ac:dyDescent="0.25">
      <c r="A183" t="s">
        <v>2667</v>
      </c>
      <c r="B183" s="5">
        <v>44915</v>
      </c>
      <c r="C183" t="str">
        <f t="shared" si="2"/>
        <v>December</v>
      </c>
    </row>
    <row r="184" spans="1:3" x14ac:dyDescent="0.25">
      <c r="A184" t="s">
        <v>1441</v>
      </c>
      <c r="B184" s="5">
        <v>44867</v>
      </c>
      <c r="C184" t="str">
        <f t="shared" si="2"/>
        <v>November</v>
      </c>
    </row>
    <row r="185" spans="1:3" x14ac:dyDescent="0.25">
      <c r="A185" t="s">
        <v>2972</v>
      </c>
      <c r="B185" s="5">
        <v>44896</v>
      </c>
      <c r="C185" t="str">
        <f t="shared" si="2"/>
        <v>December</v>
      </c>
    </row>
    <row r="186" spans="1:3" x14ac:dyDescent="0.25">
      <c r="A186" t="s">
        <v>1763</v>
      </c>
      <c r="B186" s="5">
        <v>44857</v>
      </c>
      <c r="C186" t="str">
        <f t="shared" si="2"/>
        <v>October</v>
      </c>
    </row>
    <row r="187" spans="1:3" x14ac:dyDescent="0.25">
      <c r="A187" t="s">
        <v>2864</v>
      </c>
      <c r="B187" s="5">
        <v>44791</v>
      </c>
      <c r="C187" t="str">
        <f t="shared" si="2"/>
        <v>August</v>
      </c>
    </row>
    <row r="188" spans="1:3" x14ac:dyDescent="0.25">
      <c r="A188" t="s">
        <v>2457</v>
      </c>
      <c r="B188" s="5">
        <v>44830</v>
      </c>
      <c r="C188" t="str">
        <f t="shared" si="2"/>
        <v>September</v>
      </c>
    </row>
    <row r="189" spans="1:3" x14ac:dyDescent="0.25">
      <c r="A189" t="s">
        <v>1499</v>
      </c>
      <c r="B189" s="5">
        <v>44839</v>
      </c>
      <c r="C189" t="str">
        <f t="shared" si="2"/>
        <v>October</v>
      </c>
    </row>
    <row r="190" spans="1:3" x14ac:dyDescent="0.25">
      <c r="A190" t="s">
        <v>2463</v>
      </c>
      <c r="B190" s="5">
        <v>44897</v>
      </c>
      <c r="C190" t="str">
        <f t="shared" si="2"/>
        <v>December</v>
      </c>
    </row>
    <row r="191" spans="1:3" x14ac:dyDescent="0.25">
      <c r="A191" t="s">
        <v>1593</v>
      </c>
      <c r="B191" s="5">
        <v>44883</v>
      </c>
      <c r="C191" t="str">
        <f t="shared" si="2"/>
        <v>November</v>
      </c>
    </row>
    <row r="192" spans="1:3" x14ac:dyDescent="0.25">
      <c r="A192" t="s">
        <v>2417</v>
      </c>
      <c r="B192" s="5">
        <v>44798</v>
      </c>
      <c r="C192" t="str">
        <f t="shared" si="2"/>
        <v>August</v>
      </c>
    </row>
    <row r="193" spans="1:3" x14ac:dyDescent="0.25">
      <c r="A193" t="s">
        <v>2559</v>
      </c>
      <c r="B193" s="5">
        <v>44831</v>
      </c>
      <c r="C193" t="str">
        <f t="shared" si="2"/>
        <v>September</v>
      </c>
    </row>
    <row r="194" spans="1:3" x14ac:dyDescent="0.25">
      <c r="A194" t="s">
        <v>2379</v>
      </c>
      <c r="B194" s="5">
        <v>44828</v>
      </c>
      <c r="C194" t="str">
        <f t="shared" si="2"/>
        <v>September</v>
      </c>
    </row>
    <row r="195" spans="1:3" x14ac:dyDescent="0.25">
      <c r="A195" t="s">
        <v>2994</v>
      </c>
      <c r="B195" s="5">
        <v>44844</v>
      </c>
      <c r="C195" t="str">
        <f t="shared" ref="C195:C258" si="3">TEXT(B195,"mmmm")</f>
        <v>October</v>
      </c>
    </row>
    <row r="196" spans="1:3" x14ac:dyDescent="0.25">
      <c r="A196" t="s">
        <v>2657</v>
      </c>
      <c r="B196" s="5">
        <v>44763</v>
      </c>
      <c r="C196" t="str">
        <f t="shared" si="3"/>
        <v>July</v>
      </c>
    </row>
    <row r="197" spans="1:3" x14ac:dyDescent="0.25">
      <c r="A197" t="s">
        <v>2042</v>
      </c>
      <c r="B197" s="5">
        <v>44882</v>
      </c>
      <c r="C197" t="str">
        <f t="shared" si="3"/>
        <v>November</v>
      </c>
    </row>
    <row r="198" spans="1:3" x14ac:dyDescent="0.25">
      <c r="A198" t="s">
        <v>2262</v>
      </c>
      <c r="B198" s="5">
        <v>44762</v>
      </c>
      <c r="C198" t="str">
        <f t="shared" si="3"/>
        <v>July</v>
      </c>
    </row>
    <row r="199" spans="1:3" x14ac:dyDescent="0.25">
      <c r="A199" t="s">
        <v>2295</v>
      </c>
      <c r="B199" s="5">
        <v>44816</v>
      </c>
      <c r="C199" t="str">
        <f t="shared" si="3"/>
        <v>September</v>
      </c>
    </row>
    <row r="200" spans="1:3" x14ac:dyDescent="0.25">
      <c r="A200" t="s">
        <v>2012</v>
      </c>
      <c r="B200" s="5">
        <v>44753</v>
      </c>
      <c r="C200" t="str">
        <f t="shared" si="3"/>
        <v>July</v>
      </c>
    </row>
    <row r="201" spans="1:3" x14ac:dyDescent="0.25">
      <c r="A201" t="s">
        <v>2551</v>
      </c>
      <c r="B201" s="5">
        <v>44838</v>
      </c>
      <c r="C201" t="str">
        <f t="shared" si="3"/>
        <v>October</v>
      </c>
    </row>
    <row r="202" spans="1:3" x14ac:dyDescent="0.25">
      <c r="A202" t="s">
        <v>2938</v>
      </c>
      <c r="B202" s="5">
        <v>44881</v>
      </c>
      <c r="C202" t="str">
        <f t="shared" si="3"/>
        <v>November</v>
      </c>
    </row>
    <row r="203" spans="1:3" x14ac:dyDescent="0.25">
      <c r="A203" t="s">
        <v>2543</v>
      </c>
      <c r="B203" s="5">
        <v>44861</v>
      </c>
      <c r="C203" t="str">
        <f t="shared" si="3"/>
        <v>October</v>
      </c>
    </row>
    <row r="204" spans="1:3" x14ac:dyDescent="0.25">
      <c r="A204" t="s">
        <v>2799</v>
      </c>
      <c r="B204" s="5">
        <v>44897</v>
      </c>
      <c r="C204" t="str">
        <f t="shared" si="3"/>
        <v>December</v>
      </c>
    </row>
    <row r="205" spans="1:3" x14ac:dyDescent="0.25">
      <c r="A205" t="s">
        <v>2145</v>
      </c>
      <c r="B205" s="5">
        <v>44768</v>
      </c>
      <c r="C205" t="str">
        <f t="shared" si="3"/>
        <v>July</v>
      </c>
    </row>
    <row r="206" spans="1:3" x14ac:dyDescent="0.25">
      <c r="A206" t="s">
        <v>2091</v>
      </c>
      <c r="B206" s="5">
        <v>44856</v>
      </c>
      <c r="C206" t="str">
        <f t="shared" si="3"/>
        <v>October</v>
      </c>
    </row>
    <row r="207" spans="1:3" x14ac:dyDescent="0.25">
      <c r="A207" t="s">
        <v>1954</v>
      </c>
      <c r="B207" s="5">
        <v>44857</v>
      </c>
      <c r="C207" t="str">
        <f t="shared" si="3"/>
        <v>October</v>
      </c>
    </row>
    <row r="208" spans="1:3" x14ac:dyDescent="0.25">
      <c r="A208" t="s">
        <v>2216</v>
      </c>
      <c r="B208" s="5">
        <v>44857</v>
      </c>
      <c r="C208" t="str">
        <f t="shared" si="3"/>
        <v>October</v>
      </c>
    </row>
    <row r="209" spans="1:3" x14ac:dyDescent="0.25">
      <c r="A209" t="s">
        <v>2896</v>
      </c>
      <c r="B209" s="5">
        <v>44867</v>
      </c>
      <c r="C209" t="str">
        <f t="shared" si="3"/>
        <v>November</v>
      </c>
    </row>
    <row r="210" spans="1:3" x14ac:dyDescent="0.25">
      <c r="A210" t="s">
        <v>2135</v>
      </c>
      <c r="B210" s="5">
        <v>44900</v>
      </c>
      <c r="C210" t="str">
        <f t="shared" si="3"/>
        <v>December</v>
      </c>
    </row>
    <row r="211" spans="1:3" x14ac:dyDescent="0.25">
      <c r="A211" t="s">
        <v>1480</v>
      </c>
      <c r="B211" s="5">
        <v>44820</v>
      </c>
      <c r="C211" t="str">
        <f t="shared" si="3"/>
        <v>September</v>
      </c>
    </row>
    <row r="212" spans="1:3" x14ac:dyDescent="0.25">
      <c r="A212" t="s">
        <v>2299</v>
      </c>
      <c r="B212" s="5">
        <v>44746</v>
      </c>
      <c r="C212" t="str">
        <f t="shared" si="3"/>
        <v>July</v>
      </c>
    </row>
    <row r="213" spans="1:3" x14ac:dyDescent="0.25">
      <c r="A213" t="s">
        <v>2918</v>
      </c>
      <c r="B213" s="5">
        <v>44855</v>
      </c>
      <c r="C213" t="str">
        <f t="shared" si="3"/>
        <v>October</v>
      </c>
    </row>
    <row r="214" spans="1:3" x14ac:dyDescent="0.25">
      <c r="A214" t="s">
        <v>2391</v>
      </c>
      <c r="B214" s="5">
        <v>44786</v>
      </c>
      <c r="C214" t="str">
        <f t="shared" si="3"/>
        <v>August</v>
      </c>
    </row>
    <row r="215" spans="1:3" x14ac:dyDescent="0.25">
      <c r="A215" t="s">
        <v>2805</v>
      </c>
      <c r="B215" s="5">
        <v>44833</v>
      </c>
      <c r="C215" t="str">
        <f t="shared" si="3"/>
        <v>September</v>
      </c>
    </row>
    <row r="216" spans="1:3" x14ac:dyDescent="0.25">
      <c r="A216" t="s">
        <v>1304</v>
      </c>
      <c r="B216" s="5">
        <v>44812</v>
      </c>
      <c r="C216" t="str">
        <f t="shared" si="3"/>
        <v>September</v>
      </c>
    </row>
    <row r="217" spans="1:3" x14ac:dyDescent="0.25">
      <c r="A217" t="s">
        <v>1344</v>
      </c>
      <c r="B217" s="5">
        <v>44811</v>
      </c>
      <c r="C217" t="str">
        <f t="shared" si="3"/>
        <v>September</v>
      </c>
    </row>
    <row r="218" spans="1:3" x14ac:dyDescent="0.25">
      <c r="A218" t="s">
        <v>3000</v>
      </c>
      <c r="B218" s="5">
        <v>44896</v>
      </c>
      <c r="C218" t="str">
        <f t="shared" si="3"/>
        <v>December</v>
      </c>
    </row>
    <row r="219" spans="1:3" x14ac:dyDescent="0.25">
      <c r="A219" t="s">
        <v>1282</v>
      </c>
      <c r="B219" s="5">
        <v>44859</v>
      </c>
      <c r="C219" t="str">
        <f t="shared" si="3"/>
        <v>October</v>
      </c>
    </row>
    <row r="220" spans="1:3" x14ac:dyDescent="0.25">
      <c r="A220" t="s">
        <v>1095</v>
      </c>
      <c r="B220" s="5">
        <v>44756</v>
      </c>
      <c r="C220" t="str">
        <f t="shared" si="3"/>
        <v>July</v>
      </c>
    </row>
    <row r="221" spans="1:3" x14ac:dyDescent="0.25">
      <c r="A221" t="s">
        <v>1450</v>
      </c>
      <c r="B221" s="5">
        <v>44801</v>
      </c>
      <c r="C221" t="str">
        <f t="shared" si="3"/>
        <v>August</v>
      </c>
    </row>
    <row r="222" spans="1:3" x14ac:dyDescent="0.25">
      <c r="A222" t="s">
        <v>1895</v>
      </c>
      <c r="B222" s="5">
        <v>44822</v>
      </c>
      <c r="C222" t="str">
        <f t="shared" si="3"/>
        <v>September</v>
      </c>
    </row>
    <row r="223" spans="1:3" x14ac:dyDescent="0.25">
      <c r="A223" t="s">
        <v>2256</v>
      </c>
      <c r="B223" s="5">
        <v>44816</v>
      </c>
      <c r="C223" t="str">
        <f t="shared" si="3"/>
        <v>September</v>
      </c>
    </row>
    <row r="224" spans="1:3" x14ac:dyDescent="0.25">
      <c r="A224" t="s">
        <v>1297</v>
      </c>
      <c r="B224" s="5">
        <v>44907</v>
      </c>
      <c r="C224" t="str">
        <f t="shared" si="3"/>
        <v>December</v>
      </c>
    </row>
    <row r="225" spans="1:3" x14ac:dyDescent="0.25">
      <c r="A225" t="s">
        <v>2838</v>
      </c>
      <c r="B225" s="5">
        <v>44836</v>
      </c>
      <c r="C225" t="str">
        <f t="shared" si="3"/>
        <v>October</v>
      </c>
    </row>
    <row r="226" spans="1:3" x14ac:dyDescent="0.25">
      <c r="A226" t="s">
        <v>1728</v>
      </c>
      <c r="B226" s="5">
        <v>44867</v>
      </c>
      <c r="C226" t="str">
        <f t="shared" si="3"/>
        <v>November</v>
      </c>
    </row>
    <row r="227" spans="1:3" x14ac:dyDescent="0.25">
      <c r="A227" t="s">
        <v>1821</v>
      </c>
      <c r="B227" s="5">
        <v>44765</v>
      </c>
      <c r="C227" t="str">
        <f t="shared" si="3"/>
        <v>July</v>
      </c>
    </row>
    <row r="228" spans="1:3" x14ac:dyDescent="0.25">
      <c r="A228" t="s">
        <v>2832</v>
      </c>
      <c r="B228" s="5">
        <v>44784</v>
      </c>
      <c r="C228" t="str">
        <f t="shared" si="3"/>
        <v>August</v>
      </c>
    </row>
    <row r="229" spans="1:3" x14ac:dyDescent="0.25">
      <c r="A229" t="s">
        <v>2593</v>
      </c>
      <c r="B229" s="5">
        <v>44782</v>
      </c>
      <c r="C229" t="str">
        <f t="shared" si="3"/>
        <v>August</v>
      </c>
    </row>
    <row r="230" spans="1:3" x14ac:dyDescent="0.25">
      <c r="A230" t="s">
        <v>1437</v>
      </c>
      <c r="B230" s="5">
        <v>44754</v>
      </c>
      <c r="C230" t="str">
        <f t="shared" si="3"/>
        <v>July</v>
      </c>
    </row>
    <row r="231" spans="1:3" x14ac:dyDescent="0.25">
      <c r="A231" t="s">
        <v>1746</v>
      </c>
      <c r="B231" s="5">
        <v>44912</v>
      </c>
      <c r="C231" t="str">
        <f t="shared" si="3"/>
        <v>December</v>
      </c>
    </row>
    <row r="232" spans="1:3" x14ac:dyDescent="0.25">
      <c r="A232" t="s">
        <v>1199</v>
      </c>
      <c r="B232" s="5">
        <v>44835</v>
      </c>
      <c r="C232" t="str">
        <f t="shared" si="3"/>
        <v>October</v>
      </c>
    </row>
    <row r="233" spans="1:3" x14ac:dyDescent="0.25">
      <c r="A233" t="s">
        <v>1192</v>
      </c>
      <c r="B233" s="5">
        <v>44832</v>
      </c>
      <c r="C233" t="str">
        <f t="shared" si="3"/>
        <v>September</v>
      </c>
    </row>
    <row r="234" spans="1:3" x14ac:dyDescent="0.25">
      <c r="A234" t="s">
        <v>1525</v>
      </c>
      <c r="B234" s="5">
        <v>44846</v>
      </c>
      <c r="C234" t="str">
        <f t="shared" si="3"/>
        <v>October</v>
      </c>
    </row>
    <row r="235" spans="1:3" x14ac:dyDescent="0.25">
      <c r="A235" t="s">
        <v>1147</v>
      </c>
      <c r="B235" s="5">
        <v>44823</v>
      </c>
      <c r="C235" t="str">
        <f t="shared" si="3"/>
        <v>September</v>
      </c>
    </row>
    <row r="236" spans="1:3" x14ac:dyDescent="0.25">
      <c r="A236" t="s">
        <v>2926</v>
      </c>
      <c r="B236" s="5">
        <v>44778</v>
      </c>
      <c r="C236" t="str">
        <f t="shared" si="3"/>
        <v>August</v>
      </c>
    </row>
    <row r="237" spans="1:3" x14ac:dyDescent="0.25">
      <c r="A237" t="s">
        <v>1503</v>
      </c>
      <c r="B237" s="5">
        <v>44880</v>
      </c>
      <c r="C237" t="str">
        <f t="shared" si="3"/>
        <v>November</v>
      </c>
    </row>
    <row r="238" spans="1:3" x14ac:dyDescent="0.25">
      <c r="A238" t="s">
        <v>2585</v>
      </c>
      <c r="B238" s="5">
        <v>44907</v>
      </c>
      <c r="C238" t="str">
        <f t="shared" si="3"/>
        <v>December</v>
      </c>
    </row>
    <row r="239" spans="1:3" x14ac:dyDescent="0.25">
      <c r="A239" t="s">
        <v>1342</v>
      </c>
      <c r="B239" s="5">
        <v>44907</v>
      </c>
      <c r="C239" t="str">
        <f t="shared" si="3"/>
        <v>December</v>
      </c>
    </row>
    <row r="240" spans="1:3" x14ac:dyDescent="0.25">
      <c r="A240" t="s">
        <v>2075</v>
      </c>
      <c r="B240" s="5">
        <v>44883</v>
      </c>
      <c r="C240" t="str">
        <f t="shared" si="3"/>
        <v>November</v>
      </c>
    </row>
    <row r="241" spans="1:3" x14ac:dyDescent="0.25">
      <c r="A241" t="s">
        <v>2107</v>
      </c>
      <c r="B241" s="5">
        <v>44777</v>
      </c>
      <c r="C241" t="str">
        <f t="shared" si="3"/>
        <v>August</v>
      </c>
    </row>
    <row r="242" spans="1:3" x14ac:dyDescent="0.25">
      <c r="A242" t="s">
        <v>1617</v>
      </c>
      <c r="B242" s="5">
        <v>44785</v>
      </c>
      <c r="C242" t="str">
        <f t="shared" si="3"/>
        <v>August</v>
      </c>
    </row>
    <row r="243" spans="1:3" x14ac:dyDescent="0.25">
      <c r="A243" t="s">
        <v>2815</v>
      </c>
      <c r="B243" s="5">
        <v>44752</v>
      </c>
      <c r="C243" t="str">
        <f t="shared" si="3"/>
        <v>July</v>
      </c>
    </row>
    <row r="244" spans="1:3" x14ac:dyDescent="0.25">
      <c r="A244" t="s">
        <v>2781</v>
      </c>
      <c r="B244" s="5">
        <v>44808</v>
      </c>
      <c r="C244" t="str">
        <f t="shared" si="3"/>
        <v>September</v>
      </c>
    </row>
    <row r="245" spans="1:3" x14ac:dyDescent="0.25">
      <c r="A245" t="s">
        <v>2081</v>
      </c>
      <c r="B245" s="5">
        <v>44811</v>
      </c>
      <c r="C245" t="str">
        <f t="shared" si="3"/>
        <v>September</v>
      </c>
    </row>
    <row r="246" spans="1:3" x14ac:dyDescent="0.25">
      <c r="A246" t="s">
        <v>2536</v>
      </c>
      <c r="B246" s="5">
        <v>44768</v>
      </c>
      <c r="C246" t="str">
        <f t="shared" si="3"/>
        <v>July</v>
      </c>
    </row>
    <row r="247" spans="1:3" x14ac:dyDescent="0.25">
      <c r="A247" t="s">
        <v>2321</v>
      </c>
      <c r="B247" s="5">
        <v>44783</v>
      </c>
      <c r="C247" t="str">
        <f t="shared" si="3"/>
        <v>August</v>
      </c>
    </row>
    <row r="248" spans="1:3" x14ac:dyDescent="0.25">
      <c r="A248" t="s">
        <v>1854</v>
      </c>
      <c r="B248" s="5">
        <v>44829</v>
      </c>
      <c r="C248" t="str">
        <f t="shared" si="3"/>
        <v>September</v>
      </c>
    </row>
    <row r="249" spans="1:3" x14ac:dyDescent="0.25">
      <c r="A249" t="s">
        <v>1891</v>
      </c>
      <c r="B249" s="5">
        <v>44840</v>
      </c>
      <c r="C249" t="str">
        <f t="shared" si="3"/>
        <v>October</v>
      </c>
    </row>
    <row r="250" spans="1:3" x14ac:dyDescent="0.25">
      <c r="A250" t="s">
        <v>2297</v>
      </c>
      <c r="B250" s="5">
        <v>44869</v>
      </c>
      <c r="C250" t="str">
        <f t="shared" si="3"/>
        <v>November</v>
      </c>
    </row>
    <row r="251" spans="1:3" x14ac:dyDescent="0.25">
      <c r="A251" t="s">
        <v>2795</v>
      </c>
      <c r="B251" s="5">
        <v>44897</v>
      </c>
      <c r="C251" t="str">
        <f t="shared" si="3"/>
        <v>December</v>
      </c>
    </row>
    <row r="252" spans="1:3" x14ac:dyDescent="0.25">
      <c r="A252" t="s">
        <v>1174</v>
      </c>
      <c r="B252" s="5">
        <v>44838</v>
      </c>
      <c r="C252" t="str">
        <f t="shared" si="3"/>
        <v>October</v>
      </c>
    </row>
    <row r="253" spans="1:3" x14ac:dyDescent="0.25">
      <c r="A253" t="s">
        <v>1067</v>
      </c>
      <c r="B253" s="5">
        <v>44840</v>
      </c>
      <c r="C253" t="str">
        <f t="shared" si="3"/>
        <v>October</v>
      </c>
    </row>
    <row r="254" spans="1:3" x14ac:dyDescent="0.25">
      <c r="A254" t="s">
        <v>1293</v>
      </c>
      <c r="B254" s="5">
        <v>44901</v>
      </c>
      <c r="C254" t="str">
        <f t="shared" si="3"/>
        <v>December</v>
      </c>
    </row>
    <row r="255" spans="1:3" x14ac:dyDescent="0.25">
      <c r="A255" t="s">
        <v>1494</v>
      </c>
      <c r="B255" s="5">
        <v>44822</v>
      </c>
      <c r="C255" t="str">
        <f t="shared" si="3"/>
        <v>September</v>
      </c>
    </row>
    <row r="256" spans="1:3" x14ac:dyDescent="0.25">
      <c r="A256" t="s">
        <v>2159</v>
      </c>
      <c r="B256" s="5">
        <v>44748</v>
      </c>
      <c r="C256" t="str">
        <f t="shared" si="3"/>
        <v>July</v>
      </c>
    </row>
    <row r="257" spans="1:3" x14ac:dyDescent="0.25">
      <c r="A257" t="s">
        <v>1527</v>
      </c>
      <c r="B257" s="5">
        <v>44791</v>
      </c>
      <c r="C257" t="str">
        <f t="shared" si="3"/>
        <v>August</v>
      </c>
    </row>
    <row r="258" spans="1:3" x14ac:dyDescent="0.25">
      <c r="A258" t="s">
        <v>2730</v>
      </c>
      <c r="B258" s="5">
        <v>44858</v>
      </c>
      <c r="C258" t="str">
        <f t="shared" si="3"/>
        <v>October</v>
      </c>
    </row>
    <row r="259" spans="1:3" x14ac:dyDescent="0.25">
      <c r="A259" t="s">
        <v>1956</v>
      </c>
      <c r="B259" s="5">
        <v>44754</v>
      </c>
      <c r="C259" t="str">
        <f t="shared" ref="C259:C322" si="4">TEXT(B259,"mmmm")</f>
        <v>July</v>
      </c>
    </row>
    <row r="260" spans="1:3" x14ac:dyDescent="0.25">
      <c r="A260" t="s">
        <v>2760</v>
      </c>
      <c r="B260" s="5">
        <v>44889</v>
      </c>
      <c r="C260" t="str">
        <f t="shared" si="4"/>
        <v>November</v>
      </c>
    </row>
    <row r="261" spans="1:3" x14ac:dyDescent="0.25">
      <c r="A261" t="s">
        <v>2649</v>
      </c>
      <c r="B261" s="5">
        <v>44831</v>
      </c>
      <c r="C261" t="str">
        <f t="shared" si="4"/>
        <v>September</v>
      </c>
    </row>
    <row r="262" spans="1:3" x14ac:dyDescent="0.25">
      <c r="A262" t="s">
        <v>1371</v>
      </c>
      <c r="B262" s="5">
        <v>44904</v>
      </c>
      <c r="C262" t="str">
        <f t="shared" si="4"/>
        <v>December</v>
      </c>
    </row>
    <row r="263" spans="1:3" x14ac:dyDescent="0.25">
      <c r="A263" t="s">
        <v>2252</v>
      </c>
      <c r="B263" s="5">
        <v>44884</v>
      </c>
      <c r="C263" t="str">
        <f t="shared" si="4"/>
        <v>November</v>
      </c>
    </row>
    <row r="264" spans="1:3" x14ac:dyDescent="0.25">
      <c r="A264" t="s">
        <v>2683</v>
      </c>
      <c r="B264" s="5">
        <v>44817</v>
      </c>
      <c r="C264" t="str">
        <f t="shared" si="4"/>
        <v>September</v>
      </c>
    </row>
    <row r="265" spans="1:3" x14ac:dyDescent="0.25">
      <c r="A265" t="s">
        <v>1556</v>
      </c>
      <c r="B265" s="5">
        <v>44772</v>
      </c>
      <c r="C265" t="str">
        <f t="shared" si="4"/>
        <v>July</v>
      </c>
    </row>
    <row r="266" spans="1:3" x14ac:dyDescent="0.25">
      <c r="A266" t="s">
        <v>1092</v>
      </c>
      <c r="B266" s="5">
        <v>44882</v>
      </c>
      <c r="C266" t="str">
        <f t="shared" si="4"/>
        <v>November</v>
      </c>
    </row>
    <row r="267" spans="1:3" x14ac:dyDescent="0.25">
      <c r="A267" t="s">
        <v>2940</v>
      </c>
      <c r="B267" s="5">
        <v>44747</v>
      </c>
      <c r="C267" t="str">
        <f t="shared" si="4"/>
        <v>July</v>
      </c>
    </row>
    <row r="268" spans="1:3" x14ac:dyDescent="0.25">
      <c r="A268" t="s">
        <v>2000</v>
      </c>
      <c r="B268" s="5">
        <v>44823</v>
      </c>
      <c r="C268" t="str">
        <f t="shared" si="4"/>
        <v>September</v>
      </c>
    </row>
    <row r="269" spans="1:3" x14ac:dyDescent="0.25">
      <c r="A269" t="s">
        <v>2361</v>
      </c>
      <c r="B269" s="5">
        <v>44763</v>
      </c>
      <c r="C269" t="str">
        <f t="shared" si="4"/>
        <v>July</v>
      </c>
    </row>
    <row r="270" spans="1:3" x14ac:dyDescent="0.25">
      <c r="A270" t="s">
        <v>1536</v>
      </c>
      <c r="B270" s="5">
        <v>44843</v>
      </c>
      <c r="C270" t="str">
        <f t="shared" si="4"/>
        <v>October</v>
      </c>
    </row>
    <row r="271" spans="1:3" x14ac:dyDescent="0.25">
      <c r="A271" t="s">
        <v>2329</v>
      </c>
      <c r="B271" s="5">
        <v>44827</v>
      </c>
      <c r="C271" t="str">
        <f t="shared" si="4"/>
        <v>September</v>
      </c>
    </row>
    <row r="272" spans="1:3" x14ac:dyDescent="0.25">
      <c r="A272" t="s">
        <v>1229</v>
      </c>
      <c r="B272" s="5">
        <v>44771</v>
      </c>
      <c r="C272" t="str">
        <f t="shared" si="4"/>
        <v>July</v>
      </c>
    </row>
    <row r="273" spans="1:3" x14ac:dyDescent="0.25">
      <c r="A273" t="s">
        <v>1964</v>
      </c>
      <c r="B273" s="5">
        <v>44883</v>
      </c>
      <c r="C273" t="str">
        <f t="shared" si="4"/>
        <v>November</v>
      </c>
    </row>
    <row r="274" spans="1:3" x14ac:dyDescent="0.25">
      <c r="A274" t="s">
        <v>2317</v>
      </c>
      <c r="B274" s="5">
        <v>44780</v>
      </c>
      <c r="C274" t="str">
        <f t="shared" si="4"/>
        <v>August</v>
      </c>
    </row>
    <row r="275" spans="1:3" x14ac:dyDescent="0.25">
      <c r="A275" t="s">
        <v>1852</v>
      </c>
      <c r="B275" s="5">
        <v>44858</v>
      </c>
      <c r="C275" t="str">
        <f t="shared" si="4"/>
        <v>October</v>
      </c>
    </row>
    <row r="276" spans="1:3" x14ac:dyDescent="0.25">
      <c r="A276" t="s">
        <v>1244</v>
      </c>
      <c r="B276" s="5">
        <v>44886</v>
      </c>
      <c r="C276" t="str">
        <f t="shared" si="4"/>
        <v>November</v>
      </c>
    </row>
    <row r="277" spans="1:3" x14ac:dyDescent="0.25">
      <c r="A277" t="s">
        <v>2234</v>
      </c>
      <c r="B277" s="5">
        <v>44871</v>
      </c>
      <c r="C277" t="str">
        <f t="shared" si="4"/>
        <v>November</v>
      </c>
    </row>
    <row r="278" spans="1:3" x14ac:dyDescent="0.25">
      <c r="A278" t="s">
        <v>1274</v>
      </c>
      <c r="B278" s="5">
        <v>44901</v>
      </c>
      <c r="C278" t="str">
        <f t="shared" si="4"/>
        <v>December</v>
      </c>
    </row>
    <row r="279" spans="1:3" x14ac:dyDescent="0.25">
      <c r="A279" t="s">
        <v>1921</v>
      </c>
      <c r="B279" s="5">
        <v>44893</v>
      </c>
      <c r="C279" t="str">
        <f t="shared" si="4"/>
        <v>November</v>
      </c>
    </row>
    <row r="280" spans="1:3" x14ac:dyDescent="0.25">
      <c r="A280" t="s">
        <v>1823</v>
      </c>
      <c r="B280" s="5">
        <v>44789</v>
      </c>
      <c r="C280" t="str">
        <f t="shared" si="4"/>
        <v>August</v>
      </c>
    </row>
    <row r="281" spans="1:3" x14ac:dyDescent="0.25">
      <c r="A281" t="s">
        <v>2153</v>
      </c>
      <c r="B281" s="5">
        <v>44789</v>
      </c>
      <c r="C281" t="str">
        <f t="shared" si="4"/>
        <v>August</v>
      </c>
    </row>
    <row r="282" spans="1:3" x14ac:dyDescent="0.25">
      <c r="A282" t="s">
        <v>1058</v>
      </c>
      <c r="B282" s="5">
        <v>44782</v>
      </c>
      <c r="C282" t="str">
        <f t="shared" si="4"/>
        <v>August</v>
      </c>
    </row>
    <row r="283" spans="1:3" x14ac:dyDescent="0.25">
      <c r="A283" t="s">
        <v>1377</v>
      </c>
      <c r="B283" s="5">
        <v>44796</v>
      </c>
      <c r="C283" t="str">
        <f t="shared" si="4"/>
        <v>August</v>
      </c>
    </row>
    <row r="284" spans="1:3" x14ac:dyDescent="0.25">
      <c r="A284" t="s">
        <v>2848</v>
      </c>
      <c r="B284" s="5">
        <v>44837</v>
      </c>
      <c r="C284" t="str">
        <f t="shared" si="4"/>
        <v>October</v>
      </c>
    </row>
    <row r="285" spans="1:3" x14ac:dyDescent="0.25">
      <c r="A285" t="s">
        <v>1517</v>
      </c>
      <c r="B285" s="5">
        <v>44859</v>
      </c>
      <c r="C285" t="str">
        <f t="shared" si="4"/>
        <v>October</v>
      </c>
    </row>
    <row r="286" spans="1:3" x14ac:dyDescent="0.25">
      <c r="A286" t="s">
        <v>2461</v>
      </c>
      <c r="B286" s="5">
        <v>44823</v>
      </c>
      <c r="C286" t="str">
        <f t="shared" si="4"/>
        <v>September</v>
      </c>
    </row>
    <row r="287" spans="1:3" x14ac:dyDescent="0.25">
      <c r="A287" t="s">
        <v>1580</v>
      </c>
      <c r="B287" s="5">
        <v>44763</v>
      </c>
      <c r="C287" t="str">
        <f t="shared" si="4"/>
        <v>July</v>
      </c>
    </row>
    <row r="288" spans="1:3" x14ac:dyDescent="0.25">
      <c r="A288" t="s">
        <v>3069</v>
      </c>
      <c r="B288" s="5">
        <v>44838</v>
      </c>
      <c r="C288" t="str">
        <f t="shared" si="4"/>
        <v>October</v>
      </c>
    </row>
    <row r="289" spans="1:3" x14ac:dyDescent="0.25">
      <c r="A289" t="s">
        <v>2168</v>
      </c>
      <c r="B289" s="5">
        <v>44811</v>
      </c>
      <c r="C289" t="str">
        <f t="shared" si="4"/>
        <v>September</v>
      </c>
    </row>
    <row r="290" spans="1:3" x14ac:dyDescent="0.25">
      <c r="A290" t="s">
        <v>2868</v>
      </c>
      <c r="B290" s="5">
        <v>44811</v>
      </c>
      <c r="C290" t="str">
        <f t="shared" si="4"/>
        <v>September</v>
      </c>
    </row>
    <row r="291" spans="1:3" x14ac:dyDescent="0.25">
      <c r="A291" t="s">
        <v>2475</v>
      </c>
      <c r="B291" s="5">
        <v>44832</v>
      </c>
      <c r="C291" t="str">
        <f t="shared" si="4"/>
        <v>September</v>
      </c>
    </row>
    <row r="292" spans="1:3" x14ac:dyDescent="0.25">
      <c r="A292" t="s">
        <v>2988</v>
      </c>
      <c r="B292" s="5">
        <v>44804</v>
      </c>
      <c r="C292" t="str">
        <f t="shared" si="4"/>
        <v>August</v>
      </c>
    </row>
    <row r="293" spans="1:3" x14ac:dyDescent="0.25">
      <c r="A293" t="s">
        <v>1595</v>
      </c>
      <c r="B293" s="5">
        <v>44880</v>
      </c>
      <c r="C293" t="str">
        <f t="shared" si="4"/>
        <v>November</v>
      </c>
    </row>
    <row r="294" spans="1:3" x14ac:dyDescent="0.25">
      <c r="A294" t="s">
        <v>1239</v>
      </c>
      <c r="B294" s="5">
        <v>44858</v>
      </c>
      <c r="C294" t="str">
        <f t="shared" si="4"/>
        <v>October</v>
      </c>
    </row>
    <row r="295" spans="1:3" x14ac:dyDescent="0.25">
      <c r="A295" t="s">
        <v>1761</v>
      </c>
      <c r="B295" s="5">
        <v>44787</v>
      </c>
      <c r="C295" t="str">
        <f t="shared" si="4"/>
        <v>August</v>
      </c>
    </row>
    <row r="296" spans="1:3" x14ac:dyDescent="0.25">
      <c r="A296" t="s">
        <v>1384</v>
      </c>
      <c r="B296" s="5">
        <v>44837</v>
      </c>
      <c r="C296" t="str">
        <f t="shared" si="4"/>
        <v>October</v>
      </c>
    </row>
    <row r="297" spans="1:3" x14ac:dyDescent="0.25">
      <c r="A297" t="s">
        <v>2587</v>
      </c>
      <c r="B297" s="5">
        <v>44879</v>
      </c>
      <c r="C297" t="str">
        <f t="shared" si="4"/>
        <v>November</v>
      </c>
    </row>
    <row r="298" spans="1:3" x14ac:dyDescent="0.25">
      <c r="A298" t="s">
        <v>2627</v>
      </c>
      <c r="B298" s="5">
        <v>44786</v>
      </c>
      <c r="C298" t="str">
        <f t="shared" si="4"/>
        <v>August</v>
      </c>
    </row>
    <row r="299" spans="1:3" x14ac:dyDescent="0.25">
      <c r="A299" t="s">
        <v>2754</v>
      </c>
      <c r="B299" s="5">
        <v>44780</v>
      </c>
      <c r="C299" t="str">
        <f t="shared" si="4"/>
        <v>August</v>
      </c>
    </row>
    <row r="300" spans="1:3" x14ac:dyDescent="0.25">
      <c r="A300" t="s">
        <v>2639</v>
      </c>
      <c r="B300" s="5">
        <v>44832</v>
      </c>
      <c r="C300" t="str">
        <f t="shared" si="4"/>
        <v>September</v>
      </c>
    </row>
    <row r="301" spans="1:3" x14ac:dyDescent="0.25">
      <c r="A301" t="s">
        <v>1276</v>
      </c>
      <c r="B301" s="5">
        <v>44902</v>
      </c>
      <c r="C301" t="str">
        <f t="shared" si="4"/>
        <v>December</v>
      </c>
    </row>
    <row r="302" spans="1:3" x14ac:dyDescent="0.25">
      <c r="A302" t="s">
        <v>2036</v>
      </c>
      <c r="B302" s="5">
        <v>44822</v>
      </c>
      <c r="C302" t="str">
        <f t="shared" si="4"/>
        <v>September</v>
      </c>
    </row>
    <row r="303" spans="1:3" x14ac:dyDescent="0.25">
      <c r="A303" t="s">
        <v>1663</v>
      </c>
      <c r="B303" s="5">
        <v>44825</v>
      </c>
      <c r="C303" t="str">
        <f t="shared" si="4"/>
        <v>September</v>
      </c>
    </row>
    <row r="304" spans="1:3" x14ac:dyDescent="0.25">
      <c r="A304" t="s">
        <v>2653</v>
      </c>
      <c r="B304" s="5">
        <v>44807</v>
      </c>
      <c r="C304" t="str">
        <f t="shared" si="4"/>
        <v>September</v>
      </c>
    </row>
    <row r="305" spans="1:3" x14ac:dyDescent="0.25">
      <c r="A305" t="s">
        <v>1475</v>
      </c>
      <c r="B305" s="5">
        <v>44748</v>
      </c>
      <c r="C305" t="str">
        <f t="shared" si="4"/>
        <v>July</v>
      </c>
    </row>
    <row r="306" spans="1:3" x14ac:dyDescent="0.25">
      <c r="A306" t="s">
        <v>1844</v>
      </c>
      <c r="B306" s="5">
        <v>44887</v>
      </c>
      <c r="C306" t="str">
        <f t="shared" si="4"/>
        <v>November</v>
      </c>
    </row>
    <row r="307" spans="1:3" x14ac:dyDescent="0.25">
      <c r="A307" t="s">
        <v>2836</v>
      </c>
      <c r="B307" s="5">
        <v>44917</v>
      </c>
      <c r="C307" t="str">
        <f t="shared" si="4"/>
        <v>December</v>
      </c>
    </row>
    <row r="308" spans="1:3" x14ac:dyDescent="0.25">
      <c r="A308" t="s">
        <v>2934</v>
      </c>
      <c r="B308" s="5">
        <v>44804</v>
      </c>
      <c r="C308" t="str">
        <f t="shared" si="4"/>
        <v>August</v>
      </c>
    </row>
    <row r="309" spans="1:3" x14ac:dyDescent="0.25">
      <c r="A309" t="s">
        <v>2489</v>
      </c>
      <c r="B309" s="5">
        <v>44819</v>
      </c>
      <c r="C309" t="str">
        <f t="shared" si="4"/>
        <v>September</v>
      </c>
    </row>
    <row r="310" spans="1:3" x14ac:dyDescent="0.25">
      <c r="A310" t="s">
        <v>1413</v>
      </c>
      <c r="B310" s="5">
        <v>44749</v>
      </c>
      <c r="C310" t="str">
        <f t="shared" si="4"/>
        <v>July</v>
      </c>
    </row>
    <row r="311" spans="1:3" x14ac:dyDescent="0.25">
      <c r="A311" t="s">
        <v>2010</v>
      </c>
      <c r="B311" s="5">
        <v>44864</v>
      </c>
      <c r="C311" t="str">
        <f t="shared" si="4"/>
        <v>October</v>
      </c>
    </row>
    <row r="312" spans="1:3" x14ac:dyDescent="0.25">
      <c r="A312" t="s">
        <v>2695</v>
      </c>
      <c r="B312" s="5">
        <v>44795</v>
      </c>
      <c r="C312" t="str">
        <f t="shared" si="4"/>
        <v>August</v>
      </c>
    </row>
    <row r="313" spans="1:3" x14ac:dyDescent="0.25">
      <c r="A313" t="s">
        <v>2471</v>
      </c>
      <c r="B313" s="5">
        <v>44819</v>
      </c>
      <c r="C313" t="str">
        <f t="shared" si="4"/>
        <v>September</v>
      </c>
    </row>
    <row r="314" spans="1:3" x14ac:dyDescent="0.25">
      <c r="A314" t="s">
        <v>2059</v>
      </c>
      <c r="B314" s="5">
        <v>44872</v>
      </c>
      <c r="C314" t="str">
        <f t="shared" si="4"/>
        <v>November</v>
      </c>
    </row>
    <row r="315" spans="1:3" x14ac:dyDescent="0.25">
      <c r="A315" t="s">
        <v>2119</v>
      </c>
      <c r="B315" s="5">
        <v>44834</v>
      </c>
      <c r="C315" t="str">
        <f t="shared" si="4"/>
        <v>September</v>
      </c>
    </row>
    <row r="316" spans="1:3" x14ac:dyDescent="0.25">
      <c r="A316" t="s">
        <v>2555</v>
      </c>
      <c r="B316" s="5">
        <v>44756</v>
      </c>
      <c r="C316" t="str">
        <f t="shared" si="4"/>
        <v>July</v>
      </c>
    </row>
    <row r="317" spans="1:3" x14ac:dyDescent="0.25">
      <c r="A317" t="s">
        <v>1716</v>
      </c>
      <c r="B317" s="5">
        <v>44873</v>
      </c>
      <c r="C317" t="str">
        <f t="shared" si="4"/>
        <v>November</v>
      </c>
    </row>
    <row r="318" spans="1:3" x14ac:dyDescent="0.25">
      <c r="A318" t="s">
        <v>1522</v>
      </c>
      <c r="B318" s="5">
        <v>44797</v>
      </c>
      <c r="C318" t="str">
        <f t="shared" si="4"/>
        <v>August</v>
      </c>
    </row>
    <row r="319" spans="1:3" x14ac:dyDescent="0.25">
      <c r="A319" t="s">
        <v>2236</v>
      </c>
      <c r="B319" s="5">
        <v>44806</v>
      </c>
      <c r="C319" t="str">
        <f t="shared" si="4"/>
        <v>September</v>
      </c>
    </row>
    <row r="320" spans="1:3" x14ac:dyDescent="0.25">
      <c r="A320" t="s">
        <v>1152</v>
      </c>
      <c r="B320" s="5">
        <v>44758</v>
      </c>
      <c r="C320" t="str">
        <f t="shared" si="4"/>
        <v>July</v>
      </c>
    </row>
    <row r="321" spans="1:3" x14ac:dyDescent="0.25">
      <c r="A321" t="s">
        <v>2567</v>
      </c>
      <c r="B321" s="5">
        <v>44859</v>
      </c>
      <c r="C321" t="str">
        <f t="shared" si="4"/>
        <v>October</v>
      </c>
    </row>
    <row r="322" spans="1:3" x14ac:dyDescent="0.25">
      <c r="A322" t="s">
        <v>2155</v>
      </c>
      <c r="B322" s="5">
        <v>44890</v>
      </c>
      <c r="C322" t="str">
        <f t="shared" si="4"/>
        <v>November</v>
      </c>
    </row>
    <row r="323" spans="1:3" x14ac:dyDescent="0.25">
      <c r="A323" t="s">
        <v>2663</v>
      </c>
      <c r="B323" s="5">
        <v>44775</v>
      </c>
      <c r="C323" t="str">
        <f t="shared" ref="C323:C386" si="5">TEXT(B323,"mmmm")</f>
        <v>August</v>
      </c>
    </row>
    <row r="324" spans="1:3" x14ac:dyDescent="0.25">
      <c r="A324" t="s">
        <v>2668</v>
      </c>
      <c r="B324" s="5">
        <v>44875</v>
      </c>
      <c r="C324" t="str">
        <f t="shared" si="5"/>
        <v>November</v>
      </c>
    </row>
    <row r="325" spans="1:3" x14ac:dyDescent="0.25">
      <c r="A325" t="s">
        <v>2335</v>
      </c>
      <c r="B325" s="5">
        <v>44917</v>
      </c>
      <c r="C325" t="str">
        <f t="shared" si="5"/>
        <v>December</v>
      </c>
    </row>
    <row r="326" spans="1:3" x14ac:dyDescent="0.25">
      <c r="A326" t="s">
        <v>2530</v>
      </c>
      <c r="B326" s="5">
        <v>44887</v>
      </c>
      <c r="C326" t="str">
        <f t="shared" si="5"/>
        <v>November</v>
      </c>
    </row>
    <row r="327" spans="1:3" x14ac:dyDescent="0.25">
      <c r="A327" t="s">
        <v>1176</v>
      </c>
      <c r="B327" s="5">
        <v>44917</v>
      </c>
      <c r="C327" t="str">
        <f t="shared" si="5"/>
        <v>December</v>
      </c>
    </row>
    <row r="328" spans="1:3" x14ac:dyDescent="0.25">
      <c r="A328" t="s">
        <v>1599</v>
      </c>
      <c r="B328" s="5">
        <v>44876</v>
      </c>
      <c r="C328" t="str">
        <f t="shared" si="5"/>
        <v>November</v>
      </c>
    </row>
    <row r="329" spans="1:3" x14ac:dyDescent="0.25">
      <c r="A329" t="s">
        <v>2932</v>
      </c>
      <c r="B329" s="5">
        <v>44790</v>
      </c>
      <c r="C329" t="str">
        <f t="shared" si="5"/>
        <v>August</v>
      </c>
    </row>
    <row r="330" spans="1:3" x14ac:dyDescent="0.25">
      <c r="A330" t="s">
        <v>2589</v>
      </c>
      <c r="B330" s="5">
        <v>44756</v>
      </c>
      <c r="C330" t="str">
        <f t="shared" si="5"/>
        <v>July</v>
      </c>
    </row>
    <row r="331" spans="1:3" x14ac:dyDescent="0.25">
      <c r="A331" t="s">
        <v>3033</v>
      </c>
      <c r="B331" s="5">
        <v>44821</v>
      </c>
      <c r="C331" t="str">
        <f t="shared" si="5"/>
        <v>September</v>
      </c>
    </row>
    <row r="332" spans="1:3" x14ac:dyDescent="0.25">
      <c r="A332" t="s">
        <v>3002</v>
      </c>
      <c r="B332" s="5">
        <v>44874</v>
      </c>
      <c r="C332" t="str">
        <f t="shared" si="5"/>
        <v>November</v>
      </c>
    </row>
    <row r="333" spans="1:3" x14ac:dyDescent="0.25">
      <c r="A333" t="s">
        <v>1908</v>
      </c>
      <c r="B333" s="5">
        <v>44835</v>
      </c>
      <c r="C333" t="str">
        <f t="shared" si="5"/>
        <v>October</v>
      </c>
    </row>
    <row r="334" spans="1:3" x14ac:dyDescent="0.25">
      <c r="A334" t="s">
        <v>1136</v>
      </c>
      <c r="B334" s="5">
        <v>44855</v>
      </c>
      <c r="C334" t="str">
        <f t="shared" si="5"/>
        <v>October</v>
      </c>
    </row>
    <row r="335" spans="1:3" x14ac:dyDescent="0.25">
      <c r="A335" t="s">
        <v>2607</v>
      </c>
      <c r="B335" s="5">
        <v>44765</v>
      </c>
      <c r="C335" t="str">
        <f t="shared" si="5"/>
        <v>July</v>
      </c>
    </row>
    <row r="336" spans="1:3" x14ac:dyDescent="0.25">
      <c r="A336" t="s">
        <v>3074</v>
      </c>
      <c r="B336" s="5">
        <v>44903</v>
      </c>
      <c r="C336" t="str">
        <f t="shared" si="5"/>
        <v>December</v>
      </c>
    </row>
    <row r="337" spans="1:3" x14ac:dyDescent="0.25">
      <c r="A337" t="s">
        <v>1790</v>
      </c>
      <c r="B337" s="5">
        <v>44815</v>
      </c>
      <c r="C337" t="str">
        <f t="shared" si="5"/>
        <v>September</v>
      </c>
    </row>
    <row r="338" spans="1:3" x14ac:dyDescent="0.25">
      <c r="A338" t="s">
        <v>2886</v>
      </c>
      <c r="B338" s="5">
        <v>44888</v>
      </c>
      <c r="C338" t="str">
        <f t="shared" si="5"/>
        <v>November</v>
      </c>
    </row>
    <row r="339" spans="1:3" x14ac:dyDescent="0.25">
      <c r="A339" t="s">
        <v>2109</v>
      </c>
      <c r="B339" s="5">
        <v>44854</v>
      </c>
      <c r="C339" t="str">
        <f t="shared" si="5"/>
        <v>October</v>
      </c>
    </row>
    <row r="340" spans="1:3" x14ac:dyDescent="0.25">
      <c r="A340" t="s">
        <v>1867</v>
      </c>
      <c r="B340" s="5">
        <v>44837</v>
      </c>
      <c r="C340" t="str">
        <f t="shared" si="5"/>
        <v>October</v>
      </c>
    </row>
    <row r="341" spans="1:3" x14ac:dyDescent="0.25">
      <c r="A341" t="s">
        <v>2032</v>
      </c>
      <c r="B341" s="5">
        <v>44835</v>
      </c>
      <c r="C341" t="str">
        <f t="shared" si="5"/>
        <v>October</v>
      </c>
    </row>
    <row r="342" spans="1:3" x14ac:dyDescent="0.25">
      <c r="A342" t="s">
        <v>2465</v>
      </c>
      <c r="B342" s="5">
        <v>44840</v>
      </c>
      <c r="C342" t="str">
        <f t="shared" si="5"/>
        <v>October</v>
      </c>
    </row>
    <row r="343" spans="1:3" x14ac:dyDescent="0.25">
      <c r="A343" t="s">
        <v>2222</v>
      </c>
      <c r="B343" s="5">
        <v>44752</v>
      </c>
      <c r="C343" t="str">
        <f t="shared" si="5"/>
        <v>July</v>
      </c>
    </row>
    <row r="344" spans="1:3" x14ac:dyDescent="0.25">
      <c r="A344" t="s">
        <v>2067</v>
      </c>
      <c r="B344" s="5">
        <v>44773</v>
      </c>
      <c r="C344" t="str">
        <f t="shared" si="5"/>
        <v>July</v>
      </c>
    </row>
    <row r="345" spans="1:3" x14ac:dyDescent="0.25">
      <c r="A345" t="s">
        <v>1759</v>
      </c>
      <c r="B345" s="5">
        <v>44817</v>
      </c>
      <c r="C345" t="str">
        <f t="shared" si="5"/>
        <v>September</v>
      </c>
    </row>
    <row r="346" spans="1:3" x14ac:dyDescent="0.25">
      <c r="A346" t="s">
        <v>2645</v>
      </c>
      <c r="B346" s="5">
        <v>44789</v>
      </c>
      <c r="C346" t="str">
        <f t="shared" si="5"/>
        <v>August</v>
      </c>
    </row>
    <row r="347" spans="1:3" x14ac:dyDescent="0.25">
      <c r="A347" t="s">
        <v>2557</v>
      </c>
      <c r="B347" s="5">
        <v>44809</v>
      </c>
      <c r="C347" t="str">
        <f t="shared" si="5"/>
        <v>September</v>
      </c>
    </row>
    <row r="348" spans="1:3" x14ac:dyDescent="0.25">
      <c r="A348" t="s">
        <v>2779</v>
      </c>
      <c r="B348" s="5">
        <v>44854</v>
      </c>
      <c r="C348" t="str">
        <f t="shared" si="5"/>
        <v>October</v>
      </c>
    </row>
    <row r="349" spans="1:3" x14ac:dyDescent="0.25">
      <c r="A349" t="s">
        <v>1928</v>
      </c>
      <c r="B349" s="5">
        <v>44767</v>
      </c>
      <c r="C349" t="str">
        <f t="shared" si="5"/>
        <v>July</v>
      </c>
    </row>
    <row r="350" spans="1:3" x14ac:dyDescent="0.25">
      <c r="A350" t="s">
        <v>1255</v>
      </c>
      <c r="B350" s="5">
        <v>44766</v>
      </c>
      <c r="C350" t="str">
        <f t="shared" si="5"/>
        <v>July</v>
      </c>
    </row>
    <row r="351" spans="1:3" x14ac:dyDescent="0.25">
      <c r="A351" t="s">
        <v>2129</v>
      </c>
      <c r="B351" s="5">
        <v>44821</v>
      </c>
      <c r="C351" t="str">
        <f t="shared" si="5"/>
        <v>September</v>
      </c>
    </row>
    <row r="352" spans="1:3" x14ac:dyDescent="0.25">
      <c r="A352" t="s">
        <v>1327</v>
      </c>
      <c r="B352" s="5">
        <v>44815</v>
      </c>
      <c r="C352" t="str">
        <f t="shared" si="5"/>
        <v>September</v>
      </c>
    </row>
    <row r="353" spans="1:3" x14ac:dyDescent="0.25">
      <c r="A353" t="s">
        <v>1678</v>
      </c>
      <c r="B353" s="5">
        <v>44905</v>
      </c>
      <c r="C353" t="str">
        <f t="shared" si="5"/>
        <v>December</v>
      </c>
    </row>
    <row r="354" spans="1:3" x14ac:dyDescent="0.25">
      <c r="A354" t="s">
        <v>2576</v>
      </c>
      <c r="B354" s="5">
        <v>44878</v>
      </c>
      <c r="C354" t="str">
        <f t="shared" si="5"/>
        <v>November</v>
      </c>
    </row>
    <row r="355" spans="1:3" x14ac:dyDescent="0.25">
      <c r="A355" t="s">
        <v>1310</v>
      </c>
      <c r="B355" s="5">
        <v>44878</v>
      </c>
      <c r="C355" t="str">
        <f t="shared" si="5"/>
        <v>November</v>
      </c>
    </row>
    <row r="356" spans="1:3" x14ac:dyDescent="0.25">
      <c r="A356" t="s">
        <v>2767</v>
      </c>
      <c r="B356" s="5">
        <v>44881</v>
      </c>
      <c r="C356" t="str">
        <f t="shared" si="5"/>
        <v>November</v>
      </c>
    </row>
    <row r="357" spans="1:3" x14ac:dyDescent="0.25">
      <c r="A357" t="s">
        <v>2409</v>
      </c>
      <c r="B357" s="5">
        <v>44831</v>
      </c>
      <c r="C357" t="str">
        <f t="shared" si="5"/>
        <v>September</v>
      </c>
    </row>
    <row r="358" spans="1:3" x14ac:dyDescent="0.25">
      <c r="A358" t="s">
        <v>1690</v>
      </c>
      <c r="B358" s="5">
        <v>44766</v>
      </c>
      <c r="C358" t="str">
        <f t="shared" si="5"/>
        <v>July</v>
      </c>
    </row>
    <row r="359" spans="1:3" x14ac:dyDescent="0.25">
      <c r="A359" t="s">
        <v>2473</v>
      </c>
      <c r="B359" s="5">
        <v>44795</v>
      </c>
      <c r="C359" t="str">
        <f t="shared" si="5"/>
        <v>August</v>
      </c>
    </row>
    <row r="360" spans="1:3" x14ac:dyDescent="0.25">
      <c r="A360" t="s">
        <v>2214</v>
      </c>
      <c r="B360" s="5">
        <v>44879</v>
      </c>
      <c r="C360" t="str">
        <f t="shared" si="5"/>
        <v>November</v>
      </c>
    </row>
    <row r="361" spans="1:3" x14ac:dyDescent="0.25">
      <c r="A361" t="s">
        <v>2431</v>
      </c>
      <c r="B361" s="5">
        <v>44751</v>
      </c>
      <c r="C361" t="str">
        <f t="shared" si="5"/>
        <v>July</v>
      </c>
    </row>
    <row r="362" spans="1:3" x14ac:dyDescent="0.25">
      <c r="A362" t="s">
        <v>2123</v>
      </c>
      <c r="B362" s="5">
        <v>44778</v>
      </c>
      <c r="C362" t="str">
        <f t="shared" si="5"/>
        <v>August</v>
      </c>
    </row>
    <row r="363" spans="1:3" x14ac:dyDescent="0.25">
      <c r="A363" t="s">
        <v>1757</v>
      </c>
      <c r="B363" s="5">
        <v>44783</v>
      </c>
      <c r="C363" t="str">
        <f t="shared" si="5"/>
        <v>August</v>
      </c>
    </row>
    <row r="364" spans="1:3" x14ac:dyDescent="0.25">
      <c r="A364" t="s">
        <v>1363</v>
      </c>
      <c r="B364" s="5">
        <v>44772</v>
      </c>
      <c r="C364" t="str">
        <f t="shared" si="5"/>
        <v>July</v>
      </c>
    </row>
    <row r="365" spans="1:3" x14ac:dyDescent="0.25">
      <c r="A365" t="s">
        <v>2395</v>
      </c>
      <c r="B365" s="5">
        <v>44754</v>
      </c>
      <c r="C365" t="str">
        <f t="shared" si="5"/>
        <v>July</v>
      </c>
    </row>
    <row r="366" spans="1:3" x14ac:dyDescent="0.25">
      <c r="A366" t="s">
        <v>1142</v>
      </c>
      <c r="B366" s="5">
        <v>44858</v>
      </c>
      <c r="C366" t="str">
        <f t="shared" si="5"/>
        <v>October</v>
      </c>
    </row>
    <row r="367" spans="1:3" x14ac:dyDescent="0.25">
      <c r="A367" t="s">
        <v>1247</v>
      </c>
      <c r="B367" s="5">
        <v>44915</v>
      </c>
      <c r="C367" t="str">
        <f t="shared" si="5"/>
        <v>December</v>
      </c>
    </row>
    <row r="368" spans="1:3" x14ac:dyDescent="0.25">
      <c r="A368" t="s">
        <v>2840</v>
      </c>
      <c r="B368" s="5">
        <v>44830</v>
      </c>
      <c r="C368" t="str">
        <f t="shared" si="5"/>
        <v>September</v>
      </c>
    </row>
    <row r="369" spans="1:3" x14ac:dyDescent="0.25">
      <c r="A369" t="s">
        <v>3061</v>
      </c>
      <c r="B369" s="5">
        <v>44810</v>
      </c>
      <c r="C369" t="str">
        <f t="shared" si="5"/>
        <v>September</v>
      </c>
    </row>
    <row r="370" spans="1:3" x14ac:dyDescent="0.25">
      <c r="A370" t="s">
        <v>1772</v>
      </c>
      <c r="B370" s="5">
        <v>44753</v>
      </c>
      <c r="C370" t="str">
        <f t="shared" si="5"/>
        <v>July</v>
      </c>
    </row>
    <row r="371" spans="1:3" x14ac:dyDescent="0.25">
      <c r="A371" t="s">
        <v>1885</v>
      </c>
      <c r="B371" s="5">
        <v>44796</v>
      </c>
      <c r="C371" t="str">
        <f t="shared" si="5"/>
        <v>August</v>
      </c>
    </row>
    <row r="372" spans="1:3" x14ac:dyDescent="0.25">
      <c r="A372" t="s">
        <v>1724</v>
      </c>
      <c r="B372" s="5">
        <v>44761</v>
      </c>
      <c r="C372" t="str">
        <f t="shared" si="5"/>
        <v>July</v>
      </c>
    </row>
    <row r="373" spans="1:3" x14ac:dyDescent="0.25">
      <c r="A373" t="s">
        <v>2906</v>
      </c>
      <c r="B373" s="5">
        <v>44830</v>
      </c>
      <c r="C373" t="str">
        <f t="shared" si="5"/>
        <v>September</v>
      </c>
    </row>
    <row r="374" spans="1:3" x14ac:dyDescent="0.25">
      <c r="A374" t="s">
        <v>1973</v>
      </c>
      <c r="B374" s="5">
        <v>44792</v>
      </c>
      <c r="C374" t="str">
        <f t="shared" si="5"/>
        <v>August</v>
      </c>
    </row>
    <row r="375" spans="1:3" x14ac:dyDescent="0.25">
      <c r="A375" t="s">
        <v>1263</v>
      </c>
      <c r="B375" s="5">
        <v>44778</v>
      </c>
      <c r="C375" t="str">
        <f t="shared" si="5"/>
        <v>August</v>
      </c>
    </row>
    <row r="376" spans="1:3" x14ac:dyDescent="0.25">
      <c r="A376" t="s">
        <v>2405</v>
      </c>
      <c r="B376" s="5">
        <v>44780</v>
      </c>
      <c r="C376" t="str">
        <f t="shared" si="5"/>
        <v>August</v>
      </c>
    </row>
    <row r="377" spans="1:3" x14ac:dyDescent="0.25">
      <c r="A377" t="s">
        <v>1415</v>
      </c>
      <c r="B377" s="5">
        <v>44788</v>
      </c>
      <c r="C377" t="str">
        <f t="shared" si="5"/>
        <v>August</v>
      </c>
    </row>
    <row r="378" spans="1:3" x14ac:dyDescent="0.25">
      <c r="A378" t="s">
        <v>2077</v>
      </c>
      <c r="B378" s="5">
        <v>44843</v>
      </c>
      <c r="C378" t="str">
        <f t="shared" si="5"/>
        <v>October</v>
      </c>
    </row>
    <row r="379" spans="1:3" x14ac:dyDescent="0.25">
      <c r="A379" t="s">
        <v>1979</v>
      </c>
      <c r="B379" s="5">
        <v>44856</v>
      </c>
      <c r="C379" t="str">
        <f t="shared" si="5"/>
        <v>October</v>
      </c>
    </row>
    <row r="380" spans="1:3" x14ac:dyDescent="0.25">
      <c r="A380" t="s">
        <v>1586</v>
      </c>
      <c r="B380" s="5">
        <v>44763</v>
      </c>
      <c r="C380" t="str">
        <f t="shared" si="5"/>
        <v>July</v>
      </c>
    </row>
    <row r="381" spans="1:3" x14ac:dyDescent="0.25">
      <c r="A381" t="s">
        <v>1346</v>
      </c>
      <c r="B381" s="5">
        <v>44803</v>
      </c>
      <c r="C381" t="str">
        <f t="shared" si="5"/>
        <v>August</v>
      </c>
    </row>
    <row r="382" spans="1:3" x14ac:dyDescent="0.25">
      <c r="A382" t="s">
        <v>2609</v>
      </c>
      <c r="B382" s="5">
        <v>44777</v>
      </c>
      <c r="C382" t="str">
        <f t="shared" si="5"/>
        <v>August</v>
      </c>
    </row>
    <row r="383" spans="1:3" x14ac:dyDescent="0.25">
      <c r="A383" t="s">
        <v>1804</v>
      </c>
      <c r="B383" s="5">
        <v>44822</v>
      </c>
      <c r="C383" t="str">
        <f t="shared" si="5"/>
        <v>September</v>
      </c>
    </row>
    <row r="384" spans="1:3" x14ac:dyDescent="0.25">
      <c r="A384" t="s">
        <v>2040</v>
      </c>
      <c r="B384" s="5">
        <v>44826</v>
      </c>
      <c r="C384" t="str">
        <f t="shared" si="5"/>
        <v>September</v>
      </c>
    </row>
    <row r="385" spans="1:3" x14ac:dyDescent="0.25">
      <c r="A385" t="s">
        <v>2143</v>
      </c>
      <c r="B385" s="5">
        <v>44913</v>
      </c>
      <c r="C385" t="str">
        <f t="shared" si="5"/>
        <v>December</v>
      </c>
    </row>
    <row r="386" spans="1:3" x14ac:dyDescent="0.25">
      <c r="A386" t="s">
        <v>1673</v>
      </c>
      <c r="B386" s="5">
        <v>44878</v>
      </c>
      <c r="C386" t="str">
        <f t="shared" si="5"/>
        <v>November</v>
      </c>
    </row>
    <row r="387" spans="1:3" x14ac:dyDescent="0.25">
      <c r="A387" t="s">
        <v>2813</v>
      </c>
      <c r="B387" s="5">
        <v>44808</v>
      </c>
      <c r="C387" t="str">
        <f t="shared" ref="C387:C450" si="6">TEXT(B387,"mmmm")</f>
        <v>September</v>
      </c>
    </row>
    <row r="388" spans="1:3" x14ac:dyDescent="0.25">
      <c r="A388" t="s">
        <v>1301</v>
      </c>
      <c r="B388" s="5">
        <v>44858</v>
      </c>
      <c r="C388" t="str">
        <f t="shared" si="6"/>
        <v>October</v>
      </c>
    </row>
    <row r="389" spans="1:3" x14ac:dyDescent="0.25">
      <c r="A389" t="s">
        <v>1562</v>
      </c>
      <c r="B389" s="5">
        <v>44772</v>
      </c>
      <c r="C389" t="str">
        <f t="shared" si="6"/>
        <v>July</v>
      </c>
    </row>
    <row r="390" spans="1:3" x14ac:dyDescent="0.25">
      <c r="A390" t="s">
        <v>2850</v>
      </c>
      <c r="B390" s="5">
        <v>44856</v>
      </c>
      <c r="C390" t="str">
        <f t="shared" si="6"/>
        <v>October</v>
      </c>
    </row>
    <row r="391" spans="1:3" x14ac:dyDescent="0.25">
      <c r="A391" t="s">
        <v>2740</v>
      </c>
      <c r="B391" s="5">
        <v>44801</v>
      </c>
      <c r="C391" t="str">
        <f t="shared" si="6"/>
        <v>August</v>
      </c>
    </row>
    <row r="392" spans="1:3" x14ac:dyDescent="0.25">
      <c r="A392" t="s">
        <v>2157</v>
      </c>
      <c r="B392" s="5">
        <v>44765</v>
      </c>
      <c r="C392" t="str">
        <f t="shared" si="6"/>
        <v>July</v>
      </c>
    </row>
    <row r="393" spans="1:3" x14ac:dyDescent="0.25">
      <c r="A393" t="s">
        <v>1932</v>
      </c>
      <c r="B393" s="5">
        <v>44830</v>
      </c>
      <c r="C393" t="str">
        <f t="shared" si="6"/>
        <v>September</v>
      </c>
    </row>
    <row r="394" spans="1:3" x14ac:dyDescent="0.25">
      <c r="A394" t="s">
        <v>1337</v>
      </c>
      <c r="B394" s="5">
        <v>44755</v>
      </c>
      <c r="C394" t="str">
        <f t="shared" si="6"/>
        <v>July</v>
      </c>
    </row>
    <row r="395" spans="1:3" x14ac:dyDescent="0.25">
      <c r="A395" t="s">
        <v>1429</v>
      </c>
      <c r="B395" s="5">
        <v>44889</v>
      </c>
      <c r="C395" t="str">
        <f t="shared" si="6"/>
        <v>November</v>
      </c>
    </row>
    <row r="396" spans="1:3" x14ac:dyDescent="0.25">
      <c r="A396" t="s">
        <v>2443</v>
      </c>
      <c r="B396" s="5">
        <v>44782</v>
      </c>
      <c r="C396" t="str">
        <f t="shared" si="6"/>
        <v>August</v>
      </c>
    </row>
    <row r="397" spans="1:3" x14ac:dyDescent="0.25">
      <c r="A397" t="s">
        <v>2793</v>
      </c>
      <c r="B397" s="5">
        <v>44841</v>
      </c>
      <c r="C397" t="str">
        <f t="shared" si="6"/>
        <v>October</v>
      </c>
    </row>
    <row r="398" spans="1:3" x14ac:dyDescent="0.25">
      <c r="A398" t="s">
        <v>2517</v>
      </c>
      <c r="B398" s="5">
        <v>44909</v>
      </c>
      <c r="C398" t="str">
        <f t="shared" si="6"/>
        <v>December</v>
      </c>
    </row>
    <row r="399" spans="1:3" x14ac:dyDescent="0.25">
      <c r="A399" t="s">
        <v>1317</v>
      </c>
      <c r="B399" s="5">
        <v>44828</v>
      </c>
      <c r="C399" t="str">
        <f t="shared" si="6"/>
        <v>September</v>
      </c>
    </row>
    <row r="400" spans="1:3" x14ac:dyDescent="0.25">
      <c r="A400" t="s">
        <v>1675</v>
      </c>
      <c r="B400" s="5">
        <v>44755</v>
      </c>
      <c r="C400" t="str">
        <f t="shared" si="6"/>
        <v>July</v>
      </c>
    </row>
    <row r="401" spans="1:3" x14ac:dyDescent="0.25">
      <c r="A401" t="s">
        <v>2163</v>
      </c>
      <c r="B401" s="5">
        <v>44818</v>
      </c>
      <c r="C401" t="str">
        <f t="shared" si="6"/>
        <v>September</v>
      </c>
    </row>
    <row r="402" spans="1:3" x14ac:dyDescent="0.25">
      <c r="A402" t="s">
        <v>1639</v>
      </c>
      <c r="B402" s="5">
        <v>44864</v>
      </c>
      <c r="C402" t="str">
        <f t="shared" si="6"/>
        <v>October</v>
      </c>
    </row>
    <row r="403" spans="1:3" x14ac:dyDescent="0.25">
      <c r="A403" t="s">
        <v>1665</v>
      </c>
      <c r="B403" s="5">
        <v>44788</v>
      </c>
      <c r="C403" t="str">
        <f t="shared" si="6"/>
        <v>August</v>
      </c>
    </row>
    <row r="404" spans="1:3" x14ac:dyDescent="0.25">
      <c r="A404" t="s">
        <v>2966</v>
      </c>
      <c r="B404" s="5">
        <v>44915</v>
      </c>
      <c r="C404" t="str">
        <f t="shared" si="6"/>
        <v>December</v>
      </c>
    </row>
    <row r="405" spans="1:3" x14ac:dyDescent="0.25">
      <c r="A405" t="s">
        <v>3123</v>
      </c>
      <c r="B405" s="5">
        <v>44905</v>
      </c>
      <c r="C405" t="str">
        <f t="shared" si="6"/>
        <v>December</v>
      </c>
    </row>
    <row r="406" spans="1:3" x14ac:dyDescent="0.25">
      <c r="A406" t="s">
        <v>1448</v>
      </c>
      <c r="B406" s="5">
        <v>44907</v>
      </c>
      <c r="C406" t="str">
        <f t="shared" si="6"/>
        <v>December</v>
      </c>
    </row>
    <row r="407" spans="1:3" x14ac:dyDescent="0.25">
      <c r="A407" t="s">
        <v>3055</v>
      </c>
      <c r="B407" s="5">
        <v>44803</v>
      </c>
      <c r="C407" t="str">
        <f t="shared" si="6"/>
        <v>August</v>
      </c>
    </row>
    <row r="408" spans="1:3" x14ac:dyDescent="0.25">
      <c r="A408" t="s">
        <v>2115</v>
      </c>
      <c r="B408" s="5">
        <v>44826</v>
      </c>
      <c r="C408" t="str">
        <f t="shared" si="6"/>
        <v>September</v>
      </c>
    </row>
    <row r="409" spans="1:3" x14ac:dyDescent="0.25">
      <c r="A409" t="s">
        <v>3125</v>
      </c>
      <c r="B409" s="5">
        <v>44904</v>
      </c>
      <c r="C409" t="str">
        <f t="shared" si="6"/>
        <v>December</v>
      </c>
    </row>
    <row r="410" spans="1:3" x14ac:dyDescent="0.25">
      <c r="A410" t="s">
        <v>1279</v>
      </c>
      <c r="B410" s="5">
        <v>44849</v>
      </c>
      <c r="C410" t="str">
        <f t="shared" si="6"/>
        <v>October</v>
      </c>
    </row>
    <row r="411" spans="1:3" x14ac:dyDescent="0.25">
      <c r="A411" t="s">
        <v>3053</v>
      </c>
      <c r="B411" s="5">
        <v>44808</v>
      </c>
      <c r="C411" t="str">
        <f t="shared" si="6"/>
        <v>September</v>
      </c>
    </row>
    <row r="412" spans="1:3" x14ac:dyDescent="0.25">
      <c r="A412" t="s">
        <v>1184</v>
      </c>
      <c r="B412" s="5">
        <v>44893</v>
      </c>
      <c r="C412" t="str">
        <f t="shared" si="6"/>
        <v>November</v>
      </c>
    </row>
    <row r="413" spans="1:3" x14ac:dyDescent="0.25">
      <c r="A413" t="s">
        <v>2787</v>
      </c>
      <c r="B413" s="5">
        <v>44909</v>
      </c>
      <c r="C413" t="str">
        <f t="shared" si="6"/>
        <v>December</v>
      </c>
    </row>
    <row r="414" spans="1:3" x14ac:dyDescent="0.25">
      <c r="A414" t="s">
        <v>2210</v>
      </c>
      <c r="B414" s="5">
        <v>44820</v>
      </c>
      <c r="C414" t="str">
        <f t="shared" si="6"/>
        <v>September</v>
      </c>
    </row>
    <row r="415" spans="1:3" x14ac:dyDescent="0.25">
      <c r="A415" t="s">
        <v>3106</v>
      </c>
      <c r="B415" s="5">
        <v>44875</v>
      </c>
      <c r="C415" t="str">
        <f t="shared" si="6"/>
        <v>November</v>
      </c>
    </row>
    <row r="416" spans="1:3" x14ac:dyDescent="0.25">
      <c r="A416" t="s">
        <v>2583</v>
      </c>
      <c r="B416" s="5">
        <v>44916</v>
      </c>
      <c r="C416" t="str">
        <f t="shared" si="6"/>
        <v>December</v>
      </c>
    </row>
    <row r="417" spans="1:3" x14ac:dyDescent="0.25">
      <c r="A417" t="s">
        <v>1249</v>
      </c>
      <c r="B417" s="5">
        <v>44773</v>
      </c>
      <c r="C417" t="str">
        <f t="shared" si="6"/>
        <v>July</v>
      </c>
    </row>
    <row r="418" spans="1:3" x14ac:dyDescent="0.25">
      <c r="A418" t="s">
        <v>2190</v>
      </c>
      <c r="B418" s="5">
        <v>44901</v>
      </c>
      <c r="C418" t="str">
        <f t="shared" si="6"/>
        <v>December</v>
      </c>
    </row>
    <row r="419" spans="1:3" x14ac:dyDescent="0.25">
      <c r="A419" t="s">
        <v>2131</v>
      </c>
      <c r="B419" s="5">
        <v>44841</v>
      </c>
      <c r="C419" t="str">
        <f t="shared" si="6"/>
        <v>October</v>
      </c>
    </row>
    <row r="420" spans="1:3" x14ac:dyDescent="0.25">
      <c r="A420" t="s">
        <v>1806</v>
      </c>
      <c r="B420" s="5">
        <v>44776</v>
      </c>
      <c r="C420" t="str">
        <f t="shared" si="6"/>
        <v>August</v>
      </c>
    </row>
    <row r="421" spans="1:3" x14ac:dyDescent="0.25">
      <c r="A421" t="s">
        <v>1118</v>
      </c>
      <c r="B421" s="5">
        <v>44880</v>
      </c>
      <c r="C421" t="str">
        <f t="shared" si="6"/>
        <v>November</v>
      </c>
    </row>
    <row r="422" spans="1:3" x14ac:dyDescent="0.25">
      <c r="A422" t="s">
        <v>1635</v>
      </c>
      <c r="B422" s="5">
        <v>44859</v>
      </c>
      <c r="C422" t="str">
        <f t="shared" si="6"/>
        <v>October</v>
      </c>
    </row>
    <row r="423" spans="1:3" x14ac:dyDescent="0.25">
      <c r="A423" t="s">
        <v>2151</v>
      </c>
      <c r="B423" s="5">
        <v>44912</v>
      </c>
      <c r="C423" t="str">
        <f t="shared" si="6"/>
        <v>December</v>
      </c>
    </row>
    <row r="424" spans="1:3" x14ac:dyDescent="0.25">
      <c r="A424" t="s">
        <v>1808</v>
      </c>
      <c r="B424" s="5">
        <v>44832</v>
      </c>
      <c r="C424" t="str">
        <f t="shared" si="6"/>
        <v>September</v>
      </c>
    </row>
    <row r="425" spans="1:3" x14ac:dyDescent="0.25">
      <c r="A425" t="s">
        <v>3104</v>
      </c>
      <c r="B425" s="5">
        <v>44848</v>
      </c>
      <c r="C425" t="str">
        <f t="shared" si="6"/>
        <v>October</v>
      </c>
    </row>
    <row r="426" spans="1:3" x14ac:dyDescent="0.25">
      <c r="A426" t="s">
        <v>2958</v>
      </c>
      <c r="B426" s="5">
        <v>44747</v>
      </c>
      <c r="C426" t="str">
        <f t="shared" si="6"/>
        <v>July</v>
      </c>
    </row>
    <row r="427" spans="1:3" x14ac:dyDescent="0.25">
      <c r="A427" t="s">
        <v>2204</v>
      </c>
      <c r="B427" s="5">
        <v>44801</v>
      </c>
      <c r="C427" t="str">
        <f t="shared" si="6"/>
        <v>August</v>
      </c>
    </row>
    <row r="428" spans="1:3" x14ac:dyDescent="0.25">
      <c r="A428" t="s">
        <v>2425</v>
      </c>
      <c r="B428" s="5">
        <v>44788</v>
      </c>
      <c r="C428" t="str">
        <f t="shared" si="6"/>
        <v>August</v>
      </c>
    </row>
    <row r="429" spans="1:3" x14ac:dyDescent="0.25">
      <c r="A429" t="s">
        <v>1924</v>
      </c>
      <c r="B429" s="5">
        <v>44908</v>
      </c>
      <c r="C429" t="str">
        <f t="shared" si="6"/>
        <v>December</v>
      </c>
    </row>
    <row r="430" spans="1:3" x14ac:dyDescent="0.25">
      <c r="A430" t="s">
        <v>1489</v>
      </c>
      <c r="B430" s="5">
        <v>44900</v>
      </c>
      <c r="C430" t="str">
        <f t="shared" si="6"/>
        <v>December</v>
      </c>
    </row>
    <row r="431" spans="1:3" x14ac:dyDescent="0.25">
      <c r="A431" t="s">
        <v>2549</v>
      </c>
      <c r="B431" s="5">
        <v>44767</v>
      </c>
      <c r="C431" t="str">
        <f t="shared" si="6"/>
        <v>July</v>
      </c>
    </row>
    <row r="432" spans="1:3" x14ac:dyDescent="0.25">
      <c r="A432" t="s">
        <v>2439</v>
      </c>
      <c r="B432" s="5">
        <v>44858</v>
      </c>
      <c r="C432" t="str">
        <f t="shared" si="6"/>
        <v>October</v>
      </c>
    </row>
    <row r="433" spans="1:3" x14ac:dyDescent="0.25">
      <c r="A433" t="s">
        <v>1732</v>
      </c>
      <c r="B433" s="5">
        <v>44787</v>
      </c>
      <c r="C433" t="str">
        <f t="shared" si="6"/>
        <v>August</v>
      </c>
    </row>
    <row r="434" spans="1:3" x14ac:dyDescent="0.25">
      <c r="A434" t="s">
        <v>2363</v>
      </c>
      <c r="B434" s="5">
        <v>44896</v>
      </c>
      <c r="C434" t="str">
        <f t="shared" si="6"/>
        <v>December</v>
      </c>
    </row>
    <row r="435" spans="1:3" x14ac:dyDescent="0.25">
      <c r="A435" t="s">
        <v>1887</v>
      </c>
      <c r="B435" s="5">
        <v>44762</v>
      </c>
      <c r="C435" t="str">
        <f t="shared" si="6"/>
        <v>July</v>
      </c>
    </row>
    <row r="436" spans="1:3" x14ac:dyDescent="0.25">
      <c r="A436" t="s">
        <v>2563</v>
      </c>
      <c r="B436" s="5">
        <v>44908</v>
      </c>
      <c r="C436" t="str">
        <f t="shared" si="6"/>
        <v>December</v>
      </c>
    </row>
    <row r="437" spans="1:3" x14ac:dyDescent="0.25">
      <c r="A437" t="s">
        <v>2495</v>
      </c>
      <c r="B437" s="5">
        <v>44850</v>
      </c>
      <c r="C437" t="str">
        <f t="shared" si="6"/>
        <v>October</v>
      </c>
    </row>
    <row r="438" spans="1:3" x14ac:dyDescent="0.25">
      <c r="A438" t="s">
        <v>2797</v>
      </c>
      <c r="B438" s="5">
        <v>44906</v>
      </c>
      <c r="C438" t="str">
        <f t="shared" si="6"/>
        <v>December</v>
      </c>
    </row>
    <row r="439" spans="1:3" x14ac:dyDescent="0.25">
      <c r="A439" t="s">
        <v>1819</v>
      </c>
      <c r="B439" s="5">
        <v>44798</v>
      </c>
      <c r="C439" t="str">
        <f t="shared" si="6"/>
        <v>August</v>
      </c>
    </row>
    <row r="440" spans="1:3" x14ac:dyDescent="0.25">
      <c r="A440" t="s">
        <v>2196</v>
      </c>
      <c r="B440" s="5">
        <v>44899</v>
      </c>
      <c r="C440" t="str">
        <f t="shared" si="6"/>
        <v>December</v>
      </c>
    </row>
    <row r="441" spans="1:3" x14ac:dyDescent="0.25">
      <c r="A441" t="s">
        <v>1548</v>
      </c>
      <c r="B441" s="5">
        <v>44839</v>
      </c>
      <c r="C441" t="str">
        <f t="shared" si="6"/>
        <v>October</v>
      </c>
    </row>
    <row r="442" spans="1:3" x14ac:dyDescent="0.25">
      <c r="A442" t="s">
        <v>1975</v>
      </c>
      <c r="B442" s="5">
        <v>44803</v>
      </c>
      <c r="C442" t="str">
        <f t="shared" si="6"/>
        <v>August</v>
      </c>
    </row>
    <row r="443" spans="1:3" x14ac:dyDescent="0.25">
      <c r="A443" t="s">
        <v>1115</v>
      </c>
      <c r="B443" s="5">
        <v>44842</v>
      </c>
      <c r="C443" t="str">
        <f t="shared" si="6"/>
        <v>October</v>
      </c>
    </row>
    <row r="444" spans="1:3" x14ac:dyDescent="0.25">
      <c r="A444" t="s">
        <v>2713</v>
      </c>
      <c r="B444" s="5">
        <v>44847</v>
      </c>
      <c r="C444" t="str">
        <f t="shared" si="6"/>
        <v>October</v>
      </c>
    </row>
    <row r="445" spans="1:3" x14ac:dyDescent="0.25">
      <c r="A445" t="s">
        <v>1472</v>
      </c>
      <c r="B445" s="5">
        <v>44835</v>
      </c>
      <c r="C445" t="str">
        <f t="shared" si="6"/>
        <v>October</v>
      </c>
    </row>
    <row r="446" spans="1:3" x14ac:dyDescent="0.25">
      <c r="A446" t="s">
        <v>2910</v>
      </c>
      <c r="B446" s="5">
        <v>44864</v>
      </c>
      <c r="C446" t="str">
        <f t="shared" si="6"/>
        <v>October</v>
      </c>
    </row>
    <row r="447" spans="1:3" x14ac:dyDescent="0.25">
      <c r="A447" t="s">
        <v>1896</v>
      </c>
      <c r="B447" s="5">
        <v>44878</v>
      </c>
      <c r="C447" t="str">
        <f t="shared" si="6"/>
        <v>November</v>
      </c>
    </row>
    <row r="448" spans="1:3" x14ac:dyDescent="0.25">
      <c r="A448" t="s">
        <v>1076</v>
      </c>
      <c r="B448" s="5">
        <v>44831</v>
      </c>
      <c r="C448" t="str">
        <f t="shared" si="6"/>
        <v>September</v>
      </c>
    </row>
    <row r="449" spans="1:3" x14ac:dyDescent="0.25">
      <c r="A449" t="s">
        <v>2568</v>
      </c>
      <c r="B449" s="5">
        <v>44810</v>
      </c>
      <c r="C449" t="str">
        <f t="shared" si="6"/>
        <v>September</v>
      </c>
    </row>
    <row r="450" spans="1:3" x14ac:dyDescent="0.25">
      <c r="A450" t="s">
        <v>2709</v>
      </c>
      <c r="B450" s="5">
        <v>44859</v>
      </c>
      <c r="C450" t="str">
        <f t="shared" si="6"/>
        <v>October</v>
      </c>
    </row>
    <row r="451" spans="1:3" x14ac:dyDescent="0.25">
      <c r="A451" t="s">
        <v>3051</v>
      </c>
      <c r="B451" s="5">
        <v>44908</v>
      </c>
      <c r="C451" t="str">
        <f t="shared" ref="C451:C501" si="7">TEXT(B451,"mmmm")</f>
        <v>December</v>
      </c>
    </row>
    <row r="452" spans="1:3" x14ac:dyDescent="0.25">
      <c r="A452" t="s">
        <v>2243</v>
      </c>
      <c r="B452" s="5">
        <v>44913</v>
      </c>
      <c r="C452" t="str">
        <f t="shared" si="7"/>
        <v>December</v>
      </c>
    </row>
    <row r="453" spans="1:3" x14ac:dyDescent="0.25">
      <c r="A453" t="s">
        <v>2260</v>
      </c>
      <c r="B453" s="5">
        <v>44827</v>
      </c>
      <c r="C453" t="str">
        <f t="shared" si="7"/>
        <v>September</v>
      </c>
    </row>
    <row r="454" spans="1:3" x14ac:dyDescent="0.25">
      <c r="A454" t="s">
        <v>1332</v>
      </c>
      <c r="B454" s="5">
        <v>44914</v>
      </c>
      <c r="C454" t="str">
        <f t="shared" si="7"/>
        <v>December</v>
      </c>
    </row>
    <row r="455" spans="1:3" x14ac:dyDescent="0.25">
      <c r="A455" t="s">
        <v>1571</v>
      </c>
      <c r="B455" s="5">
        <v>44883</v>
      </c>
      <c r="C455" t="str">
        <f t="shared" si="7"/>
        <v>November</v>
      </c>
    </row>
    <row r="456" spans="1:3" x14ac:dyDescent="0.25">
      <c r="A456" t="s">
        <v>2920</v>
      </c>
      <c r="B456" s="5">
        <v>44799</v>
      </c>
      <c r="C456" t="str">
        <f t="shared" si="7"/>
        <v>August</v>
      </c>
    </row>
    <row r="457" spans="1:3" x14ac:dyDescent="0.25">
      <c r="A457" t="s">
        <v>2631</v>
      </c>
      <c r="B457" s="5">
        <v>44809</v>
      </c>
      <c r="C457" t="str">
        <f t="shared" si="7"/>
        <v>September</v>
      </c>
    </row>
    <row r="458" spans="1:3" x14ac:dyDescent="0.25">
      <c r="A458" t="s">
        <v>1431</v>
      </c>
      <c r="B458" s="5">
        <v>44832</v>
      </c>
      <c r="C458" t="str">
        <f t="shared" si="7"/>
        <v>September</v>
      </c>
    </row>
    <row r="459" spans="1:3" x14ac:dyDescent="0.25">
      <c r="A459" t="s">
        <v>1611</v>
      </c>
      <c r="B459" s="5">
        <v>44799</v>
      </c>
      <c r="C459" t="str">
        <f t="shared" si="7"/>
        <v>August</v>
      </c>
    </row>
    <row r="460" spans="1:3" x14ac:dyDescent="0.25">
      <c r="A460" t="s">
        <v>1755</v>
      </c>
      <c r="B460" s="5">
        <v>44761</v>
      </c>
      <c r="C460" t="str">
        <f t="shared" si="7"/>
        <v>July</v>
      </c>
    </row>
    <row r="461" spans="1:3" x14ac:dyDescent="0.25">
      <c r="A461" t="s">
        <v>2956</v>
      </c>
      <c r="B461" s="5">
        <v>44837</v>
      </c>
      <c r="C461" t="str">
        <f t="shared" si="7"/>
        <v>October</v>
      </c>
    </row>
    <row r="462" spans="1:3" x14ac:dyDescent="0.25">
      <c r="A462" t="s">
        <v>1919</v>
      </c>
      <c r="B462" s="5">
        <v>44806</v>
      </c>
      <c r="C462" t="str">
        <f t="shared" si="7"/>
        <v>September</v>
      </c>
    </row>
    <row r="463" spans="1:3" x14ac:dyDescent="0.25">
      <c r="A463" t="s">
        <v>2105</v>
      </c>
      <c r="B463" s="5">
        <v>44810</v>
      </c>
      <c r="C463" t="str">
        <f t="shared" si="7"/>
        <v>September</v>
      </c>
    </row>
    <row r="464" spans="1:3" x14ac:dyDescent="0.25">
      <c r="A464" t="s">
        <v>2718</v>
      </c>
      <c r="B464" s="5">
        <v>44863</v>
      </c>
      <c r="C464" t="str">
        <f t="shared" si="7"/>
        <v>October</v>
      </c>
    </row>
    <row r="465" spans="1:3" x14ac:dyDescent="0.25">
      <c r="A465" t="s">
        <v>2894</v>
      </c>
      <c r="B465" s="5">
        <v>44843</v>
      </c>
      <c r="C465" t="str">
        <f t="shared" si="7"/>
        <v>October</v>
      </c>
    </row>
    <row r="466" spans="1:3" x14ac:dyDescent="0.25">
      <c r="A466" t="s">
        <v>3010</v>
      </c>
      <c r="B466" s="5">
        <v>44853</v>
      </c>
      <c r="C466" t="str">
        <f t="shared" si="7"/>
        <v>October</v>
      </c>
    </row>
    <row r="467" spans="1:3" x14ac:dyDescent="0.25">
      <c r="A467" t="s">
        <v>2736</v>
      </c>
      <c r="B467" s="5">
        <v>44899</v>
      </c>
      <c r="C467" t="str">
        <f t="shared" si="7"/>
        <v>December</v>
      </c>
    </row>
    <row r="468" spans="1:3" x14ac:dyDescent="0.25">
      <c r="A468" t="s">
        <v>2532</v>
      </c>
      <c r="B468" s="5">
        <v>44853</v>
      </c>
      <c r="C468" t="str">
        <f t="shared" si="7"/>
        <v>October</v>
      </c>
    </row>
    <row r="469" spans="1:3" x14ac:dyDescent="0.25">
      <c r="A469" t="s">
        <v>1519</v>
      </c>
      <c r="B469" s="5">
        <v>44824</v>
      </c>
      <c r="C469" t="str">
        <f t="shared" si="7"/>
        <v>September</v>
      </c>
    </row>
    <row r="470" spans="1:3" x14ac:dyDescent="0.25">
      <c r="A470" t="s">
        <v>2651</v>
      </c>
      <c r="B470" s="5">
        <v>44775</v>
      </c>
      <c r="C470" t="str">
        <f t="shared" si="7"/>
        <v>August</v>
      </c>
    </row>
    <row r="471" spans="1:3" x14ac:dyDescent="0.25">
      <c r="A471" t="s">
        <v>2765</v>
      </c>
      <c r="B471" s="5">
        <v>44800</v>
      </c>
      <c r="C471" t="str">
        <f t="shared" si="7"/>
        <v>August</v>
      </c>
    </row>
    <row r="472" spans="1:3" x14ac:dyDescent="0.25">
      <c r="A472" t="s">
        <v>1621</v>
      </c>
      <c r="B472" s="5">
        <v>44889</v>
      </c>
      <c r="C472" t="str">
        <f t="shared" si="7"/>
        <v>November</v>
      </c>
    </row>
    <row r="473" spans="1:3" x14ac:dyDescent="0.25">
      <c r="A473" t="s">
        <v>1564</v>
      </c>
      <c r="B473" s="5">
        <v>44881</v>
      </c>
      <c r="C473" t="str">
        <f t="shared" si="7"/>
        <v>November</v>
      </c>
    </row>
    <row r="474" spans="1:3" x14ac:dyDescent="0.25">
      <c r="A474" t="s">
        <v>1857</v>
      </c>
      <c r="B474" s="5">
        <v>44828</v>
      </c>
      <c r="C474" t="str">
        <f t="shared" si="7"/>
        <v>September</v>
      </c>
    </row>
    <row r="475" spans="1:3" x14ac:dyDescent="0.25">
      <c r="A475" t="s">
        <v>2525</v>
      </c>
      <c r="B475" s="5">
        <v>44752</v>
      </c>
      <c r="C475" t="str">
        <f t="shared" si="7"/>
        <v>July</v>
      </c>
    </row>
    <row r="476" spans="1:3" x14ac:dyDescent="0.25">
      <c r="A476" t="s">
        <v>2272</v>
      </c>
      <c r="B476" s="5">
        <v>44873</v>
      </c>
      <c r="C476" t="str">
        <f t="shared" si="7"/>
        <v>November</v>
      </c>
    </row>
    <row r="477" spans="1:3" x14ac:dyDescent="0.25">
      <c r="A477" t="s">
        <v>3045</v>
      </c>
      <c r="B477" s="5">
        <v>44842</v>
      </c>
      <c r="C477" t="str">
        <f t="shared" si="7"/>
        <v>October</v>
      </c>
    </row>
    <row r="478" spans="1:3" x14ac:dyDescent="0.25">
      <c r="A478" t="s">
        <v>2728</v>
      </c>
      <c r="B478" s="5">
        <v>44866</v>
      </c>
      <c r="C478" t="str">
        <f t="shared" si="7"/>
        <v>November</v>
      </c>
    </row>
    <row r="479" spans="1:3" x14ac:dyDescent="0.25">
      <c r="A479" t="s">
        <v>1454</v>
      </c>
      <c r="B479" s="5">
        <v>44820</v>
      </c>
      <c r="C479" t="str">
        <f t="shared" si="7"/>
        <v>September</v>
      </c>
    </row>
    <row r="480" spans="1:3" x14ac:dyDescent="0.25">
      <c r="A480" t="s">
        <v>1139</v>
      </c>
      <c r="B480" s="5">
        <v>44896</v>
      </c>
      <c r="C480" t="str">
        <f t="shared" si="7"/>
        <v>December</v>
      </c>
    </row>
    <row r="481" spans="1:3" x14ac:dyDescent="0.25">
      <c r="A481" t="s">
        <v>2061</v>
      </c>
      <c r="B481" s="5">
        <v>44913</v>
      </c>
      <c r="C481" t="str">
        <f t="shared" si="7"/>
        <v>December</v>
      </c>
    </row>
    <row r="482" spans="1:3" x14ac:dyDescent="0.25">
      <c r="A482" t="s">
        <v>2097</v>
      </c>
      <c r="B482" s="5">
        <v>44806</v>
      </c>
      <c r="C482" t="str">
        <f t="shared" si="7"/>
        <v>September</v>
      </c>
    </row>
    <row r="483" spans="1:3" x14ac:dyDescent="0.25">
      <c r="A483" t="s">
        <v>1794</v>
      </c>
      <c r="B483" s="5">
        <v>44886</v>
      </c>
      <c r="C483" t="str">
        <f t="shared" si="7"/>
        <v>November</v>
      </c>
    </row>
    <row r="484" spans="1:3" x14ac:dyDescent="0.25">
      <c r="A484" t="s">
        <v>2830</v>
      </c>
      <c r="B484" s="5">
        <v>44902</v>
      </c>
      <c r="C484" t="str">
        <f t="shared" si="7"/>
        <v>December</v>
      </c>
    </row>
    <row r="485" spans="1:3" x14ac:dyDescent="0.25">
      <c r="A485" t="s">
        <v>1235</v>
      </c>
      <c r="B485" s="5">
        <v>44863</v>
      </c>
      <c r="C485" t="str">
        <f t="shared" si="7"/>
        <v>October</v>
      </c>
    </row>
    <row r="486" spans="1:3" x14ac:dyDescent="0.25">
      <c r="A486" t="s">
        <v>2641</v>
      </c>
      <c r="B486" s="5">
        <v>44777</v>
      </c>
      <c r="C486" t="str">
        <f t="shared" si="7"/>
        <v>August</v>
      </c>
    </row>
    <row r="487" spans="1:3" x14ac:dyDescent="0.25">
      <c r="A487" t="s">
        <v>2513</v>
      </c>
      <c r="B487" s="5">
        <v>44860</v>
      </c>
      <c r="C487" t="str">
        <f t="shared" si="7"/>
        <v>October</v>
      </c>
    </row>
    <row r="488" spans="1:3" x14ac:dyDescent="0.25">
      <c r="A488" t="s">
        <v>1232</v>
      </c>
      <c r="B488" s="5">
        <v>44874</v>
      </c>
      <c r="C488" t="str">
        <f t="shared" si="7"/>
        <v>November</v>
      </c>
    </row>
    <row r="489" spans="1:3" x14ac:dyDescent="0.25">
      <c r="A489" t="s">
        <v>3022</v>
      </c>
      <c r="B489" s="5">
        <v>44848</v>
      </c>
      <c r="C489" t="str">
        <f t="shared" si="7"/>
        <v>October</v>
      </c>
    </row>
    <row r="490" spans="1:3" x14ac:dyDescent="0.25">
      <c r="A490" t="s">
        <v>2615</v>
      </c>
      <c r="B490" s="5">
        <v>44846</v>
      </c>
      <c r="C490" t="str">
        <f t="shared" si="7"/>
        <v>October</v>
      </c>
    </row>
    <row r="491" spans="1:3" x14ac:dyDescent="0.25">
      <c r="A491" t="s">
        <v>1881</v>
      </c>
      <c r="B491" s="5">
        <v>44832</v>
      </c>
      <c r="C491" t="str">
        <f t="shared" si="7"/>
        <v>September</v>
      </c>
    </row>
    <row r="492" spans="1:3" x14ac:dyDescent="0.25">
      <c r="A492" t="s">
        <v>1714</v>
      </c>
      <c r="B492" s="5">
        <v>44810</v>
      </c>
      <c r="C492" t="str">
        <f t="shared" si="7"/>
        <v>September</v>
      </c>
    </row>
    <row r="493" spans="1:3" x14ac:dyDescent="0.25">
      <c r="A493" t="s">
        <v>1389</v>
      </c>
      <c r="B493" s="5">
        <v>44803</v>
      </c>
      <c r="C493" t="str">
        <f t="shared" si="7"/>
        <v>August</v>
      </c>
    </row>
    <row r="494" spans="1:3" x14ac:dyDescent="0.25">
      <c r="A494" t="s">
        <v>2441</v>
      </c>
      <c r="B494" s="5">
        <v>44879</v>
      </c>
      <c r="C494" t="str">
        <f t="shared" si="7"/>
        <v>November</v>
      </c>
    </row>
    <row r="495" spans="1:3" x14ac:dyDescent="0.25">
      <c r="A495" t="s">
        <v>1736</v>
      </c>
      <c r="B495" s="5">
        <v>44754</v>
      </c>
      <c r="C495" t="str">
        <f t="shared" si="7"/>
        <v>July</v>
      </c>
    </row>
    <row r="496" spans="1:3" x14ac:dyDescent="0.25">
      <c r="A496" t="s">
        <v>2509</v>
      </c>
      <c r="B496" s="5">
        <v>44848</v>
      </c>
      <c r="C496" t="str">
        <f t="shared" si="7"/>
        <v>October</v>
      </c>
    </row>
    <row r="497" spans="1:3" x14ac:dyDescent="0.25">
      <c r="A497" t="s">
        <v>2407</v>
      </c>
      <c r="B497" s="5">
        <v>44870</v>
      </c>
      <c r="C497" t="str">
        <f t="shared" si="7"/>
        <v>November</v>
      </c>
    </row>
    <row r="498" spans="1:3" x14ac:dyDescent="0.25">
      <c r="A498" t="s">
        <v>2192</v>
      </c>
      <c r="B498" s="5">
        <v>44830</v>
      </c>
      <c r="C498" t="str">
        <f t="shared" si="7"/>
        <v>September</v>
      </c>
    </row>
    <row r="499" spans="1:3" x14ac:dyDescent="0.25">
      <c r="A499" t="s">
        <v>2681</v>
      </c>
      <c r="B499" s="5">
        <v>44784</v>
      </c>
      <c r="C499" t="str">
        <f t="shared" si="7"/>
        <v>August</v>
      </c>
    </row>
    <row r="500" spans="1:3" x14ac:dyDescent="0.25">
      <c r="A500" t="s">
        <v>1750</v>
      </c>
      <c r="B500" s="5">
        <v>44887</v>
      </c>
      <c r="C500" t="str">
        <f t="shared" si="7"/>
        <v>November</v>
      </c>
    </row>
    <row r="501" spans="1:3" x14ac:dyDescent="0.25">
      <c r="A501" t="s">
        <v>2186</v>
      </c>
      <c r="B501" s="5">
        <v>44838</v>
      </c>
      <c r="C501" t="str">
        <f t="shared" si="7"/>
        <v>October</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D4E59-6C74-4AE9-9A80-E3BD85229D85}">
  <dimension ref="A1:D25"/>
  <sheetViews>
    <sheetView topLeftCell="A10" zoomScale="91" zoomScaleNormal="120" workbookViewId="0">
      <selection activeCell="C18" sqref="C18"/>
    </sheetView>
  </sheetViews>
  <sheetFormatPr defaultRowHeight="15" x14ac:dyDescent="0.25"/>
  <cols>
    <col min="1" max="1" width="4.42578125" style="14" customWidth="1"/>
    <col min="2" max="2" width="69.140625" style="13" customWidth="1"/>
    <col min="3" max="3" width="21.42578125" style="2" customWidth="1"/>
    <col min="4" max="4" width="9.140625" style="34"/>
  </cols>
  <sheetData>
    <row r="1" spans="1:4" x14ac:dyDescent="0.25">
      <c r="B1" s="30" t="s">
        <v>1016</v>
      </c>
      <c r="C1" s="31" t="s">
        <v>3152</v>
      </c>
      <c r="D1" s="33" t="s">
        <v>3153</v>
      </c>
    </row>
    <row r="2" spans="1:4" x14ac:dyDescent="0.25">
      <c r="A2" s="15">
        <v>1</v>
      </c>
      <c r="B2" s="16" t="s">
        <v>1017</v>
      </c>
      <c r="C2" s="2">
        <v>58</v>
      </c>
      <c r="D2" s="34">
        <f>IF(C2=58,2,IF(C2="",1,0))</f>
        <v>2</v>
      </c>
    </row>
    <row r="3" spans="1:4" x14ac:dyDescent="0.25">
      <c r="A3" s="15">
        <v>2</v>
      </c>
      <c r="B3" s="16" t="s">
        <v>3155</v>
      </c>
      <c r="C3" s="2">
        <v>10</v>
      </c>
      <c r="D3" s="34">
        <f>IF(C3=10,2,IF(C3="",1,0))</f>
        <v>2</v>
      </c>
    </row>
    <row r="4" spans="1:4" x14ac:dyDescent="0.25">
      <c r="A4" s="15">
        <v>3</v>
      </c>
      <c r="B4" s="16" t="s">
        <v>1018</v>
      </c>
      <c r="C4" s="2" t="s">
        <v>1013</v>
      </c>
      <c r="D4" s="34">
        <f>IF(C4="Biologi",2,IF(C4="",1,0))</f>
        <v>2</v>
      </c>
    </row>
    <row r="5" spans="1:4" x14ac:dyDescent="0.25">
      <c r="A5" s="18">
        <v>4</v>
      </c>
      <c r="B5" s="19" t="s">
        <v>3169</v>
      </c>
      <c r="C5" s="2">
        <f>AVERAGEIF(Main!$D$2:$D$1001,Helper!A5,Main!$I$2:$I$1001)</f>
        <v>62.193750000000001</v>
      </c>
      <c r="D5" s="34">
        <f>IF(AND(C5&gt;=62.1,C5&lt;=62.2),2,IF(C5="",1,0))</f>
        <v>2</v>
      </c>
    </row>
    <row r="6" spans="1:4" x14ac:dyDescent="0.25">
      <c r="A6" s="18">
        <v>5</v>
      </c>
      <c r="B6" s="19" t="s">
        <v>3170</v>
      </c>
      <c r="C6" s="2">
        <f>SUMIF(Main!$D$2:$D$1001,Helper!A12,Main!$H$2:$H$1001)</f>
        <v>9022</v>
      </c>
      <c r="D6" s="34">
        <f>IF(C6=9022,2,IF(C6="",1,0))</f>
        <v>2</v>
      </c>
    </row>
    <row r="7" spans="1:4" ht="30" x14ac:dyDescent="0.25">
      <c r="A7" s="18">
        <v>6</v>
      </c>
      <c r="B7" s="19" t="s">
        <v>3156</v>
      </c>
      <c r="C7" s="35">
        <f>AVERAGEIF(Main!$D$2:$D$1001,Helper!A19,Main!$K$2:$K$1001)-AVERAGEIF(Main!$D$2:$D$1001,Helper!A19,Main!$J$2:$J$1001)</f>
        <v>11.392638036809814</v>
      </c>
      <c r="D7" s="34">
        <f>IF(AND(C7&gt;=11.39,C7&lt;=11.4),2,IF(C7="",1,0))</f>
        <v>2</v>
      </c>
    </row>
    <row r="8" spans="1:4" x14ac:dyDescent="0.25">
      <c r="A8" s="22">
        <v>7</v>
      </c>
      <c r="B8" s="23" t="s">
        <v>3160</v>
      </c>
      <c r="C8" s="2">
        <f>(COUNTIF(Main!D2:D1001,Main!D999)-COUNTIFS(Main!D2:D1001,Main!D999,Main!N2:N1001,"No"))</f>
        <v>76</v>
      </c>
      <c r="D8" s="34">
        <f>IF(C8=76,2,IF(C8="",1,0))</f>
        <v>2</v>
      </c>
    </row>
    <row r="9" spans="1:4" x14ac:dyDescent="0.25">
      <c r="A9" s="22">
        <v>8</v>
      </c>
      <c r="B9" s="23" t="s">
        <v>3161</v>
      </c>
      <c r="C9" s="32">
        <f>(COUNTIFS(Main!D2:D1001,Main!D996,Main!N2:N1001,"No")/COUNTIF(Main!D2:D1001,Main!D992))</f>
        <v>0.5268817204301075</v>
      </c>
      <c r="D9" s="34">
        <f>IF(AND(C9&gt;=52%,C9&lt;=53%),2,IF(C9="",1,0))</f>
        <v>2</v>
      </c>
    </row>
    <row r="10" spans="1:4" x14ac:dyDescent="0.25">
      <c r="A10" s="22">
        <v>9</v>
      </c>
      <c r="B10" s="23" t="s">
        <v>3171</v>
      </c>
      <c r="C10" s="2">
        <f>COUNTIF(Main!O2:O1001,"October")</f>
        <v>104</v>
      </c>
      <c r="D10" s="34">
        <f>IF(C10=104,2,IF(C10="",1,0))</f>
        <v>2</v>
      </c>
    </row>
    <row r="11" spans="1:4" ht="30" x14ac:dyDescent="0.25">
      <c r="A11" s="25">
        <v>10</v>
      </c>
      <c r="B11" s="26" t="s">
        <v>3163</v>
      </c>
      <c r="C11" s="2">
        <f>INDEX(Main!Q2:Q1001,MATCH(Soal!C18,Main!E2:E1001,0),1)</f>
        <v>65.099999999999994</v>
      </c>
      <c r="D11" s="34">
        <f>IF(AND(C19&gt;=65,C19&lt;=65.1),2,IF(C19="",1,0))</f>
        <v>2</v>
      </c>
    </row>
    <row r="12" spans="1:4" x14ac:dyDescent="0.25">
      <c r="A12" s="25">
        <v>11</v>
      </c>
      <c r="B12" s="26" t="s">
        <v>1036</v>
      </c>
      <c r="C12" s="2" t="str">
        <f>INDEX(Main!E2:Q1001,MATCH(MAX(Main!Q2:Q1001),Main!Q2:Q1001,0),1)</f>
        <v>Hasta Utami</v>
      </c>
      <c r="D12" s="34">
        <f>IF(C12="Hasta Utami",2,IF(C12="",1,0))</f>
        <v>2</v>
      </c>
    </row>
    <row r="13" spans="1:4" x14ac:dyDescent="0.25">
      <c r="A13" s="25">
        <v>12</v>
      </c>
      <c r="B13" s="26" t="s">
        <v>3164</v>
      </c>
      <c r="C13" s="2" t="str">
        <f>INDEX(Helper!X2:Z7,MATCH(MIN(Helper!Z2:Z7),Helper!Z2:Z7,0),1)</f>
        <v>Statistika</v>
      </c>
      <c r="D13" s="34">
        <f>IF(C13="Statistika",2,IF(C13="",1,0))</f>
        <v>2</v>
      </c>
    </row>
    <row r="14" spans="1:4" x14ac:dyDescent="0.25">
      <c r="A14" s="27">
        <v>13</v>
      </c>
      <c r="B14" s="28" t="s">
        <v>3165</v>
      </c>
      <c r="C14" s="2">
        <f>COUNTIF(Main!R2:R1001,"B")</f>
        <v>304</v>
      </c>
      <c r="D14" s="34">
        <f>IF(C14=304,2,IF(C14="",1,0))</f>
        <v>2</v>
      </c>
    </row>
    <row r="15" spans="1:4" ht="30" x14ac:dyDescent="0.25">
      <c r="A15" s="27">
        <v>14</v>
      </c>
      <c r="B15" s="28" t="s">
        <v>3167</v>
      </c>
      <c r="C15" s="40">
        <f>COUNTIFS(Main!R2:R1001,"A",Main!D2:D1001,"Aktuaria")</f>
        <v>2</v>
      </c>
      <c r="D15" s="34">
        <f>IF(C15=2,2,IF(C15="",1,0))</f>
        <v>2</v>
      </c>
    </row>
    <row r="16" spans="1:4" x14ac:dyDescent="0.25">
      <c r="A16" s="27">
        <v>15</v>
      </c>
      <c r="B16" s="28" t="s">
        <v>3166</v>
      </c>
      <c r="C16" s="39">
        <f>(COUNTIF(Main!R2:R1001,"D")/COUNTA(Main!R2:R1001))</f>
        <v>0.123</v>
      </c>
      <c r="D16" s="34">
        <f>IF(AND(C16&gt;=12%,C16&lt;=13%),2,IF(C16="",1,0))</f>
        <v>2</v>
      </c>
    </row>
    <row r="18" spans="3:3" x14ac:dyDescent="0.25">
      <c r="C18" s="2" t="s">
        <v>447</v>
      </c>
    </row>
    <row r="19" spans="3:3" x14ac:dyDescent="0.25">
      <c r="C19" s="2">
        <f>INDEX(Main!Q2:Q1001,MATCH(Soal!C18,Main!E2:E1001,0),1)</f>
        <v>65.099999999999994</v>
      </c>
    </row>
    <row r="20" spans="3:3" x14ac:dyDescent="0.25">
      <c r="C20" s="2">
        <f>COUNTIFS(Main!D2:D1001,Main!D14,Main!N2:N1001,"No")</f>
        <v>84</v>
      </c>
    </row>
    <row r="21" spans="3:3" x14ac:dyDescent="0.25">
      <c r="C21" s="2">
        <f>COUNTIF(Main!D2:D1001,Main!D999)</f>
        <v>160</v>
      </c>
    </row>
    <row r="22" spans="3:3" x14ac:dyDescent="0.25">
      <c r="C22" s="2">
        <f>C21-C20</f>
        <v>76</v>
      </c>
    </row>
    <row r="24" spans="3:3" x14ac:dyDescent="0.25">
      <c r="C24" s="2" t="str">
        <f ca="1">_xlfn.FORMULATEXT(C21)</f>
        <v>=COUNTIF(Main!D2:D1001,Main!D999)</v>
      </c>
    </row>
    <row r="25" spans="3:3" x14ac:dyDescent="0.25">
      <c r="C25" s="2" t="str">
        <f ca="1">_xlfn.FORMULATEXT(C20)</f>
        <v>=COUNTIFS(Main!D2:D1001,Main!D14,Main!N2:N1001,"No")</v>
      </c>
    </row>
  </sheetData>
  <sheetProtection algorithmName="SHA-512" hashValue="QQy7Nmjuh7epPJocbXlDzlvkzj2XuenjcpCCCStwKpztnhjBO2J99rQWQuMGNigFdXmARh13IhrlZABVIi7VHw==" saltValue="UzeACHKQlOC3Xoq3F7JrVQ==" spinCount="100000" sheet="1" objects="1" scenarios="1" selectLockedCell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0" id="{369AAF45-D03F-4E18-80DB-325ED16C0036}">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D2:D4</xm:sqref>
        </x14:conditionalFormatting>
        <x14:conditionalFormatting xmlns:xm="http://schemas.microsoft.com/office/excel/2006/main">
          <x14:cfRule type="iconSet" priority="9" id="{B26F4300-4F50-4A63-824C-B298AE56A33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D5:D7</xm:sqref>
        </x14:conditionalFormatting>
        <x14:conditionalFormatting xmlns:xm="http://schemas.microsoft.com/office/excel/2006/main">
          <x14:cfRule type="iconSet" priority="8" id="{49A0D6C7-7088-4DC7-8FF2-247D4F0880C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D8</xm:sqref>
        </x14:conditionalFormatting>
        <x14:conditionalFormatting xmlns:xm="http://schemas.microsoft.com/office/excel/2006/main">
          <x14:cfRule type="iconSet" priority="7" id="{84D1C758-3A61-4C4C-B686-2FCD862B85F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D9</xm:sqref>
        </x14:conditionalFormatting>
        <x14:conditionalFormatting xmlns:xm="http://schemas.microsoft.com/office/excel/2006/main">
          <x14:cfRule type="iconSet" priority="6" id="{3A4A899E-9879-4045-B74A-128897341EE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D10</xm:sqref>
        </x14:conditionalFormatting>
        <x14:conditionalFormatting xmlns:xm="http://schemas.microsoft.com/office/excel/2006/main">
          <x14:cfRule type="iconSet" priority="5" id="{02138C45-67A9-4D14-82DE-D63CECA4E9D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D11</xm:sqref>
        </x14:conditionalFormatting>
        <x14:conditionalFormatting xmlns:xm="http://schemas.microsoft.com/office/excel/2006/main">
          <x14:cfRule type="iconSet" priority="4" id="{D4936D34-0C29-446C-A429-8A5D2A0974E0}">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D12:D13</xm:sqref>
        </x14:conditionalFormatting>
        <x14:conditionalFormatting xmlns:xm="http://schemas.microsoft.com/office/excel/2006/main">
          <x14:cfRule type="iconSet" priority="3" id="{E93DFE24-BB17-4BCF-85AD-B268AE5D61AA}">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D14:D15</xm:sqref>
        </x14:conditionalFormatting>
        <x14:conditionalFormatting xmlns:xm="http://schemas.microsoft.com/office/excel/2006/main">
          <x14:cfRule type="iconSet" priority="1" id="{529C5D17-2123-4EC7-981B-38C1DC937E8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C1F7-0D93-4761-9E40-EEAA1E144E07}">
  <dimension ref="A1:F50"/>
  <sheetViews>
    <sheetView topLeftCell="A35" zoomScale="115" zoomScaleNormal="180" workbookViewId="0">
      <selection activeCell="E25" sqref="E25"/>
    </sheetView>
  </sheetViews>
  <sheetFormatPr defaultRowHeight="15" x14ac:dyDescent="0.25"/>
  <cols>
    <col min="2" max="2" width="20" customWidth="1"/>
    <col min="3" max="3" width="22.42578125" customWidth="1"/>
    <col min="4" max="4" width="13.140625" bestFit="1" customWidth="1"/>
  </cols>
  <sheetData>
    <row r="1" spans="1:2" x14ac:dyDescent="0.25">
      <c r="A1" s="8" t="s">
        <v>3168</v>
      </c>
    </row>
    <row r="2" spans="1:2" x14ac:dyDescent="0.25">
      <c r="A2">
        <v>1</v>
      </c>
      <c r="B2" t="s">
        <v>3136</v>
      </c>
    </row>
    <row r="3" spans="1:2" x14ac:dyDescent="0.25">
      <c r="A3">
        <v>2</v>
      </c>
      <c r="B3" t="s">
        <v>3137</v>
      </c>
    </row>
    <row r="4" spans="1:2" x14ac:dyDescent="0.25">
      <c r="A4" s="17">
        <v>3</v>
      </c>
      <c r="B4" t="s">
        <v>3138</v>
      </c>
    </row>
    <row r="5" spans="1:2" x14ac:dyDescent="0.25">
      <c r="A5">
        <v>4</v>
      </c>
      <c r="B5" t="s">
        <v>3139</v>
      </c>
    </row>
    <row r="6" spans="1:2" x14ac:dyDescent="0.25">
      <c r="A6">
        <v>5</v>
      </c>
      <c r="B6" t="s">
        <v>3140</v>
      </c>
    </row>
    <row r="18" spans="1:4" x14ac:dyDescent="0.25">
      <c r="A18" s="20">
        <v>6</v>
      </c>
      <c r="B18" t="s">
        <v>3141</v>
      </c>
    </row>
    <row r="19" spans="1:4" x14ac:dyDescent="0.25">
      <c r="A19">
        <v>7</v>
      </c>
      <c r="B19" t="s">
        <v>3142</v>
      </c>
    </row>
    <row r="20" spans="1:4" x14ac:dyDescent="0.25">
      <c r="B20" t="s">
        <v>1027</v>
      </c>
    </row>
    <row r="21" spans="1:4" x14ac:dyDescent="0.25">
      <c r="B21" s="9" t="s">
        <v>3134</v>
      </c>
      <c r="C21" s="9" t="s">
        <v>1009</v>
      </c>
      <c r="D21" s="9" t="s">
        <v>1049</v>
      </c>
    </row>
    <row r="22" spans="1:4" x14ac:dyDescent="0.25">
      <c r="B22" s="10">
        <v>1</v>
      </c>
      <c r="C22" s="10" t="s">
        <v>1015</v>
      </c>
      <c r="D22" s="10" t="s">
        <v>1039</v>
      </c>
    </row>
    <row r="23" spans="1:4" x14ac:dyDescent="0.25">
      <c r="B23" s="10">
        <v>10</v>
      </c>
      <c r="C23" s="10" t="s">
        <v>1014</v>
      </c>
      <c r="D23" s="10" t="s">
        <v>1040</v>
      </c>
    </row>
    <row r="24" spans="1:4" x14ac:dyDescent="0.25">
      <c r="B24" s="10">
        <v>100</v>
      </c>
      <c r="C24" s="10" t="s">
        <v>1012</v>
      </c>
      <c r="D24" s="10" t="s">
        <v>1041</v>
      </c>
    </row>
    <row r="25" spans="1:4" x14ac:dyDescent="0.25">
      <c r="B25" s="10">
        <v>1000</v>
      </c>
      <c r="C25" s="10" t="s">
        <v>1013</v>
      </c>
      <c r="D25" s="10" t="s">
        <v>1045</v>
      </c>
    </row>
    <row r="26" spans="1:4" x14ac:dyDescent="0.25">
      <c r="B26" s="10">
        <v>98</v>
      </c>
      <c r="C26" s="10" t="s">
        <v>1010</v>
      </c>
      <c r="D26" s="10" t="s">
        <v>1047</v>
      </c>
    </row>
    <row r="27" spans="1:4" x14ac:dyDescent="0.25">
      <c r="B27" s="10">
        <v>908</v>
      </c>
      <c r="C27" s="10" t="s">
        <v>1011</v>
      </c>
      <c r="D27" s="10" t="s">
        <v>3177</v>
      </c>
    </row>
    <row r="28" spans="1:4" x14ac:dyDescent="0.25">
      <c r="A28">
        <v>8</v>
      </c>
      <c r="B28" t="s">
        <v>3143</v>
      </c>
    </row>
    <row r="29" spans="1:4" x14ac:dyDescent="0.25">
      <c r="B29" t="s">
        <v>3158</v>
      </c>
    </row>
    <row r="30" spans="1:4" x14ac:dyDescent="0.25">
      <c r="B30" t="s">
        <v>3159</v>
      </c>
    </row>
    <row r="31" spans="1:4" x14ac:dyDescent="0.25">
      <c r="A31" s="21">
        <v>9</v>
      </c>
      <c r="B31" t="s">
        <v>3144</v>
      </c>
    </row>
    <row r="32" spans="1:4" x14ac:dyDescent="0.25">
      <c r="A32">
        <v>10</v>
      </c>
      <c r="B32" t="s">
        <v>3145</v>
      </c>
    </row>
    <row r="33" spans="1:6" x14ac:dyDescent="0.25">
      <c r="B33" s="11" t="s">
        <v>1030</v>
      </c>
      <c r="C33" s="10" t="s">
        <v>1033</v>
      </c>
      <c r="D33" s="37">
        <v>0.125</v>
      </c>
    </row>
    <row r="34" spans="1:6" x14ac:dyDescent="0.25">
      <c r="B34" s="9" t="s">
        <v>1031</v>
      </c>
      <c r="C34" s="10" t="s">
        <v>1032</v>
      </c>
      <c r="D34" s="44">
        <v>0.2</v>
      </c>
    </row>
    <row r="35" spans="1:6" x14ac:dyDescent="0.25">
      <c r="B35" s="9" t="s">
        <v>1025</v>
      </c>
      <c r="C35" s="12">
        <v>0.1</v>
      </c>
      <c r="D35" s="44">
        <v>0.1</v>
      </c>
    </row>
    <row r="36" spans="1:6" x14ac:dyDescent="0.25">
      <c r="B36" t="s">
        <v>3148</v>
      </c>
    </row>
    <row r="37" spans="1:6" x14ac:dyDescent="0.25">
      <c r="B37" t="s">
        <v>1034</v>
      </c>
    </row>
    <row r="38" spans="1:6" x14ac:dyDescent="0.25">
      <c r="B38" s="8" t="s">
        <v>1025</v>
      </c>
      <c r="C38" s="1">
        <v>80</v>
      </c>
    </row>
    <row r="39" spans="1:6" x14ac:dyDescent="0.25">
      <c r="B39" s="8" t="s">
        <v>1035</v>
      </c>
      <c r="C39" s="1" t="s">
        <v>3146</v>
      </c>
    </row>
    <row r="40" spans="1:6" x14ac:dyDescent="0.25">
      <c r="B40" s="8" t="s">
        <v>1025</v>
      </c>
      <c r="C40" s="1" t="s">
        <v>3147</v>
      </c>
    </row>
    <row r="41" spans="1:6" x14ac:dyDescent="0.25">
      <c r="A41">
        <v>11</v>
      </c>
      <c r="B41" t="s">
        <v>3149</v>
      </c>
    </row>
    <row r="42" spans="1:6" x14ac:dyDescent="0.25">
      <c r="A42" s="24">
        <v>12</v>
      </c>
      <c r="B42" t="s">
        <v>3150</v>
      </c>
    </row>
    <row r="43" spans="1:6" x14ac:dyDescent="0.25">
      <c r="A43">
        <v>13</v>
      </c>
      <c r="B43" t="s">
        <v>1037</v>
      </c>
    </row>
    <row r="44" spans="1:6" x14ac:dyDescent="0.25">
      <c r="B44" t="s">
        <v>1</v>
      </c>
      <c r="C44" t="s">
        <v>1038</v>
      </c>
      <c r="E44">
        <v>0</v>
      </c>
      <c r="F44" t="s">
        <v>1047</v>
      </c>
    </row>
    <row r="45" spans="1:6" x14ac:dyDescent="0.25">
      <c r="B45" t="s">
        <v>1039</v>
      </c>
      <c r="C45" t="s">
        <v>1042</v>
      </c>
      <c r="E45">
        <v>40.01</v>
      </c>
      <c r="F45" t="s">
        <v>1045</v>
      </c>
    </row>
    <row r="46" spans="1:6" x14ac:dyDescent="0.25">
      <c r="B46" t="s">
        <v>1040</v>
      </c>
      <c r="C46" t="s">
        <v>1043</v>
      </c>
      <c r="E46">
        <v>60.01</v>
      </c>
      <c r="F46" t="s">
        <v>1041</v>
      </c>
    </row>
    <row r="47" spans="1:6" x14ac:dyDescent="0.25">
      <c r="B47" t="s">
        <v>1041</v>
      </c>
      <c r="C47" t="s">
        <v>1044</v>
      </c>
      <c r="E47">
        <v>70.010000000000005</v>
      </c>
      <c r="F47" t="s">
        <v>1040</v>
      </c>
    </row>
    <row r="48" spans="1:6" x14ac:dyDescent="0.25">
      <c r="B48" t="s">
        <v>1045</v>
      </c>
      <c r="C48" t="s">
        <v>1046</v>
      </c>
      <c r="E48">
        <v>80.010000000000005</v>
      </c>
      <c r="F48" t="s">
        <v>1039</v>
      </c>
    </row>
    <row r="49" spans="1:6" x14ac:dyDescent="0.25">
      <c r="B49" t="s">
        <v>1047</v>
      </c>
      <c r="C49" t="s">
        <v>1048</v>
      </c>
      <c r="E49">
        <v>90.01</v>
      </c>
      <c r="F49" t="s">
        <v>1</v>
      </c>
    </row>
    <row r="50" spans="1:6" x14ac:dyDescent="0.25">
      <c r="A50" s="29">
        <v>14</v>
      </c>
      <c r="B50" t="s">
        <v>3151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Helper</vt:lpstr>
      <vt:lpstr>Detail</vt:lpstr>
      <vt:lpstr>Sheet1</vt:lpstr>
      <vt:lpstr>Absen</vt:lpstr>
      <vt:lpstr>Soal</vt:lpstr>
      <vt:lpstr>Cara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rizkyfaul</dc:creator>
  <cp:lastModifiedBy>reggina indriani</cp:lastModifiedBy>
  <dcterms:created xsi:type="dcterms:W3CDTF">2023-04-27T08:51:04Z</dcterms:created>
  <dcterms:modified xsi:type="dcterms:W3CDTF">2024-09-06T11:58:30Z</dcterms:modified>
</cp:coreProperties>
</file>