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03-Git\exotic\products\my-omniscient\position-switch-connected\proto-rak5010-arduino\docs\meas\"/>
    </mc:Choice>
  </mc:AlternateContent>
  <xr:revisionPtr revIDLastSave="0" documentId="13_ncr:1_{2587439D-159C-45B8-86F3-EACCED61FE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(PERIODI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18" i="1"/>
  <c r="D21" i="1"/>
  <c r="G21" i="1" s="1"/>
  <c r="E21" i="1"/>
  <c r="H21" i="1" s="1"/>
  <c r="F21" i="1"/>
  <c r="I21" i="1" s="1"/>
  <c r="F17" i="1"/>
  <c r="I17" i="1" s="1"/>
  <c r="F18" i="1"/>
  <c r="F19" i="1"/>
  <c r="I19" i="1" s="1"/>
  <c r="F20" i="1"/>
  <c r="I20" i="1" s="1"/>
  <c r="D18" i="1"/>
  <c r="D19" i="1"/>
  <c r="G19" i="1" s="1"/>
  <c r="D20" i="1"/>
  <c r="G20" i="1" s="1"/>
  <c r="E17" i="1"/>
  <c r="H17" i="1" s="1"/>
  <c r="E18" i="1"/>
  <c r="H18" i="1" s="1"/>
  <c r="E19" i="1"/>
  <c r="H19" i="1" s="1"/>
  <c r="E20" i="1"/>
  <c r="H20" i="1" s="1"/>
  <c r="D17" i="1"/>
  <c r="J20" i="1" l="1"/>
  <c r="K20" i="1" s="1"/>
  <c r="J19" i="1"/>
  <c r="K19" i="1" s="1"/>
  <c r="J18" i="1"/>
  <c r="K18" i="1" s="1"/>
  <c r="J21" i="1"/>
  <c r="K21" i="1" s="1"/>
  <c r="L21" i="1" s="1"/>
  <c r="M21" i="1" s="1"/>
  <c r="G17" i="1"/>
  <c r="B4" i="1"/>
  <c r="J17" i="1" l="1"/>
  <c r="K17" i="1" s="1"/>
  <c r="L20" i="1"/>
  <c r="M20" i="1" s="1"/>
  <c r="L19" i="1"/>
  <c r="M19" i="1" s="1"/>
  <c r="L18" i="1"/>
  <c r="M18" i="1" s="1"/>
  <c r="L17" i="1" l="1"/>
  <c r="M17" i="1" s="1"/>
</calcChain>
</file>

<file path=xl/sharedStrings.xml><?xml version="1.0" encoding="utf-8"?>
<sst xmlns="http://schemas.openxmlformats.org/spreadsheetml/2006/main" count="30" uniqueCount="27">
  <si>
    <t>Batterie</t>
  </si>
  <si>
    <t>Tension</t>
  </si>
  <si>
    <t>Puissance dispo</t>
  </si>
  <si>
    <t>Mode</t>
  </si>
  <si>
    <t>Remarques</t>
  </si>
  <si>
    <t>Autonomie en heure</t>
  </si>
  <si>
    <t>Info</t>
  </si>
  <si>
    <t>Valeurs</t>
  </si>
  <si>
    <t>Consommation mesurée</t>
  </si>
  <si>
    <t>Nb d'heures d'utilisation /24h</t>
  </si>
  <si>
    <t>Consommation /24h</t>
  </si>
  <si>
    <t>Temps GPS /24h</t>
  </si>
  <si>
    <t>Temps émission /24h</t>
  </si>
  <si>
    <t>Temps veille /24h</t>
  </si>
  <si>
    <t xml:space="preserve">Temps actif en s </t>
  </si>
  <si>
    <t>Idle</t>
  </si>
  <si>
    <t>3,7V</t>
  </si>
  <si>
    <t>Périodicité Event</t>
  </si>
  <si>
    <t>Nb d'event /24h</t>
  </si>
  <si>
    <t>Temps de recharge super capa /24h</t>
  </si>
  <si>
    <t>Super cap</t>
  </si>
  <si>
    <t>Périodicité recharge super cap</t>
  </si>
  <si>
    <t>Autonomie théorique en jour</t>
  </si>
  <si>
    <t>HB</t>
  </si>
  <si>
    <t>Event</t>
  </si>
  <si>
    <t>Nb de HB /24h</t>
  </si>
  <si>
    <t>Périodicité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</si>
</sst>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  <numFmt numFmtId="172" formatCode="#,##0.00&quot; mAh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0" fontId="0" fillId="0" borderId="0" xfId="0" applyNumberFormat="1" applyBorder="1" applyAlignment="1">
      <alignment horizontal="center" vertical="center"/>
    </xf>
    <xf numFmtId="171" fontId="0" fillId="3" borderId="5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2" formatCode="#,##0.00&quot; mAh&quot;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#,##0.00&quot; h&quot;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4" dataDxfId="23">
  <autoFilter ref="D1:G5" xr:uid="{00000000-0009-0000-0100-000001000000}"/>
  <tableColumns count="4">
    <tableColumn id="1" xr3:uid="{00000000-0010-0000-0000-000001000000}" name="Mode" dataDxfId="22"/>
    <tableColumn id="2" xr3:uid="{00000000-0010-0000-0000-000002000000}" name="Consommation mesurée" dataDxfId="21"/>
    <tableColumn id="3" xr3:uid="{00000000-0010-0000-0000-000003000000}" name="Temps actif en s " dataDxfId="20"/>
    <tableColumn id="4" xr3:uid="{00000000-0010-0000-0000-000004000000}" name="Remarque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18" dataDxfId="17">
  <autoFilter ref="A1:B4" xr:uid="{00000000-0009-0000-0100-000002000000}"/>
  <tableColumns count="2">
    <tableColumn id="1" xr3:uid="{00000000-0010-0000-0100-000001000000}" name="Info" dataDxfId="16"/>
    <tableColumn id="2" xr3:uid="{00000000-0010-0000-0100-000002000000}" name="Valeurs" dataDxfId="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6:M21" totalsRowShown="0" headerRowDxfId="14" dataDxfId="13">
  <autoFilter ref="A16:M21" xr:uid="{00000000-0009-0000-0100-000005000000}"/>
  <tableColumns count="13">
    <tableColumn id="13" xr3:uid="{CC29671B-58F2-494F-AD0A-C8EEDA3A8131}" name="Nb de HB /24h" dataDxfId="12"/>
    <tableColumn id="12" xr3:uid="{35FE5567-1BE0-4F4C-A676-FEB9D5A546C6}" name="Nb d'event /24h" dataDxfId="11"/>
    <tableColumn id="1" xr3:uid="{00000000-0010-0000-0200-000001000000}" name="Nb d'heures d'utilisation /24h" dataDxfId="10"/>
    <tableColumn id="2" xr3:uid="{00000000-0010-0000-0200-000002000000}" name="Périodicité HB" dataDxfId="9">
      <calculatedColumnFormula>86400/Tableau5[[#This Row],[Nb de HB /24h]]</calculatedColumnFormula>
    </tableColumn>
    <tableColumn id="4" xr3:uid="{00000000-0010-0000-0200-000004000000}" name="Périodicité Event" dataDxfId="8">
      <calculatedColumnFormula>86400/Tableau5[[#This Row],[Nb d''event /24h]]</calculatedColumnFormula>
    </tableColumn>
    <tableColumn id="15" xr3:uid="{0714D083-AF2A-472E-9F2B-DDD860115B16}" name="Périodicité recharge super cap" dataDxfId="7">
      <calculatedColumnFormula>86400/(Tableau5[[#This Row],[Nb de HB /24h]]+Tableau5[[#This Row],[Nb d''event /24h]])</calculatedColumnFormula>
    </tableColumn>
    <tableColumn id="6" xr3:uid="{00000000-0010-0000-0200-000006000000}" name="Temps GPS /24h" dataDxfId="6">
      <calculatedColumnFormula>(Tableau5[[#This Row],[Nb d''heures d''utilisation /24h]]/Tableau5[[#This Row],[Périodicité HB]]*$F$3)</calculatedColumnFormula>
    </tableColumn>
    <tableColumn id="7" xr3:uid="{00000000-0010-0000-0200-000007000000}" name="Temps émission /24h" dataDxfId="5">
      <calculatedColumnFormula>(Tableau5[[#This Row],[Nb d''heures d''utilisation /24h]]/Tableau5[[#This Row],[Périodicité Event]]*$F$4)</calculatedColumnFormula>
    </tableColumn>
    <tableColumn id="14" xr3:uid="{BDA92A09-04D8-4105-B877-7A9BB386CED2}" name="Temps de recharge super capa /24h" dataDxfId="4">
      <calculatedColumnFormula>(Tableau5[[#This Row],[Nb d''heures d''utilisation /24h]]/Tableau5[[#This Row],[Périodicité recharge super cap]]*$F$5)</calculatedColumnFormula>
    </tableColumn>
    <tableColumn id="8" xr3:uid="{00000000-0010-0000-0200-000008000000}" name="Temps veille /24h" dataDxfId="3">
      <calculatedColumnFormula>Tableau5[[#This Row],[Nb d''heures d''utilisation /24h]]-H17-G17-I17</calculatedColumnFormula>
    </tableColumn>
    <tableColumn id="9" xr3:uid="{00000000-0010-0000-0200-000009000000}" name="Consommation /24h" dataDxfId="2">
      <calculatedColumnFormula>($E$2*Tableau5[[#This Row],[Temps veille /24h]]+$E$3*Tableau5[[#This Row],[Temps GPS /24h]]+$E$4*Tableau5[[#This Row],[Temps émission /24h]]+$E$5*Tableau5[[#This Row],[Temps de recharge super capa /24h]])/24</calculatedColumnFormula>
    </tableColumn>
    <tableColumn id="10" xr3:uid="{00000000-0010-0000-0200-00000A000000}" name="Autonomie en heure" dataDxfId="1">
      <calculatedColumnFormula>$B$4/(Tableau5[[#This Row],[Consommation /24h]]*$B$3)</calculatedColumnFormula>
    </tableColumn>
    <tableColumn id="11" xr3:uid="{00000000-0010-0000-0200-00000B000000}" name="Autonomie théorique en jour" dataDxfId="0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D28" sqref="D28"/>
    </sheetView>
  </sheetViews>
  <sheetFormatPr baseColWidth="10" defaultRowHeight="15" x14ac:dyDescent="0.25"/>
  <cols>
    <col min="1" max="1" width="21.140625" bestFit="1" customWidth="1"/>
    <col min="2" max="2" width="19.85546875" bestFit="1" customWidth="1"/>
    <col min="3" max="3" width="15.28515625" bestFit="1" customWidth="1"/>
    <col min="4" max="4" width="15.28515625" customWidth="1"/>
    <col min="5" max="5" width="19.42578125" customWidth="1"/>
    <col min="6" max="6" width="17.28515625" customWidth="1"/>
    <col min="7" max="7" width="16.85546875" customWidth="1"/>
    <col min="8" max="8" width="19" customWidth="1"/>
    <col min="9" max="9" width="24.5703125" customWidth="1"/>
    <col min="10" max="10" width="19" customWidth="1"/>
    <col min="11" max="11" width="18.5703125" bestFit="1" customWidth="1"/>
    <col min="12" max="12" width="25.140625" customWidth="1"/>
    <col min="13" max="13" width="38.42578125" customWidth="1"/>
    <col min="14" max="14" width="33.5703125" customWidth="1"/>
    <col min="15" max="15" width="49.7109375" customWidth="1"/>
    <col min="16" max="16" width="33" customWidth="1"/>
  </cols>
  <sheetData>
    <row r="1" spans="1:13" ht="25.5" x14ac:dyDescent="0.25">
      <c r="A1" s="2" t="s">
        <v>6</v>
      </c>
      <c r="B1" s="2" t="s">
        <v>7</v>
      </c>
      <c r="C1" s="2"/>
      <c r="D1" s="6" t="s">
        <v>3</v>
      </c>
      <c r="E1" s="3" t="s">
        <v>8</v>
      </c>
      <c r="F1" s="3" t="s">
        <v>14</v>
      </c>
      <c r="G1" s="3" t="s">
        <v>4</v>
      </c>
      <c r="H1" s="2"/>
    </row>
    <row r="2" spans="1:13" x14ac:dyDescent="0.25">
      <c r="A2" s="3" t="s">
        <v>0</v>
      </c>
      <c r="B2" s="9">
        <v>14500</v>
      </c>
      <c r="C2" s="2"/>
      <c r="D2" s="6" t="s">
        <v>15</v>
      </c>
      <c r="E2" s="5">
        <v>1.35</v>
      </c>
      <c r="F2" s="7"/>
      <c r="G2" s="3" t="s">
        <v>16</v>
      </c>
      <c r="H2" s="4"/>
    </row>
    <row r="3" spans="1:13" x14ac:dyDescent="0.25">
      <c r="A3" s="3" t="s">
        <v>1</v>
      </c>
      <c r="B3" s="10">
        <v>3600</v>
      </c>
      <c r="C3" s="2"/>
      <c r="D3" s="6" t="s">
        <v>23</v>
      </c>
      <c r="E3" s="5">
        <v>70</v>
      </c>
      <c r="F3" s="7">
        <v>170</v>
      </c>
      <c r="G3" s="3" t="s">
        <v>16</v>
      </c>
      <c r="H3" s="4"/>
    </row>
    <row r="4" spans="1:13" x14ac:dyDescent="0.25">
      <c r="A4" s="3" t="s">
        <v>2</v>
      </c>
      <c r="B4" s="11">
        <f>B2*B3</f>
        <v>52200000</v>
      </c>
      <c r="C4" s="2"/>
      <c r="D4" s="6" t="s">
        <v>24</v>
      </c>
      <c r="E4" s="5">
        <v>75</v>
      </c>
      <c r="F4" s="7">
        <v>120</v>
      </c>
      <c r="G4" s="3" t="s">
        <v>16</v>
      </c>
      <c r="H4" s="4"/>
    </row>
    <row r="5" spans="1:13" x14ac:dyDescent="0.25">
      <c r="A5" s="1"/>
      <c r="B5" s="1"/>
      <c r="C5" s="1"/>
      <c r="D5" s="6" t="s">
        <v>20</v>
      </c>
      <c r="E5" s="16">
        <v>8</v>
      </c>
      <c r="F5" s="17">
        <v>240</v>
      </c>
      <c r="G5" s="3" t="s">
        <v>16</v>
      </c>
      <c r="H5" s="4"/>
    </row>
    <row r="6" spans="1:13" s="23" customFormat="1" x14ac:dyDescent="0.25"/>
    <row r="7" spans="1:13" s="8" customFormat="1" x14ac:dyDescent="0.25"/>
    <row r="8" spans="1:13" s="12" customFormat="1" x14ac:dyDescent="0.25"/>
    <row r="14" spans="1:13" s="12" customFormat="1" x14ac:dyDescent="0.25"/>
    <row r="16" spans="1:13" ht="45.75" thickBot="1" x14ac:dyDescent="0.3">
      <c r="A16" s="8" t="s">
        <v>25</v>
      </c>
      <c r="B16" s="8" t="s">
        <v>18</v>
      </c>
      <c r="C16" s="8" t="s">
        <v>9</v>
      </c>
      <c r="D16" s="8" t="s">
        <v>26</v>
      </c>
      <c r="E16" s="8" t="s">
        <v>17</v>
      </c>
      <c r="F16" s="8" t="s">
        <v>21</v>
      </c>
      <c r="G16" s="8" t="s">
        <v>11</v>
      </c>
      <c r="H16" s="8" t="s">
        <v>12</v>
      </c>
      <c r="I16" s="8" t="s">
        <v>19</v>
      </c>
      <c r="J16" s="8" t="s">
        <v>13</v>
      </c>
      <c r="K16" s="20" t="s">
        <v>10</v>
      </c>
      <c r="L16" s="21" t="s">
        <v>5</v>
      </c>
      <c r="M16" s="22" t="s">
        <v>22</v>
      </c>
    </row>
    <row r="17" spans="1:13" ht="15.75" thickBot="1" x14ac:dyDescent="0.3">
      <c r="A17" s="26">
        <v>1</v>
      </c>
      <c r="B17" s="26">
        <v>1</v>
      </c>
      <c r="C17" s="13">
        <v>24</v>
      </c>
      <c r="D17" s="14">
        <f>86400/Tableau5[[#This Row],[Nb de HB /24h]]</f>
        <v>86400</v>
      </c>
      <c r="E17" s="14">
        <f>86400/Tableau5[[#This Row],[Nb d''event /24h]]</f>
        <v>86400</v>
      </c>
      <c r="F17" s="14">
        <f>86400/(Tableau5[[#This Row],[Nb de HB /24h]]+Tableau5[[#This Row],[Nb d''event /24h]])</f>
        <v>43200</v>
      </c>
      <c r="G17" s="15">
        <f>(Tableau5[[#This Row],[Nb d''heures d''utilisation /24h]]/Tableau5[[#This Row],[Périodicité HB]]*$F$3)</f>
        <v>4.7222222222222221E-2</v>
      </c>
      <c r="H17" s="15">
        <f>(Tableau5[[#This Row],[Nb d''heures d''utilisation /24h]]/Tableau5[[#This Row],[Périodicité Event]]*$F$4)</f>
        <v>3.3333333333333333E-2</v>
      </c>
      <c r="I17" s="15">
        <f>(Tableau5[[#This Row],[Nb d''heures d''utilisation /24h]]/Tableau5[[#This Row],[Périodicité recharge super cap]]*$F$5)</f>
        <v>0.13333333333333333</v>
      </c>
      <c r="J17" s="15">
        <f>Tableau5[[#This Row],[Nb d''heures d''utilisation /24h]]-H17-G17-I17</f>
        <v>23.786111111111111</v>
      </c>
      <c r="K17" s="27">
        <f>($E$2*Tableau5[[#This Row],[Temps veille /24h]]+$E$3*Tableau5[[#This Row],[Temps GPS /24h]]+$E$4*Tableau5[[#This Row],[Temps émission /24h]]+$E$5*Tableau5[[#This Row],[Temps de recharge super capa /24h]])/24</f>
        <v>1.624311342592593</v>
      </c>
      <c r="L17" s="18">
        <f>$B$4/(Tableau5[[#This Row],[Consommation /24h]]*$B$3)</f>
        <v>8926.8600297134453</v>
      </c>
      <c r="M17" s="19">
        <f>Tableau5[[#This Row],[Autonomie en heure]]/24</f>
        <v>371.95250123806022</v>
      </c>
    </row>
    <row r="18" spans="1:13" x14ac:dyDescent="0.25">
      <c r="A18" s="26">
        <v>1</v>
      </c>
      <c r="B18" s="26">
        <v>2</v>
      </c>
      <c r="C18" s="13">
        <v>24</v>
      </c>
      <c r="D18" s="14">
        <f>86400/Tableau5[[#This Row],[Nb de HB /24h]]</f>
        <v>86400</v>
      </c>
      <c r="E18" s="14">
        <f>86400/Tableau5[[#This Row],[Nb d''event /24h]]</f>
        <v>43200</v>
      </c>
      <c r="F18" s="14">
        <f>86400/(Tableau5[[#This Row],[Nb de HB /24h]]+Tableau5[[#This Row],[Nb d''event /24h]])</f>
        <v>28800</v>
      </c>
      <c r="G18" s="15">
        <f>(Tableau5[[#This Row],[Nb d''heures d''utilisation /24h]]/Tableau5[[#This Row],[Périodicité HB]]*$F$3)</f>
        <v>4.7222222222222221E-2</v>
      </c>
      <c r="H18" s="15">
        <f>(Tableau5[[#This Row],[Nb d''heures d''utilisation /24h]]/Tableau5[[#This Row],[Périodicité Event]]*$F$4)</f>
        <v>6.6666666666666666E-2</v>
      </c>
      <c r="I18" s="15">
        <f>(Tableau5[[#This Row],[Nb d''heures d''utilisation /24h]]/Tableau5[[#This Row],[Périodicité recharge super cap]]*$F$5)</f>
        <v>0.2</v>
      </c>
      <c r="J18" s="15">
        <f>Tableau5[[#This Row],[Nb d''heures d''utilisation /24h]]-H18-G18-I18</f>
        <v>23.686111111111114</v>
      </c>
      <c r="K18" s="27">
        <f>($E$2*Tableau5[[#This Row],[Temps veille /24h]]+$E$3*Tableau5[[#This Row],[Temps GPS /24h]]+$E$4*Tableau5[[#This Row],[Temps émission /24h]]+$E$5*Tableau5[[#This Row],[Temps de recharge super capa /24h]])/24</f>
        <v>1.7450752314814817</v>
      </c>
      <c r="L18" s="18">
        <f>$B$4/(Tableau5[[#This Row],[Consommation /24h]]*$B$3)</f>
        <v>8309.0973606279567</v>
      </c>
      <c r="M18" s="19">
        <f>Tableau5[[#This Row],[Autonomie en heure]]/24</f>
        <v>346.21239002616488</v>
      </c>
    </row>
    <row r="19" spans="1:13" ht="15.75" thickBot="1" x14ac:dyDescent="0.3">
      <c r="A19" s="26">
        <v>1</v>
      </c>
      <c r="B19" s="26">
        <v>3</v>
      </c>
      <c r="C19" s="13">
        <v>24</v>
      </c>
      <c r="D19" s="14">
        <f>86400/Tableau5[[#This Row],[Nb de HB /24h]]</f>
        <v>86400</v>
      </c>
      <c r="E19" s="14">
        <f>86400/Tableau5[[#This Row],[Nb d''event /24h]]</f>
        <v>28800</v>
      </c>
      <c r="F19" s="14">
        <f>86400/(Tableau5[[#This Row],[Nb de HB /24h]]+Tableau5[[#This Row],[Nb d''event /24h]])</f>
        <v>21600</v>
      </c>
      <c r="G19" s="15">
        <f>(Tableau5[[#This Row],[Nb d''heures d''utilisation /24h]]/Tableau5[[#This Row],[Périodicité HB]]*$F$3)</f>
        <v>4.7222222222222221E-2</v>
      </c>
      <c r="H19" s="15">
        <f>(Tableau5[[#This Row],[Nb d''heures d''utilisation /24h]]/Tableau5[[#This Row],[Périodicité Event]]*$F$4)</f>
        <v>0.1</v>
      </c>
      <c r="I19" s="15">
        <f>(Tableau5[[#This Row],[Nb d''heures d''utilisation /24h]]/Tableau5[[#This Row],[Périodicité recharge super cap]]*$F$5)</f>
        <v>0.26666666666666666</v>
      </c>
      <c r="J19" s="15">
        <f>Tableau5[[#This Row],[Nb d''heures d''utilisation /24h]]-H19-G19-I19</f>
        <v>23.586111111111112</v>
      </c>
      <c r="K19" s="28">
        <f>($E$2*Tableau5[[#This Row],[Temps veille /24h]]+$E$3*Tableau5[[#This Row],[Temps GPS /24h]]+$E$4*Tableau5[[#This Row],[Temps émission /24h]]+$E$5*Tableau5[[#This Row],[Temps de recharge super capa /24h]])/24</f>
        <v>1.8658391203703706</v>
      </c>
      <c r="L19" s="24">
        <f>$B$4/(Tableau5[[#This Row],[Consommation /24h]]*$B$3)</f>
        <v>7771.302381698235</v>
      </c>
      <c r="M19" s="25">
        <f>Tableau5[[#This Row],[Autonomie en heure]]/24</f>
        <v>323.80426590409314</v>
      </c>
    </row>
    <row r="20" spans="1:13" ht="15.75" thickBot="1" x14ac:dyDescent="0.3">
      <c r="A20" s="26">
        <v>1</v>
      </c>
      <c r="B20" s="26">
        <v>4</v>
      </c>
      <c r="C20" s="13">
        <v>24</v>
      </c>
      <c r="D20" s="14">
        <f>86400/Tableau5[[#This Row],[Nb de HB /24h]]</f>
        <v>86400</v>
      </c>
      <c r="E20" s="14">
        <f>86400/Tableau5[[#This Row],[Nb d''event /24h]]</f>
        <v>21600</v>
      </c>
      <c r="F20" s="14">
        <f>86400/(Tableau5[[#This Row],[Nb de HB /24h]]+Tableau5[[#This Row],[Nb d''event /24h]])</f>
        <v>17280</v>
      </c>
      <c r="G20" s="15">
        <f>(Tableau5[[#This Row],[Nb d''heures d''utilisation /24h]]/Tableau5[[#This Row],[Périodicité HB]]*$F$3)</f>
        <v>4.7222222222222221E-2</v>
      </c>
      <c r="H20" s="15">
        <f>(Tableau5[[#This Row],[Nb d''heures d''utilisation /24h]]/Tableau5[[#This Row],[Périodicité Event]]*$F$4)</f>
        <v>0.13333333333333333</v>
      </c>
      <c r="I20" s="15">
        <f>(Tableau5[[#This Row],[Nb d''heures d''utilisation /24h]]/Tableau5[[#This Row],[Périodicité recharge super cap]]*$F$5)</f>
        <v>0.33333333333333337</v>
      </c>
      <c r="J20" s="15">
        <f>Tableau5[[#This Row],[Nb d''heures d''utilisation /24h]]-H20-G20-I20</f>
        <v>23.486111111111114</v>
      </c>
      <c r="K20" s="27">
        <f>($E$2*Tableau5[[#This Row],[Temps veille /24h]]+$E$3*Tableau5[[#This Row],[Temps GPS /24h]]+$E$4*Tableau5[[#This Row],[Temps émission /24h]]+$E$5*Tableau5[[#This Row],[Temps de recharge super capa /24h]])/24</f>
        <v>1.9866030092592595</v>
      </c>
      <c r="L20" s="18">
        <f>$B$4/(Tableau5[[#This Row],[Consommation /24h]]*$B$3)</f>
        <v>7298.8915915347297</v>
      </c>
      <c r="M20" s="19">
        <f>Tableau5[[#This Row],[Autonomie en heure]]/24</f>
        <v>304.12048298061376</v>
      </c>
    </row>
    <row r="21" spans="1:13" x14ac:dyDescent="0.25">
      <c r="A21" s="26">
        <v>1</v>
      </c>
      <c r="B21" s="26">
        <v>40</v>
      </c>
      <c r="C21" s="13">
        <v>24</v>
      </c>
      <c r="D21" s="14">
        <f>86400/Tableau5[[#This Row],[Nb de HB /24h]]</f>
        <v>86400</v>
      </c>
      <c r="E21" s="14">
        <f>86400/Tableau5[[#This Row],[Nb d''event /24h]]</f>
        <v>2160</v>
      </c>
      <c r="F21" s="14">
        <f>86400/(Tableau5[[#This Row],[Nb de HB /24h]]+Tableau5[[#This Row],[Nb d''event /24h]])</f>
        <v>2107.3170731707319</v>
      </c>
      <c r="G21" s="15">
        <f>(Tableau5[[#This Row],[Nb d''heures d''utilisation /24h]]/Tableau5[[#This Row],[Périodicité HB]]*$F$3)</f>
        <v>4.7222222222222221E-2</v>
      </c>
      <c r="H21" s="15">
        <f>(Tableau5[[#This Row],[Nb d''heures d''utilisation /24h]]/Tableau5[[#This Row],[Périodicité Event]]*$F$4)</f>
        <v>1.3333333333333335</v>
      </c>
      <c r="I21" s="15">
        <f>(Tableau5[[#This Row],[Nb d''heures d''utilisation /24h]]/Tableau5[[#This Row],[Périodicité recharge super cap]]*$F$5)</f>
        <v>2.7333333333333329</v>
      </c>
      <c r="J21" s="15">
        <f>Tableau5[[#This Row],[Nb d''heures d''utilisation /24h]]-H21-G21-I21</f>
        <v>19.886111111111113</v>
      </c>
      <c r="K21" s="27">
        <f>($E$2*Tableau5[[#This Row],[Temps veille /24h]]+$E$3*Tableau5[[#This Row],[Temps GPS /24h]]+$E$4*Tableau5[[#This Row],[Temps émission /24h]]+$E$5*Tableau5[[#This Row],[Temps de recharge super capa /24h]])/24</f>
        <v>6.3341030092592598</v>
      </c>
      <c r="L21" s="18">
        <f>$B$4/(Tableau5[[#This Row],[Consommation /24h]]*$B$3)</f>
        <v>2289.1954833705331</v>
      </c>
      <c r="M21" s="19">
        <f>Tableau5[[#This Row],[Autonomie en heure]]/24</f>
        <v>95.383145140438884</v>
      </c>
    </row>
  </sheetData>
  <phoneticPr fontId="3" type="noConversion"/>
  <conditionalFormatting sqref="J17:J21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Conso(PERIODIC)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2021-07-28T10:03:53Z</dcterms:modified>
</cp:coreProperties>
</file>