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Полинария\Desktop\Учеба\Тестовые задания\Senior Data analyst МЕГАПОЛИС\"/>
    </mc:Choice>
  </mc:AlternateContent>
  <xr:revisionPtr revIDLastSave="0" documentId="13_ncr:1_{C88487F2-1AB1-4672-802B-70E6EE960404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Задание 1-3" sheetId="2" r:id="rId1"/>
    <sheet name="Задание 4" sheetId="4" r:id="rId2"/>
    <sheet name="Сводная таблица" sheetId="12" r:id="rId3"/>
    <sheet name="Задание 5" sheetId="6" r:id="rId4"/>
    <sheet name="Задание 6" sheetId="11" r:id="rId5"/>
    <sheet name="Прогноз" sheetId="13" r:id="rId6"/>
  </sheet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D9" i="11"/>
  <c r="D10" i="11"/>
  <c r="D11" i="11"/>
  <c r="D12" i="11"/>
  <c r="D13" i="11"/>
  <c r="D14" i="11"/>
  <c r="D15" i="11"/>
  <c r="C4" i="11"/>
  <c r="C5" i="11"/>
  <c r="C6" i="11"/>
  <c r="C7" i="11"/>
  <c r="C8" i="11"/>
  <c r="C9" i="11"/>
  <c r="C10" i="11"/>
  <c r="C11" i="11"/>
  <c r="C12" i="11"/>
  <c r="C13" i="11"/>
  <c r="C14" i="11"/>
  <c r="C15" i="1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5" i="6"/>
  <c r="C26" i="6"/>
  <c r="C25" i="6"/>
  <c r="C24" i="6"/>
  <c r="C23" i="6"/>
  <c r="C22" i="6"/>
  <c r="C21" i="6"/>
  <c r="C20" i="6"/>
  <c r="C19" i="6"/>
  <c r="Q40" i="2"/>
  <c r="Q41" i="2"/>
  <c r="Q42" i="2"/>
  <c r="Q43" i="2"/>
  <c r="Q44" i="2"/>
  <c r="Q39" i="2"/>
  <c r="P40" i="2"/>
  <c r="P41" i="2"/>
  <c r="P42" i="2"/>
  <c r="P43" i="2"/>
  <c r="P44" i="2"/>
  <c r="P39" i="2"/>
  <c r="O40" i="2"/>
  <c r="O41" i="2"/>
  <c r="O42" i="2"/>
  <c r="O43" i="2"/>
  <c r="O44" i="2"/>
  <c r="O39" i="2"/>
  <c r="N40" i="2"/>
  <c r="N41" i="2"/>
  <c r="N42" i="2"/>
  <c r="N43" i="2"/>
  <c r="N44" i="2"/>
  <c r="N39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7" i="2"/>
  <c r="E7" i="2"/>
  <c r="E8" i="2"/>
  <c r="E9" i="2"/>
  <c r="E10" i="2"/>
  <c r="E11" i="2"/>
  <c r="E12" i="2"/>
  <c r="E6" i="2"/>
  <c r="C12" i="2"/>
  <c r="B12" i="2"/>
  <c r="D7" i="2"/>
  <c r="D8" i="2"/>
  <c r="D9" i="2"/>
  <c r="D10" i="2"/>
  <c r="D11" i="2"/>
  <c r="D12" i="2"/>
  <c r="D6" i="2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O26" i="2"/>
  <c r="O25" i="2"/>
  <c r="N26" i="2"/>
  <c r="N25" i="2"/>
  <c r="C62" i="13"/>
  <c r="C63" i="13"/>
  <c r="C64" i="13"/>
  <c r="C65" i="13"/>
  <c r="C66" i="13"/>
  <c r="C67" i="13"/>
  <c r="C68" i="13"/>
  <c r="C69" i="13"/>
  <c r="C70" i="13"/>
  <c r="C71" i="13"/>
  <c r="C72" i="13"/>
  <c r="C73" i="13"/>
  <c r="C27" i="6" l="1"/>
  <c r="D73" i="13"/>
  <c r="D67" i="13"/>
  <c r="E67" i="13"/>
  <c r="D66" i="13"/>
  <c r="E72" i="13"/>
  <c r="D71" i="13"/>
  <c r="D70" i="13"/>
  <c r="E64" i="13"/>
  <c r="E68" i="13"/>
  <c r="E73" i="13"/>
  <c r="E65" i="13"/>
  <c r="D65" i="13"/>
  <c r="D64" i="13"/>
  <c r="D63" i="13"/>
  <c r="E62" i="13"/>
  <c r="D72" i="13"/>
  <c r="E71" i="13"/>
  <c r="E70" i="13"/>
  <c r="D62" i="13"/>
  <c r="E66" i="13"/>
  <c r="D68" i="13"/>
  <c r="D69" i="13"/>
  <c r="E69" i="13"/>
  <c r="E63" i="13"/>
</calcChain>
</file>

<file path=xl/sharedStrings.xml><?xml version="1.0" encoding="utf-8"?>
<sst xmlns="http://schemas.openxmlformats.org/spreadsheetml/2006/main" count="371" uniqueCount="145">
  <si>
    <t>Группы товаров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</si>
  <si>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</si>
  <si>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</si>
  <si>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</si>
  <si>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</si>
  <si>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</si>
  <si>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</si>
  <si>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</si>
  <si>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</si>
  <si>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</si>
  <si>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</si>
  <si>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</si>
  <si>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</si>
  <si>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Регион</t>
  </si>
  <si>
    <t>Склад</t>
  </si>
  <si>
    <t>Супервайзер</t>
  </si>
  <si>
    <t>Город</t>
  </si>
  <si>
    <t>Продажи товара №1</t>
  </si>
  <si>
    <t>Продажи товара №2</t>
  </si>
  <si>
    <t>Продажи товара №3</t>
  </si>
  <si>
    <t>Продажи товара №4</t>
  </si>
  <si>
    <t>Продажи товара №5</t>
  </si>
  <si>
    <t>Иванов</t>
  </si>
  <si>
    <t>Петров</t>
  </si>
  <si>
    <t>Сидоров</t>
  </si>
  <si>
    <t>Плесецк/Мирный</t>
  </si>
  <si>
    <t>Северодвинск/Новодвинск</t>
  </si>
  <si>
    <t>Федоров</t>
  </si>
  <si>
    <t>Апатиты</t>
  </si>
  <si>
    <t>Кандалакша</t>
  </si>
  <si>
    <t>Мончегорск</t>
  </si>
  <si>
    <t>Североморск</t>
  </si>
  <si>
    <t>Великие Луки</t>
  </si>
  <si>
    <t>Глушанов</t>
  </si>
  <si>
    <t>Невель</t>
  </si>
  <si>
    <t>Остров</t>
  </si>
  <si>
    <t>Себеж</t>
  </si>
  <si>
    <t>Басков</t>
  </si>
  <si>
    <t>Кондопога</t>
  </si>
  <si>
    <t>Костомукша</t>
  </si>
  <si>
    <t>Липин</t>
  </si>
  <si>
    <t>Сегежа</t>
  </si>
  <si>
    <t>Сортавала</t>
  </si>
  <si>
    <t>Продажи, руб</t>
  </si>
  <si>
    <t>Полное наименование</t>
  </si>
  <si>
    <t>Курск</t>
  </si>
  <si>
    <t>Воронеж</t>
  </si>
  <si>
    <t>Липецк</t>
  </si>
  <si>
    <t>Кострома</t>
  </si>
  <si>
    <t>Белгород</t>
  </si>
  <si>
    <t>Тамбов</t>
  </si>
  <si>
    <t>Тверь</t>
  </si>
  <si>
    <t>Краснодар</t>
  </si>
  <si>
    <t>ОБЩИЙ ИТОГ</t>
  </si>
  <si>
    <t>товар А</t>
  </si>
  <si>
    <t>товар B</t>
  </si>
  <si>
    <t xml:space="preserve">товар C </t>
  </si>
  <si>
    <t>товар D</t>
  </si>
  <si>
    <t>товар E</t>
  </si>
  <si>
    <t>товар F</t>
  </si>
  <si>
    <t>Итого:</t>
  </si>
  <si>
    <t>Задание 1.</t>
  </si>
  <si>
    <t>Примечание: в месяце 23 рабочих дня, отработано 15 дней</t>
  </si>
  <si>
    <t>Задание 2.</t>
  </si>
  <si>
    <t>Продажи, кор.</t>
  </si>
  <si>
    <t>Прирост, %</t>
  </si>
  <si>
    <t>Товар А</t>
  </si>
  <si>
    <t>Товар B</t>
  </si>
  <si>
    <t>Товар C</t>
  </si>
  <si>
    <t>Товар D</t>
  </si>
  <si>
    <t>Товар E</t>
  </si>
  <si>
    <t>Товар F</t>
  </si>
  <si>
    <t>Задание 3.</t>
  </si>
  <si>
    <t>Петрозаводск</t>
  </si>
  <si>
    <t>Псков</t>
  </si>
  <si>
    <t>Архангельск</t>
  </si>
  <si>
    <t>С.Петербург</t>
  </si>
  <si>
    <t>Великий Новгород</t>
  </si>
  <si>
    <t>Мурманск</t>
  </si>
  <si>
    <t>С-Петербург</t>
  </si>
  <si>
    <t>Задание 4.</t>
  </si>
  <si>
    <t>Задание 5.</t>
  </si>
  <si>
    <t>Текущее выполнение плана, %</t>
  </si>
  <si>
    <t>Прогноз выполнения плана, %</t>
  </si>
  <si>
    <t>Месяц</t>
  </si>
  <si>
    <t>Объем продаж,у.е.</t>
  </si>
  <si>
    <t>1 кв</t>
  </si>
  <si>
    <t>2 кв</t>
  </si>
  <si>
    <t>3 кв</t>
  </si>
  <si>
    <t>4 кв</t>
  </si>
  <si>
    <t>ИТОГО по городу:</t>
  </si>
  <si>
    <t>Магазин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</si>
  <si>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</si>
  <si>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</si>
  <si>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</si>
  <si>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</si>
  <si>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</si>
  <si>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</si>
  <si>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</si>
  <si>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</si>
  <si>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</si>
  <si>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</si>
  <si>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</si>
  <si>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</si>
  <si>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</si>
  <si>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</si>
  <si>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 (Курск)</t>
  </si>
  <si>
    <t>Доля продаж магазина в городе, %</t>
  </si>
  <si>
    <t>Магазин 15</t>
  </si>
  <si>
    <t>Магазин 16</t>
  </si>
  <si>
    <t>Магазин 17</t>
  </si>
  <si>
    <t>Магазин 18</t>
  </si>
  <si>
    <t>Магазин 19</t>
  </si>
  <si>
    <t>Магазин 20</t>
  </si>
  <si>
    <t>Магазин 21</t>
  </si>
  <si>
    <t>Магазин 22</t>
  </si>
  <si>
    <t>Магазин 23</t>
  </si>
  <si>
    <t>Магазин 24</t>
  </si>
  <si>
    <t>Магазин 25</t>
  </si>
  <si>
    <t>Магазин 26</t>
  </si>
  <si>
    <t>Магазин 27</t>
  </si>
  <si>
    <t>Магазин 28</t>
  </si>
  <si>
    <t>Магазин 29</t>
  </si>
  <si>
    <t>Магазин 30</t>
  </si>
  <si>
    <t>Магазин 31</t>
  </si>
  <si>
    <t>Магазин 32</t>
  </si>
  <si>
    <t>Рассчитайте текущее и прогнозируемое выполнение плана по каждой товарной группе и по компании в целом.</t>
  </si>
  <si>
    <t>План региона, шт.</t>
  </si>
  <si>
    <t>Факт продаж, шт.</t>
  </si>
  <si>
    <t>Общий</t>
  </si>
  <si>
    <t>1 квартал</t>
  </si>
  <si>
    <r>
      <t xml:space="preserve">Определите прирост продаж </t>
    </r>
    <r>
      <rPr>
        <b/>
        <u/>
        <sz val="10"/>
        <rFont val="Tahoma"/>
        <family val="2"/>
        <charset val="204"/>
      </rPr>
      <t>1 квартала 2017 г.</t>
    </r>
    <r>
      <rPr>
        <b/>
        <sz val="10"/>
        <rFont val="Tahoma"/>
        <family val="2"/>
        <charset val="204"/>
      </rPr>
      <t xml:space="preserve"> к соответствующему периоду прошлого года и годовой прирост продаж 2017 к 2016 г.</t>
    </r>
  </si>
  <si>
    <r>
      <t xml:space="preserve">На основании приведенных данных составьте сводную таблицу </t>
    </r>
    <r>
      <rPr>
        <b/>
        <u/>
        <sz val="10"/>
        <rFont val="Tahoma"/>
        <family val="2"/>
        <charset val="204"/>
      </rPr>
      <t>с общими продажами</t>
    </r>
    <r>
      <rPr>
        <b/>
        <sz val="10"/>
        <rFont val="Tahoma"/>
        <family val="2"/>
        <charset val="204"/>
      </rPr>
      <t xml:space="preserve"> (суммарно по всем товарам) по каждому городу, супервайзеру, магазину.</t>
    </r>
  </si>
  <si>
    <t>Рассчитайте показатели в ячейках таблицы, выделенных цветом. Заполните столбец "Полное наименование" с помощью текстовой формулы, аналогично примеру. Заполните столбец супервайзер соответствующими значениями с листа с Заданием 4</t>
  </si>
  <si>
    <t>Определите долю товара в продажах за каждый квартал.</t>
  </si>
  <si>
    <t>2. Постройте прогноз на 12 мес. 2019 года</t>
  </si>
  <si>
    <t>Названия строк</t>
  </si>
  <si>
    <t>Общий итог</t>
  </si>
  <si>
    <t>Сумма по полю Суммарные продажи</t>
  </si>
  <si>
    <t>Временная шкала</t>
  </si>
  <si>
    <t>Значения</t>
  </si>
  <si>
    <t>Прогноз</t>
  </si>
  <si>
    <t>Привязка низкой вероятности</t>
  </si>
  <si>
    <t>Привязка высокой вероятности</t>
  </si>
  <si>
    <t>Прогноз 2019, у.е.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</si>
</sst>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&quot;р.&quot;"/>
    <numFmt numFmtId="165" formatCode="[$-419]mmmm\ yyyy;@"/>
    <numFmt numFmtId="166" formatCode="0.0%"/>
    <numFmt numFmtId="167" formatCode="_-* #,##0_-;\-* #,##0_-;_-* &quot;-&quot;??_-;_-@_-"/>
  </numFmts>
  <fonts count="13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i/>
      <u/>
      <sz val="14"/>
      <name val="Tahoma"/>
      <family val="2"/>
      <charset val="204"/>
    </font>
    <font>
      <sz val="9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0"/>
      <name val="Tahoma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0" fontId="5" fillId="0" borderId="0" xfId="0" applyNumberFormat="1" applyFont="1"/>
    <xf numFmtId="0" fontId="6" fillId="0" borderId="1" xfId="0" applyFont="1" applyBorder="1"/>
    <xf numFmtId="0" fontId="5" fillId="0" borderId="0" xfId="0" applyFont="1" applyAlignment="1">
      <alignment horizontal="center"/>
    </xf>
    <xf numFmtId="0" fontId="7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3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10" fontId="6" fillId="2" borderId="1" xfId="0" applyNumberFormat="1" applyFont="1" applyFill="1" applyBorder="1"/>
    <xf numFmtId="0" fontId="5" fillId="0" borderId="1" xfId="1" applyFont="1" applyFill="1" applyBorder="1" applyAlignment="1">
      <alignment horizontal="left"/>
    </xf>
    <xf numFmtId="0" fontId="6" fillId="0" borderId="3" xfId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4" xfId="1" applyFont="1" applyFill="1" applyBorder="1"/>
    <xf numFmtId="0" fontId="5" fillId="0" borderId="4" xfId="1" applyFont="1" applyFill="1" applyBorder="1" applyAlignment="1">
      <alignment horizontal="left"/>
    </xf>
    <xf numFmtId="0" fontId="6" fillId="0" borderId="5" xfId="1" applyFont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 wrapText="1"/>
    </xf>
    <xf numFmtId="1" fontId="8" fillId="3" borderId="6" xfId="1" applyNumberFormat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/>
    </xf>
    <xf numFmtId="0" fontId="5" fillId="0" borderId="0" xfId="2" applyFont="1"/>
    <xf numFmtId="0" fontId="5" fillId="0" borderId="8" xfId="2" applyFont="1" applyBorder="1"/>
    <xf numFmtId="0" fontId="5" fillId="0" borderId="9" xfId="2" applyFont="1" applyBorder="1"/>
    <xf numFmtId="0" fontId="6" fillId="0" borderId="0" xfId="2" applyFont="1"/>
    <xf numFmtId="164" fontId="5" fillId="0" borderId="10" xfId="2" applyNumberFormat="1" applyFont="1" applyBorder="1"/>
    <xf numFmtId="0" fontId="5" fillId="0" borderId="11" xfId="2" applyFont="1" applyBorder="1"/>
    <xf numFmtId="164" fontId="5" fillId="0" borderId="12" xfId="2" applyNumberFormat="1" applyFont="1" applyBorder="1"/>
    <xf numFmtId="0" fontId="5" fillId="0" borderId="11" xfId="2" applyFont="1" applyFill="1" applyBorder="1"/>
    <xf numFmtId="164" fontId="5" fillId="4" borderId="13" xfId="2" applyNumberFormat="1" applyFont="1" applyFill="1" applyBorder="1"/>
    <xf numFmtId="0" fontId="5" fillId="0" borderId="12" xfId="2" applyFont="1" applyFill="1" applyBorder="1"/>
    <xf numFmtId="0" fontId="5" fillId="0" borderId="14" xfId="2" applyFont="1" applyBorder="1"/>
    <xf numFmtId="164" fontId="5" fillId="0" borderId="15" xfId="2" applyNumberFormat="1" applyFont="1" applyBorder="1"/>
    <xf numFmtId="0" fontId="5" fillId="0" borderId="15" xfId="2" applyFont="1" applyBorder="1"/>
    <xf numFmtId="0" fontId="5" fillId="0" borderId="15" xfId="2" applyFont="1" applyFill="1" applyBorder="1"/>
    <xf numFmtId="0" fontId="6" fillId="0" borderId="16" xfId="2" applyFont="1" applyFill="1" applyBorder="1"/>
    <xf numFmtId="164" fontId="6" fillId="4" borderId="17" xfId="2" applyNumberFormat="1" applyFont="1" applyFill="1" applyBorder="1"/>
    <xf numFmtId="0" fontId="6" fillId="0" borderId="18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3" fontId="5" fillId="0" borderId="0" xfId="0" applyNumberFormat="1" applyFont="1"/>
    <xf numFmtId="10" fontId="6" fillId="0" borderId="0" xfId="0" applyNumberFormat="1" applyFont="1"/>
    <xf numFmtId="0" fontId="9" fillId="0" borderId="0" xfId="0" applyFont="1"/>
    <xf numFmtId="3" fontId="0" fillId="0" borderId="0" xfId="0" applyNumberFormat="1"/>
    <xf numFmtId="9" fontId="5" fillId="0" borderId="0" xfId="3" applyFont="1"/>
    <xf numFmtId="2" fontId="5" fillId="0" borderId="19" xfId="1" applyNumberFormat="1" applyFont="1" applyFill="1" applyBorder="1" applyAlignment="1">
      <alignment horizontal="right"/>
    </xf>
    <xf numFmtId="2" fontId="5" fillId="0" borderId="4" xfId="1" applyNumberFormat="1" applyFont="1" applyFill="1" applyBorder="1" applyAlignment="1">
      <alignment horizontal="right"/>
    </xf>
    <xf numFmtId="2" fontId="5" fillId="0" borderId="20" xfId="1" applyNumberFormat="1" applyFont="1" applyFill="1" applyBorder="1" applyAlignment="1">
      <alignment horizontal="right"/>
    </xf>
    <xf numFmtId="2" fontId="5" fillId="0" borderId="21" xfId="1" applyNumberFormat="1" applyFont="1" applyFill="1" applyBorder="1" applyAlignment="1">
      <alignment horizontal="right"/>
    </xf>
    <xf numFmtId="2" fontId="5" fillId="0" borderId="1" xfId="1" applyNumberFormat="1" applyFont="1" applyFill="1" applyBorder="1" applyAlignment="1">
      <alignment horizontal="right"/>
    </xf>
    <xf numFmtId="2" fontId="5" fillId="0" borderId="22" xfId="1" applyNumberFormat="1" applyFont="1" applyFill="1" applyBorder="1" applyAlignment="1">
      <alignment horizontal="right"/>
    </xf>
    <xf numFmtId="2" fontId="5" fillId="0" borderId="23" xfId="1" applyNumberFormat="1" applyFont="1" applyFill="1" applyBorder="1" applyAlignment="1">
      <alignment horizontal="right"/>
    </xf>
    <xf numFmtId="2" fontId="5" fillId="0" borderId="24" xfId="1" applyNumberFormat="1" applyFont="1" applyFill="1" applyBorder="1" applyAlignment="1">
      <alignment horizontal="right"/>
    </xf>
    <xf numFmtId="2" fontId="5" fillId="0" borderId="25" xfId="1" applyNumberFormat="1" applyFont="1" applyFill="1" applyBorder="1" applyAlignment="1">
      <alignment horizontal="right"/>
    </xf>
    <xf numFmtId="164" fontId="5" fillId="0" borderId="15" xfId="2" applyNumberFormat="1" applyFont="1" applyBorder="1" applyAlignment="1">
      <alignment horizontal="right"/>
    </xf>
    <xf numFmtId="9" fontId="5" fillId="4" borderId="10" xfId="3" applyFont="1" applyFill="1" applyBorder="1"/>
    <xf numFmtId="3" fontId="6" fillId="2" borderId="1" xfId="0" applyNumberFormat="1" applyFont="1" applyFill="1" applyBorder="1"/>
    <xf numFmtId="0" fontId="5" fillId="0" borderId="26" xfId="2" applyFont="1" applyBorder="1"/>
    <xf numFmtId="0" fontId="5" fillId="0" borderId="27" xfId="2" applyFont="1" applyBorder="1"/>
    <xf numFmtId="166" fontId="5" fillId="2" borderId="1" xfId="3" applyNumberFormat="1" applyFont="1" applyFill="1" applyBorder="1"/>
    <xf numFmtId="166" fontId="5" fillId="2" borderId="1" xfId="0" applyNumberFormat="1" applyFont="1" applyFill="1" applyBorder="1"/>
    <xf numFmtId="166" fontId="6" fillId="2" borderId="1" xfId="0" applyNumberFormat="1" applyFont="1" applyFill="1" applyBorder="1"/>
    <xf numFmtId="14" fontId="0" fillId="0" borderId="0" xfId="4" applyNumberFormat="1" applyFont="1"/>
    <xf numFmtId="167" fontId="0" fillId="0" borderId="0" xfId="4" applyNumberFormat="1" applyFont="1"/>
    <xf numFmtId="0" fontId="6" fillId="0" borderId="18" xfId="2" applyFont="1" applyFill="1" applyBorder="1" applyAlignment="1">
      <alignment horizontal="center"/>
    </xf>
    <xf numFmtId="0" fontId="6" fillId="0" borderId="28" xfId="2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2" fontId="5" fillId="0" borderId="0" xfId="0" applyNumberFormat="1" applyFont="1"/>
    <xf numFmtId="14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5">
    <cellStyle name="Обычный" xfId="0" builtinId="0"/>
    <cellStyle name="Обычный_Бонусы ТП и суперов май (Сибирь)" xfId="1" xr:uid="{00000000-0005-0000-0000-000001000000}"/>
    <cellStyle name="Обычный_Тест" xfId="2" xr:uid="{00000000-0005-0000-0000-000002000000}"/>
    <cellStyle name="Процентный" xfId="3" builtinId="5"/>
    <cellStyle name="Финансовый" xfId="4" builtinId="3"/>
  </cellStyles>
  <dxfs count="4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88513392347692E-2"/>
          <c:y val="4.3290043290043288E-2"/>
          <c:w val="0.88663715948549915"/>
          <c:h val="0.62290759109656746"/>
        </c:manualLayout>
      </c:layout>
      <c:lineChart>
        <c:grouping val="standard"/>
        <c:varyColors val="0"/>
        <c:ser>
          <c:idx val="0"/>
          <c:order val="0"/>
          <c:tx>
            <c:strRef>
              <c:f>Прогноз!$B$1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Прогноз!$B$2:$B$73</c:f>
              <c:numCache>
                <c:formatCode>_-* #\ ##0_-;\-* #\ ##0_-;_-* "-"??_-;_-@_-</c:formatCode>
                <c:ptCount val="72"/>
                <c:pt idx="0">
                  <c:v>6379.8577777777773</c:v>
                </c:pt>
                <c:pt idx="1">
                  <c:v>6060.3981249999997</c:v>
                </c:pt>
                <c:pt idx="2">
                  <c:v>6377.9017499999991</c:v>
                </c:pt>
                <c:pt idx="3">
                  <c:v>6994.2568181818187</c:v>
                </c:pt>
                <c:pt idx="4">
                  <c:v>7680.9951249999995</c:v>
                </c:pt>
                <c:pt idx="5">
                  <c:v>8563.6141666666645</c:v>
                </c:pt>
                <c:pt idx="6">
                  <c:v>7818.5223913043483</c:v>
                </c:pt>
                <c:pt idx="7">
                  <c:v>7425.2676136363634</c:v>
                </c:pt>
                <c:pt idx="8">
                  <c:v>7068.6583333333328</c:v>
                </c:pt>
                <c:pt idx="9">
                  <c:v>6494.4853260869577</c:v>
                </c:pt>
                <c:pt idx="10">
                  <c:v>6421.1355263157893</c:v>
                </c:pt>
                <c:pt idx="11">
                  <c:v>6680.0477272727285</c:v>
                </c:pt>
                <c:pt idx="12">
                  <c:v>5169.042236842105</c:v>
                </c:pt>
                <c:pt idx="13">
                  <c:v>5385.5885526315788</c:v>
                </c:pt>
                <c:pt idx="14">
                  <c:v>5617.5292499999996</c:v>
                </c:pt>
                <c:pt idx="15">
                  <c:v>6157.727272727273</c:v>
                </c:pt>
                <c:pt idx="16">
                  <c:v>6769.1815789473685</c:v>
                </c:pt>
                <c:pt idx="17">
                  <c:v>7245.0643749999999</c:v>
                </c:pt>
                <c:pt idx="18">
                  <c:v>6685.1100000000006</c:v>
                </c:pt>
                <c:pt idx="19">
                  <c:v>5611.9007142857145</c:v>
                </c:pt>
                <c:pt idx="20">
                  <c:v>4933.4286363636365</c:v>
                </c:pt>
                <c:pt idx="21">
                  <c:v>4339.5639130434784</c:v>
                </c:pt>
                <c:pt idx="22">
                  <c:v>4246.4263157894748</c:v>
                </c:pt>
                <c:pt idx="23">
                  <c:v>4344.3298913043482</c:v>
                </c:pt>
                <c:pt idx="24">
                  <c:v>3553.9173055555557</c:v>
                </c:pt>
                <c:pt idx="25">
                  <c:v>3306.578452380953</c:v>
                </c:pt>
                <c:pt idx="26">
                  <c:v>3533.6786818181818</c:v>
                </c:pt>
                <c:pt idx="27">
                  <c:v>3786.0732954545456</c:v>
                </c:pt>
                <c:pt idx="28">
                  <c:v>4287.2924999999996</c:v>
                </c:pt>
                <c:pt idx="29">
                  <c:v>4377.7692045454551</c:v>
                </c:pt>
                <c:pt idx="30">
                  <c:v>4393.6352272727272</c:v>
                </c:pt>
                <c:pt idx="31">
                  <c:v>4269.5555681818187</c:v>
                </c:pt>
                <c:pt idx="32">
                  <c:v>3553.997272727273</c:v>
                </c:pt>
                <c:pt idx="33">
                  <c:v>3165.2278409090909</c:v>
                </c:pt>
                <c:pt idx="34">
                  <c:v>3013.5351136363643</c:v>
                </c:pt>
                <c:pt idx="35">
                  <c:v>3327.5002173913044</c:v>
                </c:pt>
                <c:pt idx="36">
                  <c:v>2677.6136842105261</c:v>
                </c:pt>
                <c:pt idx="37">
                  <c:v>2844.6675000000005</c:v>
                </c:pt>
                <c:pt idx="38">
                  <c:v>2960.9846590909092</c:v>
                </c:pt>
                <c:pt idx="39">
                  <c:v>2875.7420454545454</c:v>
                </c:pt>
                <c:pt idx="40">
                  <c:v>3393.4046250000006</c:v>
                </c:pt>
                <c:pt idx="41">
                  <c:v>3269.6754545454542</c:v>
                </c:pt>
                <c:pt idx="42">
                  <c:v>3097.0694318181818</c:v>
                </c:pt>
                <c:pt idx="43">
                  <c:v>3180.2843478260875</c:v>
                </c:pt>
                <c:pt idx="44">
                  <c:v>2734.5695454545457</c:v>
                </c:pt>
                <c:pt idx="45">
                  <c:v>2626.4232142857145</c:v>
                </c:pt>
                <c:pt idx="46">
                  <c:v>2341.0637500000003</c:v>
                </c:pt>
                <c:pt idx="47">
                  <c:v>2647.7209090909091</c:v>
                </c:pt>
                <c:pt idx="48">
                  <c:v>1759.7339999999999</c:v>
                </c:pt>
                <c:pt idx="49">
                  <c:v>1890.0644999999997</c:v>
                </c:pt>
                <c:pt idx="50">
                  <c:v>2027.2336363636364</c:v>
                </c:pt>
                <c:pt idx="51">
                  <c:v>2239.1314285714284</c:v>
                </c:pt>
                <c:pt idx="52">
                  <c:v>2537.3812499999999</c:v>
                </c:pt>
                <c:pt idx="53">
                  <c:v>2592.9614285714288</c:v>
                </c:pt>
                <c:pt idx="54">
                  <c:v>2684.8328571428569</c:v>
                </c:pt>
                <c:pt idx="55">
                  <c:v>2599.9004347826085</c:v>
                </c:pt>
                <c:pt idx="56">
                  <c:v>2486.6228571428574</c:v>
                </c:pt>
                <c:pt idx="57">
                  <c:v>2399.411590909091</c:v>
                </c:pt>
                <c:pt idx="58">
                  <c:v>2139.6709090909089</c:v>
                </c:pt>
                <c:pt idx="59">
                  <c:v>2457.5931818181821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9-49A3-BC43-52FF5AC7020C}"/>
            </c:ext>
          </c:extLst>
        </c:ser>
        <c:ser>
          <c:idx val="1"/>
          <c:order val="1"/>
          <c:tx>
            <c:strRef>
              <c:f>Прогноз!$C$1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Прогноз!$A$2:$A$73</c:f>
              <c:numCache>
                <c:formatCode>m/d/yyyy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cat>
          <c:val>
            <c:numRef>
              <c:f>Прогноз!$C$2:$C$73</c:f>
              <c:numCache>
                <c:formatCode>General</c:formatCode>
                <c:ptCount val="72"/>
                <c:pt idx="59" formatCode="_-* #\ ##0_-;\-* #\ ##0_-;_-* &quot;-&quot;??_-;_-@_-">
                  <c:v>2457.5931818181821</c:v>
                </c:pt>
                <c:pt idx="60" formatCode="_-* #\ ##0_-;\-* #\ ##0_-;_-* &quot;-&quot;??_-;_-@_-">
                  <c:v>1560.5208365132221</c:v>
                </c:pt>
                <c:pt idx="61" formatCode="_-* #\ ##0_-;\-* #\ ##0_-;_-* &quot;-&quot;??_-;_-@_-">
                  <c:v>1571.2531327699812</c:v>
                </c:pt>
                <c:pt idx="62" formatCode="_-* #\ ##0_-;\-* #\ ##0_-;_-* &quot;-&quot;??_-;_-@_-">
                  <c:v>1757.0989972181133</c:v>
                </c:pt>
                <c:pt idx="63" formatCode="_-* #\ ##0_-;\-* #\ ##0_-;_-* &quot;-&quot;??_-;_-@_-">
                  <c:v>2026.6169082358854</c:v>
                </c:pt>
                <c:pt idx="64" formatCode="_-* #\ ##0_-;\-* #\ ##0_-;_-* &quot;-&quot;??_-;_-@_-">
                  <c:v>2562.287001427977</c:v>
                </c:pt>
                <c:pt idx="65" formatCode="_-* #\ ##0_-;\-* #\ ##0_-;_-* &quot;-&quot;??_-;_-@_-">
                  <c:v>2976.7717503232243</c:v>
                </c:pt>
                <c:pt idx="66" formatCode="_-* #\ ##0_-;\-* #\ ##0_-;_-* &quot;-&quot;??_-;_-@_-">
                  <c:v>2868.4478858553275</c:v>
                </c:pt>
                <c:pt idx="67" formatCode="_-* #\ ##0_-;\-* #\ ##0_-;_-* &quot;-&quot;??_-;_-@_-">
                  <c:v>2473.0133274375094</c:v>
                </c:pt>
                <c:pt idx="68" formatCode="_-* #\ ##0_-;\-* #\ ##0_-;_-* &quot;-&quot;??_-;_-@_-">
                  <c:v>1835.1015495419747</c:v>
                </c:pt>
                <c:pt idx="69" formatCode="_-* #\ ##0_-;\-* #\ ##0_-;_-* &quot;-&quot;??_-;_-@_-">
                  <c:v>1315.1711914579419</c:v>
                </c:pt>
                <c:pt idx="70" formatCode="_-* #\ ##0_-;\-* #\ ##0_-;_-* &quot;-&quot;??_-;_-@_-">
                  <c:v>1012.8106421682887</c:v>
                </c:pt>
                <c:pt idx="71" formatCode="_-* #\ ##0_-;\-* #\ ##0_-;_-* &quot;-&quot;??_-;_-@_-">
                  <c:v>1269.5908150721496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9-49A3-BC43-52FF5AC7020C}"/>
            </c:ext>
          </c:extLst>
        </c:ser>
        <c:ser>
          <c:idx val="2"/>
          <c:order val="2"/>
          <c:tx>
            <c:strRef>
              <c:f>Прогноз!$D$1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Прогноз!$A$2:$A$73</c:f>
              <c:numCache>
                <c:formatCode>m/d/yyyy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cat>
          <c:val>
            <c:numRef>
              <c:f>Прогноз!$D$2:$D$73</c:f>
              <c:numCache>
                <c:formatCode>General</c:formatCode>
                <c:ptCount val="72"/>
                <c:pt idx="59" formatCode="_-* #\ ##0_-;\-* #\ ##0_-;_-* &quot;-&quot;??_-;_-@_-">
                  <c:v>2457.5931818181821</c:v>
                </c:pt>
                <c:pt idx="60" formatCode="_-* #\ ##0_-;\-* #\ ##0_-;_-* &quot;-&quot;??_-;_-@_-">
                  <c:v>923.23971835184875</c:v>
                </c:pt>
                <c:pt idx="61" formatCode="_-* #\ ##0_-;\-* #\ ##0_-;_-* &quot;-&quot;??_-;_-@_-">
                  <c:v>804.98274858441971</c:v>
                </c:pt>
                <c:pt idx="62" formatCode="_-* #\ ##0_-;\-* #\ ##0_-;_-* &quot;-&quot;??_-;_-@_-">
                  <c:v>880.31162196004027</c:v>
                </c:pt>
                <c:pt idx="63" formatCode="_-* #\ ##0_-;\-* #\ ##0_-;_-* &quot;-&quot;??_-;_-@_-">
                  <c:v>1051.4833609637096</c:v>
                </c:pt>
                <c:pt idx="64" formatCode="_-* #\ ##0_-;\-* #\ ##0_-;_-* &quot;-&quot;??_-;_-@_-">
                  <c:v>1497.5996695105912</c:v>
                </c:pt>
                <c:pt idx="65" formatCode="_-* #\ ##0_-;\-* #\ ##0_-;_-* &quot;-&quot;??_-;_-@_-">
                  <c:v>1829.2622937802187</c:v>
                </c:pt>
                <c:pt idx="66" formatCode="_-* #\ ##0_-;\-* #\ ##0_-;_-* &quot;-&quot;??_-;_-@_-">
                  <c:v>1643.4814530087574</c:v>
                </c:pt>
                <c:pt idx="67" formatCode="_-* #\ ##0_-;\-* #\ ##0_-;_-* &quot;-&quot;??_-;_-@_-">
                  <c:v>1174.9939311126748</c:v>
                </c:pt>
                <c:pt idx="68" formatCode="_-* #\ ##0_-;\-* #\ ##0_-;_-* &quot;-&quot;??_-;_-@_-">
                  <c:v>467.72686057995338</c:v>
                </c:pt>
                <c:pt idx="69" formatCode="_-* #\ ##0_-;\-* #\ ##0_-;_-* &quot;-&quot;??_-;_-@_-">
                  <c:v>-118.39817700344724</c:v>
                </c:pt>
                <c:pt idx="70" formatCode="_-* #\ ##0_-;\-* #\ ##0_-;_-* &quot;-&quot;??_-;_-@_-">
                  <c:v>-484.2123863854938</c:v>
                </c:pt>
                <c:pt idx="71" formatCode="_-* #\ ##0_-;\-* #\ ##0_-;_-* &quot;-&quot;??_-;_-@_-">
                  <c:v>-288.48004139012733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9-49A3-BC43-52FF5AC7020C}"/>
            </c:ext>
          </c:extLst>
        </c:ser>
        <c:ser>
          <c:idx val="3"/>
          <c:order val="3"/>
          <c:tx>
            <c:strRef>
              <c:f>Прогноз!$E$1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Прогноз!$A$2:$A$73</c:f>
              <c:numCache>
                <c:formatCode>m/d/yyyy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cat>
          <c:val>
            <c:numRef>
              <c:f>Прогноз!$E$2:$E$73</c:f>
              <c:numCache>
                <c:formatCode>General</c:formatCode>
                <c:ptCount val="72"/>
                <c:pt idx="59" formatCode="_-* #\ ##0_-;\-* #\ ##0_-;_-* &quot;-&quot;??_-;_-@_-">
                  <c:v>2457.5931818181821</c:v>
                </c:pt>
                <c:pt idx="60" formatCode="_-* #\ ##0_-;\-* #\ ##0_-;_-* &quot;-&quot;??_-;_-@_-">
                  <c:v>2197.8019546745954</c:v>
                </c:pt>
                <c:pt idx="61" formatCode="_-* #\ ##0_-;\-* #\ ##0_-;_-* &quot;-&quot;??_-;_-@_-">
                  <c:v>2337.5235169555426</c:v>
                </c:pt>
                <c:pt idx="62" formatCode="_-* #\ ##0_-;\-* #\ ##0_-;_-* &quot;-&quot;??_-;_-@_-">
                  <c:v>2633.8863724761864</c:v>
                </c:pt>
                <c:pt idx="63" formatCode="_-* #\ ##0_-;\-* #\ ##0_-;_-* &quot;-&quot;??_-;_-@_-">
                  <c:v>3001.7504555080613</c:v>
                </c:pt>
                <c:pt idx="64" formatCode="_-* #\ ##0_-;\-* #\ ##0_-;_-* &quot;-&quot;??_-;_-@_-">
                  <c:v>3626.9743333453625</c:v>
                </c:pt>
                <c:pt idx="65" formatCode="_-* #\ ##0_-;\-* #\ ##0_-;_-* &quot;-&quot;??_-;_-@_-">
                  <c:v>4124.2812068662297</c:v>
                </c:pt>
                <c:pt idx="66" formatCode="_-* #\ ##0_-;\-* #\ ##0_-;_-* &quot;-&quot;??_-;_-@_-">
                  <c:v>4093.4143187018976</c:v>
                </c:pt>
                <c:pt idx="67" formatCode="_-* #\ ##0_-;\-* #\ ##0_-;_-* &quot;-&quot;??_-;_-@_-">
                  <c:v>3771.0327237623442</c:v>
                </c:pt>
                <c:pt idx="68" formatCode="_-* #\ ##0_-;\-* #\ ##0_-;_-* &quot;-&quot;??_-;_-@_-">
                  <c:v>3202.4762385039958</c:v>
                </c:pt>
                <c:pt idx="69" formatCode="_-* #\ ##0_-;\-* #\ ##0_-;_-* &quot;-&quot;??_-;_-@_-">
                  <c:v>2748.7405599193307</c:v>
                </c:pt>
                <c:pt idx="70" formatCode="_-* #\ ##0_-;\-* #\ ##0_-;_-* &quot;-&quot;??_-;_-@_-">
                  <c:v>2509.8336707220715</c:v>
                </c:pt>
                <c:pt idx="71" formatCode="_-* #\ ##0_-;\-* #\ ##0_-;_-* &quot;-&quot;??_-;_-@_-">
                  <c:v>2827.6616715344262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9-49A3-BC43-52FF5AC7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272064"/>
        <c:axId val="1294279136"/>
      </c:lineChart>
      <c:catAx>
        <c:axId val="12942720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279136"/>
        <c:crosses val="autoZero"/>
        <c:auto val="1"/>
        <c:lblAlgn val="ctr"/>
        <c:lblOffset val="100"/>
        <c:noMultiLvlLbl val="0"/>
      </c:catAx>
      <c:valAx>
        <c:axId val="1294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2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Прогноз!$B$1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Прогноз!$B$2:$B$73</c:f>
              <c:numCache>
                <c:formatCode>_-* #\ ##0_-;\-* #\ ##0_-;_-* "-"??_-;_-@_-</c:formatCode>
                <c:ptCount val="72"/>
                <c:pt idx="0">
                  <c:v>6379.8577777777773</c:v>
                </c:pt>
                <c:pt idx="1">
                  <c:v>6060.3981249999997</c:v>
                </c:pt>
                <c:pt idx="2">
                  <c:v>6377.9017499999991</c:v>
                </c:pt>
                <c:pt idx="3">
                  <c:v>6994.2568181818187</c:v>
                </c:pt>
                <c:pt idx="4">
                  <c:v>7680.9951249999995</c:v>
                </c:pt>
                <c:pt idx="5">
                  <c:v>8563.6141666666645</c:v>
                </c:pt>
                <c:pt idx="6">
                  <c:v>7818.5223913043483</c:v>
                </c:pt>
                <c:pt idx="7">
                  <c:v>7425.2676136363634</c:v>
                </c:pt>
                <c:pt idx="8">
                  <c:v>7068.6583333333328</c:v>
                </c:pt>
                <c:pt idx="9">
                  <c:v>6494.4853260869577</c:v>
                </c:pt>
                <c:pt idx="10">
                  <c:v>6421.1355263157893</c:v>
                </c:pt>
                <c:pt idx="11">
                  <c:v>6680.0477272727285</c:v>
                </c:pt>
                <c:pt idx="12">
                  <c:v>5169.042236842105</c:v>
                </c:pt>
                <c:pt idx="13">
                  <c:v>5385.5885526315788</c:v>
                </c:pt>
                <c:pt idx="14">
                  <c:v>5617.5292499999996</c:v>
                </c:pt>
                <c:pt idx="15">
                  <c:v>6157.727272727273</c:v>
                </c:pt>
                <c:pt idx="16">
                  <c:v>6769.1815789473685</c:v>
                </c:pt>
                <c:pt idx="17">
                  <c:v>7245.0643749999999</c:v>
                </c:pt>
                <c:pt idx="18">
                  <c:v>6685.1100000000006</c:v>
                </c:pt>
                <c:pt idx="19">
                  <c:v>5611.9007142857145</c:v>
                </c:pt>
                <c:pt idx="20">
                  <c:v>4933.4286363636365</c:v>
                </c:pt>
                <c:pt idx="21">
                  <c:v>4339.5639130434784</c:v>
                </c:pt>
                <c:pt idx="22">
                  <c:v>4246.4263157894748</c:v>
                </c:pt>
                <c:pt idx="23">
                  <c:v>4344.3298913043482</c:v>
                </c:pt>
                <c:pt idx="24">
                  <c:v>3553.9173055555557</c:v>
                </c:pt>
                <c:pt idx="25">
                  <c:v>3306.578452380953</c:v>
                </c:pt>
                <c:pt idx="26">
                  <c:v>3533.6786818181818</c:v>
                </c:pt>
                <c:pt idx="27">
                  <c:v>3786.0732954545456</c:v>
                </c:pt>
                <c:pt idx="28">
                  <c:v>4287.2924999999996</c:v>
                </c:pt>
                <c:pt idx="29">
                  <c:v>4377.7692045454551</c:v>
                </c:pt>
                <c:pt idx="30">
                  <c:v>4393.6352272727272</c:v>
                </c:pt>
                <c:pt idx="31">
                  <c:v>4269.5555681818187</c:v>
                </c:pt>
                <c:pt idx="32">
                  <c:v>3553.997272727273</c:v>
                </c:pt>
                <c:pt idx="33">
                  <c:v>3165.2278409090909</c:v>
                </c:pt>
                <c:pt idx="34">
                  <c:v>3013.5351136363643</c:v>
                </c:pt>
                <c:pt idx="35">
                  <c:v>3327.5002173913044</c:v>
                </c:pt>
                <c:pt idx="36">
                  <c:v>2677.6136842105261</c:v>
                </c:pt>
                <c:pt idx="37">
                  <c:v>2844.6675000000005</c:v>
                </c:pt>
                <c:pt idx="38">
                  <c:v>2960.9846590909092</c:v>
                </c:pt>
                <c:pt idx="39">
                  <c:v>2875.7420454545454</c:v>
                </c:pt>
                <c:pt idx="40">
                  <c:v>3393.4046250000006</c:v>
                </c:pt>
                <c:pt idx="41">
                  <c:v>3269.6754545454542</c:v>
                </c:pt>
                <c:pt idx="42">
                  <c:v>3097.0694318181818</c:v>
                </c:pt>
                <c:pt idx="43">
                  <c:v>3180.2843478260875</c:v>
                </c:pt>
                <c:pt idx="44">
                  <c:v>2734.5695454545457</c:v>
                </c:pt>
                <c:pt idx="45">
                  <c:v>2626.4232142857145</c:v>
                </c:pt>
                <c:pt idx="46">
                  <c:v>2341.0637500000003</c:v>
                </c:pt>
                <c:pt idx="47">
                  <c:v>2647.7209090909091</c:v>
                </c:pt>
                <c:pt idx="48">
                  <c:v>1759.7339999999999</c:v>
                </c:pt>
                <c:pt idx="49">
                  <c:v>1890.0644999999997</c:v>
                </c:pt>
                <c:pt idx="50">
                  <c:v>2027.2336363636364</c:v>
                </c:pt>
                <c:pt idx="51">
                  <c:v>2239.1314285714284</c:v>
                </c:pt>
                <c:pt idx="52">
                  <c:v>2537.3812499999999</c:v>
                </c:pt>
                <c:pt idx="53">
                  <c:v>2592.9614285714288</c:v>
                </c:pt>
                <c:pt idx="54">
                  <c:v>2684.8328571428569</c:v>
                </c:pt>
                <c:pt idx="55">
                  <c:v>2599.9004347826085</c:v>
                </c:pt>
                <c:pt idx="56">
                  <c:v>2486.6228571428574</c:v>
                </c:pt>
                <c:pt idx="57">
                  <c:v>2399.411590909091</c:v>
                </c:pt>
                <c:pt idx="58">
                  <c:v>2139.6709090909089</c:v>
                </c:pt>
                <c:pt idx="59">
                  <c:v>2457.5931818181821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D-498D-AF60-1DF3A4A0F599}"/>
            </c:ext>
          </c:extLst>
        </c:ser>
        <c:ser>
          <c:idx val="1"/>
          <c:order val="1"/>
          <c:tx>
            <c:strRef>
              <c:f>Прогноз!$C$1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Прогноз!$A$2:$A$73</c:f>
              <c:numCache>
                <c:formatCode>m/d/yyyy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cat>
          <c:val>
            <c:numRef>
              <c:f>Прогноз!$C$2:$C$73</c:f>
              <c:numCache>
                <c:formatCode>General</c:formatCode>
                <c:ptCount val="72"/>
                <c:pt idx="59" formatCode="_-* #\ ##0_-;\-* #\ ##0_-;_-* &quot;-&quot;??_-;_-@_-">
                  <c:v>2457.5931818181821</c:v>
                </c:pt>
                <c:pt idx="60" formatCode="_-* #\ ##0_-;\-* #\ ##0_-;_-* &quot;-&quot;??_-;_-@_-">
                  <c:v>1560.5208365132221</c:v>
                </c:pt>
                <c:pt idx="61" formatCode="_-* #\ ##0_-;\-* #\ ##0_-;_-* &quot;-&quot;??_-;_-@_-">
                  <c:v>1571.2531327699812</c:v>
                </c:pt>
                <c:pt idx="62" formatCode="_-* #\ ##0_-;\-* #\ ##0_-;_-* &quot;-&quot;??_-;_-@_-">
                  <c:v>1757.0989972181133</c:v>
                </c:pt>
                <c:pt idx="63" formatCode="_-* #\ ##0_-;\-* #\ ##0_-;_-* &quot;-&quot;??_-;_-@_-">
                  <c:v>2026.6169082358854</c:v>
                </c:pt>
                <c:pt idx="64" formatCode="_-* #\ ##0_-;\-* #\ ##0_-;_-* &quot;-&quot;??_-;_-@_-">
                  <c:v>2562.287001427977</c:v>
                </c:pt>
                <c:pt idx="65" formatCode="_-* #\ ##0_-;\-* #\ ##0_-;_-* &quot;-&quot;??_-;_-@_-">
                  <c:v>2976.7717503232243</c:v>
                </c:pt>
                <c:pt idx="66" formatCode="_-* #\ ##0_-;\-* #\ ##0_-;_-* &quot;-&quot;??_-;_-@_-">
                  <c:v>2868.4478858553275</c:v>
                </c:pt>
                <c:pt idx="67" formatCode="_-* #\ ##0_-;\-* #\ ##0_-;_-* &quot;-&quot;??_-;_-@_-">
                  <c:v>2473.0133274375094</c:v>
                </c:pt>
                <c:pt idx="68" formatCode="_-* #\ ##0_-;\-* #\ ##0_-;_-* &quot;-&quot;??_-;_-@_-">
                  <c:v>1835.1015495419747</c:v>
                </c:pt>
                <c:pt idx="69" formatCode="_-* #\ ##0_-;\-* #\ ##0_-;_-* &quot;-&quot;??_-;_-@_-">
                  <c:v>1315.1711914579419</c:v>
                </c:pt>
                <c:pt idx="70" formatCode="_-* #\ ##0_-;\-* #\ ##0_-;_-* &quot;-&quot;??_-;_-@_-">
                  <c:v>1012.8106421682887</c:v>
                </c:pt>
                <c:pt idx="71" formatCode="_-* #\ ##0_-;\-* #\ ##0_-;_-* &quot;-&quot;??_-;_-@_-">
                  <c:v>1269.5908150721496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D-498D-AF60-1DF3A4A0F599}"/>
            </c:ext>
          </c:extLst>
        </c:ser>
        <c:ser>
          <c:idx val="2"/>
          <c:order val="2"/>
          <c:tx>
            <c:strRef>
              <c:f>Прогноз!$D$1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Прогноз!$A$2:$A$73</c:f>
              <c:numCache>
                <c:formatCode>m/d/yyyy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cat>
          <c:val>
            <c:numRef>
              <c:f>Прогноз!$D$2:$D$73</c:f>
              <c:numCache>
                <c:formatCode>General</c:formatCode>
                <c:ptCount val="72"/>
                <c:pt idx="59" formatCode="_-* #\ ##0_-;\-* #\ ##0_-;_-* &quot;-&quot;??_-;_-@_-">
                  <c:v>2457.5931818181821</c:v>
                </c:pt>
                <c:pt idx="60" formatCode="_-* #\ ##0_-;\-* #\ ##0_-;_-* &quot;-&quot;??_-;_-@_-">
                  <c:v>923.23971835184875</c:v>
                </c:pt>
                <c:pt idx="61" formatCode="_-* #\ ##0_-;\-* #\ ##0_-;_-* &quot;-&quot;??_-;_-@_-">
                  <c:v>804.98274858441971</c:v>
                </c:pt>
                <c:pt idx="62" formatCode="_-* #\ ##0_-;\-* #\ ##0_-;_-* &quot;-&quot;??_-;_-@_-">
                  <c:v>880.31162196004027</c:v>
                </c:pt>
                <c:pt idx="63" formatCode="_-* #\ ##0_-;\-* #\ ##0_-;_-* &quot;-&quot;??_-;_-@_-">
                  <c:v>1051.4833609637096</c:v>
                </c:pt>
                <c:pt idx="64" formatCode="_-* #\ ##0_-;\-* #\ ##0_-;_-* &quot;-&quot;??_-;_-@_-">
                  <c:v>1497.5996695105912</c:v>
                </c:pt>
                <c:pt idx="65" formatCode="_-* #\ ##0_-;\-* #\ ##0_-;_-* &quot;-&quot;??_-;_-@_-">
                  <c:v>1829.2622937802187</c:v>
                </c:pt>
                <c:pt idx="66" formatCode="_-* #\ ##0_-;\-* #\ ##0_-;_-* &quot;-&quot;??_-;_-@_-">
                  <c:v>1643.4814530087574</c:v>
                </c:pt>
                <c:pt idx="67" formatCode="_-* #\ ##0_-;\-* #\ ##0_-;_-* &quot;-&quot;??_-;_-@_-">
                  <c:v>1174.9939311126748</c:v>
                </c:pt>
                <c:pt idx="68" formatCode="_-* #\ ##0_-;\-* #\ ##0_-;_-* &quot;-&quot;??_-;_-@_-">
                  <c:v>467.72686057995338</c:v>
                </c:pt>
                <c:pt idx="69" formatCode="_-* #\ ##0_-;\-* #\ ##0_-;_-* &quot;-&quot;??_-;_-@_-">
                  <c:v>-118.39817700344724</c:v>
                </c:pt>
                <c:pt idx="70" formatCode="_-* #\ ##0_-;\-* #\ ##0_-;_-* &quot;-&quot;??_-;_-@_-">
                  <c:v>-484.2123863854938</c:v>
                </c:pt>
                <c:pt idx="71" formatCode="_-* #\ ##0_-;\-* #\ ##0_-;_-* &quot;-&quot;??_-;_-@_-">
                  <c:v>-288.48004139012733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D-498D-AF60-1DF3A4A0F599}"/>
            </c:ext>
          </c:extLst>
        </c:ser>
        <c:ser>
          <c:idx val="3"/>
          <c:order val="3"/>
          <c:tx>
            <c:strRef>
              <c:f>Прогноз!$E$1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Прогноз!$A$2:$A$73</c:f>
              <c:numCache>
                <c:formatCode>m/d/yyyy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cat>
          <c:val>
            <c:numRef>
              <c:f>Прогноз!$E$2:$E$73</c:f>
              <c:numCache>
                <c:formatCode>General</c:formatCode>
                <c:ptCount val="72"/>
                <c:pt idx="59" formatCode="_-* #\ ##0_-;\-* #\ ##0_-;_-* &quot;-&quot;??_-;_-@_-">
                  <c:v>2457.5931818181821</c:v>
                </c:pt>
                <c:pt idx="60" formatCode="_-* #\ ##0_-;\-* #\ ##0_-;_-* &quot;-&quot;??_-;_-@_-">
                  <c:v>2197.8019546745954</c:v>
                </c:pt>
                <c:pt idx="61" formatCode="_-* #\ ##0_-;\-* #\ ##0_-;_-* &quot;-&quot;??_-;_-@_-">
                  <c:v>2337.5235169555426</c:v>
                </c:pt>
                <c:pt idx="62" formatCode="_-* #\ ##0_-;\-* #\ ##0_-;_-* &quot;-&quot;??_-;_-@_-">
                  <c:v>2633.8863724761864</c:v>
                </c:pt>
                <c:pt idx="63" formatCode="_-* #\ ##0_-;\-* #\ ##0_-;_-* &quot;-&quot;??_-;_-@_-">
                  <c:v>3001.7504555080613</c:v>
                </c:pt>
                <c:pt idx="64" formatCode="_-* #\ ##0_-;\-* #\ ##0_-;_-* &quot;-&quot;??_-;_-@_-">
                  <c:v>3626.9743333453625</c:v>
                </c:pt>
                <c:pt idx="65" formatCode="_-* #\ ##0_-;\-* #\ ##0_-;_-* &quot;-&quot;??_-;_-@_-">
                  <c:v>4124.2812068662297</c:v>
                </c:pt>
                <c:pt idx="66" formatCode="_-* #\ ##0_-;\-* #\ ##0_-;_-* &quot;-&quot;??_-;_-@_-">
                  <c:v>4093.4143187018976</c:v>
                </c:pt>
                <c:pt idx="67" formatCode="_-* #\ ##0_-;\-* #\ ##0_-;_-* &quot;-&quot;??_-;_-@_-">
                  <c:v>3771.0327237623442</c:v>
                </c:pt>
                <c:pt idx="68" formatCode="_-* #\ ##0_-;\-* #\ ##0_-;_-* &quot;-&quot;??_-;_-@_-">
                  <c:v>3202.4762385039958</c:v>
                </c:pt>
                <c:pt idx="69" formatCode="_-* #\ ##0_-;\-* #\ ##0_-;_-* &quot;-&quot;??_-;_-@_-">
                  <c:v>2748.7405599193307</c:v>
                </c:pt>
                <c:pt idx="70" formatCode="_-* #\ ##0_-;\-* #\ ##0_-;_-* &quot;-&quot;??_-;_-@_-">
                  <c:v>2509.8336707220715</c:v>
                </c:pt>
                <c:pt idx="71" formatCode="_-* #\ ##0_-;\-* #\ ##0_-;_-* &quot;-&quot;??_-;_-@_-">
                  <c:v>2827.6616715344262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D-498D-AF60-1DF3A4A0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272064"/>
        <c:axId val="1294279136"/>
      </c:lineChart>
      <c:catAx>
        <c:axId val="12942720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279136"/>
        <c:crosses val="autoZero"/>
        <c:auto val="1"/>
        <c:lblAlgn val="ctr"/>
        <c:lblOffset val="100"/>
        <c:noMultiLvlLbl val="0"/>
      </c:catAx>
      <c:valAx>
        <c:axId val="1294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2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9525</xdr:rowOff>
    </xdr:from>
    <xdr:to>
      <xdr:col>14</xdr:col>
      <xdr:colOff>457200</xdr:colOff>
      <xdr:row>21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DCED3E-0465-49BB-9479-B28FB16D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1638300</xdr:colOff>
      <xdr:row>11</xdr:row>
      <xdr:rowOff>128587</xdr:rowOff>
    </xdr:from>
    <xdr:to>
      <xdr:col>14</xdr:col>
      <xdr:colOff>66675</xdr:colOff>
      <xdr:row>29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94643E-AAAA-A75A-39E9-87BC8D8E8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инария" refreshedDate="44705.928735532405" createdVersion="7" refreshedVersion="7" minRefreshableVersion="3" recordCount="32" xr:uid="{E658B2F0-2F91-488E-BFD0-880AE40AE128}">
  <cacheSource type="worksheet">
    <worksheetSource ref="A4:J36" sheet="Задание 4"/>
  </cacheSource>
  <cacheFields count="11">
    <cacheField name="Регион" numFmtId="0">
      <sharedItems/>
    </cacheField>
    <cacheField name="Склад" numFmtId="0">
      <sharedItems/>
    </cacheField>
    <cacheField name="Супервайзер" numFmtId="0">
      <sharedItems count="7">
        <s v="Иванов"/>
        <s v="Петров"/>
        <s v="Сидоров"/>
        <s v="Федоров"/>
        <s v="Глушанов"/>
        <s v="Басков"/>
        <s v="Липин"/>
      </sharedItems>
    </cacheField>
    <cacheField name="Город" numFmtId="0">
      <sharedItems count="23">
        <s v="Курск"/>
        <s v="Белгород"/>
        <s v="Липецк"/>
        <s v="Тамбов"/>
        <s v="Кострома"/>
        <s v="Воронеж"/>
        <s v="Тверь"/>
        <s v="Краснодар"/>
        <s v="Плесецк/Мирный"/>
        <s v="Северодвинск/Новодвинск"/>
        <s v="Апатиты"/>
        <s v="Кандалакша"/>
        <s v="Мончегорск"/>
        <s v="Североморск"/>
        <s v="Невель"/>
        <s v="Остров"/>
        <s v="Псков"/>
        <s v="Себеж"/>
        <s v="Кондопога"/>
        <s v="Костомукша"/>
        <s v="Петрозаводск"/>
        <s v="Сегежа"/>
        <s v="Сортавала"/>
      </sharedItems>
    </cacheField>
    <cacheField name="Магазин" numFmtId="0">
      <sharedItems count="32">
        <s v="Магазин 1"/>
        <s v="Магазин 2"/>
        <s v="Магазин 3"/>
        <s v="Магазин 4"/>
        <s v="Магазин 5"/>
        <s v="Магазин 6"/>
        <s v="Магазин 7"/>
        <s v="Магазин 8"/>
        <s v="Магазин 9"/>
        <s v="Магазин 10"/>
        <s v="Магазин 11"/>
        <s v="Магазин 12"/>
        <s v="Магазин 13"/>
        <s v="Магазин 14"/>
        <s v="Магазин 15"/>
        <s v="Магазин 16"/>
        <s v="Магазин 17"/>
        <s v="Магазин 18"/>
        <s v="Магазин 19"/>
        <s v="Магазин 20"/>
        <s v="Магазин 21"/>
        <s v="Магазин 22"/>
        <s v="Магазин 23"/>
        <s v="Магазин 24"/>
        <s v="Магазин 25"/>
        <s v="Магазин 26"/>
        <s v="Магазин 27"/>
        <s v="Магазин 28"/>
        <s v="Магазин 29"/>
        <s v="Магазин 30"/>
        <s v="Магазин 31"/>
        <s v="Магазин 32"/>
      </sharedItems>
    </cacheField>
    <cacheField name="Продажи товара №1" numFmtId="2">
      <sharedItems containsSemiMixedTypes="0" containsString="0" containsNumber="1" containsInteger="1" minValue="10" maxValue="95" count="25">
        <n v="10"/>
        <n v="15"/>
        <n v="20"/>
        <n v="25"/>
        <n v="12"/>
        <n v="14"/>
        <n v="16"/>
        <n v="50"/>
        <n v="65"/>
        <n v="70"/>
        <n v="75"/>
        <n v="80"/>
        <n v="85"/>
        <n v="90"/>
        <n v="95"/>
        <n v="23"/>
        <n v="31"/>
        <n v="39"/>
        <n v="47"/>
        <n v="55"/>
        <n v="63"/>
        <n v="71"/>
        <n v="48"/>
        <n v="54"/>
        <n v="21"/>
      </sharedItems>
    </cacheField>
    <cacheField name="Продажи товара №2" numFmtId="2">
      <sharedItems containsSemiMixedTypes="0" containsString="0" containsNumber="1" containsInteger="1" minValue="7" maxValue="121"/>
    </cacheField>
    <cacheField name="Продажи товара №3" numFmtId="2">
      <sharedItems containsSemiMixedTypes="0" containsString="0" containsNumber="1" containsInteger="1" minValue="9" maxValue="95"/>
    </cacheField>
    <cacheField name="Продажи товара №4" numFmtId="2">
      <sharedItems containsSemiMixedTypes="0" containsString="0" containsNumber="1" minValue="1" maxValue="56"/>
    </cacheField>
    <cacheField name="Продажи товара №5" numFmtId="2">
      <sharedItems containsSemiMixedTypes="0" containsString="0" containsNumber="1" minValue="0.6" maxValue="21"/>
    </cacheField>
    <cacheField name="Суммарные продажи" numFmtId="0" formula="'Продажи товара №1' +'Продажи товара №2' +'Продажи товара №3' +'Продажи товара №4' +'Продажи товара №5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С-Петербург"/>
    <s v="С.Петербург"/>
    <x v="0"/>
    <x v="0"/>
    <x v="0"/>
    <x v="0"/>
    <n v="50"/>
    <n v="51"/>
    <n v="1"/>
    <n v="12"/>
  </r>
  <r>
    <s v="С-Петербург"/>
    <s v="С.Петербург"/>
    <x v="0"/>
    <x v="1"/>
    <x v="1"/>
    <x v="1"/>
    <n v="15"/>
    <n v="44"/>
    <n v="2"/>
    <n v="21"/>
  </r>
  <r>
    <s v="С-Петербург"/>
    <s v="С.Петербург"/>
    <x v="0"/>
    <x v="2"/>
    <x v="2"/>
    <x v="2"/>
    <n v="51"/>
    <n v="37"/>
    <n v="3"/>
    <n v="2"/>
  </r>
  <r>
    <s v="С-Петербург"/>
    <s v="С.Петербург"/>
    <x v="0"/>
    <x v="2"/>
    <x v="3"/>
    <x v="3"/>
    <n v="44"/>
    <n v="30"/>
    <n v="42"/>
    <n v="5"/>
  </r>
  <r>
    <s v="С-Петербург"/>
    <s v="С.Петербург"/>
    <x v="0"/>
    <x v="3"/>
    <x v="4"/>
    <x v="4"/>
    <n v="84"/>
    <n v="23"/>
    <n v="5"/>
    <n v="5"/>
  </r>
  <r>
    <s v="С-Петербург"/>
    <s v="С.Петербург"/>
    <x v="0"/>
    <x v="1"/>
    <x v="5"/>
    <x v="5"/>
    <n v="54"/>
    <n v="16"/>
    <n v="6"/>
    <n v="8"/>
  </r>
  <r>
    <s v="С-Петербург"/>
    <s v="Великий Новгород"/>
    <x v="1"/>
    <x v="4"/>
    <x v="6"/>
    <x v="6"/>
    <n v="121"/>
    <n v="9"/>
    <n v="7"/>
    <n v="8"/>
  </r>
  <r>
    <s v="С-Петербург"/>
    <s v="Великий Новгород"/>
    <x v="1"/>
    <x v="2"/>
    <x v="7"/>
    <x v="6"/>
    <n v="45"/>
    <n v="51"/>
    <n v="8"/>
    <n v="5"/>
  </r>
  <r>
    <s v="С-Петербург"/>
    <s v="Великий Новгород"/>
    <x v="1"/>
    <x v="5"/>
    <x v="8"/>
    <x v="6"/>
    <n v="7"/>
    <n v="26"/>
    <n v="9"/>
    <n v="4"/>
  </r>
  <r>
    <s v="С-Петербург"/>
    <s v="Великий Новгород"/>
    <x v="1"/>
    <x v="6"/>
    <x v="9"/>
    <x v="6"/>
    <n v="16"/>
    <n v="66"/>
    <n v="10"/>
    <n v="8"/>
  </r>
  <r>
    <s v="С-Петербург"/>
    <s v="Великий Новгород"/>
    <x v="1"/>
    <x v="1"/>
    <x v="10"/>
    <x v="7"/>
    <n v="8"/>
    <n v="15"/>
    <n v="11"/>
    <n v="1.61"/>
  </r>
  <r>
    <s v="С-Петербург"/>
    <s v="Великий Новгород"/>
    <x v="1"/>
    <x v="7"/>
    <x v="11"/>
    <x v="8"/>
    <n v="19"/>
    <n v="75"/>
    <n v="12"/>
    <n v="5"/>
  </r>
  <r>
    <s v="С-Петербург"/>
    <s v="Архангельск"/>
    <x v="2"/>
    <x v="2"/>
    <x v="12"/>
    <x v="9"/>
    <n v="51"/>
    <n v="45"/>
    <n v="13"/>
    <n v="4"/>
  </r>
  <r>
    <s v="С-Петербург"/>
    <s v="Архангельск"/>
    <x v="2"/>
    <x v="6"/>
    <x v="13"/>
    <x v="10"/>
    <n v="44"/>
    <n v="19"/>
    <n v="56"/>
    <n v="5"/>
  </r>
  <r>
    <s v="С-Петербург"/>
    <s v="Архангельск"/>
    <x v="2"/>
    <x v="8"/>
    <x v="14"/>
    <x v="11"/>
    <n v="37"/>
    <n v="16"/>
    <n v="53"/>
    <n v="2.08"/>
  </r>
  <r>
    <s v="С-Петербург"/>
    <s v="Архангельск"/>
    <x v="2"/>
    <x v="9"/>
    <x v="15"/>
    <x v="12"/>
    <n v="30"/>
    <n v="16"/>
    <n v="50"/>
    <n v="5"/>
  </r>
  <r>
    <s v="С-Петербург"/>
    <s v="Мурманск"/>
    <x v="3"/>
    <x v="10"/>
    <x v="16"/>
    <x v="13"/>
    <n v="23"/>
    <n v="16"/>
    <n v="47"/>
    <n v="1.59"/>
  </r>
  <r>
    <s v="С-Петербург"/>
    <s v="Мурманск"/>
    <x v="3"/>
    <x v="11"/>
    <x v="17"/>
    <x v="14"/>
    <n v="16"/>
    <n v="50"/>
    <n v="44"/>
    <n v="8"/>
  </r>
  <r>
    <s v="С-Петербург"/>
    <s v="Мурманск"/>
    <x v="3"/>
    <x v="12"/>
    <x v="18"/>
    <x v="1"/>
    <n v="9"/>
    <n v="65"/>
    <n v="41"/>
    <n v="1.02"/>
  </r>
  <r>
    <s v="С-Петербург"/>
    <s v="Мурманск"/>
    <x v="3"/>
    <x v="13"/>
    <x v="19"/>
    <x v="15"/>
    <n v="51"/>
    <n v="70"/>
    <n v="38"/>
    <n v="8"/>
  </r>
  <r>
    <s v="С-Петербург"/>
    <s v="Великие Луки"/>
    <x v="4"/>
    <x v="14"/>
    <x v="20"/>
    <x v="16"/>
    <n v="26"/>
    <n v="75"/>
    <n v="35"/>
    <n v="7"/>
  </r>
  <r>
    <s v="С-Петербург"/>
    <s v="Псков"/>
    <x v="4"/>
    <x v="15"/>
    <x v="21"/>
    <x v="17"/>
    <n v="66"/>
    <n v="80"/>
    <n v="32"/>
    <n v="1.06"/>
  </r>
  <r>
    <s v="С-Петербург"/>
    <s v="Псков"/>
    <x v="4"/>
    <x v="16"/>
    <x v="22"/>
    <x v="18"/>
    <n v="15"/>
    <n v="85"/>
    <n v="29"/>
    <n v="7"/>
  </r>
  <r>
    <s v="С-Петербург"/>
    <s v="Псков"/>
    <x v="4"/>
    <x v="16"/>
    <x v="23"/>
    <x v="19"/>
    <n v="75"/>
    <n v="90"/>
    <n v="26"/>
    <n v="7"/>
  </r>
  <r>
    <s v="С-Петербург"/>
    <s v="Псков"/>
    <x v="4"/>
    <x v="16"/>
    <x v="24"/>
    <x v="20"/>
    <n v="45"/>
    <n v="95"/>
    <n v="23"/>
    <n v="8"/>
  </r>
  <r>
    <s v="С-Петербург"/>
    <s v="Великие Луки"/>
    <x v="4"/>
    <x v="17"/>
    <x v="25"/>
    <x v="21"/>
    <n v="19"/>
    <n v="15"/>
    <n v="20"/>
    <n v="1.31"/>
  </r>
  <r>
    <s v="С-Петербург"/>
    <s v="Петрозаводск"/>
    <x v="5"/>
    <x v="18"/>
    <x v="26"/>
    <x v="3"/>
    <n v="18"/>
    <n v="23"/>
    <n v="17"/>
    <n v="0.6"/>
  </r>
  <r>
    <s v="С-Петербург"/>
    <s v="Петрозаводск"/>
    <x v="5"/>
    <x v="19"/>
    <x v="27"/>
    <x v="1"/>
    <n v="18"/>
    <n v="31"/>
    <n v="14"/>
    <n v="8"/>
  </r>
  <r>
    <s v="С-Петербург"/>
    <s v="Петрозаводск"/>
    <x v="6"/>
    <x v="20"/>
    <x v="28"/>
    <x v="22"/>
    <n v="10"/>
    <n v="39"/>
    <n v="11"/>
    <n v="5"/>
  </r>
  <r>
    <s v="С-Петербург"/>
    <s v="Петрозаводск"/>
    <x v="6"/>
    <x v="20"/>
    <x v="29"/>
    <x v="23"/>
    <n v="15"/>
    <n v="47"/>
    <n v="8"/>
    <n v="4"/>
  </r>
  <r>
    <s v="С-Петербург"/>
    <s v="Петрозаводск"/>
    <x v="5"/>
    <x v="21"/>
    <x v="30"/>
    <x v="24"/>
    <n v="51"/>
    <n v="55"/>
    <n v="5"/>
    <n v="5"/>
  </r>
  <r>
    <s v="С-Петербург"/>
    <s v="Петрозаводск"/>
    <x v="5"/>
    <x v="22"/>
    <x v="31"/>
    <x v="24"/>
    <n v="15"/>
    <n v="54"/>
    <n v="1.93"/>
    <n v="1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46BB9-4D04-4CC0-A262-D6E2BAE71501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86" firstHeaderRow="1" firstDataRow="1" firstDataCol="1"/>
  <pivotFields count="11">
    <pivotField showAll="0"/>
    <pivotField showAll="0"/>
    <pivotField axis="axisRow" showAll="0">
      <items count="8">
        <item x="5"/>
        <item x="4"/>
        <item x="0"/>
        <item x="6"/>
        <item x="1"/>
        <item x="2"/>
        <item x="3"/>
        <item t="default"/>
      </items>
    </pivotField>
    <pivotField axis="axisRow" showAll="0">
      <items count="24">
        <item x="10"/>
        <item x="1"/>
        <item x="5"/>
        <item x="11"/>
        <item x="18"/>
        <item x="19"/>
        <item x="4"/>
        <item x="7"/>
        <item x="0"/>
        <item x="2"/>
        <item x="12"/>
        <item x="14"/>
        <item x="15"/>
        <item x="20"/>
        <item x="8"/>
        <item x="16"/>
        <item x="17"/>
        <item x="9"/>
        <item x="13"/>
        <item x="21"/>
        <item x="22"/>
        <item x="3"/>
        <item x="6"/>
        <item t="default"/>
      </items>
    </pivotField>
    <pivotField axis="axisRow" showAll="0">
      <items count="33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"/>
        <item x="4"/>
        <item x="5"/>
        <item x="6"/>
        <item x="7"/>
        <item x="8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dragToRow="0" dragToCol="0" dragToPage="0" showAll="0" defaultSubtotal="0"/>
  </pivotFields>
  <rowFields count="3">
    <field x="3"/>
    <field x="2"/>
    <field x="4"/>
  </rowFields>
  <rowItems count="83">
    <i>
      <x/>
    </i>
    <i r="1">
      <x v="6"/>
    </i>
    <i r="2">
      <x v="8"/>
    </i>
    <i>
      <x v="1"/>
    </i>
    <i r="1">
      <x v="2"/>
    </i>
    <i r="2">
      <x v="11"/>
    </i>
    <i r="2">
      <x v="28"/>
    </i>
    <i r="1">
      <x v="4"/>
    </i>
    <i r="2">
      <x v="2"/>
    </i>
    <i>
      <x v="2"/>
    </i>
    <i r="1">
      <x v="4"/>
    </i>
    <i r="2">
      <x v="31"/>
    </i>
    <i>
      <x v="3"/>
    </i>
    <i r="1">
      <x v="6"/>
    </i>
    <i r="2">
      <x v="9"/>
    </i>
    <i>
      <x v="4"/>
    </i>
    <i r="1">
      <x/>
    </i>
    <i r="2">
      <x v="19"/>
    </i>
    <i>
      <x v="5"/>
    </i>
    <i r="1">
      <x/>
    </i>
    <i r="2">
      <x v="20"/>
    </i>
    <i>
      <x v="6"/>
    </i>
    <i r="1">
      <x v="4"/>
    </i>
    <i r="2">
      <x v="29"/>
    </i>
    <i>
      <x v="7"/>
    </i>
    <i r="1">
      <x v="4"/>
    </i>
    <i r="2">
      <x v="3"/>
    </i>
    <i>
      <x v="8"/>
    </i>
    <i r="1">
      <x v="2"/>
    </i>
    <i r="2">
      <x/>
    </i>
    <i>
      <x v="9"/>
    </i>
    <i r="1">
      <x v="2"/>
    </i>
    <i r="2">
      <x v="22"/>
    </i>
    <i r="2">
      <x v="26"/>
    </i>
    <i r="1">
      <x v="4"/>
    </i>
    <i r="2">
      <x v="30"/>
    </i>
    <i r="1">
      <x v="5"/>
    </i>
    <i r="2">
      <x v="4"/>
    </i>
    <i>
      <x v="10"/>
    </i>
    <i r="1">
      <x v="6"/>
    </i>
    <i r="2">
      <x v="10"/>
    </i>
    <i>
      <x v="11"/>
    </i>
    <i r="1">
      <x v="1"/>
    </i>
    <i r="2">
      <x v="13"/>
    </i>
    <i>
      <x v="12"/>
    </i>
    <i r="1">
      <x v="1"/>
    </i>
    <i r="2">
      <x v="14"/>
    </i>
    <i>
      <x v="13"/>
    </i>
    <i r="1">
      <x v="3"/>
    </i>
    <i r="2">
      <x v="21"/>
    </i>
    <i r="2">
      <x v="23"/>
    </i>
    <i>
      <x v="14"/>
    </i>
    <i r="1">
      <x v="5"/>
    </i>
    <i r="2">
      <x v="6"/>
    </i>
    <i>
      <x v="15"/>
    </i>
    <i r="1">
      <x v="1"/>
    </i>
    <i r="2">
      <x v="15"/>
    </i>
    <i r="2">
      <x v="16"/>
    </i>
    <i r="2">
      <x v="17"/>
    </i>
    <i>
      <x v="16"/>
    </i>
    <i r="1">
      <x v="1"/>
    </i>
    <i r="2">
      <x v="18"/>
    </i>
    <i>
      <x v="17"/>
    </i>
    <i r="1">
      <x v="5"/>
    </i>
    <i r="2">
      <x v="7"/>
    </i>
    <i>
      <x v="18"/>
    </i>
    <i r="1">
      <x v="6"/>
    </i>
    <i r="2">
      <x v="12"/>
    </i>
    <i>
      <x v="19"/>
    </i>
    <i r="1">
      <x/>
    </i>
    <i r="2">
      <x v="24"/>
    </i>
    <i>
      <x v="20"/>
    </i>
    <i r="1">
      <x/>
    </i>
    <i r="2">
      <x v="25"/>
    </i>
    <i>
      <x v="21"/>
    </i>
    <i r="1">
      <x v="2"/>
    </i>
    <i r="2">
      <x v="27"/>
    </i>
    <i>
      <x v="22"/>
    </i>
    <i r="1">
      <x v="4"/>
    </i>
    <i r="2">
      <x v="1"/>
    </i>
    <i r="1">
      <x v="5"/>
    </i>
    <i r="2">
      <x v="5"/>
    </i>
    <i t="grand">
      <x/>
    </i>
  </rowItems>
  <colItems count="1">
    <i/>
  </colItems>
  <dataFields count="1">
    <dataField name="Сумма по полю Суммарные продажи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052E4-5A62-42B4-8326-8AF08C8C6737}" name="Таблица1" displayName="Таблица1" ref="A1:E73" totalsRowShown="0">
  <autoFilter ref="A1:E73" xr:uid="{FC7052E4-5A62-42B4-8326-8AF08C8C6737}"/>
  <tableColumns count="5">
    <tableColumn id="1" xr3:uid="{4793805A-15E0-461F-A29B-0846DFE5661A}" name="Временная шкала" dataDxfId="3"/>
    <tableColumn id="2" xr3:uid="{769F5A93-EEF2-4DFE-AD08-A292513CE024}" name="Значения"/>
    <tableColumn id="3" xr3:uid="{AEDEF6D8-2034-4A84-96F9-3046FB2116B6}" name="Прогноз" dataDxfId="2">
      <calculatedColumnFormula>_xlfn.FORECAST.ETS(A2,$B$2:$B$61,$A$2:$A$61,1,1)</calculatedColumnFormula>
    </tableColumn>
    <tableColumn id="4" xr3:uid="{616D0AF3-03F5-47D3-B7E4-49036B04CF9B}" name="Привязка низкой вероятности" dataDxfId="1">
      <calculatedColumnFormula>C2-_xlfn.FORECAST.ETS.CONFINT(A2,$B$2:$B$61,$A$2:$A$61,0.95,1,1)</calculatedColumnFormula>
    </tableColumn>
    <tableColumn id="5" xr3:uid="{3E742862-F471-4A29-9A39-F47E5A0B1B1C}" name="Привязка высокой вероятности" dataDxfId="0">
      <calculatedColumnFormula>C2+_xlfn.FORECAST.ETS.CONFINT(A2,$B$2:$B$61,$A$2:$A$61,0.95,1,1)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47"/>
  <sheetViews>
    <sheetView showGridLines="0" topLeftCell="A19" zoomScaleNormal="100" workbookViewId="0">
      <selection activeCell="V37" sqref="V37"/>
    </sheetView>
  </sheetViews>
  <sheetFormatPr defaultColWidth="9.140625" defaultRowHeight="12.75" x14ac:dyDescent="0.2"/>
  <cols>
    <col min="1" max="1" width="12.28515625" style="1" customWidth="1"/>
    <col min="2" max="3" width="9.140625" style="1"/>
    <col min="4" max="4" width="10.42578125" style="1" customWidth="1"/>
    <col min="5" max="5" width="10.28515625" style="1" customWidth="1"/>
    <col min="6" max="13" width="9.140625" style="1"/>
    <col min="14" max="14" width="9.85546875" style="1" bestFit="1" customWidth="1"/>
    <col min="15" max="15" width="9.5703125" style="1" bestFit="1" customWidth="1"/>
    <col min="16" max="16384" width="9.140625" style="1"/>
  </cols>
  <sheetData>
    <row r="1" spans="1:11" ht="18" x14ac:dyDescent="0.25">
      <c r="A1" s="11" t="s">
        <v>61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2" t="s">
        <v>126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 t="s">
        <v>62</v>
      </c>
      <c r="B3" s="2"/>
      <c r="J3" s="2"/>
      <c r="K3" s="2"/>
    </row>
    <row r="5" spans="1:11" ht="51" x14ac:dyDescent="0.2">
      <c r="A5" s="3" t="s">
        <v>0</v>
      </c>
      <c r="B5" s="3" t="s">
        <v>127</v>
      </c>
      <c r="C5" s="3" t="s">
        <v>128</v>
      </c>
      <c r="D5" s="12" t="s">
        <v>82</v>
      </c>
      <c r="E5" s="12" t="s">
        <v>83</v>
      </c>
      <c r="F5" s="4"/>
      <c r="G5" s="4"/>
      <c r="H5" s="4"/>
      <c r="I5" s="4"/>
      <c r="J5" s="4"/>
      <c r="K5" s="4"/>
    </row>
    <row r="6" spans="1:11" x14ac:dyDescent="0.2">
      <c r="A6" s="5" t="s">
        <v>54</v>
      </c>
      <c r="B6" s="6">
        <v>7000</v>
      </c>
      <c r="C6" s="7">
        <v>4746.34</v>
      </c>
      <c r="D6" s="68">
        <f>C6/B6</f>
        <v>0.67804857142857144</v>
      </c>
      <c r="E6" s="67">
        <f>(C6/15*23)/B6</f>
        <v>1.0396744761904761</v>
      </c>
      <c r="G6" s="8"/>
    </row>
    <row r="7" spans="1:11" x14ac:dyDescent="0.2">
      <c r="A7" s="5" t="s">
        <v>55</v>
      </c>
      <c r="B7" s="6">
        <v>3010</v>
      </c>
      <c r="C7" s="7">
        <v>2269.8000000000002</v>
      </c>
      <c r="D7" s="68">
        <f t="shared" ref="D7:D12" si="0">C7/B7</f>
        <v>0.75408637873754158</v>
      </c>
      <c r="E7" s="67">
        <f t="shared" ref="E7:E12" si="1">(C7/15*23)/B7</f>
        <v>1.1562657807308971</v>
      </c>
      <c r="G7" s="8"/>
    </row>
    <row r="8" spans="1:11" x14ac:dyDescent="0.2">
      <c r="A8" s="5" t="s">
        <v>56</v>
      </c>
      <c r="B8" s="6">
        <v>1600</v>
      </c>
      <c r="C8" s="7">
        <v>755.94</v>
      </c>
      <c r="D8" s="68">
        <f t="shared" si="0"/>
        <v>0.47246250000000001</v>
      </c>
      <c r="E8" s="67">
        <f t="shared" si="1"/>
        <v>0.72444249999999999</v>
      </c>
      <c r="G8" s="8"/>
    </row>
    <row r="9" spans="1:11" x14ac:dyDescent="0.2">
      <c r="A9" s="5" t="s">
        <v>57</v>
      </c>
      <c r="B9" s="6">
        <v>4100</v>
      </c>
      <c r="C9" s="7">
        <v>3550.2220000000002</v>
      </c>
      <c r="D9" s="68">
        <f t="shared" si="0"/>
        <v>0.86590780487804886</v>
      </c>
      <c r="E9" s="67">
        <f t="shared" si="1"/>
        <v>1.3277253008130083</v>
      </c>
      <c r="G9" s="8"/>
    </row>
    <row r="10" spans="1:11" x14ac:dyDescent="0.2">
      <c r="A10" s="5" t="s">
        <v>58</v>
      </c>
      <c r="B10" s="6">
        <v>3600</v>
      </c>
      <c r="C10" s="7">
        <v>2776.92</v>
      </c>
      <c r="D10" s="68">
        <f t="shared" si="0"/>
        <v>0.77136666666666664</v>
      </c>
      <c r="E10" s="67">
        <f t="shared" si="1"/>
        <v>1.1827622222222223</v>
      </c>
      <c r="G10" s="8"/>
    </row>
    <row r="11" spans="1:11" x14ac:dyDescent="0.2">
      <c r="A11" s="5" t="s">
        <v>59</v>
      </c>
      <c r="B11" s="6">
        <v>1300</v>
      </c>
      <c r="C11" s="7">
        <v>841.6</v>
      </c>
      <c r="D11" s="68">
        <f t="shared" si="0"/>
        <v>0.64738461538461545</v>
      </c>
      <c r="E11" s="67">
        <f t="shared" si="1"/>
        <v>0.99265641025641027</v>
      </c>
      <c r="G11" s="8"/>
    </row>
    <row r="12" spans="1:11" x14ac:dyDescent="0.2">
      <c r="A12" s="9" t="s">
        <v>60</v>
      </c>
      <c r="B12" s="13">
        <f>SUM(B6:B11)</f>
        <v>20610</v>
      </c>
      <c r="C12" s="64">
        <f>SUM(C6:C11)</f>
        <v>14940.822</v>
      </c>
      <c r="D12" s="68">
        <f t="shared" si="0"/>
        <v>0.72493071324599712</v>
      </c>
      <c r="E12" s="67">
        <f t="shared" si="1"/>
        <v>1.1115604269771955</v>
      </c>
    </row>
    <row r="13" spans="1:11" x14ac:dyDescent="0.2">
      <c r="B13" s="10"/>
    </row>
    <row r="20" spans="1:15" s="11" customFormat="1" ht="18" x14ac:dyDescent="0.25">
      <c r="A20" s="11" t="s">
        <v>63</v>
      </c>
    </row>
    <row r="21" spans="1:15" s="2" customFormat="1" x14ac:dyDescent="0.2">
      <c r="A21" s="2" t="s">
        <v>131</v>
      </c>
    </row>
    <row r="22" spans="1:15" s="2" customFormat="1" x14ac:dyDescent="0.2">
      <c r="A22" s="1"/>
      <c r="C22" s="1"/>
      <c r="D22" s="1"/>
      <c r="E22" s="1"/>
      <c r="F22" s="1"/>
      <c r="G22" s="1"/>
      <c r="H22" s="1"/>
      <c r="I22" s="1"/>
    </row>
    <row r="24" spans="1:15" s="17" customFormat="1" ht="25.5" x14ac:dyDescent="0.2">
      <c r="A24" s="16" t="s">
        <v>64</v>
      </c>
      <c r="B24" s="16" t="s">
        <v>1</v>
      </c>
      <c r="C24" s="16" t="s">
        <v>2</v>
      </c>
      <c r="D24" s="16" t="s">
        <v>3</v>
      </c>
      <c r="E24" s="16" t="s">
        <v>4</v>
      </c>
      <c r="F24" s="16" t="s">
        <v>5</v>
      </c>
      <c r="G24" s="16" t="s">
        <v>6</v>
      </c>
      <c r="H24" s="16" t="s">
        <v>7</v>
      </c>
      <c r="I24" s="16" t="s">
        <v>8</v>
      </c>
      <c r="J24" s="16" t="s">
        <v>9</v>
      </c>
      <c r="K24" s="16" t="s">
        <v>10</v>
      </c>
      <c r="L24" s="16" t="s">
        <v>11</v>
      </c>
      <c r="M24" s="16" t="s">
        <v>12</v>
      </c>
      <c r="N24" s="16" t="s">
        <v>129</v>
      </c>
      <c r="O24" s="16" t="s">
        <v>130</v>
      </c>
    </row>
    <row r="25" spans="1:15" x14ac:dyDescent="0.2">
      <c r="A25" s="6">
        <v>2016</v>
      </c>
      <c r="B25" s="7">
        <v>5425.56</v>
      </c>
      <c r="C25" s="7">
        <v>6058.56</v>
      </c>
      <c r="D25" s="7">
        <v>7251.3</v>
      </c>
      <c r="E25" s="7">
        <v>8718.76</v>
      </c>
      <c r="F25" s="7">
        <v>7828.42</v>
      </c>
      <c r="G25" s="7">
        <v>8666.1</v>
      </c>
      <c r="H25" s="7">
        <v>8535.86</v>
      </c>
      <c r="I25" s="7">
        <v>9130.2000000000007</v>
      </c>
      <c r="J25" s="7">
        <v>9092.7199999999993</v>
      </c>
      <c r="K25" s="7">
        <v>8823.5043839127193</v>
      </c>
      <c r="L25" s="7">
        <v>8032.24</v>
      </c>
      <c r="M25" s="7">
        <v>8492.44</v>
      </c>
      <c r="N25" s="7">
        <f>SUM(B25:M25)</f>
        <v>96055.664383912721</v>
      </c>
      <c r="O25" s="7">
        <f>SUM(B25:D25)</f>
        <v>18735.420000000002</v>
      </c>
    </row>
    <row r="26" spans="1:15" x14ac:dyDescent="0.2">
      <c r="A26" s="15">
        <v>2017</v>
      </c>
      <c r="B26" s="7">
        <v>5954.1620000000003</v>
      </c>
      <c r="C26" s="7">
        <v>7400</v>
      </c>
      <c r="D26" s="7">
        <v>8600</v>
      </c>
      <c r="E26" s="7">
        <v>7405.0309137629793</v>
      </c>
      <c r="F26" s="7">
        <v>6747.9064908388564</v>
      </c>
      <c r="G26" s="7">
        <v>7925.2699694012626</v>
      </c>
      <c r="H26" s="7">
        <v>7913.9038713919053</v>
      </c>
      <c r="I26" s="7">
        <v>8277.8722915485396</v>
      </c>
      <c r="J26" s="7">
        <v>8204.1204669091767</v>
      </c>
      <c r="K26" s="7">
        <v>8154.8609903104207</v>
      </c>
      <c r="L26" s="7">
        <v>7680.7427230073426</v>
      </c>
      <c r="M26" s="7">
        <v>7579.7566603833639</v>
      </c>
      <c r="N26" s="7">
        <f>SUM(B26:M26)</f>
        <v>91843.626377553854</v>
      </c>
      <c r="O26" s="7">
        <f>SUM(B26:D26)</f>
        <v>21954.162</v>
      </c>
    </row>
    <row r="27" spans="1:15" x14ac:dyDescent="0.2">
      <c r="A27" s="18" t="s">
        <v>65</v>
      </c>
      <c r="B27" s="69">
        <f>(B26-B25)/B25</f>
        <v>9.7428099587876613E-2</v>
      </c>
      <c r="C27" s="69">
        <f t="shared" ref="C27:O27" si="2">(C26-C25)/C25</f>
        <v>0.22141234880895783</v>
      </c>
      <c r="D27" s="69">
        <f t="shared" si="2"/>
        <v>0.18599423551639013</v>
      </c>
      <c r="E27" s="69">
        <f t="shared" si="2"/>
        <v>-0.15067843205192263</v>
      </c>
      <c r="F27" s="69">
        <f t="shared" si="2"/>
        <v>-0.13802446843183475</v>
      </c>
      <c r="G27" s="69">
        <f t="shared" si="2"/>
        <v>-8.5485977613775244E-2</v>
      </c>
      <c r="H27" s="69">
        <f t="shared" si="2"/>
        <v>-7.2863909273124819E-2</v>
      </c>
      <c r="I27" s="69">
        <f t="shared" si="2"/>
        <v>-9.3352578087167973E-2</v>
      </c>
      <c r="J27" s="69">
        <f t="shared" si="2"/>
        <v>-9.7726481524870748E-2</v>
      </c>
      <c r="K27" s="69">
        <f t="shared" si="2"/>
        <v>-7.5779799556895955E-2</v>
      </c>
      <c r="L27" s="69">
        <f t="shared" si="2"/>
        <v>-4.3760803585632044E-2</v>
      </c>
      <c r="M27" s="69">
        <f t="shared" si="2"/>
        <v>-0.10747009571061281</v>
      </c>
      <c r="N27" s="69">
        <f t="shared" si="2"/>
        <v>-4.3849970049910911E-2</v>
      </c>
      <c r="O27" s="69">
        <f t="shared" si="2"/>
        <v>0.17179983154901241</v>
      </c>
    </row>
    <row r="35" spans="1:17" ht="18" x14ac:dyDescent="0.25">
      <c r="A35" s="11" t="s">
        <v>72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7" x14ac:dyDescent="0.2">
      <c r="A36" s="2" t="s">
        <v>134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7" x14ac:dyDescent="0.2">
      <c r="B37" s="2"/>
      <c r="J37" s="2"/>
      <c r="K37" s="2"/>
      <c r="L37" s="2"/>
      <c r="M37" s="2"/>
      <c r="N37" s="2"/>
    </row>
    <row r="38" spans="1:17" ht="25.5" x14ac:dyDescent="0.2">
      <c r="A38" s="16" t="s">
        <v>64</v>
      </c>
      <c r="B38" s="16" t="s">
        <v>1</v>
      </c>
      <c r="C38" s="16" t="s">
        <v>2</v>
      </c>
      <c r="D38" s="16" t="s">
        <v>3</v>
      </c>
      <c r="E38" s="16" t="s">
        <v>4</v>
      </c>
      <c r="F38" s="16" t="s">
        <v>5</v>
      </c>
      <c r="G38" s="16" t="s">
        <v>6</v>
      </c>
      <c r="H38" s="16" t="s">
        <v>7</v>
      </c>
      <c r="I38" s="16" t="s">
        <v>8</v>
      </c>
      <c r="J38" s="16" t="s">
        <v>9</v>
      </c>
      <c r="K38" s="16" t="s">
        <v>10</v>
      </c>
      <c r="L38" s="16" t="s">
        <v>11</v>
      </c>
      <c r="M38" s="16" t="s">
        <v>12</v>
      </c>
      <c r="N38" s="19" t="s">
        <v>86</v>
      </c>
      <c r="O38" s="19" t="s">
        <v>87</v>
      </c>
      <c r="P38" s="19" t="s">
        <v>88</v>
      </c>
      <c r="Q38" s="19" t="s">
        <v>89</v>
      </c>
    </row>
    <row r="39" spans="1:17" x14ac:dyDescent="0.2">
      <c r="A39" s="5" t="s">
        <v>66</v>
      </c>
      <c r="B39" s="14">
        <v>3866.4</v>
      </c>
      <c r="C39" s="14">
        <v>3715.2</v>
      </c>
      <c r="D39" s="14">
        <v>4747.5</v>
      </c>
      <c r="E39" s="14">
        <v>6485.76</v>
      </c>
      <c r="F39" s="14">
        <v>5653.06</v>
      </c>
      <c r="G39" s="14">
        <v>5059</v>
      </c>
      <c r="H39" s="14">
        <v>5828</v>
      </c>
      <c r="I39" s="14">
        <v>6703.8</v>
      </c>
      <c r="J39" s="14">
        <v>6605.86</v>
      </c>
      <c r="K39" s="14">
        <v>5681</v>
      </c>
      <c r="L39" s="14">
        <v>6261.5</v>
      </c>
      <c r="M39" s="14">
        <v>5533.8</v>
      </c>
      <c r="N39" s="19">
        <f>(B39+C39+D39)/SUM($B$39:$D$44)</f>
        <v>0.42982199259522674</v>
      </c>
      <c r="O39" s="19">
        <f>(E39+F39+G39)/SUM($E$39:$G$44)</f>
        <v>0.53470853757954018</v>
      </c>
      <c r="P39" s="19">
        <f>(H39+I39+J39)/SUM($H$39:$J$44)</f>
        <v>0.51565461789604983</v>
      </c>
      <c r="Q39" s="19">
        <f>(K39+L39+M39)/SUM($K$39:$M$44)</f>
        <v>0.49901874086449594</v>
      </c>
    </row>
    <row r="40" spans="1:17" x14ac:dyDescent="0.2">
      <c r="A40" s="5" t="s">
        <v>67</v>
      </c>
      <c r="B40" s="14">
        <v>1253</v>
      </c>
      <c r="C40" s="14">
        <v>5858</v>
      </c>
      <c r="D40" s="14">
        <v>1547</v>
      </c>
      <c r="E40" s="14">
        <v>1944.98</v>
      </c>
      <c r="F40" s="14">
        <v>1725</v>
      </c>
      <c r="G40" s="14">
        <v>1877</v>
      </c>
      <c r="H40" s="14">
        <v>2148</v>
      </c>
      <c r="I40" s="14">
        <v>2180.06</v>
      </c>
      <c r="J40" s="14">
        <v>2033</v>
      </c>
      <c r="K40" s="14">
        <v>2078</v>
      </c>
      <c r="L40" s="14">
        <v>2041</v>
      </c>
      <c r="M40" s="14">
        <v>1937</v>
      </c>
      <c r="N40" s="19">
        <f t="shared" ref="N40:N44" si="3">(B40+C40+D40)/SUM($B$39:$D$44)</f>
        <v>0.30183864287656625</v>
      </c>
      <c r="O40" s="19">
        <f t="shared" ref="O40:O44" si="4">(E40+F40+G40)/SUM($E$39:$G$44)</f>
        <v>0.17246474051844699</v>
      </c>
      <c r="P40" s="19">
        <f t="shared" ref="P40:P44" si="5">(H40+I40+J40)/SUM($H$39:$J$44)</f>
        <v>0.17139556057082456</v>
      </c>
      <c r="Q40" s="19">
        <f t="shared" ref="Q40:Q44" si="6">(K40+L40+M40)/SUM($K$39:$M$44)</f>
        <v>0.17292318709769161</v>
      </c>
    </row>
    <row r="41" spans="1:17" x14ac:dyDescent="0.2">
      <c r="A41" s="5" t="s">
        <v>68</v>
      </c>
      <c r="B41" s="14">
        <v>700.3</v>
      </c>
      <c r="C41" s="14">
        <v>726.8</v>
      </c>
      <c r="D41" s="14">
        <v>848</v>
      </c>
      <c r="E41" s="14">
        <v>1118</v>
      </c>
      <c r="F41" s="14">
        <v>1140.2</v>
      </c>
      <c r="G41" s="14">
        <v>1009.8</v>
      </c>
      <c r="H41" s="14">
        <v>1088</v>
      </c>
      <c r="I41" s="14">
        <v>1211</v>
      </c>
      <c r="J41" s="14">
        <v>1118</v>
      </c>
      <c r="K41" s="14">
        <v>1050</v>
      </c>
      <c r="L41" s="14">
        <v>1138</v>
      </c>
      <c r="M41" s="14">
        <v>1114</v>
      </c>
      <c r="N41" s="19">
        <f t="shared" si="3"/>
        <v>7.9315441950620916E-2</v>
      </c>
      <c r="O41" s="19">
        <f t="shared" si="4"/>
        <v>0.10160750030003439</v>
      </c>
      <c r="P41" s="19">
        <f t="shared" si="5"/>
        <v>9.2069345434645733E-2</v>
      </c>
      <c r="Q41" s="19">
        <f t="shared" si="6"/>
        <v>9.4285396928100673E-2</v>
      </c>
    </row>
    <row r="42" spans="1:17" x14ac:dyDescent="0.2">
      <c r="A42" s="5" t="s">
        <v>69</v>
      </c>
      <c r="B42" s="14">
        <v>185.6</v>
      </c>
      <c r="C42" s="14">
        <v>191.8</v>
      </c>
      <c r="D42" s="14">
        <v>219.6</v>
      </c>
      <c r="E42" s="14">
        <v>273.2</v>
      </c>
      <c r="F42" s="14">
        <v>227.9</v>
      </c>
      <c r="G42" s="14">
        <v>233.6</v>
      </c>
      <c r="H42" s="14">
        <v>262.60000000000002</v>
      </c>
      <c r="I42" s="14">
        <v>258.39999999999998</v>
      </c>
      <c r="J42" s="14">
        <v>286.10000000000002</v>
      </c>
      <c r="K42" s="14">
        <v>287.5</v>
      </c>
      <c r="L42" s="14">
        <v>344.5</v>
      </c>
      <c r="M42" s="14">
        <v>342</v>
      </c>
      <c r="N42" s="19">
        <f t="shared" si="3"/>
        <v>2.0812851674440986E-2</v>
      </c>
      <c r="O42" s="19">
        <f t="shared" si="4"/>
        <v>2.2843032579692554E-2</v>
      </c>
      <c r="P42" s="19">
        <f t="shared" si="5"/>
        <v>2.1746903336348426E-2</v>
      </c>
      <c r="Q42" s="19">
        <f t="shared" si="6"/>
        <v>2.7811622231365855E-2</v>
      </c>
    </row>
    <row r="43" spans="1:17" x14ac:dyDescent="0.2">
      <c r="A43" s="5" t="s">
        <v>70</v>
      </c>
      <c r="B43" s="14">
        <v>906</v>
      </c>
      <c r="C43" s="14">
        <v>987</v>
      </c>
      <c r="D43" s="14">
        <v>1295</v>
      </c>
      <c r="E43" s="14">
        <v>1166</v>
      </c>
      <c r="F43" s="14">
        <v>1016</v>
      </c>
      <c r="G43" s="14">
        <v>989</v>
      </c>
      <c r="H43" s="14">
        <v>1638.49</v>
      </c>
      <c r="I43" s="14">
        <v>1487.5</v>
      </c>
      <c r="J43" s="14">
        <v>1594</v>
      </c>
      <c r="K43" s="14">
        <v>1562</v>
      </c>
      <c r="L43" s="14">
        <v>1799.4</v>
      </c>
      <c r="M43" s="14">
        <v>1231.6400000000001</v>
      </c>
      <c r="N43" s="19">
        <f t="shared" si="3"/>
        <v>0.11114132518947716</v>
      </c>
      <c r="O43" s="19">
        <f t="shared" si="4"/>
        <v>9.8591610603246338E-2</v>
      </c>
      <c r="P43" s="19">
        <f t="shared" si="5"/>
        <v>0.1271777552701415</v>
      </c>
      <c r="Q43" s="19">
        <f t="shared" si="6"/>
        <v>0.13114978785785691</v>
      </c>
    </row>
    <row r="44" spans="1:17" x14ac:dyDescent="0.2">
      <c r="A44" s="5" t="s">
        <v>71</v>
      </c>
      <c r="B44" s="14">
        <v>541</v>
      </c>
      <c r="C44" s="14">
        <v>524</v>
      </c>
      <c r="D44" s="14">
        <v>572</v>
      </c>
      <c r="E44" s="14">
        <v>747.54</v>
      </c>
      <c r="F44" s="14">
        <v>765.94</v>
      </c>
      <c r="G44" s="14">
        <v>731</v>
      </c>
      <c r="H44" s="14">
        <v>858.52</v>
      </c>
      <c r="I44" s="14">
        <v>943</v>
      </c>
      <c r="J44" s="14">
        <v>869</v>
      </c>
      <c r="K44" s="14">
        <v>863.99</v>
      </c>
      <c r="L44" s="14">
        <v>809</v>
      </c>
      <c r="M44" s="14">
        <v>947</v>
      </c>
      <c r="N44" s="19">
        <f t="shared" si="3"/>
        <v>5.7069745713668164E-2</v>
      </c>
      <c r="O44" s="19">
        <f t="shared" si="4"/>
        <v>6.9784578419039525E-2</v>
      </c>
      <c r="P44" s="19">
        <f t="shared" si="5"/>
        <v>7.1955817491990079E-2</v>
      </c>
      <c r="Q44" s="19">
        <f t="shared" si="6"/>
        <v>7.4811265020488932E-2</v>
      </c>
    </row>
    <row r="45" spans="1:17" x14ac:dyDescent="0.2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52"/>
      <c r="O45" s="52"/>
      <c r="P45" s="52"/>
      <c r="Q45" s="52"/>
    </row>
    <row r="46" spans="1:17" x14ac:dyDescent="0.2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spans="1:17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4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K37"/>
  <sheetViews>
    <sheetView showGridLines="0" workbookViewId="0">
      <pane ySplit="4" topLeftCell="A5" activePane="bottomLeft" state="frozen"/>
      <selection pane="bottomLeft" activeCell="K21" sqref="K21"/>
    </sheetView>
  </sheetViews>
  <sheetFormatPr defaultColWidth="9.140625" defaultRowHeight="12.75" x14ac:dyDescent="0.2"/>
  <cols>
    <col min="1" max="1" width="14.28515625" style="1" customWidth="1"/>
    <col min="2" max="2" width="28.28515625" style="1" bestFit="1" customWidth="1"/>
    <col min="3" max="3" width="14.85546875" style="1" customWidth="1"/>
    <col min="4" max="4" width="10.5703125" style="1" bestFit="1" customWidth="1"/>
    <col min="5" max="5" width="15" style="1" customWidth="1"/>
    <col min="6" max="6" width="12.85546875" style="1" customWidth="1"/>
    <col min="7" max="10" width="10.5703125" style="1" customWidth="1"/>
    <col min="11" max="16384" width="9.140625" style="1"/>
  </cols>
  <sheetData>
    <row r="1" spans="1:10" s="11" customFormat="1" ht="18" x14ac:dyDescent="0.25">
      <c r="A1" s="11" t="s">
        <v>80</v>
      </c>
    </row>
    <row r="2" spans="1:10" x14ac:dyDescent="0.2">
      <c r="A2" s="2" t="s">
        <v>132</v>
      </c>
    </row>
    <row r="3" spans="1:10" ht="13.5" thickBot="1" x14ac:dyDescent="0.25"/>
    <row r="4" spans="1:10" s="22" customFormat="1" ht="23.25" thickBot="1" x14ac:dyDescent="0.25">
      <c r="A4" s="25" t="s">
        <v>13</v>
      </c>
      <c r="B4" s="21" t="s">
        <v>14</v>
      </c>
      <c r="C4" s="21" t="s">
        <v>15</v>
      </c>
      <c r="D4" s="21" t="s">
        <v>16</v>
      </c>
      <c r="E4" s="21" t="s">
        <v>91</v>
      </c>
      <c r="F4" s="26" t="s">
        <v>17</v>
      </c>
      <c r="G4" s="26" t="s">
        <v>18</v>
      </c>
      <c r="H4" s="26" t="s">
        <v>19</v>
      </c>
      <c r="I4" s="26" t="s">
        <v>20</v>
      </c>
      <c r="J4" s="27" t="s">
        <v>21</v>
      </c>
    </row>
    <row r="5" spans="1:10" x14ac:dyDescent="0.2">
      <c r="A5" s="23" t="s">
        <v>79</v>
      </c>
      <c r="B5" s="24" t="s">
        <v>76</v>
      </c>
      <c r="C5" s="24" t="s">
        <v>22</v>
      </c>
      <c r="D5" s="24" t="s">
        <v>45</v>
      </c>
      <c r="E5" s="28" t="s">
        <v>92</v>
      </c>
      <c r="F5" s="53">
        <v>10</v>
      </c>
      <c r="G5" s="54">
        <v>50</v>
      </c>
      <c r="H5" s="54">
        <v>51</v>
      </c>
      <c r="I5" s="54">
        <v>1</v>
      </c>
      <c r="J5" s="55">
        <v>12</v>
      </c>
    </row>
    <row r="6" spans="1:10" x14ac:dyDescent="0.2">
      <c r="A6" s="23" t="s">
        <v>79</v>
      </c>
      <c r="B6" s="24" t="s">
        <v>76</v>
      </c>
      <c r="C6" s="20" t="s">
        <v>22</v>
      </c>
      <c r="D6" s="24" t="s">
        <v>49</v>
      </c>
      <c r="E6" s="28" t="s">
        <v>93</v>
      </c>
      <c r="F6" s="56">
        <v>15</v>
      </c>
      <c r="G6" s="57">
        <v>15</v>
      </c>
      <c r="H6" s="57">
        <v>44</v>
      </c>
      <c r="I6" s="57">
        <v>2</v>
      </c>
      <c r="J6" s="58">
        <v>21</v>
      </c>
    </row>
    <row r="7" spans="1:10" x14ac:dyDescent="0.2">
      <c r="A7" s="23" t="s">
        <v>79</v>
      </c>
      <c r="B7" s="24" t="s">
        <v>76</v>
      </c>
      <c r="C7" s="20" t="s">
        <v>22</v>
      </c>
      <c r="D7" s="24" t="s">
        <v>47</v>
      </c>
      <c r="E7" s="28" t="s">
        <v>94</v>
      </c>
      <c r="F7" s="56">
        <v>20</v>
      </c>
      <c r="G7" s="57">
        <v>51</v>
      </c>
      <c r="H7" s="57">
        <v>37</v>
      </c>
      <c r="I7" s="57">
        <v>3</v>
      </c>
      <c r="J7" s="58">
        <v>2</v>
      </c>
    </row>
    <row r="8" spans="1:10" x14ac:dyDescent="0.2">
      <c r="A8" s="23" t="s">
        <v>79</v>
      </c>
      <c r="B8" s="24" t="s">
        <v>76</v>
      </c>
      <c r="C8" s="20" t="s">
        <v>22</v>
      </c>
      <c r="D8" s="24" t="s">
        <v>47</v>
      </c>
      <c r="E8" s="28" t="s">
        <v>95</v>
      </c>
      <c r="F8" s="56">
        <v>25</v>
      </c>
      <c r="G8" s="57">
        <v>44</v>
      </c>
      <c r="H8" s="57">
        <v>30</v>
      </c>
      <c r="I8" s="57">
        <v>42</v>
      </c>
      <c r="J8" s="58">
        <v>5</v>
      </c>
    </row>
    <row r="9" spans="1:10" x14ac:dyDescent="0.2">
      <c r="A9" s="23" t="s">
        <v>79</v>
      </c>
      <c r="B9" s="24" t="s">
        <v>76</v>
      </c>
      <c r="C9" s="20" t="s">
        <v>22</v>
      </c>
      <c r="D9" s="24" t="s">
        <v>50</v>
      </c>
      <c r="E9" s="28" t="s">
        <v>96</v>
      </c>
      <c r="F9" s="56">
        <v>12</v>
      </c>
      <c r="G9" s="57">
        <v>84</v>
      </c>
      <c r="H9" s="57">
        <v>23</v>
      </c>
      <c r="I9" s="57">
        <v>5</v>
      </c>
      <c r="J9" s="58">
        <v>5</v>
      </c>
    </row>
    <row r="10" spans="1:10" x14ac:dyDescent="0.2">
      <c r="A10" s="23" t="s">
        <v>79</v>
      </c>
      <c r="B10" s="24" t="s">
        <v>76</v>
      </c>
      <c r="C10" s="20" t="s">
        <v>22</v>
      </c>
      <c r="D10" s="24" t="s">
        <v>49</v>
      </c>
      <c r="E10" s="28" t="s">
        <v>97</v>
      </c>
      <c r="F10" s="56">
        <v>14</v>
      </c>
      <c r="G10" s="57">
        <v>54</v>
      </c>
      <c r="H10" s="57">
        <v>16</v>
      </c>
      <c r="I10" s="57">
        <v>6</v>
      </c>
      <c r="J10" s="58">
        <v>8</v>
      </c>
    </row>
    <row r="11" spans="1:10" x14ac:dyDescent="0.2">
      <c r="A11" s="23" t="s">
        <v>79</v>
      </c>
      <c r="B11" s="20" t="s">
        <v>77</v>
      </c>
      <c r="C11" s="20" t="s">
        <v>23</v>
      </c>
      <c r="D11" s="24" t="s">
        <v>48</v>
      </c>
      <c r="E11" s="28" t="s">
        <v>98</v>
      </c>
      <c r="F11" s="56">
        <v>16</v>
      </c>
      <c r="G11" s="57">
        <v>121</v>
      </c>
      <c r="H11" s="57">
        <v>9</v>
      </c>
      <c r="I11" s="57">
        <v>7</v>
      </c>
      <c r="J11" s="58">
        <v>8</v>
      </c>
    </row>
    <row r="12" spans="1:10" x14ac:dyDescent="0.2">
      <c r="A12" s="23" t="s">
        <v>79</v>
      </c>
      <c r="B12" s="20" t="s">
        <v>77</v>
      </c>
      <c r="C12" s="20" t="s">
        <v>23</v>
      </c>
      <c r="D12" s="24" t="s">
        <v>47</v>
      </c>
      <c r="E12" s="28" t="s">
        <v>99</v>
      </c>
      <c r="F12" s="56">
        <v>16</v>
      </c>
      <c r="G12" s="57">
        <v>45</v>
      </c>
      <c r="H12" s="57">
        <v>51</v>
      </c>
      <c r="I12" s="57">
        <v>8</v>
      </c>
      <c r="J12" s="58">
        <v>5</v>
      </c>
    </row>
    <row r="13" spans="1:10" x14ac:dyDescent="0.2">
      <c r="A13" s="23" t="s">
        <v>79</v>
      </c>
      <c r="B13" s="20" t="s">
        <v>77</v>
      </c>
      <c r="C13" s="20" t="s">
        <v>23</v>
      </c>
      <c r="D13" s="24" t="s">
        <v>46</v>
      </c>
      <c r="E13" s="28" t="s">
        <v>100</v>
      </c>
      <c r="F13" s="56">
        <v>16</v>
      </c>
      <c r="G13" s="57">
        <v>7</v>
      </c>
      <c r="H13" s="57">
        <v>26</v>
      </c>
      <c r="I13" s="57">
        <v>9</v>
      </c>
      <c r="J13" s="58">
        <v>4</v>
      </c>
    </row>
    <row r="14" spans="1:10" x14ac:dyDescent="0.2">
      <c r="A14" s="23" t="s">
        <v>79</v>
      </c>
      <c r="B14" s="20" t="s">
        <v>77</v>
      </c>
      <c r="C14" s="20" t="s">
        <v>23</v>
      </c>
      <c r="D14" s="24" t="s">
        <v>51</v>
      </c>
      <c r="E14" s="28" t="s">
        <v>101</v>
      </c>
      <c r="F14" s="56">
        <v>16</v>
      </c>
      <c r="G14" s="57">
        <v>16</v>
      </c>
      <c r="H14" s="57">
        <v>66</v>
      </c>
      <c r="I14" s="57">
        <v>10</v>
      </c>
      <c r="J14" s="58">
        <v>8</v>
      </c>
    </row>
    <row r="15" spans="1:10" x14ac:dyDescent="0.2">
      <c r="A15" s="23" t="s">
        <v>79</v>
      </c>
      <c r="B15" s="20" t="s">
        <v>77</v>
      </c>
      <c r="C15" s="20" t="s">
        <v>23</v>
      </c>
      <c r="D15" s="24" t="s">
        <v>49</v>
      </c>
      <c r="E15" s="28" t="s">
        <v>102</v>
      </c>
      <c r="F15" s="56">
        <v>50</v>
      </c>
      <c r="G15" s="57">
        <v>8</v>
      </c>
      <c r="H15" s="57">
        <v>15</v>
      </c>
      <c r="I15" s="57">
        <v>11</v>
      </c>
      <c r="J15" s="58">
        <v>1.61</v>
      </c>
    </row>
    <row r="16" spans="1:10" x14ac:dyDescent="0.2">
      <c r="A16" s="23" t="s">
        <v>79</v>
      </c>
      <c r="B16" s="20" t="s">
        <v>77</v>
      </c>
      <c r="C16" s="20" t="s">
        <v>23</v>
      </c>
      <c r="D16" s="24" t="s">
        <v>52</v>
      </c>
      <c r="E16" s="28" t="s">
        <v>103</v>
      </c>
      <c r="F16" s="56">
        <v>65</v>
      </c>
      <c r="G16" s="57">
        <v>19</v>
      </c>
      <c r="H16" s="57">
        <v>75</v>
      </c>
      <c r="I16" s="57">
        <v>12</v>
      </c>
      <c r="J16" s="58">
        <v>5</v>
      </c>
    </row>
    <row r="17" spans="1:11" x14ac:dyDescent="0.2">
      <c r="A17" s="23" t="s">
        <v>79</v>
      </c>
      <c r="B17" s="20" t="s">
        <v>75</v>
      </c>
      <c r="C17" s="20" t="s">
        <v>24</v>
      </c>
      <c r="D17" s="24" t="s">
        <v>47</v>
      </c>
      <c r="E17" s="28" t="s">
        <v>104</v>
      </c>
      <c r="F17" s="56">
        <v>70</v>
      </c>
      <c r="G17" s="57">
        <v>51</v>
      </c>
      <c r="H17" s="57">
        <v>45</v>
      </c>
      <c r="I17" s="57">
        <v>13</v>
      </c>
      <c r="J17" s="58">
        <v>4</v>
      </c>
    </row>
    <row r="18" spans="1:11" x14ac:dyDescent="0.2">
      <c r="A18" s="23" t="s">
        <v>79</v>
      </c>
      <c r="B18" s="20" t="s">
        <v>75</v>
      </c>
      <c r="C18" s="20" t="s">
        <v>24</v>
      </c>
      <c r="D18" s="24" t="s">
        <v>51</v>
      </c>
      <c r="E18" s="28" t="s">
        <v>105</v>
      </c>
      <c r="F18" s="56">
        <v>75</v>
      </c>
      <c r="G18" s="57">
        <v>44</v>
      </c>
      <c r="H18" s="57">
        <v>19</v>
      </c>
      <c r="I18" s="57">
        <v>56</v>
      </c>
      <c r="J18" s="58">
        <v>5</v>
      </c>
    </row>
    <row r="19" spans="1:11" x14ac:dyDescent="0.2">
      <c r="A19" s="23" t="s">
        <v>79</v>
      </c>
      <c r="B19" s="20" t="s">
        <v>75</v>
      </c>
      <c r="C19" s="20" t="s">
        <v>24</v>
      </c>
      <c r="D19" s="20" t="s">
        <v>25</v>
      </c>
      <c r="E19" s="28" t="s">
        <v>108</v>
      </c>
      <c r="F19" s="56">
        <v>80</v>
      </c>
      <c r="G19" s="57">
        <v>37</v>
      </c>
      <c r="H19" s="57">
        <v>16</v>
      </c>
      <c r="I19" s="57">
        <v>53</v>
      </c>
      <c r="J19" s="58">
        <v>2.08</v>
      </c>
    </row>
    <row r="20" spans="1:11" x14ac:dyDescent="0.2">
      <c r="A20" s="23" t="s">
        <v>79</v>
      </c>
      <c r="B20" s="20" t="s">
        <v>75</v>
      </c>
      <c r="C20" s="20" t="s">
        <v>24</v>
      </c>
      <c r="D20" s="20" t="s">
        <v>26</v>
      </c>
      <c r="E20" s="28" t="s">
        <v>109</v>
      </c>
      <c r="F20" s="56">
        <v>85</v>
      </c>
      <c r="G20" s="57">
        <v>30</v>
      </c>
      <c r="H20" s="57">
        <v>16</v>
      </c>
      <c r="I20" s="57">
        <v>50</v>
      </c>
      <c r="J20" s="58">
        <v>5</v>
      </c>
    </row>
    <row r="21" spans="1:11" x14ac:dyDescent="0.2">
      <c r="A21" s="23" t="s">
        <v>79</v>
      </c>
      <c r="B21" s="20" t="s">
        <v>78</v>
      </c>
      <c r="C21" s="20" t="s">
        <v>27</v>
      </c>
      <c r="D21" s="20" t="s">
        <v>28</v>
      </c>
      <c r="E21" s="28" t="s">
        <v>110</v>
      </c>
      <c r="F21" s="56">
        <v>90</v>
      </c>
      <c r="G21" s="57">
        <v>23</v>
      </c>
      <c r="H21" s="57">
        <v>16</v>
      </c>
      <c r="I21" s="57">
        <v>47</v>
      </c>
      <c r="J21" s="58">
        <v>1.59</v>
      </c>
      <c r="K21" s="80"/>
    </row>
    <row r="22" spans="1:11" x14ac:dyDescent="0.2">
      <c r="A22" s="23" t="s">
        <v>79</v>
      </c>
      <c r="B22" s="20" t="s">
        <v>78</v>
      </c>
      <c r="C22" s="20" t="s">
        <v>27</v>
      </c>
      <c r="D22" s="20" t="s">
        <v>29</v>
      </c>
      <c r="E22" s="28" t="s">
        <v>111</v>
      </c>
      <c r="F22" s="56">
        <v>95</v>
      </c>
      <c r="G22" s="57">
        <v>16</v>
      </c>
      <c r="H22" s="57">
        <v>50</v>
      </c>
      <c r="I22" s="57">
        <v>44</v>
      </c>
      <c r="J22" s="58">
        <v>8</v>
      </c>
    </row>
    <row r="23" spans="1:11" x14ac:dyDescent="0.2">
      <c r="A23" s="23" t="s">
        <v>79</v>
      </c>
      <c r="B23" s="20" t="s">
        <v>78</v>
      </c>
      <c r="C23" s="20" t="s">
        <v>27</v>
      </c>
      <c r="D23" s="20" t="s">
        <v>30</v>
      </c>
      <c r="E23" s="28" t="s">
        <v>112</v>
      </c>
      <c r="F23" s="56">
        <v>15</v>
      </c>
      <c r="G23" s="57">
        <v>9</v>
      </c>
      <c r="H23" s="57">
        <v>65</v>
      </c>
      <c r="I23" s="57">
        <v>41</v>
      </c>
      <c r="J23" s="58">
        <v>1.02</v>
      </c>
    </row>
    <row r="24" spans="1:11" x14ac:dyDescent="0.2">
      <c r="A24" s="23" t="s">
        <v>79</v>
      </c>
      <c r="B24" s="20" t="s">
        <v>78</v>
      </c>
      <c r="C24" s="20" t="s">
        <v>27</v>
      </c>
      <c r="D24" s="20" t="s">
        <v>31</v>
      </c>
      <c r="E24" s="28" t="s">
        <v>113</v>
      </c>
      <c r="F24" s="56">
        <v>23</v>
      </c>
      <c r="G24" s="57">
        <v>51</v>
      </c>
      <c r="H24" s="57">
        <v>70</v>
      </c>
      <c r="I24" s="57">
        <v>38</v>
      </c>
      <c r="J24" s="58">
        <v>8</v>
      </c>
    </row>
    <row r="25" spans="1:11" x14ac:dyDescent="0.2">
      <c r="A25" s="23" t="s">
        <v>79</v>
      </c>
      <c r="B25" s="20" t="s">
        <v>32</v>
      </c>
      <c r="C25" s="20" t="s">
        <v>33</v>
      </c>
      <c r="D25" s="20" t="s">
        <v>34</v>
      </c>
      <c r="E25" s="28" t="s">
        <v>114</v>
      </c>
      <c r="F25" s="56">
        <v>31</v>
      </c>
      <c r="G25" s="57">
        <v>26</v>
      </c>
      <c r="H25" s="57">
        <v>75</v>
      </c>
      <c r="I25" s="57">
        <v>35</v>
      </c>
      <c r="J25" s="58">
        <v>7</v>
      </c>
    </row>
    <row r="26" spans="1:11" x14ac:dyDescent="0.2">
      <c r="A26" s="23" t="s">
        <v>79</v>
      </c>
      <c r="B26" s="20" t="s">
        <v>74</v>
      </c>
      <c r="C26" s="20" t="s">
        <v>33</v>
      </c>
      <c r="D26" s="20" t="s">
        <v>35</v>
      </c>
      <c r="E26" s="28" t="s">
        <v>115</v>
      </c>
      <c r="F26" s="56">
        <v>39</v>
      </c>
      <c r="G26" s="57">
        <v>66</v>
      </c>
      <c r="H26" s="57">
        <v>80</v>
      </c>
      <c r="I26" s="57">
        <v>32</v>
      </c>
      <c r="J26" s="58">
        <v>1.06</v>
      </c>
    </row>
    <row r="27" spans="1:11" x14ac:dyDescent="0.2">
      <c r="A27" s="23" t="s">
        <v>79</v>
      </c>
      <c r="B27" s="20" t="s">
        <v>74</v>
      </c>
      <c r="C27" s="20" t="s">
        <v>33</v>
      </c>
      <c r="D27" s="20" t="s">
        <v>74</v>
      </c>
      <c r="E27" s="28" t="s">
        <v>116</v>
      </c>
      <c r="F27" s="56">
        <v>47</v>
      </c>
      <c r="G27" s="57">
        <v>15</v>
      </c>
      <c r="H27" s="57">
        <v>85</v>
      </c>
      <c r="I27" s="57">
        <v>29</v>
      </c>
      <c r="J27" s="58">
        <v>7</v>
      </c>
    </row>
    <row r="28" spans="1:11" x14ac:dyDescent="0.2">
      <c r="A28" s="23" t="s">
        <v>79</v>
      </c>
      <c r="B28" s="20" t="s">
        <v>74</v>
      </c>
      <c r="C28" s="20" t="s">
        <v>33</v>
      </c>
      <c r="D28" s="20" t="s">
        <v>74</v>
      </c>
      <c r="E28" s="28" t="s">
        <v>117</v>
      </c>
      <c r="F28" s="56">
        <v>55</v>
      </c>
      <c r="G28" s="57">
        <v>75</v>
      </c>
      <c r="H28" s="57">
        <v>90</v>
      </c>
      <c r="I28" s="57">
        <v>26</v>
      </c>
      <c r="J28" s="58">
        <v>7</v>
      </c>
    </row>
    <row r="29" spans="1:11" x14ac:dyDescent="0.2">
      <c r="A29" s="23" t="s">
        <v>79</v>
      </c>
      <c r="B29" s="20" t="s">
        <v>74</v>
      </c>
      <c r="C29" s="20" t="s">
        <v>33</v>
      </c>
      <c r="D29" s="20" t="s">
        <v>74</v>
      </c>
      <c r="E29" s="28" t="s">
        <v>118</v>
      </c>
      <c r="F29" s="56">
        <v>63</v>
      </c>
      <c r="G29" s="57">
        <v>45</v>
      </c>
      <c r="H29" s="57">
        <v>95</v>
      </c>
      <c r="I29" s="57">
        <v>23</v>
      </c>
      <c r="J29" s="58">
        <v>8</v>
      </c>
    </row>
    <row r="30" spans="1:11" x14ac:dyDescent="0.2">
      <c r="A30" s="23" t="s">
        <v>79</v>
      </c>
      <c r="B30" s="20" t="s">
        <v>32</v>
      </c>
      <c r="C30" s="20" t="s">
        <v>33</v>
      </c>
      <c r="D30" s="20" t="s">
        <v>36</v>
      </c>
      <c r="E30" s="28" t="s">
        <v>119</v>
      </c>
      <c r="F30" s="56">
        <v>71</v>
      </c>
      <c r="G30" s="57">
        <v>19</v>
      </c>
      <c r="H30" s="57">
        <v>15</v>
      </c>
      <c r="I30" s="57">
        <v>20</v>
      </c>
      <c r="J30" s="58">
        <v>1.31</v>
      </c>
    </row>
    <row r="31" spans="1:11" x14ac:dyDescent="0.2">
      <c r="A31" s="23" t="s">
        <v>79</v>
      </c>
      <c r="B31" s="20" t="s">
        <v>73</v>
      </c>
      <c r="C31" s="20" t="s">
        <v>37</v>
      </c>
      <c r="D31" s="20" t="s">
        <v>38</v>
      </c>
      <c r="E31" s="28" t="s">
        <v>120</v>
      </c>
      <c r="F31" s="56">
        <v>25</v>
      </c>
      <c r="G31" s="57">
        <v>18</v>
      </c>
      <c r="H31" s="57">
        <v>23</v>
      </c>
      <c r="I31" s="57">
        <v>17</v>
      </c>
      <c r="J31" s="58">
        <v>0.6</v>
      </c>
    </row>
    <row r="32" spans="1:11" x14ac:dyDescent="0.2">
      <c r="A32" s="23" t="s">
        <v>79</v>
      </c>
      <c r="B32" s="20" t="s">
        <v>73</v>
      </c>
      <c r="C32" s="20" t="s">
        <v>37</v>
      </c>
      <c r="D32" s="20" t="s">
        <v>39</v>
      </c>
      <c r="E32" s="28" t="s">
        <v>121</v>
      </c>
      <c r="F32" s="56">
        <v>15</v>
      </c>
      <c r="G32" s="57">
        <v>18</v>
      </c>
      <c r="H32" s="57">
        <v>31</v>
      </c>
      <c r="I32" s="57">
        <v>14</v>
      </c>
      <c r="J32" s="58">
        <v>8</v>
      </c>
    </row>
    <row r="33" spans="1:10" x14ac:dyDescent="0.2">
      <c r="A33" s="23" t="s">
        <v>79</v>
      </c>
      <c r="B33" s="20" t="s">
        <v>73</v>
      </c>
      <c r="C33" s="20" t="s">
        <v>40</v>
      </c>
      <c r="D33" s="20" t="s">
        <v>73</v>
      </c>
      <c r="E33" s="28" t="s">
        <v>122</v>
      </c>
      <c r="F33" s="56">
        <v>48</v>
      </c>
      <c r="G33" s="57">
        <v>10</v>
      </c>
      <c r="H33" s="57">
        <v>39</v>
      </c>
      <c r="I33" s="57">
        <v>11</v>
      </c>
      <c r="J33" s="58">
        <v>5</v>
      </c>
    </row>
    <row r="34" spans="1:10" x14ac:dyDescent="0.2">
      <c r="A34" s="23" t="s">
        <v>79</v>
      </c>
      <c r="B34" s="20" t="s">
        <v>73</v>
      </c>
      <c r="C34" s="20" t="s">
        <v>40</v>
      </c>
      <c r="D34" s="20" t="s">
        <v>73</v>
      </c>
      <c r="E34" s="28" t="s">
        <v>123</v>
      </c>
      <c r="F34" s="56">
        <v>54</v>
      </c>
      <c r="G34" s="57">
        <v>15</v>
      </c>
      <c r="H34" s="57">
        <v>47</v>
      </c>
      <c r="I34" s="57">
        <v>8</v>
      </c>
      <c r="J34" s="58">
        <v>4</v>
      </c>
    </row>
    <row r="35" spans="1:10" x14ac:dyDescent="0.2">
      <c r="A35" s="23" t="s">
        <v>79</v>
      </c>
      <c r="B35" s="20" t="s">
        <v>73</v>
      </c>
      <c r="C35" s="20" t="s">
        <v>37</v>
      </c>
      <c r="D35" s="20" t="s">
        <v>41</v>
      </c>
      <c r="E35" s="28" t="s">
        <v>124</v>
      </c>
      <c r="F35" s="56">
        <v>21</v>
      </c>
      <c r="G35" s="57">
        <v>51</v>
      </c>
      <c r="H35" s="57">
        <v>55</v>
      </c>
      <c r="I35" s="57">
        <v>5</v>
      </c>
      <c r="J35" s="58">
        <v>5</v>
      </c>
    </row>
    <row r="36" spans="1:10" ht="13.5" thickBot="1" x14ac:dyDescent="0.25">
      <c r="A36" s="23" t="s">
        <v>79</v>
      </c>
      <c r="B36" s="20" t="s">
        <v>73</v>
      </c>
      <c r="C36" s="20" t="s">
        <v>37</v>
      </c>
      <c r="D36" s="20" t="s">
        <v>42</v>
      </c>
      <c r="E36" s="28" t="s">
        <v>125</v>
      </c>
      <c r="F36" s="59">
        <v>21</v>
      </c>
      <c r="G36" s="60">
        <v>15</v>
      </c>
      <c r="H36" s="60">
        <v>54</v>
      </c>
      <c r="I36" s="60">
        <v>1.93</v>
      </c>
      <c r="J36" s="61">
        <v>1.03</v>
      </c>
    </row>
    <row r="37" spans="1:10" x14ac:dyDescent="0.2">
      <c r="F37" s="8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0265-44E0-44C5-8715-28F7E884EE8D}">
  <dimension ref="A3:B86"/>
  <sheetViews>
    <sheetView workbookViewId="0">
      <selection activeCell="B3" sqref="B3"/>
    </sheetView>
  </sheetViews>
  <sheetFormatPr defaultRowHeight="12.75" x14ac:dyDescent="0.2"/>
  <cols>
    <col min="1" max="1" width="29" bestFit="1" customWidth="1"/>
    <col min="2" max="2" width="36.7109375" bestFit="1" customWidth="1"/>
    <col min="3" max="7" width="22" bestFit="1" customWidth="1"/>
    <col min="8" max="8" width="11.7109375" bestFit="1" customWidth="1"/>
    <col min="9" max="9" width="17.42578125" bestFit="1" customWidth="1"/>
    <col min="10" max="10" width="12.85546875" bestFit="1" customWidth="1"/>
    <col min="11" max="11" width="15.5703125" bestFit="1" customWidth="1"/>
    <col min="12" max="12" width="14.140625" bestFit="1" customWidth="1"/>
    <col min="13" max="13" width="16.85546875" bestFit="1" customWidth="1"/>
    <col min="14" max="14" width="11.85546875" bestFit="1" customWidth="1"/>
    <col min="15" max="15" width="14.5703125" bestFit="1" customWidth="1"/>
    <col min="16" max="16" width="13.140625" bestFit="1" customWidth="1"/>
    <col min="17" max="17" width="15.85546875" bestFit="1" customWidth="1"/>
    <col min="18" max="18" width="8.28515625" bestFit="1" customWidth="1"/>
    <col min="19" max="19" width="10.85546875" bestFit="1" customWidth="1"/>
    <col min="20" max="22" width="9.85546875" bestFit="1" customWidth="1"/>
    <col min="23" max="23" width="12.42578125" bestFit="1" customWidth="1"/>
    <col min="24" max="24" width="14.140625" bestFit="1" customWidth="1"/>
    <col min="25" max="25" width="16.85546875" bestFit="1" customWidth="1"/>
    <col min="26" max="26" width="10.140625" bestFit="1" customWidth="1"/>
    <col min="27" max="27" width="12.5703125" bestFit="1" customWidth="1"/>
    <col min="28" max="28" width="10.140625" bestFit="1" customWidth="1"/>
    <col min="29" max="29" width="12.28515625" bestFit="1" customWidth="1"/>
    <col min="30" max="30" width="16.28515625" bestFit="1" customWidth="1"/>
    <col min="31" max="31" width="19" bestFit="1" customWidth="1"/>
    <col min="32" max="32" width="19.42578125" bestFit="1" customWidth="1"/>
    <col min="33" max="33" width="22.140625" bestFit="1" customWidth="1"/>
    <col min="34" max="34" width="10.140625" bestFit="1" customWidth="1"/>
    <col min="35" max="35" width="11.140625" bestFit="1" customWidth="1"/>
    <col min="36" max="36" width="10.140625" bestFit="1" customWidth="1"/>
    <col min="37" max="37" width="11.7109375" bestFit="1" customWidth="1"/>
    <col min="38" max="38" width="29" bestFit="1" customWidth="1"/>
    <col min="39" max="39" width="31.7109375" bestFit="1" customWidth="1"/>
    <col min="40" max="40" width="15.7109375" bestFit="1" customWidth="1"/>
    <col min="41" max="41" width="18.42578125" bestFit="1" customWidth="1"/>
    <col min="42" max="42" width="9.85546875" bestFit="1" customWidth="1"/>
    <col min="43" max="43" width="12.42578125" bestFit="1" customWidth="1"/>
    <col min="44" max="44" width="13.140625" bestFit="1" customWidth="1"/>
    <col min="45" max="45" width="15.85546875" bestFit="1" customWidth="1"/>
    <col min="46" max="46" width="10" bestFit="1" customWidth="1"/>
    <col min="47" max="47" width="12.5703125" bestFit="1" customWidth="1"/>
    <col min="48" max="49" width="9.140625" bestFit="1" customWidth="1"/>
    <col min="50" max="50" width="11.28515625" bestFit="1" customWidth="1"/>
    <col min="51" max="51" width="11.7109375" bestFit="1" customWidth="1"/>
    <col min="52" max="52" width="19.42578125" bestFit="1" customWidth="1"/>
    <col min="53" max="53" width="13.85546875" bestFit="1" customWidth="1"/>
    <col min="54" max="54" width="22.140625" bestFit="1" customWidth="1"/>
    <col min="55" max="57" width="12.140625" bestFit="1" customWidth="1"/>
    <col min="58" max="58" width="14.85546875" bestFit="1" customWidth="1"/>
    <col min="59" max="59" width="11.140625" bestFit="1" customWidth="1"/>
    <col min="60" max="60" width="12.140625" bestFit="1" customWidth="1"/>
    <col min="61" max="61" width="14.85546875" bestFit="1" customWidth="1"/>
    <col min="62" max="62" width="11.7109375" bestFit="1" customWidth="1"/>
    <col min="63" max="63" width="29" bestFit="1" customWidth="1"/>
    <col min="64" max="64" width="13.85546875" bestFit="1" customWidth="1"/>
    <col min="65" max="65" width="31.7109375" bestFit="1" customWidth="1"/>
    <col min="66" max="66" width="15.7109375" bestFit="1" customWidth="1"/>
    <col min="67" max="67" width="14.28515625" bestFit="1" customWidth="1"/>
    <col min="68" max="68" width="18.42578125" bestFit="1" customWidth="1"/>
    <col min="69" max="69" width="11.42578125" bestFit="1" customWidth="1"/>
    <col min="70" max="70" width="12.28515625" bestFit="1" customWidth="1"/>
    <col min="71" max="71" width="12.42578125" bestFit="1" customWidth="1"/>
    <col min="72" max="72" width="13.140625" bestFit="1" customWidth="1"/>
    <col min="73" max="73" width="12.28515625" bestFit="1" customWidth="1"/>
    <col min="74" max="74" width="15.85546875" bestFit="1" customWidth="1"/>
    <col min="75" max="75" width="10.42578125" bestFit="1" customWidth="1"/>
    <col min="76" max="77" width="12.5703125" bestFit="1" customWidth="1"/>
    <col min="78" max="78" width="11.42578125" bestFit="1" customWidth="1"/>
    <col min="79" max="79" width="12.28515625" bestFit="1" customWidth="1"/>
    <col min="80" max="80" width="11.42578125" bestFit="1" customWidth="1"/>
    <col min="81" max="81" width="13.85546875" bestFit="1" customWidth="1"/>
    <col min="82" max="82" width="11.28515625" bestFit="1" customWidth="1"/>
    <col min="83" max="83" width="11.7109375" bestFit="1" customWidth="1"/>
  </cols>
  <sheetData>
    <row r="3" spans="1:2" x14ac:dyDescent="0.2">
      <c r="A3" s="75" t="s">
        <v>136</v>
      </c>
      <c r="B3" t="s">
        <v>138</v>
      </c>
    </row>
    <row r="4" spans="1:2" x14ac:dyDescent="0.2">
      <c r="A4" s="76" t="s">
        <v>28</v>
      </c>
      <c r="B4" s="79">
        <v>177.59</v>
      </c>
    </row>
    <row r="5" spans="1:2" x14ac:dyDescent="0.2">
      <c r="A5" s="77" t="s">
        <v>27</v>
      </c>
      <c r="B5" s="79">
        <v>177.59</v>
      </c>
    </row>
    <row r="6" spans="1:2" x14ac:dyDescent="0.2">
      <c r="A6" s="78" t="s">
        <v>110</v>
      </c>
      <c r="B6" s="79">
        <v>177.59</v>
      </c>
    </row>
    <row r="7" spans="1:2" x14ac:dyDescent="0.2">
      <c r="A7" s="76" t="s">
        <v>49</v>
      </c>
      <c r="B7" s="79">
        <v>280.61</v>
      </c>
    </row>
    <row r="8" spans="1:2" x14ac:dyDescent="0.2">
      <c r="A8" s="77" t="s">
        <v>22</v>
      </c>
      <c r="B8" s="79">
        <v>195</v>
      </c>
    </row>
    <row r="9" spans="1:2" x14ac:dyDescent="0.2">
      <c r="A9" s="78" t="s">
        <v>93</v>
      </c>
      <c r="B9" s="79">
        <v>97</v>
      </c>
    </row>
    <row r="10" spans="1:2" x14ac:dyDescent="0.2">
      <c r="A10" s="78" t="s">
        <v>97</v>
      </c>
      <c r="B10" s="79">
        <v>98</v>
      </c>
    </row>
    <row r="11" spans="1:2" x14ac:dyDescent="0.2">
      <c r="A11" s="77" t="s">
        <v>23</v>
      </c>
      <c r="B11" s="79">
        <v>85.61</v>
      </c>
    </row>
    <row r="12" spans="1:2" x14ac:dyDescent="0.2">
      <c r="A12" s="78" t="s">
        <v>102</v>
      </c>
      <c r="B12" s="79">
        <v>85.61</v>
      </c>
    </row>
    <row r="13" spans="1:2" x14ac:dyDescent="0.2">
      <c r="A13" s="76" t="s">
        <v>46</v>
      </c>
      <c r="B13" s="79">
        <v>62</v>
      </c>
    </row>
    <row r="14" spans="1:2" x14ac:dyDescent="0.2">
      <c r="A14" s="77" t="s">
        <v>23</v>
      </c>
      <c r="B14" s="79">
        <v>62</v>
      </c>
    </row>
    <row r="15" spans="1:2" x14ac:dyDescent="0.2">
      <c r="A15" s="78" t="s">
        <v>100</v>
      </c>
      <c r="B15" s="79">
        <v>62</v>
      </c>
    </row>
    <row r="16" spans="1:2" x14ac:dyDescent="0.2">
      <c r="A16" s="76" t="s">
        <v>29</v>
      </c>
      <c r="B16" s="79">
        <v>213</v>
      </c>
    </row>
    <row r="17" spans="1:2" x14ac:dyDescent="0.2">
      <c r="A17" s="77" t="s">
        <v>27</v>
      </c>
      <c r="B17" s="79">
        <v>213</v>
      </c>
    </row>
    <row r="18" spans="1:2" x14ac:dyDescent="0.2">
      <c r="A18" s="78" t="s">
        <v>111</v>
      </c>
      <c r="B18" s="79">
        <v>213</v>
      </c>
    </row>
    <row r="19" spans="1:2" x14ac:dyDescent="0.2">
      <c r="A19" s="76" t="s">
        <v>38</v>
      </c>
      <c r="B19" s="79">
        <v>83.6</v>
      </c>
    </row>
    <row r="20" spans="1:2" x14ac:dyDescent="0.2">
      <c r="A20" s="77" t="s">
        <v>37</v>
      </c>
      <c r="B20" s="79">
        <v>83.6</v>
      </c>
    </row>
    <row r="21" spans="1:2" x14ac:dyDescent="0.2">
      <c r="A21" s="78" t="s">
        <v>120</v>
      </c>
      <c r="B21" s="79">
        <v>83.6</v>
      </c>
    </row>
    <row r="22" spans="1:2" x14ac:dyDescent="0.2">
      <c r="A22" s="76" t="s">
        <v>39</v>
      </c>
      <c r="B22" s="79">
        <v>86</v>
      </c>
    </row>
    <row r="23" spans="1:2" x14ac:dyDescent="0.2">
      <c r="A23" s="77" t="s">
        <v>37</v>
      </c>
      <c r="B23" s="79">
        <v>86</v>
      </c>
    </row>
    <row r="24" spans="1:2" x14ac:dyDescent="0.2">
      <c r="A24" s="78" t="s">
        <v>121</v>
      </c>
      <c r="B24" s="79">
        <v>86</v>
      </c>
    </row>
    <row r="25" spans="1:2" x14ac:dyDescent="0.2">
      <c r="A25" s="76" t="s">
        <v>48</v>
      </c>
      <c r="B25" s="79">
        <v>161</v>
      </c>
    </row>
    <row r="26" spans="1:2" x14ac:dyDescent="0.2">
      <c r="A26" s="77" t="s">
        <v>23</v>
      </c>
      <c r="B26" s="79">
        <v>161</v>
      </c>
    </row>
    <row r="27" spans="1:2" x14ac:dyDescent="0.2">
      <c r="A27" s="78" t="s">
        <v>98</v>
      </c>
      <c r="B27" s="79">
        <v>161</v>
      </c>
    </row>
    <row r="28" spans="1:2" x14ac:dyDescent="0.2">
      <c r="A28" s="76" t="s">
        <v>52</v>
      </c>
      <c r="B28" s="79">
        <v>176</v>
      </c>
    </row>
    <row r="29" spans="1:2" x14ac:dyDescent="0.2">
      <c r="A29" s="77" t="s">
        <v>23</v>
      </c>
      <c r="B29" s="79">
        <v>176</v>
      </c>
    </row>
    <row r="30" spans="1:2" x14ac:dyDescent="0.2">
      <c r="A30" s="78" t="s">
        <v>103</v>
      </c>
      <c r="B30" s="79">
        <v>176</v>
      </c>
    </row>
    <row r="31" spans="1:2" x14ac:dyDescent="0.2">
      <c r="A31" s="76" t="s">
        <v>45</v>
      </c>
      <c r="B31" s="79">
        <v>124</v>
      </c>
    </row>
    <row r="32" spans="1:2" x14ac:dyDescent="0.2">
      <c r="A32" s="77" t="s">
        <v>22</v>
      </c>
      <c r="B32" s="79">
        <v>124</v>
      </c>
    </row>
    <row r="33" spans="1:2" x14ac:dyDescent="0.2">
      <c r="A33" s="78" t="s">
        <v>92</v>
      </c>
      <c r="B33" s="79">
        <v>124</v>
      </c>
    </row>
    <row r="34" spans="1:2" x14ac:dyDescent="0.2">
      <c r="A34" s="76" t="s">
        <v>47</v>
      </c>
      <c r="B34" s="79">
        <v>567</v>
      </c>
    </row>
    <row r="35" spans="1:2" x14ac:dyDescent="0.2">
      <c r="A35" s="77" t="s">
        <v>22</v>
      </c>
      <c r="B35" s="79">
        <v>259</v>
      </c>
    </row>
    <row r="36" spans="1:2" x14ac:dyDescent="0.2">
      <c r="A36" s="78" t="s">
        <v>94</v>
      </c>
      <c r="B36" s="79">
        <v>113</v>
      </c>
    </row>
    <row r="37" spans="1:2" x14ac:dyDescent="0.2">
      <c r="A37" s="78" t="s">
        <v>95</v>
      </c>
      <c r="B37" s="79">
        <v>146</v>
      </c>
    </row>
    <row r="38" spans="1:2" x14ac:dyDescent="0.2">
      <c r="A38" s="77" t="s">
        <v>23</v>
      </c>
      <c r="B38" s="79">
        <v>125</v>
      </c>
    </row>
    <row r="39" spans="1:2" x14ac:dyDescent="0.2">
      <c r="A39" s="78" t="s">
        <v>99</v>
      </c>
      <c r="B39" s="79">
        <v>125</v>
      </c>
    </row>
    <row r="40" spans="1:2" x14ac:dyDescent="0.2">
      <c r="A40" s="77" t="s">
        <v>24</v>
      </c>
      <c r="B40" s="79">
        <v>183</v>
      </c>
    </row>
    <row r="41" spans="1:2" x14ac:dyDescent="0.2">
      <c r="A41" s="78" t="s">
        <v>104</v>
      </c>
      <c r="B41" s="79">
        <v>183</v>
      </c>
    </row>
    <row r="42" spans="1:2" x14ac:dyDescent="0.2">
      <c r="A42" s="76" t="s">
        <v>30</v>
      </c>
      <c r="B42" s="79">
        <v>131.02000000000001</v>
      </c>
    </row>
    <row r="43" spans="1:2" x14ac:dyDescent="0.2">
      <c r="A43" s="77" t="s">
        <v>27</v>
      </c>
      <c r="B43" s="79">
        <v>131.02000000000001</v>
      </c>
    </row>
    <row r="44" spans="1:2" x14ac:dyDescent="0.2">
      <c r="A44" s="78" t="s">
        <v>112</v>
      </c>
      <c r="B44" s="79">
        <v>131.02000000000001</v>
      </c>
    </row>
    <row r="45" spans="1:2" x14ac:dyDescent="0.2">
      <c r="A45" s="76" t="s">
        <v>34</v>
      </c>
      <c r="B45" s="79">
        <v>174</v>
      </c>
    </row>
    <row r="46" spans="1:2" x14ac:dyDescent="0.2">
      <c r="A46" s="77" t="s">
        <v>33</v>
      </c>
      <c r="B46" s="79">
        <v>174</v>
      </c>
    </row>
    <row r="47" spans="1:2" x14ac:dyDescent="0.2">
      <c r="A47" s="78" t="s">
        <v>114</v>
      </c>
      <c r="B47" s="79">
        <v>174</v>
      </c>
    </row>
    <row r="48" spans="1:2" x14ac:dyDescent="0.2">
      <c r="A48" s="76" t="s">
        <v>35</v>
      </c>
      <c r="B48" s="79">
        <v>218.06</v>
      </c>
    </row>
    <row r="49" spans="1:2" x14ac:dyDescent="0.2">
      <c r="A49" s="77" t="s">
        <v>33</v>
      </c>
      <c r="B49" s="79">
        <v>218.06</v>
      </c>
    </row>
    <row r="50" spans="1:2" x14ac:dyDescent="0.2">
      <c r="A50" s="78" t="s">
        <v>115</v>
      </c>
      <c r="B50" s="79">
        <v>218.06</v>
      </c>
    </row>
    <row r="51" spans="1:2" x14ac:dyDescent="0.2">
      <c r="A51" s="76" t="s">
        <v>73</v>
      </c>
      <c r="B51" s="79">
        <v>241</v>
      </c>
    </row>
    <row r="52" spans="1:2" x14ac:dyDescent="0.2">
      <c r="A52" s="77" t="s">
        <v>40</v>
      </c>
      <c r="B52" s="79">
        <v>241</v>
      </c>
    </row>
    <row r="53" spans="1:2" x14ac:dyDescent="0.2">
      <c r="A53" s="78" t="s">
        <v>122</v>
      </c>
      <c r="B53" s="79">
        <v>113</v>
      </c>
    </row>
    <row r="54" spans="1:2" x14ac:dyDescent="0.2">
      <c r="A54" s="78" t="s">
        <v>123</v>
      </c>
      <c r="B54" s="79">
        <v>128</v>
      </c>
    </row>
    <row r="55" spans="1:2" x14ac:dyDescent="0.2">
      <c r="A55" s="76" t="s">
        <v>25</v>
      </c>
      <c r="B55" s="79">
        <v>188.08</v>
      </c>
    </row>
    <row r="56" spans="1:2" x14ac:dyDescent="0.2">
      <c r="A56" s="77" t="s">
        <v>24</v>
      </c>
      <c r="B56" s="79">
        <v>188.08</v>
      </c>
    </row>
    <row r="57" spans="1:2" x14ac:dyDescent="0.2">
      <c r="A57" s="78" t="s">
        <v>108</v>
      </c>
      <c r="B57" s="79">
        <v>188.08</v>
      </c>
    </row>
    <row r="58" spans="1:2" x14ac:dyDescent="0.2">
      <c r="A58" s="76" t="s">
        <v>74</v>
      </c>
      <c r="B58" s="79">
        <v>670</v>
      </c>
    </row>
    <row r="59" spans="1:2" x14ac:dyDescent="0.2">
      <c r="A59" s="77" t="s">
        <v>33</v>
      </c>
      <c r="B59" s="79">
        <v>670</v>
      </c>
    </row>
    <row r="60" spans="1:2" x14ac:dyDescent="0.2">
      <c r="A60" s="78" t="s">
        <v>116</v>
      </c>
      <c r="B60" s="79">
        <v>183</v>
      </c>
    </row>
    <row r="61" spans="1:2" x14ac:dyDescent="0.2">
      <c r="A61" s="78" t="s">
        <v>117</v>
      </c>
      <c r="B61" s="79">
        <v>253</v>
      </c>
    </row>
    <row r="62" spans="1:2" x14ac:dyDescent="0.2">
      <c r="A62" s="78" t="s">
        <v>118</v>
      </c>
      <c r="B62" s="79">
        <v>234</v>
      </c>
    </row>
    <row r="63" spans="1:2" x14ac:dyDescent="0.2">
      <c r="A63" s="76" t="s">
        <v>36</v>
      </c>
      <c r="B63" s="79">
        <v>126.31</v>
      </c>
    </row>
    <row r="64" spans="1:2" x14ac:dyDescent="0.2">
      <c r="A64" s="77" t="s">
        <v>33</v>
      </c>
      <c r="B64" s="79">
        <v>126.31</v>
      </c>
    </row>
    <row r="65" spans="1:2" x14ac:dyDescent="0.2">
      <c r="A65" s="78" t="s">
        <v>119</v>
      </c>
      <c r="B65" s="79">
        <v>126.31</v>
      </c>
    </row>
    <row r="66" spans="1:2" x14ac:dyDescent="0.2">
      <c r="A66" s="76" t="s">
        <v>26</v>
      </c>
      <c r="B66" s="79">
        <v>186</v>
      </c>
    </row>
    <row r="67" spans="1:2" x14ac:dyDescent="0.2">
      <c r="A67" s="77" t="s">
        <v>24</v>
      </c>
      <c r="B67" s="79">
        <v>186</v>
      </c>
    </row>
    <row r="68" spans="1:2" x14ac:dyDescent="0.2">
      <c r="A68" s="78" t="s">
        <v>109</v>
      </c>
      <c r="B68" s="79">
        <v>186</v>
      </c>
    </row>
    <row r="69" spans="1:2" x14ac:dyDescent="0.2">
      <c r="A69" s="76" t="s">
        <v>31</v>
      </c>
      <c r="B69" s="79">
        <v>190</v>
      </c>
    </row>
    <row r="70" spans="1:2" x14ac:dyDescent="0.2">
      <c r="A70" s="77" t="s">
        <v>27</v>
      </c>
      <c r="B70" s="79">
        <v>190</v>
      </c>
    </row>
    <row r="71" spans="1:2" x14ac:dyDescent="0.2">
      <c r="A71" s="78" t="s">
        <v>113</v>
      </c>
      <c r="B71" s="79">
        <v>190</v>
      </c>
    </row>
    <row r="72" spans="1:2" x14ac:dyDescent="0.2">
      <c r="A72" s="76" t="s">
        <v>41</v>
      </c>
      <c r="B72" s="79">
        <v>137</v>
      </c>
    </row>
    <row r="73" spans="1:2" x14ac:dyDescent="0.2">
      <c r="A73" s="77" t="s">
        <v>37</v>
      </c>
      <c r="B73" s="79">
        <v>137</v>
      </c>
    </row>
    <row r="74" spans="1:2" x14ac:dyDescent="0.2">
      <c r="A74" s="78" t="s">
        <v>124</v>
      </c>
      <c r="B74" s="79">
        <v>137</v>
      </c>
    </row>
    <row r="75" spans="1:2" x14ac:dyDescent="0.2">
      <c r="A75" s="76" t="s">
        <v>42</v>
      </c>
      <c r="B75" s="79">
        <v>92.960000000000008</v>
      </c>
    </row>
    <row r="76" spans="1:2" x14ac:dyDescent="0.2">
      <c r="A76" s="77" t="s">
        <v>37</v>
      </c>
      <c r="B76" s="79">
        <v>92.960000000000008</v>
      </c>
    </row>
    <row r="77" spans="1:2" x14ac:dyDescent="0.2">
      <c r="A77" s="78" t="s">
        <v>125</v>
      </c>
      <c r="B77" s="79">
        <v>92.960000000000008</v>
      </c>
    </row>
    <row r="78" spans="1:2" x14ac:dyDescent="0.2">
      <c r="A78" s="76" t="s">
        <v>50</v>
      </c>
      <c r="B78" s="79">
        <v>129</v>
      </c>
    </row>
    <row r="79" spans="1:2" x14ac:dyDescent="0.2">
      <c r="A79" s="77" t="s">
        <v>22</v>
      </c>
      <c r="B79" s="79">
        <v>129</v>
      </c>
    </row>
    <row r="80" spans="1:2" x14ac:dyDescent="0.2">
      <c r="A80" s="78" t="s">
        <v>96</v>
      </c>
      <c r="B80" s="79">
        <v>129</v>
      </c>
    </row>
    <row r="81" spans="1:2" x14ac:dyDescent="0.2">
      <c r="A81" s="76" t="s">
        <v>51</v>
      </c>
      <c r="B81" s="79">
        <v>315</v>
      </c>
    </row>
    <row r="82" spans="1:2" x14ac:dyDescent="0.2">
      <c r="A82" s="77" t="s">
        <v>23</v>
      </c>
      <c r="B82" s="79">
        <v>116</v>
      </c>
    </row>
    <row r="83" spans="1:2" x14ac:dyDescent="0.2">
      <c r="A83" s="78" t="s">
        <v>101</v>
      </c>
      <c r="B83" s="79">
        <v>116</v>
      </c>
    </row>
    <row r="84" spans="1:2" x14ac:dyDescent="0.2">
      <c r="A84" s="77" t="s">
        <v>24</v>
      </c>
      <c r="B84" s="79">
        <v>199</v>
      </c>
    </row>
    <row r="85" spans="1:2" x14ac:dyDescent="0.2">
      <c r="A85" s="78" t="s">
        <v>105</v>
      </c>
      <c r="B85" s="79">
        <v>199</v>
      </c>
    </row>
    <row r="86" spans="1:2" x14ac:dyDescent="0.2">
      <c r="A86" s="76" t="s">
        <v>137</v>
      </c>
      <c r="B86" s="79">
        <v>4729.2300000000005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K27"/>
  <sheetViews>
    <sheetView showGridLines="0" workbookViewId="0">
      <pane ySplit="4" topLeftCell="A5" activePane="bottomLeft" state="frozen"/>
      <selection pane="bottomLeft" activeCell="I16" sqref="I16"/>
    </sheetView>
  </sheetViews>
  <sheetFormatPr defaultColWidth="9.140625" defaultRowHeight="12.75" x14ac:dyDescent="0.2"/>
  <cols>
    <col min="1" max="1" width="19.85546875" style="29" customWidth="1"/>
    <col min="2" max="2" width="15" style="29" bestFit="1" customWidth="1"/>
    <col min="3" max="3" width="16.42578125" style="29" customWidth="1"/>
    <col min="4" max="4" width="14.5703125" style="29" customWidth="1"/>
    <col min="5" max="5" width="23.85546875" style="29" customWidth="1"/>
    <col min="6" max="6" width="25.5703125" style="29" customWidth="1"/>
    <col min="7" max="16384" width="9.140625" style="29"/>
  </cols>
  <sheetData>
    <row r="1" spans="1:11" s="11" customFormat="1" ht="18" x14ac:dyDescent="0.25">
      <c r="A1" s="11" t="s">
        <v>81</v>
      </c>
    </row>
    <row r="2" spans="1:11" s="1" customFormat="1" x14ac:dyDescent="0.2">
      <c r="A2" s="2" t="s">
        <v>133</v>
      </c>
    </row>
    <row r="3" spans="1:11" ht="13.5" thickBot="1" x14ac:dyDescent="0.25">
      <c r="A3" s="32"/>
      <c r="B3" s="32"/>
    </row>
    <row r="4" spans="1:11" s="47" customFormat="1" ht="39" thickBot="1" x14ac:dyDescent="0.25">
      <c r="A4" s="45" t="s">
        <v>91</v>
      </c>
      <c r="B4" s="45" t="s">
        <v>16</v>
      </c>
      <c r="C4" s="46" t="s">
        <v>43</v>
      </c>
      <c r="D4" s="46" t="s">
        <v>107</v>
      </c>
      <c r="E4" s="46" t="s">
        <v>44</v>
      </c>
      <c r="F4" s="46" t="s">
        <v>15</v>
      </c>
    </row>
    <row r="5" spans="1:11" ht="13.5" thickBot="1" x14ac:dyDescent="0.25">
      <c r="A5" s="65" t="s">
        <v>92</v>
      </c>
      <c r="B5" s="30" t="s">
        <v>45</v>
      </c>
      <c r="C5" s="33">
        <v>1312312</v>
      </c>
      <c r="D5" s="63">
        <f>C5/(IF(B5=$B$19,$C$19,IF(B5=$B$20,$C$20,IF(B5=$B$21,$C$21,IF(B5=$B$22,$C$22,IF(B5=$B$23,$C$23,IF(B5=$B$24,$C$24,IF(B5=$B$25,$C$25,$C$26))))))))</f>
        <v>1</v>
      </c>
      <c r="E5" s="34" t="s">
        <v>106</v>
      </c>
      <c r="F5" s="34" t="str">
        <f>IF(OR(A5='Задание 4'!$E$5,A5='Задание 4'!$E$6,A5='Задание 4'!$E$7,A5='Задание 4'!$E$8,A5='Задание 4'!$E$9,A5='Задание 4'!$E$10),'Задание 4'!$C$5,IF(OR(A5='Задание 4'!$E$11,A5='Задание 4'!$E$12,A5='Задание 4'!$E$13,A5='Задание 4'!$E$14,A5='Задание 4'!$E$15,A5='Задание 4'!$E$16),'Задание 4'!$C$11,IF(OR(A5='Задание 4'!$E$17,A5='Задание 4'!$E$18,A5='Задание 4'!$E$19,A5='Задание 4'!$E$20),'Задание 4'!$C$17,IF(OR(A5='Задание 4'!$E$21,A5='Задание 4'!$E$22,A5='Задание 4'!$E$23,A5='Задание 4'!$E$24),'Задание 4'!$C$21,IF(OR(A5='Задание 4'!$E$25,A5='Задание 4'!$E$26,A5='Задание 4'!$E$27,A5='Задание 4'!$E$28,A5='Задание 4'!$E$29,A5='Задание 4'!$E$30),'Задание 4'!$C$25,IF(OR(A5='Задание 4'!$E$31,A5='Задание 4'!$E$32,A5='Задание 4'!$E$35,A5='Задание 4'!$E$36),'Задание 4'!$C$31,'Задание 4'!$C$33))))))</f>
        <v>Иванов</v>
      </c>
    </row>
    <row r="6" spans="1:11" ht="13.5" thickBot="1" x14ac:dyDescent="0.25">
      <c r="A6" s="41" t="s">
        <v>100</v>
      </c>
      <c r="B6" s="39" t="s">
        <v>46</v>
      </c>
      <c r="C6" s="40">
        <v>123232</v>
      </c>
      <c r="D6" s="63">
        <f t="shared" ref="D6:D18" si="0">C6/(IF(B6=$B$19,$C$19,IF(B6=$B$20,$C$20,IF(B6=$B$21,$C$21,IF(B6=$B$22,$C$22,IF(B6=$B$23,$C$23,IF(B6=$B$24,$C$24,IF(B6=$B$25,$C$25,$C$26))))))))</f>
        <v>1</v>
      </c>
      <c r="E6" s="41" t="str">
        <f>A6&amp;" "&amp;"("&amp;B6&amp;")"</f>
        <v>Магазин 9 (Воронеж)</v>
      </c>
      <c r="F6" s="34" t="str">
        <f>IF(OR(A6='Задание 4'!$E$5,A6='Задание 4'!$E$6,A6='Задание 4'!$E$7,A6='Задание 4'!$E$8,A6='Задание 4'!$E$9,A6='Задание 4'!$E$10),'Задание 4'!$C$5,IF(OR(A6='Задание 4'!$E$11,A6='Задание 4'!$E$12,A6='Задание 4'!$E$13,A6='Задание 4'!$E$14,A6='Задание 4'!$E$15,A6='Задание 4'!$E$16),'Задание 4'!$C$11,IF(OR(A6='Задание 4'!$E$17,A6='Задание 4'!$E$18,A6='Задание 4'!$E$19,A6='Задание 4'!$E$20),'Задание 4'!$C$17,IF(OR(A6='Задание 4'!$E$21,A6='Задание 4'!$E$22,A6='Задание 4'!$E$23,A6='Задание 4'!$E$24),'Задание 4'!$C$21,IF(OR(A6='Задание 4'!$E$25,A6='Задание 4'!$E$26,A6='Задание 4'!$E$27,A6='Задание 4'!$E$28,A6='Задание 4'!$E$29,A6='Задание 4'!$E$30),'Задание 4'!$C$25,IF(OR(A6='Задание 4'!$E$31,A6='Задание 4'!$E$32,A6='Задание 4'!$E$35,A6='Задание 4'!$E$36),'Задание 4'!$C$31,'Задание 4'!$C$33))))))</f>
        <v>Петров</v>
      </c>
    </row>
    <row r="7" spans="1:11" ht="13.5" thickBot="1" x14ac:dyDescent="0.25">
      <c r="A7" s="41" t="s">
        <v>99</v>
      </c>
      <c r="B7" s="39" t="s">
        <v>47</v>
      </c>
      <c r="C7" s="40">
        <v>6756775</v>
      </c>
      <c r="D7" s="63">
        <f t="shared" si="0"/>
        <v>0.54592287792783822</v>
      </c>
      <c r="E7" s="41" t="str">
        <f t="shared" ref="E7:E18" si="1">A7&amp;" "&amp;"("&amp;B7&amp;")"</f>
        <v>Магазин 8 (Липецк)</v>
      </c>
      <c r="F7" s="34" t="str">
        <f>IF(OR(A7='Задание 4'!$E$5,A7='Задание 4'!$E$6,A7='Задание 4'!$E$7,A7='Задание 4'!$E$8,A7='Задание 4'!$E$9,A7='Задание 4'!$E$10),'Задание 4'!$C$5,IF(OR(A7='Задание 4'!$E$11,A7='Задание 4'!$E$12,A7='Задание 4'!$E$13,A7='Задание 4'!$E$14,A7='Задание 4'!$E$15,A7='Задание 4'!$E$16),'Задание 4'!$C$11,IF(OR(A7='Задание 4'!$E$17,A7='Задание 4'!$E$18,A7='Задание 4'!$E$19,A7='Задание 4'!$E$20),'Задание 4'!$C$17,IF(OR(A7='Задание 4'!$E$21,A7='Задание 4'!$E$22,A7='Задание 4'!$E$23,A7='Задание 4'!$E$24),'Задание 4'!$C$21,IF(OR(A7='Задание 4'!$E$25,A7='Задание 4'!$E$26,A7='Задание 4'!$E$27,A7='Задание 4'!$E$28,A7='Задание 4'!$E$29,A7='Задание 4'!$E$30),'Задание 4'!$C$25,IF(OR(A7='Задание 4'!$E$31,A7='Задание 4'!$E$32,A7='Задание 4'!$E$35,A7='Задание 4'!$E$36),'Задание 4'!$C$31,'Задание 4'!$C$33))))))</f>
        <v>Петров</v>
      </c>
      <c r="K7"/>
    </row>
    <row r="8" spans="1:11" ht="13.5" thickBot="1" x14ac:dyDescent="0.25">
      <c r="A8" s="41" t="s">
        <v>98</v>
      </c>
      <c r="B8" s="39" t="s">
        <v>48</v>
      </c>
      <c r="C8" s="40">
        <v>242357</v>
      </c>
      <c r="D8" s="63">
        <f t="shared" si="0"/>
        <v>1</v>
      </c>
      <c r="E8" s="41" t="str">
        <f t="shared" si="1"/>
        <v>Магазин 7 (Кострома)</v>
      </c>
      <c r="F8" s="34" t="str">
        <f>IF(OR(A8='Задание 4'!$E$5,A8='Задание 4'!$E$6,A8='Задание 4'!$E$7,A8='Задание 4'!$E$8,A8='Задание 4'!$E$9,A8='Задание 4'!$E$10),'Задание 4'!$C$5,IF(OR(A8='Задание 4'!$E$11,A8='Задание 4'!$E$12,A8='Задание 4'!$E$13,A8='Задание 4'!$E$14,A8='Задание 4'!$E$15,A8='Задание 4'!$E$16),'Задание 4'!$C$11,IF(OR(A8='Задание 4'!$E$17,A8='Задание 4'!$E$18,A8='Задание 4'!$E$19,A8='Задание 4'!$E$20),'Задание 4'!$C$17,IF(OR(A8='Задание 4'!$E$21,A8='Задание 4'!$E$22,A8='Задание 4'!$E$23,A8='Задание 4'!$E$24),'Задание 4'!$C$21,IF(OR(A8='Задание 4'!$E$25,A8='Задание 4'!$E$26,A8='Задание 4'!$E$27,A8='Задание 4'!$E$28,A8='Задание 4'!$E$29,A8='Задание 4'!$E$30),'Задание 4'!$C$25,IF(OR(A8='Задание 4'!$E$31,A8='Задание 4'!$E$32,A8='Задание 4'!$E$35,A8='Задание 4'!$E$36),'Задание 4'!$C$31,'Задание 4'!$C$33))))))</f>
        <v>Петров</v>
      </c>
      <c r="K8"/>
    </row>
    <row r="9" spans="1:11" ht="13.5" thickBot="1" x14ac:dyDescent="0.25">
      <c r="A9" s="41" t="s">
        <v>97</v>
      </c>
      <c r="B9" s="39" t="s">
        <v>49</v>
      </c>
      <c r="C9" s="40">
        <v>342234</v>
      </c>
      <c r="D9" s="63">
        <f t="shared" si="0"/>
        <v>4.1226907485626525E-2</v>
      </c>
      <c r="E9" s="41" t="str">
        <f t="shared" si="1"/>
        <v>Магазин 6 (Белгород)</v>
      </c>
      <c r="F9" s="34" t="str">
        <f>IF(OR(A9='Задание 4'!$E$5,A9='Задание 4'!$E$6,A9='Задание 4'!$E$7,A9='Задание 4'!$E$8,A9='Задание 4'!$E$9,A9='Задание 4'!$E$10),'Задание 4'!$C$5,IF(OR(A9='Задание 4'!$E$11,A9='Задание 4'!$E$12,A9='Задание 4'!$E$13,A9='Задание 4'!$E$14,A9='Задание 4'!$E$15,A9='Задание 4'!$E$16),'Задание 4'!$C$11,IF(OR(A9='Задание 4'!$E$17,A9='Задание 4'!$E$18,A9='Задание 4'!$E$19,A9='Задание 4'!$E$20),'Задание 4'!$C$17,IF(OR(A9='Задание 4'!$E$21,A9='Задание 4'!$E$22,A9='Задание 4'!$E$23,A9='Задание 4'!$E$24),'Задание 4'!$C$21,IF(OR(A9='Задание 4'!$E$25,A9='Задание 4'!$E$26,A9='Задание 4'!$E$27,A9='Задание 4'!$E$28,A9='Задание 4'!$E$29,A9='Задание 4'!$E$30),'Задание 4'!$C$25,IF(OR(A9='Задание 4'!$E$31,A9='Задание 4'!$E$32,A9='Задание 4'!$E$35,A9='Задание 4'!$E$36),'Задание 4'!$C$31,'Задание 4'!$C$33))))))</f>
        <v>Иванов</v>
      </c>
      <c r="K9"/>
    </row>
    <row r="10" spans="1:11" ht="13.5" thickBot="1" x14ac:dyDescent="0.25">
      <c r="A10" s="41" t="s">
        <v>96</v>
      </c>
      <c r="B10" s="39" t="s">
        <v>50</v>
      </c>
      <c r="C10" s="40">
        <v>2234356</v>
      </c>
      <c r="D10" s="63">
        <f t="shared" si="0"/>
        <v>1</v>
      </c>
      <c r="E10" s="41" t="str">
        <f t="shared" si="1"/>
        <v>Магазин 5 (Тамбов)</v>
      </c>
      <c r="F10" s="34" t="str">
        <f>IF(OR(A10='Задание 4'!$E$5,A10='Задание 4'!$E$6,A10='Задание 4'!$E$7,A10='Задание 4'!$E$8,A10='Задание 4'!$E$9,A10='Задание 4'!$E$10),'Задание 4'!$C$5,IF(OR(A10='Задание 4'!$E$11,A10='Задание 4'!$E$12,A10='Задание 4'!$E$13,A10='Задание 4'!$E$14,A10='Задание 4'!$E$15,A10='Задание 4'!$E$16),'Задание 4'!$C$11,IF(OR(A10='Задание 4'!$E$17,A10='Задание 4'!$E$18,A10='Задание 4'!$E$19,A10='Задание 4'!$E$20),'Задание 4'!$C$17,IF(OR(A10='Задание 4'!$E$21,A10='Задание 4'!$E$22,A10='Задание 4'!$E$23,A10='Задание 4'!$E$24),'Задание 4'!$C$21,IF(OR(A10='Задание 4'!$E$25,A10='Задание 4'!$E$26,A10='Задание 4'!$E$27,A10='Задание 4'!$E$28,A10='Задание 4'!$E$29,A10='Задание 4'!$E$30),'Задание 4'!$C$25,IF(OR(A10='Задание 4'!$E$31,A10='Задание 4'!$E$32,A10='Задание 4'!$E$35,A10='Задание 4'!$E$36),'Задание 4'!$C$31,'Задание 4'!$C$33))))))</f>
        <v>Иванов</v>
      </c>
      <c r="K10"/>
    </row>
    <row r="11" spans="1:11" ht="13.5" thickBot="1" x14ac:dyDescent="0.25">
      <c r="A11" s="41" t="s">
        <v>95</v>
      </c>
      <c r="B11" s="39" t="s">
        <v>47</v>
      </c>
      <c r="C11" s="62">
        <v>5234324</v>
      </c>
      <c r="D11" s="63">
        <f t="shared" si="0"/>
        <v>0.42291436700004864</v>
      </c>
      <c r="E11" s="41" t="str">
        <f t="shared" si="1"/>
        <v>Магазин 4 (Липецк)</v>
      </c>
      <c r="F11" s="34" t="str">
        <f>IF(OR(A11='Задание 4'!$E$5,A11='Задание 4'!$E$6,A11='Задание 4'!$E$7,A11='Задание 4'!$E$8,A11='Задание 4'!$E$9,A11='Задание 4'!$E$10),'Задание 4'!$C$5,IF(OR(A11='Задание 4'!$E$11,A11='Задание 4'!$E$12,A11='Задание 4'!$E$13,A11='Задание 4'!$E$14,A11='Задание 4'!$E$15,A11='Задание 4'!$E$16),'Задание 4'!$C$11,IF(OR(A11='Задание 4'!$E$17,A11='Задание 4'!$E$18,A11='Задание 4'!$E$19,A11='Задание 4'!$E$20),'Задание 4'!$C$17,IF(OR(A11='Задание 4'!$E$21,A11='Задание 4'!$E$22,A11='Задание 4'!$E$23,A11='Задание 4'!$E$24),'Задание 4'!$C$21,IF(OR(A11='Задание 4'!$E$25,A11='Задание 4'!$E$26,A11='Задание 4'!$E$27,A11='Задание 4'!$E$28,A11='Задание 4'!$E$29,A11='Задание 4'!$E$30),'Задание 4'!$C$25,IF(OR(A11='Задание 4'!$E$31,A11='Задание 4'!$E$32,A11='Задание 4'!$E$35,A11='Задание 4'!$E$36),'Задание 4'!$C$31,'Задание 4'!$C$33))))))</f>
        <v>Иванов</v>
      </c>
      <c r="K11"/>
    </row>
    <row r="12" spans="1:11" ht="13.5" thickBot="1" x14ac:dyDescent="0.25">
      <c r="A12" s="41" t="s">
        <v>94</v>
      </c>
      <c r="B12" s="39" t="s">
        <v>47</v>
      </c>
      <c r="C12" s="40">
        <v>385695</v>
      </c>
      <c r="D12" s="63">
        <f t="shared" si="0"/>
        <v>3.1162755072113184E-2</v>
      </c>
      <c r="E12" s="41" t="str">
        <f t="shared" si="1"/>
        <v>Магазин 3 (Липецк)</v>
      </c>
      <c r="F12" s="34" t="str">
        <f>IF(OR(A12='Задание 4'!$E$5,A12='Задание 4'!$E$6,A12='Задание 4'!$E$7,A12='Задание 4'!$E$8,A12='Задание 4'!$E$9,A12='Задание 4'!$E$10),'Задание 4'!$C$5,IF(OR(A12='Задание 4'!$E$11,A12='Задание 4'!$E$12,A12='Задание 4'!$E$13,A12='Задание 4'!$E$14,A12='Задание 4'!$E$15,A12='Задание 4'!$E$16),'Задание 4'!$C$11,IF(OR(A12='Задание 4'!$E$17,A12='Задание 4'!$E$18,A12='Задание 4'!$E$19,A12='Задание 4'!$E$20),'Задание 4'!$C$17,IF(OR(A12='Задание 4'!$E$21,A12='Задание 4'!$E$22,A12='Задание 4'!$E$23,A12='Задание 4'!$E$24),'Задание 4'!$C$21,IF(OR(A12='Задание 4'!$E$25,A12='Задание 4'!$E$26,A12='Задание 4'!$E$27,A12='Задание 4'!$E$28,A12='Задание 4'!$E$29,A12='Задание 4'!$E$30),'Задание 4'!$C$25,IF(OR(A12='Задание 4'!$E$31,A12='Задание 4'!$E$32,A12='Задание 4'!$E$35,A12='Задание 4'!$E$36),'Задание 4'!$C$31,'Задание 4'!$C$33))))))</f>
        <v>Иванов</v>
      </c>
      <c r="K12"/>
    </row>
    <row r="13" spans="1:11" ht="13.5" thickBot="1" x14ac:dyDescent="0.25">
      <c r="A13" s="41" t="s">
        <v>93</v>
      </c>
      <c r="B13" s="39" t="s">
        <v>49</v>
      </c>
      <c r="C13" s="40">
        <v>7958995</v>
      </c>
      <c r="D13" s="63">
        <f t="shared" si="0"/>
        <v>0.95877309251437348</v>
      </c>
      <c r="E13" s="41" t="str">
        <f t="shared" si="1"/>
        <v>Магазин 2 (Белгород)</v>
      </c>
      <c r="F13" s="34" t="str">
        <f>IF(OR(A13='Задание 4'!$E$5,A13='Задание 4'!$E$6,A13='Задание 4'!$E$7,A13='Задание 4'!$E$8,A13='Задание 4'!$E$9,A13='Задание 4'!$E$10),'Задание 4'!$C$5,IF(OR(A13='Задание 4'!$E$11,A13='Задание 4'!$E$12,A13='Задание 4'!$E$13,A13='Задание 4'!$E$14,A13='Задание 4'!$E$15,A13='Задание 4'!$E$16),'Задание 4'!$C$11,IF(OR(A13='Задание 4'!$E$17,A13='Задание 4'!$E$18,A13='Задание 4'!$E$19,A13='Задание 4'!$E$20),'Задание 4'!$C$17,IF(OR(A13='Задание 4'!$E$21,A13='Задание 4'!$E$22,A13='Задание 4'!$E$23,A13='Задание 4'!$E$24),'Задание 4'!$C$21,IF(OR(A13='Задание 4'!$E$25,A13='Задание 4'!$E$26,A13='Задание 4'!$E$27,A13='Задание 4'!$E$28,A13='Задание 4'!$E$29,A13='Задание 4'!$E$30),'Задание 4'!$C$25,IF(OR(A13='Задание 4'!$E$31,A13='Задание 4'!$E$32,A13='Задание 4'!$E$35,A13='Задание 4'!$E$36),'Задание 4'!$C$31,'Задание 4'!$C$33))))))</f>
        <v>Иванов</v>
      </c>
      <c r="K13"/>
    </row>
    <row r="14" spans="1:11" ht="13.5" thickBot="1" x14ac:dyDescent="0.25">
      <c r="A14" s="41" t="s">
        <v>105</v>
      </c>
      <c r="B14" s="39" t="s">
        <v>51</v>
      </c>
      <c r="C14" s="40">
        <v>0</v>
      </c>
      <c r="D14" s="63">
        <f t="shared" si="0"/>
        <v>0</v>
      </c>
      <c r="E14" s="41" t="str">
        <f t="shared" si="1"/>
        <v>Магазин 14 (Тверь)</v>
      </c>
      <c r="F14" s="34" t="str">
        <f>IF(OR(A14='Задание 4'!$E$5,A14='Задание 4'!$E$6,A14='Задание 4'!$E$7,A14='Задание 4'!$E$8,A14='Задание 4'!$E$9,A14='Задание 4'!$E$10),'Задание 4'!$C$5,IF(OR(A14='Задание 4'!$E$11,A14='Задание 4'!$E$12,A14='Задание 4'!$E$13,A14='Задание 4'!$E$14,A14='Задание 4'!$E$15,A14='Задание 4'!$E$16),'Задание 4'!$C$11,IF(OR(A14='Задание 4'!$E$17,A14='Задание 4'!$E$18,A14='Задание 4'!$E$19,A14='Задание 4'!$E$20),'Задание 4'!$C$17,IF(OR(A14='Задание 4'!$E$21,A14='Задание 4'!$E$22,A14='Задание 4'!$E$23,A14='Задание 4'!$E$24),'Задание 4'!$C$21,IF(OR(A14='Задание 4'!$E$25,A14='Задание 4'!$E$26,A14='Задание 4'!$E$27,A14='Задание 4'!$E$28,A14='Задание 4'!$E$29,A14='Задание 4'!$E$30),'Задание 4'!$C$25,IF(OR(A14='Задание 4'!$E$31,A14='Задание 4'!$E$32,A14='Задание 4'!$E$35,A14='Задание 4'!$E$36),'Задание 4'!$C$31,'Задание 4'!$C$33))))))</f>
        <v>Сидоров</v>
      </c>
      <c r="K14"/>
    </row>
    <row r="15" spans="1:11" ht="13.5" thickBot="1" x14ac:dyDescent="0.25">
      <c r="A15" s="41" t="s">
        <v>104</v>
      </c>
      <c r="B15" s="39" t="s">
        <v>47</v>
      </c>
      <c r="C15" s="40">
        <v>0</v>
      </c>
      <c r="D15" s="63">
        <f t="shared" si="0"/>
        <v>0</v>
      </c>
      <c r="E15" s="41" t="str">
        <f t="shared" si="1"/>
        <v>Магазин 13 (Липецк)</v>
      </c>
      <c r="F15" s="34" t="str">
        <f>IF(OR(A15='Задание 4'!$E$5,A15='Задание 4'!$E$6,A15='Задание 4'!$E$7,A15='Задание 4'!$E$8,A15='Задание 4'!$E$9,A15='Задание 4'!$E$10),'Задание 4'!$C$5,IF(OR(A15='Задание 4'!$E$11,A15='Задание 4'!$E$12,A15='Задание 4'!$E$13,A15='Задание 4'!$E$14,A15='Задание 4'!$E$15,A15='Задание 4'!$E$16),'Задание 4'!$C$11,IF(OR(A15='Задание 4'!$E$17,A15='Задание 4'!$E$18,A15='Задание 4'!$E$19,A15='Задание 4'!$E$20),'Задание 4'!$C$17,IF(OR(A15='Задание 4'!$E$21,A15='Задание 4'!$E$22,A15='Задание 4'!$E$23,A15='Задание 4'!$E$24),'Задание 4'!$C$21,IF(OR(A15='Задание 4'!$E$25,A15='Задание 4'!$E$26,A15='Задание 4'!$E$27,A15='Задание 4'!$E$28,A15='Задание 4'!$E$29,A15='Задание 4'!$E$30),'Задание 4'!$C$25,IF(OR(A15='Задание 4'!$E$31,A15='Задание 4'!$E$32,A15='Задание 4'!$E$35,A15='Задание 4'!$E$36),'Задание 4'!$C$31,'Задание 4'!$C$33))))))</f>
        <v>Сидоров</v>
      </c>
      <c r="K15"/>
    </row>
    <row r="16" spans="1:11" ht="13.5" thickBot="1" x14ac:dyDescent="0.25">
      <c r="A16" s="41" t="s">
        <v>103</v>
      </c>
      <c r="B16" s="39" t="s">
        <v>52</v>
      </c>
      <c r="C16" s="40">
        <v>465656</v>
      </c>
      <c r="D16" s="63">
        <f t="shared" si="0"/>
        <v>1</v>
      </c>
      <c r="E16" s="41" t="str">
        <f t="shared" si="1"/>
        <v>Магазин 12 (Краснодар)</v>
      </c>
      <c r="F16" s="34" t="str">
        <f>IF(OR(A16='Задание 4'!$E$5,A16='Задание 4'!$E$6,A16='Задание 4'!$E$7,A16='Задание 4'!$E$8,A16='Задание 4'!$E$9,A16='Задание 4'!$E$10),'Задание 4'!$C$5,IF(OR(A16='Задание 4'!$E$11,A16='Задание 4'!$E$12,A16='Задание 4'!$E$13,A16='Задание 4'!$E$14,A16='Задание 4'!$E$15,A16='Задание 4'!$E$16),'Задание 4'!$C$11,IF(OR(A16='Задание 4'!$E$17,A16='Задание 4'!$E$18,A16='Задание 4'!$E$19,A16='Задание 4'!$E$20),'Задание 4'!$C$17,IF(OR(A16='Задание 4'!$E$21,A16='Задание 4'!$E$22,A16='Задание 4'!$E$23,A16='Задание 4'!$E$24),'Задание 4'!$C$21,IF(OR(A16='Задание 4'!$E$25,A16='Задание 4'!$E$26,A16='Задание 4'!$E$27,A16='Задание 4'!$E$28,A16='Задание 4'!$E$29,A16='Задание 4'!$E$30),'Задание 4'!$C$25,IF(OR(A16='Задание 4'!$E$31,A16='Задание 4'!$E$32,A16='Задание 4'!$E$35,A16='Задание 4'!$E$36),'Задание 4'!$C$31,'Задание 4'!$C$33))))))</f>
        <v>Петров</v>
      </c>
      <c r="K16"/>
    </row>
    <row r="17" spans="1:11" ht="13.5" thickBot="1" x14ac:dyDescent="0.25">
      <c r="A17" s="41" t="s">
        <v>102</v>
      </c>
      <c r="B17" s="39" t="s">
        <v>49</v>
      </c>
      <c r="C17" s="40">
        <v>0</v>
      </c>
      <c r="D17" s="63">
        <f t="shared" si="0"/>
        <v>0</v>
      </c>
      <c r="E17" s="41" t="str">
        <f t="shared" si="1"/>
        <v>Магазин 11 (Белгород)</v>
      </c>
      <c r="F17" s="34" t="str">
        <f>IF(OR(A17='Задание 4'!$E$5,A17='Задание 4'!$E$6,A17='Задание 4'!$E$7,A17='Задание 4'!$E$8,A17='Задание 4'!$E$9,A17='Задание 4'!$E$10),'Задание 4'!$C$5,IF(OR(A17='Задание 4'!$E$11,A17='Задание 4'!$E$12,A17='Задание 4'!$E$13,A17='Задание 4'!$E$14,A17='Задание 4'!$E$15,A17='Задание 4'!$E$16),'Задание 4'!$C$11,IF(OR(A17='Задание 4'!$E$17,A17='Задание 4'!$E$18,A17='Задание 4'!$E$19,A17='Задание 4'!$E$20),'Задание 4'!$C$17,IF(OR(A17='Задание 4'!$E$21,A17='Задание 4'!$E$22,A17='Задание 4'!$E$23,A17='Задание 4'!$E$24),'Задание 4'!$C$21,IF(OR(A17='Задание 4'!$E$25,A17='Задание 4'!$E$26,A17='Задание 4'!$E$27,A17='Задание 4'!$E$28,A17='Задание 4'!$E$29,A17='Задание 4'!$E$30),'Задание 4'!$C$25,IF(OR(A17='Задание 4'!$E$31,A17='Задание 4'!$E$32,A17='Задание 4'!$E$35,A17='Задание 4'!$E$36),'Задание 4'!$C$31,'Задание 4'!$C$33))))))</f>
        <v>Петров</v>
      </c>
      <c r="K17"/>
    </row>
    <row r="18" spans="1:11" ht="13.5" thickBot="1" x14ac:dyDescent="0.25">
      <c r="A18" s="66" t="s">
        <v>101</v>
      </c>
      <c r="B18" s="31" t="s">
        <v>51</v>
      </c>
      <c r="C18" s="35">
        <v>976095</v>
      </c>
      <c r="D18" s="63">
        <f t="shared" si="0"/>
        <v>1</v>
      </c>
      <c r="E18" s="41" t="str">
        <f t="shared" si="1"/>
        <v>Магазин 10 (Тверь)</v>
      </c>
      <c r="F18" s="34" t="str">
        <f>IF(OR(A18='Задание 4'!$E$5,A18='Задание 4'!$E$6,A18='Задание 4'!$E$7,A18='Задание 4'!$E$8,A18='Задание 4'!$E$9,A18='Задание 4'!$E$10),'Задание 4'!$C$5,IF(OR(A18='Задание 4'!$E$11,A18='Задание 4'!$E$12,A18='Задание 4'!$E$13,A18='Задание 4'!$E$14,A18='Задание 4'!$E$15,A18='Задание 4'!$E$16),'Задание 4'!$C$11,IF(OR(A18='Задание 4'!$E$17,A18='Задание 4'!$E$18,A18='Задание 4'!$E$19,A18='Задание 4'!$E$20),'Задание 4'!$C$17,IF(OR(A18='Задание 4'!$E$21,A18='Задание 4'!$E$22,A18='Задание 4'!$E$23,A18='Задание 4'!$E$24),'Задание 4'!$C$21,IF(OR(A18='Задание 4'!$E$25,A18='Задание 4'!$E$26,A18='Задание 4'!$E$27,A18='Задание 4'!$E$28,A18='Задание 4'!$E$29,A18='Задание 4'!$E$30),'Задание 4'!$C$25,IF(OR(A18='Задание 4'!$E$31,A18='Задание 4'!$E$32,A18='Задание 4'!$E$35,A18='Задание 4'!$E$36),'Задание 4'!$C$31,'Задание 4'!$C$33))))))</f>
        <v>Петров</v>
      </c>
      <c r="K18"/>
    </row>
    <row r="19" spans="1:11" ht="13.5" thickBot="1" x14ac:dyDescent="0.25">
      <c r="A19" s="43" t="s">
        <v>90</v>
      </c>
      <c r="B19" s="36" t="s">
        <v>45</v>
      </c>
      <c r="C19" s="37">
        <f>SUMIF($B$5:$B$18,"Курск",$C$5:$C$18)</f>
        <v>1312312</v>
      </c>
      <c r="K19"/>
    </row>
    <row r="20" spans="1:11" ht="13.5" thickBot="1" x14ac:dyDescent="0.25">
      <c r="A20" s="30"/>
      <c r="B20" s="42" t="s">
        <v>46</v>
      </c>
      <c r="C20" s="37">
        <f>SUMIF($B$5:$B$18,"Воронеж",$C$5:$C$18)</f>
        <v>123232</v>
      </c>
      <c r="K20"/>
    </row>
    <row r="21" spans="1:11" ht="13.5" thickBot="1" x14ac:dyDescent="0.25">
      <c r="A21" s="30"/>
      <c r="B21" s="42" t="s">
        <v>47</v>
      </c>
      <c r="C21" s="37">
        <f>SUMIF($B$5:$B$18,"Липецк",$C$5:$C$18)</f>
        <v>12376794</v>
      </c>
      <c r="K21"/>
    </row>
    <row r="22" spans="1:11" ht="13.5" thickBot="1" x14ac:dyDescent="0.25">
      <c r="A22" s="30"/>
      <c r="B22" s="42" t="s">
        <v>48</v>
      </c>
      <c r="C22" s="37">
        <f>SUMIF($B$5:$B$18,"Кострома",$C$5:$C$18)</f>
        <v>242357</v>
      </c>
    </row>
    <row r="23" spans="1:11" ht="13.5" thickBot="1" x14ac:dyDescent="0.25">
      <c r="A23" s="30"/>
      <c r="B23" s="42" t="s">
        <v>49</v>
      </c>
      <c r="C23" s="37">
        <f>SUMIF($B$5:$B$18,"Белгород",$C$5:$C$18)</f>
        <v>8301229</v>
      </c>
    </row>
    <row r="24" spans="1:11" ht="13.5" thickBot="1" x14ac:dyDescent="0.25">
      <c r="A24" s="30"/>
      <c r="B24" s="42" t="s">
        <v>50</v>
      </c>
      <c r="C24" s="37">
        <f>SUMIF($B$5:$B$18,"Тамбов",$C$5:$C$18)</f>
        <v>2234356</v>
      </c>
    </row>
    <row r="25" spans="1:11" ht="13.5" thickBot="1" x14ac:dyDescent="0.25">
      <c r="A25" s="30"/>
      <c r="B25" s="42" t="s">
        <v>51</v>
      </c>
      <c r="C25" s="37">
        <f>SUMIF($B$5:$B$18,"Тверь",$C$5:$C$18)</f>
        <v>976095</v>
      </c>
    </row>
    <row r="26" spans="1:11" ht="13.5" thickBot="1" x14ac:dyDescent="0.25">
      <c r="A26" s="31"/>
      <c r="B26" s="38" t="s">
        <v>52</v>
      </c>
      <c r="C26" s="37">
        <f>SUMIF($B$5:$B$18,"Краснодар",$C$5:$C$18)</f>
        <v>465656</v>
      </c>
    </row>
    <row r="27" spans="1:11" ht="13.5" thickBot="1" x14ac:dyDescent="0.25">
      <c r="A27" s="72" t="s">
        <v>53</v>
      </c>
      <c r="B27" s="73"/>
      <c r="C27" s="44">
        <f>SUM(C19:C26)</f>
        <v>26032031</v>
      </c>
    </row>
  </sheetData>
  <sortState xmlns:xlrd2="http://schemas.microsoft.com/office/spreadsheetml/2017/richdata2" ref="A6:A18">
    <sortCondition descending="1" ref="A18"/>
  </sortState>
  <mergeCells count="1">
    <mergeCell ref="A27:B27"/>
  </mergeCells>
  <phoneticPr fontId="4" type="noConversion"/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6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9" sqref="Q29"/>
    </sheetView>
  </sheetViews>
  <sheetFormatPr defaultRowHeight="12.75" x14ac:dyDescent="0.2"/>
  <cols>
    <col min="1" max="1" width="11.7109375" customWidth="1"/>
    <col min="3" max="3" width="11.7109375" bestFit="1" customWidth="1"/>
    <col min="4" max="4" width="9.140625" bestFit="1" customWidth="1"/>
    <col min="6" max="6" width="9.140625" style="70"/>
    <col min="7" max="7" width="10.28515625" bestFit="1" customWidth="1"/>
  </cols>
  <sheetData>
    <row r="1" spans="1:7" ht="15" x14ac:dyDescent="0.25">
      <c r="A1" s="50" t="s">
        <v>135</v>
      </c>
      <c r="F1"/>
      <c r="G1" s="70"/>
    </row>
    <row r="2" spans="1:7" x14ac:dyDescent="0.2">
      <c r="A2" s="74" t="s">
        <v>84</v>
      </c>
      <c r="B2" s="74" t="s">
        <v>85</v>
      </c>
      <c r="C2" s="74" t="s">
        <v>144</v>
      </c>
    </row>
    <row r="3" spans="1:7" ht="12" customHeight="1" x14ac:dyDescent="0.2">
      <c r="A3" s="74"/>
      <c r="B3" s="74"/>
      <c r="C3" s="74"/>
    </row>
    <row r="4" spans="1:7" x14ac:dyDescent="0.2">
      <c r="A4" s="70">
        <v>41640</v>
      </c>
      <c r="B4" s="71">
        <v>6379.8577777777773</v>
      </c>
      <c r="C4" s="81">
        <f>Прогноз!A62</f>
        <v>43466</v>
      </c>
      <c r="D4" s="83">
        <f>Прогноз!C62</f>
        <v>1560.5208365132221</v>
      </c>
    </row>
    <row r="5" spans="1:7" x14ac:dyDescent="0.2">
      <c r="A5" s="70">
        <v>41671</v>
      </c>
      <c r="B5" s="71">
        <v>6060.3981249999997</v>
      </c>
      <c r="C5" s="81">
        <f>Прогноз!A63</f>
        <v>43497</v>
      </c>
      <c r="D5" s="83">
        <f>Прогноз!C63</f>
        <v>1571.2531327699812</v>
      </c>
    </row>
    <row r="6" spans="1:7" x14ac:dyDescent="0.2">
      <c r="A6" s="70">
        <v>41699</v>
      </c>
      <c r="B6" s="71">
        <v>6377.9017499999991</v>
      </c>
      <c r="C6" s="81">
        <f>Прогноз!A64</f>
        <v>43525</v>
      </c>
      <c r="D6" s="83">
        <f>Прогноз!C64</f>
        <v>1757.0989972181133</v>
      </c>
    </row>
    <row r="7" spans="1:7" x14ac:dyDescent="0.2">
      <c r="A7" s="70">
        <v>41730</v>
      </c>
      <c r="B7" s="71">
        <v>6994.2568181818187</v>
      </c>
      <c r="C7" s="81">
        <f>Прогноз!A65</f>
        <v>43556</v>
      </c>
      <c r="D7" s="83">
        <f>Прогноз!C65</f>
        <v>2026.6169082358854</v>
      </c>
    </row>
    <row r="8" spans="1:7" x14ac:dyDescent="0.2">
      <c r="A8" s="70">
        <v>41760</v>
      </c>
      <c r="B8" s="71">
        <v>7680.9951249999995</v>
      </c>
      <c r="C8" s="81">
        <f>Прогноз!A66</f>
        <v>43586</v>
      </c>
      <c r="D8" s="83">
        <f>Прогноз!C66</f>
        <v>2562.287001427977</v>
      </c>
    </row>
    <row r="9" spans="1:7" x14ac:dyDescent="0.2">
      <c r="A9" s="70">
        <v>41791</v>
      </c>
      <c r="B9" s="71">
        <v>8563.6141666666645</v>
      </c>
      <c r="C9" s="81">
        <f>Прогноз!A67</f>
        <v>43617</v>
      </c>
      <c r="D9" s="83">
        <f>Прогноз!C67</f>
        <v>2976.7717503232243</v>
      </c>
    </row>
    <row r="10" spans="1:7" x14ac:dyDescent="0.2">
      <c r="A10" s="70">
        <v>41821</v>
      </c>
      <c r="B10" s="71">
        <v>7818.5223913043483</v>
      </c>
      <c r="C10" s="81">
        <f>Прогноз!A68</f>
        <v>43647</v>
      </c>
      <c r="D10" s="83">
        <f>Прогноз!C68</f>
        <v>2868.4478858553275</v>
      </c>
    </row>
    <row r="11" spans="1:7" x14ac:dyDescent="0.2">
      <c r="A11" s="70">
        <v>41852</v>
      </c>
      <c r="B11" s="71">
        <v>7425.2676136363634</v>
      </c>
      <c r="C11" s="81">
        <f>Прогноз!A69</f>
        <v>43678</v>
      </c>
      <c r="D11" s="83">
        <f>Прогноз!C69</f>
        <v>2473.0133274375094</v>
      </c>
    </row>
    <row r="12" spans="1:7" x14ac:dyDescent="0.2">
      <c r="A12" s="70">
        <v>41883</v>
      </c>
      <c r="B12" s="71">
        <v>7068.6583333333328</v>
      </c>
      <c r="C12" s="81">
        <f>Прогноз!A70</f>
        <v>43709</v>
      </c>
      <c r="D12" s="83">
        <f>Прогноз!C70</f>
        <v>1835.1015495419747</v>
      </c>
    </row>
    <row r="13" spans="1:7" x14ac:dyDescent="0.2">
      <c r="A13" s="70">
        <v>41913</v>
      </c>
      <c r="B13" s="71">
        <v>6494.4853260869577</v>
      </c>
      <c r="C13" s="81">
        <f>Прогноз!A71</f>
        <v>43739</v>
      </c>
      <c r="D13" s="83">
        <f>Прогноз!C71</f>
        <v>1315.1711914579419</v>
      </c>
    </row>
    <row r="14" spans="1:7" x14ac:dyDescent="0.2">
      <c r="A14" s="70">
        <v>41944</v>
      </c>
      <c r="B14" s="71">
        <v>6421.1355263157893</v>
      </c>
      <c r="C14" s="81">
        <f>Прогноз!A72</f>
        <v>43770</v>
      </c>
      <c r="D14" s="83">
        <f>Прогноз!C72</f>
        <v>1012.8106421682887</v>
      </c>
    </row>
    <row r="15" spans="1:7" x14ac:dyDescent="0.2">
      <c r="A15" s="70">
        <v>41974</v>
      </c>
      <c r="B15" s="71">
        <v>6680.0477272727285</v>
      </c>
      <c r="C15" s="81">
        <f>Прогноз!A73</f>
        <v>43800</v>
      </c>
      <c r="D15" s="83">
        <f>Прогноз!C73</f>
        <v>1269.5908150721496</v>
      </c>
    </row>
    <row r="16" spans="1:7" x14ac:dyDescent="0.2">
      <c r="A16" s="70">
        <v>42005</v>
      </c>
      <c r="B16" s="71">
        <v>5169.042236842105</v>
      </c>
    </row>
    <row r="17" spans="1:3" x14ac:dyDescent="0.2">
      <c r="A17" s="70">
        <v>42036</v>
      </c>
      <c r="B17" s="71">
        <v>5385.5885526315788</v>
      </c>
    </row>
    <row r="18" spans="1:3" x14ac:dyDescent="0.2">
      <c r="A18" s="70">
        <v>42064</v>
      </c>
      <c r="B18" s="71">
        <v>5617.5292499999996</v>
      </c>
    </row>
    <row r="19" spans="1:3" x14ac:dyDescent="0.2">
      <c r="A19" s="70">
        <v>42095</v>
      </c>
      <c r="B19" s="71">
        <v>6157.727272727273</v>
      </c>
    </row>
    <row r="20" spans="1:3" x14ac:dyDescent="0.2">
      <c r="A20" s="70">
        <v>42125</v>
      </c>
      <c r="B20" s="71">
        <v>6769.1815789473685</v>
      </c>
    </row>
    <row r="21" spans="1:3" x14ac:dyDescent="0.2">
      <c r="A21" s="70">
        <v>42156</v>
      </c>
      <c r="B21" s="71">
        <v>7245.0643749999999</v>
      </c>
    </row>
    <row r="22" spans="1:3" x14ac:dyDescent="0.2">
      <c r="A22" s="70">
        <v>42186</v>
      </c>
      <c r="B22" s="71">
        <v>6685.1100000000006</v>
      </c>
    </row>
    <row r="23" spans="1:3" x14ac:dyDescent="0.2">
      <c r="A23" s="70">
        <v>42217</v>
      </c>
      <c r="B23" s="71">
        <v>5611.9007142857145</v>
      </c>
    </row>
    <row r="24" spans="1:3" x14ac:dyDescent="0.2">
      <c r="A24" s="70">
        <v>42248</v>
      </c>
      <c r="B24" s="71">
        <v>4933.4286363636365</v>
      </c>
    </row>
    <row r="25" spans="1:3" x14ac:dyDescent="0.2">
      <c r="A25" s="70">
        <v>42278</v>
      </c>
      <c r="B25" s="71">
        <v>4339.5639130434784</v>
      </c>
    </row>
    <row r="26" spans="1:3" x14ac:dyDescent="0.2">
      <c r="A26" s="70">
        <v>42309</v>
      </c>
      <c r="B26" s="71">
        <v>4246.4263157894748</v>
      </c>
    </row>
    <row r="27" spans="1:3" x14ac:dyDescent="0.2">
      <c r="A27" s="70">
        <v>42339</v>
      </c>
      <c r="B27" s="71">
        <v>4344.3298913043482</v>
      </c>
      <c r="C27" s="51"/>
    </row>
    <row r="28" spans="1:3" x14ac:dyDescent="0.2">
      <c r="A28" s="70">
        <v>42370</v>
      </c>
      <c r="B28" s="71">
        <v>3553.9173055555557</v>
      </c>
      <c r="C28" s="51"/>
    </row>
    <row r="29" spans="1:3" x14ac:dyDescent="0.2">
      <c r="A29" s="70">
        <v>42401</v>
      </c>
      <c r="B29" s="71">
        <v>3306.578452380953</v>
      </c>
      <c r="C29" s="51"/>
    </row>
    <row r="30" spans="1:3" x14ac:dyDescent="0.2">
      <c r="A30" s="70">
        <v>42430</v>
      </c>
      <c r="B30" s="71">
        <v>3533.6786818181818</v>
      </c>
      <c r="C30" s="51"/>
    </row>
    <row r="31" spans="1:3" x14ac:dyDescent="0.2">
      <c r="A31" s="70">
        <v>42461</v>
      </c>
      <c r="B31" s="71">
        <v>3786.0732954545456</v>
      </c>
      <c r="C31" s="51"/>
    </row>
    <row r="32" spans="1:3" x14ac:dyDescent="0.2">
      <c r="A32" s="70">
        <v>42491</v>
      </c>
      <c r="B32" s="71">
        <v>4287.2924999999996</v>
      </c>
      <c r="C32" s="51"/>
    </row>
    <row r="33" spans="1:3" x14ac:dyDescent="0.2">
      <c r="A33" s="70">
        <v>42522</v>
      </c>
      <c r="B33" s="71">
        <v>4377.7692045454551</v>
      </c>
      <c r="C33" s="51"/>
    </row>
    <row r="34" spans="1:3" x14ac:dyDescent="0.2">
      <c r="A34" s="70">
        <v>42552</v>
      </c>
      <c r="B34" s="71">
        <v>4393.6352272727272</v>
      </c>
      <c r="C34" s="51"/>
    </row>
    <row r="35" spans="1:3" x14ac:dyDescent="0.2">
      <c r="A35" s="70">
        <v>42583</v>
      </c>
      <c r="B35" s="71">
        <v>4269.5555681818187</v>
      </c>
      <c r="C35" s="51"/>
    </row>
    <row r="36" spans="1:3" x14ac:dyDescent="0.2">
      <c r="A36" s="70">
        <v>42614</v>
      </c>
      <c r="B36" s="71">
        <v>3553.997272727273</v>
      </c>
      <c r="C36" s="51"/>
    </row>
    <row r="37" spans="1:3" x14ac:dyDescent="0.2">
      <c r="A37" s="70">
        <v>42644</v>
      </c>
      <c r="B37" s="71">
        <v>3165.2278409090909</v>
      </c>
      <c r="C37" s="51"/>
    </row>
    <row r="38" spans="1:3" x14ac:dyDescent="0.2">
      <c r="A38" s="70">
        <v>42675</v>
      </c>
      <c r="B38" s="71">
        <v>3013.5351136363643</v>
      </c>
      <c r="C38" s="51"/>
    </row>
    <row r="39" spans="1:3" x14ac:dyDescent="0.2">
      <c r="A39" s="70">
        <v>42705</v>
      </c>
      <c r="B39" s="71">
        <v>3327.5002173913044</v>
      </c>
      <c r="C39" s="51"/>
    </row>
    <row r="40" spans="1:3" x14ac:dyDescent="0.2">
      <c r="A40" s="70">
        <v>42736</v>
      </c>
      <c r="B40" s="71">
        <v>2677.6136842105261</v>
      </c>
    </row>
    <row r="41" spans="1:3" x14ac:dyDescent="0.2">
      <c r="A41" s="70">
        <v>42767</v>
      </c>
      <c r="B41" s="71">
        <v>2844.6675000000005</v>
      </c>
    </row>
    <row r="42" spans="1:3" x14ac:dyDescent="0.2">
      <c r="A42" s="70">
        <v>42795</v>
      </c>
      <c r="B42" s="71">
        <v>2960.9846590909092</v>
      </c>
    </row>
    <row r="43" spans="1:3" x14ac:dyDescent="0.2">
      <c r="A43" s="70">
        <v>42826</v>
      </c>
      <c r="B43" s="71">
        <v>2875.7420454545454</v>
      </c>
    </row>
    <row r="44" spans="1:3" x14ac:dyDescent="0.2">
      <c r="A44" s="70">
        <v>42856</v>
      </c>
      <c r="B44" s="71">
        <v>3393.4046250000006</v>
      </c>
    </row>
    <row r="45" spans="1:3" x14ac:dyDescent="0.2">
      <c r="A45" s="70">
        <v>42887</v>
      </c>
      <c r="B45" s="71">
        <v>3269.6754545454542</v>
      </c>
    </row>
    <row r="46" spans="1:3" x14ac:dyDescent="0.2">
      <c r="A46" s="70">
        <v>42917</v>
      </c>
      <c r="B46" s="71">
        <v>3097.0694318181818</v>
      </c>
    </row>
    <row r="47" spans="1:3" x14ac:dyDescent="0.2">
      <c r="A47" s="70">
        <v>42948</v>
      </c>
      <c r="B47" s="71">
        <v>3180.2843478260875</v>
      </c>
    </row>
    <row r="48" spans="1:3" x14ac:dyDescent="0.2">
      <c r="A48" s="70">
        <v>42979</v>
      </c>
      <c r="B48" s="71">
        <v>2734.5695454545457</v>
      </c>
    </row>
    <row r="49" spans="1:2" x14ac:dyDescent="0.2">
      <c r="A49" s="70">
        <v>43009</v>
      </c>
      <c r="B49" s="71">
        <v>2626.4232142857145</v>
      </c>
    </row>
    <row r="50" spans="1:2" x14ac:dyDescent="0.2">
      <c r="A50" s="70">
        <v>43040</v>
      </c>
      <c r="B50" s="71">
        <v>2341.0637500000003</v>
      </c>
    </row>
    <row r="51" spans="1:2" x14ac:dyDescent="0.2">
      <c r="A51" s="70">
        <v>43070</v>
      </c>
      <c r="B51" s="71">
        <v>2647.7209090909091</v>
      </c>
    </row>
    <row r="52" spans="1:2" x14ac:dyDescent="0.2">
      <c r="A52" s="70">
        <v>43101</v>
      </c>
      <c r="B52" s="71">
        <v>1759.7339999999999</v>
      </c>
    </row>
    <row r="53" spans="1:2" x14ac:dyDescent="0.2">
      <c r="A53" s="70">
        <v>43132</v>
      </c>
      <c r="B53" s="71">
        <v>1890.0644999999997</v>
      </c>
    </row>
    <row r="54" spans="1:2" x14ac:dyDescent="0.2">
      <c r="A54" s="70">
        <v>43160</v>
      </c>
      <c r="B54" s="71">
        <v>2027.2336363636364</v>
      </c>
    </row>
    <row r="55" spans="1:2" x14ac:dyDescent="0.2">
      <c r="A55" s="70">
        <v>43191</v>
      </c>
      <c r="B55" s="71">
        <v>2239.1314285714284</v>
      </c>
    </row>
    <row r="56" spans="1:2" x14ac:dyDescent="0.2">
      <c r="A56" s="70">
        <v>43221</v>
      </c>
      <c r="B56" s="71">
        <v>2537.3812499999999</v>
      </c>
    </row>
    <row r="57" spans="1:2" x14ac:dyDescent="0.2">
      <c r="A57" s="70">
        <v>43252</v>
      </c>
      <c r="B57" s="71">
        <v>2592.9614285714288</v>
      </c>
    </row>
    <row r="58" spans="1:2" x14ac:dyDescent="0.2">
      <c r="A58" s="70">
        <v>43282</v>
      </c>
      <c r="B58" s="71">
        <v>2684.8328571428569</v>
      </c>
    </row>
    <row r="59" spans="1:2" x14ac:dyDescent="0.2">
      <c r="A59" s="70">
        <v>43313</v>
      </c>
      <c r="B59" s="71">
        <v>2599.9004347826085</v>
      </c>
    </row>
    <row r="60" spans="1:2" x14ac:dyDescent="0.2">
      <c r="A60" s="70">
        <v>43344</v>
      </c>
      <c r="B60" s="71">
        <v>2486.6228571428574</v>
      </c>
    </row>
    <row r="61" spans="1:2" x14ac:dyDescent="0.2">
      <c r="A61" s="70">
        <v>43374</v>
      </c>
      <c r="B61" s="71">
        <v>2399.411590909091</v>
      </c>
    </row>
    <row r="62" spans="1:2" x14ac:dyDescent="0.2">
      <c r="A62" s="70">
        <v>43405</v>
      </c>
      <c r="B62" s="71">
        <v>2139.6709090909089</v>
      </c>
    </row>
    <row r="63" spans="1:2" x14ac:dyDescent="0.2">
      <c r="A63" s="70">
        <v>43435</v>
      </c>
      <c r="B63" s="71">
        <v>2457.5931818181821</v>
      </c>
    </row>
  </sheetData>
  <mergeCells count="3">
    <mergeCell ref="C2:C3"/>
    <mergeCell ref="A2:A3"/>
    <mergeCell ref="B2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D4CB-C308-4215-8D02-44D4DDFD2FBB}">
  <dimension ref="A1:E73"/>
  <sheetViews>
    <sheetView workbookViewId="0">
      <selection activeCell="I68" sqref="I68"/>
    </sheetView>
  </sheetViews>
  <sheetFormatPr defaultRowHeight="12.75" x14ac:dyDescent="0.2"/>
  <cols>
    <col min="1" max="1" width="20.140625" customWidth="1"/>
    <col min="2" max="2" width="12.28515625" customWidth="1"/>
    <col min="3" max="3" width="10.7109375" customWidth="1"/>
    <col min="4" max="4" width="31.7109375" customWidth="1"/>
    <col min="5" max="5" width="33.28515625" customWidth="1"/>
  </cols>
  <sheetData>
    <row r="1" spans="1:5" x14ac:dyDescent="0.2">
      <c r="A1" t="s">
        <v>139</v>
      </c>
      <c r="B1" t="s">
        <v>140</v>
      </c>
      <c r="C1" t="s">
        <v>141</v>
      </c>
      <c r="D1" t="s">
        <v>142</v>
      </c>
      <c r="E1" t="s">
        <v>143</v>
      </c>
    </row>
    <row r="2" spans="1:5" x14ac:dyDescent="0.2">
      <c r="A2" s="81">
        <v>41640</v>
      </c>
      <c r="B2" s="82">
        <v>6379.8577777777773</v>
      </c>
    </row>
    <row r="3" spans="1:5" x14ac:dyDescent="0.2">
      <c r="A3" s="81">
        <v>41671</v>
      </c>
      <c r="B3" s="82">
        <v>6060.3981249999997</v>
      </c>
    </row>
    <row r="4" spans="1:5" x14ac:dyDescent="0.2">
      <c r="A4" s="81">
        <v>41699</v>
      </c>
      <c r="B4" s="82">
        <v>6377.9017499999991</v>
      </c>
    </row>
    <row r="5" spans="1:5" x14ac:dyDescent="0.2">
      <c r="A5" s="81">
        <v>41730</v>
      </c>
      <c r="B5" s="82">
        <v>6994.2568181818187</v>
      </c>
    </row>
    <row r="6" spans="1:5" x14ac:dyDescent="0.2">
      <c r="A6" s="81">
        <v>41760</v>
      </c>
      <c r="B6" s="82">
        <v>7680.9951249999995</v>
      </c>
    </row>
    <row r="7" spans="1:5" x14ac:dyDescent="0.2">
      <c r="A7" s="81">
        <v>41791</v>
      </c>
      <c r="B7" s="82">
        <v>8563.6141666666645</v>
      </c>
    </row>
    <row r="8" spans="1:5" x14ac:dyDescent="0.2">
      <c r="A8" s="81">
        <v>41821</v>
      </c>
      <c r="B8" s="82">
        <v>7818.5223913043483</v>
      </c>
    </row>
    <row r="9" spans="1:5" x14ac:dyDescent="0.2">
      <c r="A9" s="81">
        <v>41852</v>
      </c>
      <c r="B9" s="82">
        <v>7425.2676136363634</v>
      </c>
    </row>
    <row r="10" spans="1:5" x14ac:dyDescent="0.2">
      <c r="A10" s="81">
        <v>41883</v>
      </c>
      <c r="B10" s="82">
        <v>7068.6583333333328</v>
      </c>
    </row>
    <row r="11" spans="1:5" x14ac:dyDescent="0.2">
      <c r="A11" s="81">
        <v>41913</v>
      </c>
      <c r="B11" s="82">
        <v>6494.4853260869577</v>
      </c>
    </row>
    <row r="12" spans="1:5" x14ac:dyDescent="0.2">
      <c r="A12" s="81">
        <v>41944</v>
      </c>
      <c r="B12" s="82">
        <v>6421.1355263157893</v>
      </c>
    </row>
    <row r="13" spans="1:5" x14ac:dyDescent="0.2">
      <c r="A13" s="81">
        <v>41974</v>
      </c>
      <c r="B13" s="82">
        <v>6680.0477272727285</v>
      </c>
    </row>
    <row r="14" spans="1:5" x14ac:dyDescent="0.2">
      <c r="A14" s="81">
        <v>42005</v>
      </c>
      <c r="B14" s="82">
        <v>5169.042236842105</v>
      </c>
    </row>
    <row r="15" spans="1:5" x14ac:dyDescent="0.2">
      <c r="A15" s="81">
        <v>42036</v>
      </c>
      <c r="B15" s="82">
        <v>5385.5885526315788</v>
      </c>
    </row>
    <row r="16" spans="1:5" x14ac:dyDescent="0.2">
      <c r="A16" s="81">
        <v>42064</v>
      </c>
      <c r="B16" s="82">
        <v>5617.5292499999996</v>
      </c>
    </row>
    <row r="17" spans="1:2" x14ac:dyDescent="0.2">
      <c r="A17" s="81">
        <v>42095</v>
      </c>
      <c r="B17" s="82">
        <v>6157.727272727273</v>
      </c>
    </row>
    <row r="18" spans="1:2" x14ac:dyDescent="0.2">
      <c r="A18" s="81">
        <v>42125</v>
      </c>
      <c r="B18" s="82">
        <v>6769.1815789473685</v>
      </c>
    </row>
    <row r="19" spans="1:2" x14ac:dyDescent="0.2">
      <c r="A19" s="81">
        <v>42156</v>
      </c>
      <c r="B19" s="82">
        <v>7245.0643749999999</v>
      </c>
    </row>
    <row r="20" spans="1:2" x14ac:dyDescent="0.2">
      <c r="A20" s="81">
        <v>42186</v>
      </c>
      <c r="B20" s="82">
        <v>6685.1100000000006</v>
      </c>
    </row>
    <row r="21" spans="1:2" x14ac:dyDescent="0.2">
      <c r="A21" s="81">
        <v>42217</v>
      </c>
      <c r="B21" s="82">
        <v>5611.9007142857145</v>
      </c>
    </row>
    <row r="22" spans="1:2" x14ac:dyDescent="0.2">
      <c r="A22" s="81">
        <v>42248</v>
      </c>
      <c r="B22" s="82">
        <v>4933.4286363636365</v>
      </c>
    </row>
    <row r="23" spans="1:2" x14ac:dyDescent="0.2">
      <c r="A23" s="81">
        <v>42278</v>
      </c>
      <c r="B23" s="82">
        <v>4339.5639130434784</v>
      </c>
    </row>
    <row r="24" spans="1:2" x14ac:dyDescent="0.2">
      <c r="A24" s="81">
        <v>42309</v>
      </c>
      <c r="B24" s="82">
        <v>4246.4263157894748</v>
      </c>
    </row>
    <row r="25" spans="1:2" x14ac:dyDescent="0.2">
      <c r="A25" s="81">
        <v>42339</v>
      </c>
      <c r="B25" s="82">
        <v>4344.3298913043482</v>
      </c>
    </row>
    <row r="26" spans="1:2" x14ac:dyDescent="0.2">
      <c r="A26" s="81">
        <v>42370</v>
      </c>
      <c r="B26" s="82">
        <v>3553.9173055555557</v>
      </c>
    </row>
    <row r="27" spans="1:2" x14ac:dyDescent="0.2">
      <c r="A27" s="81">
        <v>42401</v>
      </c>
      <c r="B27" s="82">
        <v>3306.578452380953</v>
      </c>
    </row>
    <row r="28" spans="1:2" x14ac:dyDescent="0.2">
      <c r="A28" s="81">
        <v>42430</v>
      </c>
      <c r="B28" s="82">
        <v>3533.6786818181818</v>
      </c>
    </row>
    <row r="29" spans="1:2" x14ac:dyDescent="0.2">
      <c r="A29" s="81">
        <v>42461</v>
      </c>
      <c r="B29" s="82">
        <v>3786.0732954545456</v>
      </c>
    </row>
    <row r="30" spans="1:2" x14ac:dyDescent="0.2">
      <c r="A30" s="81">
        <v>42491</v>
      </c>
      <c r="B30" s="82">
        <v>4287.2924999999996</v>
      </c>
    </row>
    <row r="31" spans="1:2" x14ac:dyDescent="0.2">
      <c r="A31" s="81">
        <v>42522</v>
      </c>
      <c r="B31" s="82">
        <v>4377.7692045454551</v>
      </c>
    </row>
    <row r="32" spans="1:2" x14ac:dyDescent="0.2">
      <c r="A32" s="81">
        <v>42552</v>
      </c>
      <c r="B32" s="82">
        <v>4393.6352272727272</v>
      </c>
    </row>
    <row r="33" spans="1:2" x14ac:dyDescent="0.2">
      <c r="A33" s="81">
        <v>42583</v>
      </c>
      <c r="B33" s="82">
        <v>4269.5555681818187</v>
      </c>
    </row>
    <row r="34" spans="1:2" x14ac:dyDescent="0.2">
      <c r="A34" s="81">
        <v>42614</v>
      </c>
      <c r="B34" s="82">
        <v>3553.997272727273</v>
      </c>
    </row>
    <row r="35" spans="1:2" x14ac:dyDescent="0.2">
      <c r="A35" s="81">
        <v>42644</v>
      </c>
      <c r="B35" s="82">
        <v>3165.2278409090909</v>
      </c>
    </row>
    <row r="36" spans="1:2" x14ac:dyDescent="0.2">
      <c r="A36" s="81">
        <v>42675</v>
      </c>
      <c r="B36" s="82">
        <v>3013.5351136363643</v>
      </c>
    </row>
    <row r="37" spans="1:2" x14ac:dyDescent="0.2">
      <c r="A37" s="81">
        <v>42705</v>
      </c>
      <c r="B37" s="82">
        <v>3327.5002173913044</v>
      </c>
    </row>
    <row r="38" spans="1:2" x14ac:dyDescent="0.2">
      <c r="A38" s="81">
        <v>42736</v>
      </c>
      <c r="B38" s="82">
        <v>2677.6136842105261</v>
      </c>
    </row>
    <row r="39" spans="1:2" x14ac:dyDescent="0.2">
      <c r="A39" s="81">
        <v>42767</v>
      </c>
      <c r="B39" s="82">
        <v>2844.6675000000005</v>
      </c>
    </row>
    <row r="40" spans="1:2" x14ac:dyDescent="0.2">
      <c r="A40" s="81">
        <v>42795</v>
      </c>
      <c r="B40" s="82">
        <v>2960.9846590909092</v>
      </c>
    </row>
    <row r="41" spans="1:2" x14ac:dyDescent="0.2">
      <c r="A41" s="81">
        <v>42826</v>
      </c>
      <c r="B41" s="82">
        <v>2875.7420454545454</v>
      </c>
    </row>
    <row r="42" spans="1:2" x14ac:dyDescent="0.2">
      <c r="A42" s="81">
        <v>42856</v>
      </c>
      <c r="B42" s="82">
        <v>3393.4046250000006</v>
      </c>
    </row>
    <row r="43" spans="1:2" x14ac:dyDescent="0.2">
      <c r="A43" s="81">
        <v>42887</v>
      </c>
      <c r="B43" s="82">
        <v>3269.6754545454542</v>
      </c>
    </row>
    <row r="44" spans="1:2" x14ac:dyDescent="0.2">
      <c r="A44" s="81">
        <v>42917</v>
      </c>
      <c r="B44" s="82">
        <v>3097.0694318181818</v>
      </c>
    </row>
    <row r="45" spans="1:2" x14ac:dyDescent="0.2">
      <c r="A45" s="81">
        <v>42948</v>
      </c>
      <c r="B45" s="82">
        <v>3180.2843478260875</v>
      </c>
    </row>
    <row r="46" spans="1:2" x14ac:dyDescent="0.2">
      <c r="A46" s="81">
        <v>42979</v>
      </c>
      <c r="B46" s="82">
        <v>2734.5695454545457</v>
      </c>
    </row>
    <row r="47" spans="1:2" x14ac:dyDescent="0.2">
      <c r="A47" s="81">
        <v>43009</v>
      </c>
      <c r="B47" s="82">
        <v>2626.4232142857145</v>
      </c>
    </row>
    <row r="48" spans="1:2" x14ac:dyDescent="0.2">
      <c r="A48" s="81">
        <v>43040</v>
      </c>
      <c r="B48" s="82">
        <v>2341.0637500000003</v>
      </c>
    </row>
    <row r="49" spans="1:5" x14ac:dyDescent="0.2">
      <c r="A49" s="81">
        <v>43070</v>
      </c>
      <c r="B49" s="82">
        <v>2647.7209090909091</v>
      </c>
    </row>
    <row r="50" spans="1:5" x14ac:dyDescent="0.2">
      <c r="A50" s="81">
        <v>43101</v>
      </c>
      <c r="B50" s="82">
        <v>1759.7339999999999</v>
      </c>
    </row>
    <row r="51" spans="1:5" x14ac:dyDescent="0.2">
      <c r="A51" s="81">
        <v>43132</v>
      </c>
      <c r="B51" s="82">
        <v>1890.0644999999997</v>
      </c>
    </row>
    <row r="52" spans="1:5" x14ac:dyDescent="0.2">
      <c r="A52" s="81">
        <v>43160</v>
      </c>
      <c r="B52" s="82">
        <v>2027.2336363636364</v>
      </c>
    </row>
    <row r="53" spans="1:5" x14ac:dyDescent="0.2">
      <c r="A53" s="81">
        <v>43191</v>
      </c>
      <c r="B53" s="82">
        <v>2239.1314285714284</v>
      </c>
    </row>
    <row r="54" spans="1:5" x14ac:dyDescent="0.2">
      <c r="A54" s="81">
        <v>43221</v>
      </c>
      <c r="B54" s="82">
        <v>2537.3812499999999</v>
      </c>
    </row>
    <row r="55" spans="1:5" x14ac:dyDescent="0.2">
      <c r="A55" s="81">
        <v>43252</v>
      </c>
      <c r="B55" s="82">
        <v>2592.9614285714288</v>
      </c>
    </row>
    <row r="56" spans="1:5" x14ac:dyDescent="0.2">
      <c r="A56" s="81">
        <v>43282</v>
      </c>
      <c r="B56" s="82">
        <v>2684.8328571428569</v>
      </c>
    </row>
    <row r="57" spans="1:5" x14ac:dyDescent="0.2">
      <c r="A57" s="81">
        <v>43313</v>
      </c>
      <c r="B57" s="82">
        <v>2599.9004347826085</v>
      </c>
    </row>
    <row r="58" spans="1:5" x14ac:dyDescent="0.2">
      <c r="A58" s="81">
        <v>43344</v>
      </c>
      <c r="B58" s="82">
        <v>2486.6228571428574</v>
      </c>
    </row>
    <row r="59" spans="1:5" x14ac:dyDescent="0.2">
      <c r="A59" s="81">
        <v>43374</v>
      </c>
      <c r="B59" s="82">
        <v>2399.411590909091</v>
      </c>
    </row>
    <row r="60" spans="1:5" x14ac:dyDescent="0.2">
      <c r="A60" s="81">
        <v>43405</v>
      </c>
      <c r="B60" s="82">
        <v>2139.6709090909089</v>
      </c>
    </row>
    <row r="61" spans="1:5" x14ac:dyDescent="0.2">
      <c r="A61" s="81">
        <v>43435</v>
      </c>
      <c r="B61" s="82">
        <v>2457.5931818181821</v>
      </c>
      <c r="C61" s="82">
        <v>2457.5931818181821</v>
      </c>
      <c r="D61" s="82">
        <v>2457.5931818181821</v>
      </c>
      <c r="E61" s="82">
        <v>2457.5931818181821</v>
      </c>
    </row>
    <row r="62" spans="1:5" x14ac:dyDescent="0.2">
      <c r="A62" s="81">
        <v>43466</v>
      </c>
      <c r="C62" s="82">
        <f>_xlfn.FORECAST.ETS(A62,$B$2:$B$61,$A$2:$A$61,1,1)</f>
        <v>1560.5208365132221</v>
      </c>
      <c r="D62" s="82">
        <f>C62-_xlfn.FORECAST.ETS.CONFINT(A62,$B$2:$B$61,$A$2:$A$61,0.95,1,1)</f>
        <v>923.23971835184875</v>
      </c>
      <c r="E62" s="82">
        <f>C62+_xlfn.FORECAST.ETS.CONFINT(A62,$B$2:$B$61,$A$2:$A$61,0.95,1,1)</f>
        <v>2197.8019546745954</v>
      </c>
    </row>
    <row r="63" spans="1:5" x14ac:dyDescent="0.2">
      <c r="A63" s="81">
        <v>43497</v>
      </c>
      <c r="C63" s="82">
        <f>_xlfn.FORECAST.ETS(A63,$B$2:$B$61,$A$2:$A$61,1,1)</f>
        <v>1571.2531327699812</v>
      </c>
      <c r="D63" s="82">
        <f>C63-_xlfn.FORECAST.ETS.CONFINT(A63,$B$2:$B$61,$A$2:$A$61,0.95,1,1)</f>
        <v>804.98274858441971</v>
      </c>
      <c r="E63" s="82">
        <f>C63+_xlfn.FORECAST.ETS.CONFINT(A63,$B$2:$B$61,$A$2:$A$61,0.95,1,1)</f>
        <v>2337.5235169555426</v>
      </c>
    </row>
    <row r="64" spans="1:5" x14ac:dyDescent="0.2">
      <c r="A64" s="81">
        <v>43525</v>
      </c>
      <c r="C64" s="82">
        <f>_xlfn.FORECAST.ETS(A64,$B$2:$B$61,$A$2:$A$61,1,1)</f>
        <v>1757.0989972181133</v>
      </c>
      <c r="D64" s="82">
        <f>C64-_xlfn.FORECAST.ETS.CONFINT(A64,$B$2:$B$61,$A$2:$A$61,0.95,1,1)</f>
        <v>880.31162196004027</v>
      </c>
      <c r="E64" s="82">
        <f>C64+_xlfn.FORECAST.ETS.CONFINT(A64,$B$2:$B$61,$A$2:$A$61,0.95,1,1)</f>
        <v>2633.8863724761864</v>
      </c>
    </row>
    <row r="65" spans="1:5" x14ac:dyDescent="0.2">
      <c r="A65" s="81">
        <v>43556</v>
      </c>
      <c r="C65" s="82">
        <f>_xlfn.FORECAST.ETS(A65,$B$2:$B$61,$A$2:$A$61,1,1)</f>
        <v>2026.6169082358854</v>
      </c>
      <c r="D65" s="82">
        <f>C65-_xlfn.FORECAST.ETS.CONFINT(A65,$B$2:$B$61,$A$2:$A$61,0.95,1,1)</f>
        <v>1051.4833609637096</v>
      </c>
      <c r="E65" s="82">
        <f>C65+_xlfn.FORECAST.ETS.CONFINT(A65,$B$2:$B$61,$A$2:$A$61,0.95,1,1)</f>
        <v>3001.7504555080613</v>
      </c>
    </row>
    <row r="66" spans="1:5" x14ac:dyDescent="0.2">
      <c r="A66" s="81">
        <v>43586</v>
      </c>
      <c r="C66" s="82">
        <f>_xlfn.FORECAST.ETS(A66,$B$2:$B$61,$A$2:$A$61,1,1)</f>
        <v>2562.287001427977</v>
      </c>
      <c r="D66" s="82">
        <f>C66-_xlfn.FORECAST.ETS.CONFINT(A66,$B$2:$B$61,$A$2:$A$61,0.95,1,1)</f>
        <v>1497.5996695105912</v>
      </c>
      <c r="E66" s="82">
        <f>C66+_xlfn.FORECAST.ETS.CONFINT(A66,$B$2:$B$61,$A$2:$A$61,0.95,1,1)</f>
        <v>3626.9743333453625</v>
      </c>
    </row>
    <row r="67" spans="1:5" x14ac:dyDescent="0.2">
      <c r="A67" s="81">
        <v>43617</v>
      </c>
      <c r="C67" s="82">
        <f>_xlfn.FORECAST.ETS(A67,$B$2:$B$61,$A$2:$A$61,1,1)</f>
        <v>2976.7717503232243</v>
      </c>
      <c r="D67" s="82">
        <f>C67-_xlfn.FORECAST.ETS.CONFINT(A67,$B$2:$B$61,$A$2:$A$61,0.95,1,1)</f>
        <v>1829.2622937802187</v>
      </c>
      <c r="E67" s="82">
        <f>C67+_xlfn.FORECAST.ETS.CONFINT(A67,$B$2:$B$61,$A$2:$A$61,0.95,1,1)</f>
        <v>4124.2812068662297</v>
      </c>
    </row>
    <row r="68" spans="1:5" x14ac:dyDescent="0.2">
      <c r="A68" s="81">
        <v>43647</v>
      </c>
      <c r="C68" s="82">
        <f>_xlfn.FORECAST.ETS(A68,$B$2:$B$61,$A$2:$A$61,1,1)</f>
        <v>2868.4478858553275</v>
      </c>
      <c r="D68" s="82">
        <f>C68-_xlfn.FORECAST.ETS.CONFINT(A68,$B$2:$B$61,$A$2:$A$61,0.95,1,1)</f>
        <v>1643.4814530087574</v>
      </c>
      <c r="E68" s="82">
        <f>C68+_xlfn.FORECAST.ETS.CONFINT(A68,$B$2:$B$61,$A$2:$A$61,0.95,1,1)</f>
        <v>4093.4143187018976</v>
      </c>
    </row>
    <row r="69" spans="1:5" x14ac:dyDescent="0.2">
      <c r="A69" s="81">
        <v>43678</v>
      </c>
      <c r="C69" s="82">
        <f>_xlfn.FORECAST.ETS(A69,$B$2:$B$61,$A$2:$A$61,1,1)</f>
        <v>2473.0133274375094</v>
      </c>
      <c r="D69" s="82">
        <f>C69-_xlfn.FORECAST.ETS.CONFINT(A69,$B$2:$B$61,$A$2:$A$61,0.95,1,1)</f>
        <v>1174.9939311126748</v>
      </c>
      <c r="E69" s="82">
        <f>C69+_xlfn.FORECAST.ETS.CONFINT(A69,$B$2:$B$61,$A$2:$A$61,0.95,1,1)</f>
        <v>3771.0327237623442</v>
      </c>
    </row>
    <row r="70" spans="1:5" x14ac:dyDescent="0.2">
      <c r="A70" s="81">
        <v>43709</v>
      </c>
      <c r="C70" s="82">
        <f>_xlfn.FORECAST.ETS(A70,$B$2:$B$61,$A$2:$A$61,1,1)</f>
        <v>1835.1015495419747</v>
      </c>
      <c r="D70" s="82">
        <f>C70-_xlfn.FORECAST.ETS.CONFINT(A70,$B$2:$B$61,$A$2:$A$61,0.95,1,1)</f>
        <v>467.72686057995338</v>
      </c>
      <c r="E70" s="82">
        <f>C70+_xlfn.FORECAST.ETS.CONFINT(A70,$B$2:$B$61,$A$2:$A$61,0.95,1,1)</f>
        <v>3202.4762385039958</v>
      </c>
    </row>
    <row r="71" spans="1:5" x14ac:dyDescent="0.2">
      <c r="A71" s="81">
        <v>43739</v>
      </c>
      <c r="C71" s="82">
        <f>_xlfn.FORECAST.ETS(A71,$B$2:$B$61,$A$2:$A$61,1,1)</f>
        <v>1315.1711914579419</v>
      </c>
      <c r="D71" s="82">
        <f>C71-_xlfn.FORECAST.ETS.CONFINT(A71,$B$2:$B$61,$A$2:$A$61,0.95,1,1)</f>
        <v>-118.39817700344724</v>
      </c>
      <c r="E71" s="82">
        <f>C71+_xlfn.FORECAST.ETS.CONFINT(A71,$B$2:$B$61,$A$2:$A$61,0.95,1,1)</f>
        <v>2748.7405599193307</v>
      </c>
    </row>
    <row r="72" spans="1:5" x14ac:dyDescent="0.2">
      <c r="A72" s="81">
        <v>43770</v>
      </c>
      <c r="C72" s="82">
        <f>_xlfn.FORECAST.ETS(A72,$B$2:$B$61,$A$2:$A$61,1,1)</f>
        <v>1012.8106421682887</v>
      </c>
      <c r="D72" s="82">
        <f>C72-_xlfn.FORECAST.ETS.CONFINT(A72,$B$2:$B$61,$A$2:$A$61,0.95,1,1)</f>
        <v>-484.2123863854938</v>
      </c>
      <c r="E72" s="82">
        <f>C72+_xlfn.FORECAST.ETS.CONFINT(A72,$B$2:$B$61,$A$2:$A$61,0.95,1,1)</f>
        <v>2509.8336707220715</v>
      </c>
    </row>
    <row r="73" spans="1:5" x14ac:dyDescent="0.2">
      <c r="A73" s="81">
        <v>43800</v>
      </c>
      <c r="C73" s="82">
        <f>_xlfn.FORECAST.ETS(A73,$B$2:$B$61,$A$2:$A$61,1,1)</f>
        <v>1269.5908150721496</v>
      </c>
      <c r="D73" s="82">
        <f>C73-_xlfn.FORECAST.ETS.CONFINT(A73,$B$2:$B$61,$A$2:$A$61,0.95,1,1)</f>
        <v>-288.48004139012733</v>
      </c>
      <c r="E73" s="82">
        <f>C73+_xlfn.FORECAST.ETS.CONFINT(A73,$B$2:$B$61,$A$2:$A$61,0.95,1,1)</f>
        <v>2827.6616715344262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1-3</vt:lpstr>
      <vt:lpstr>Задание 4</vt:lpstr>
      <vt:lpstr>Сводная таблица</vt:lpstr>
      <vt:lpstr>Задание 5</vt:lpstr>
      <vt:lpstr>Задание 6</vt:lpstr>
      <vt:lpstr>Прогноз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Полинария</cp:lastModifiedBy>
  <dcterms:created xsi:type="dcterms:W3CDTF">1996-10-08T23:32:33Z</dcterms:created>
  <dcterms:modified xsi:type="dcterms:W3CDTF">2022-05-25T08:34:26Z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