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\Downloads\"/>
    </mc:Choice>
  </mc:AlternateContent>
  <bookViews>
    <workbookView xWindow="0" yWindow="0" windowWidth="20490" windowHeight="7155"/>
  </bookViews>
  <sheets>
    <sheet name="Данные" sheetId="2" r:id="rId1"/>
    <sheet name="Корреляция" sheetId="40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2" l="1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D82" i="2"/>
  <c r="E82" i="2"/>
  <c r="D83" i="2"/>
  <c r="E83" i="2"/>
  <c r="D84" i="2"/>
  <c r="E84" i="2"/>
  <c r="D85" i="2"/>
  <c r="E85" i="2"/>
  <c r="D86" i="2"/>
  <c r="E86" i="2"/>
  <c r="D87" i="2"/>
  <c r="E87" i="2"/>
  <c r="D88" i="2"/>
  <c r="E88" i="2"/>
  <c r="D89" i="2"/>
  <c r="E89" i="2"/>
  <c r="D90" i="2"/>
  <c r="E90" i="2"/>
  <c r="D91" i="2"/>
  <c r="E91" i="2"/>
  <c r="D92" i="2"/>
  <c r="E92" i="2"/>
  <c r="Y91" i="2" l="1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2" i="2"/>
  <c r="Y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53" i="2"/>
  <c r="V53" i="2"/>
  <c r="V54" i="2"/>
  <c r="V91" i="2"/>
  <c r="V77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2" i="2"/>
  <c r="U78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53" i="2"/>
  <c r="T85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6" i="2"/>
  <c r="T87" i="2"/>
  <c r="T88" i="2"/>
  <c r="T89" i="2"/>
  <c r="T90" i="2"/>
  <c r="T91" i="2"/>
  <c r="T92" i="2"/>
  <c r="T53" i="2"/>
  <c r="S86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7" i="2"/>
  <c r="S88" i="2"/>
  <c r="S89" i="2"/>
  <c r="S90" i="2"/>
  <c r="S91" i="2"/>
  <c r="S92" i="2"/>
  <c r="S53" i="2"/>
  <c r="R85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6" i="2"/>
  <c r="R87" i="2"/>
  <c r="R88" i="2"/>
  <c r="R89" i="2"/>
  <c r="R90" i="2"/>
  <c r="R91" i="2"/>
  <c r="R92" i="2"/>
  <c r="R53" i="2"/>
  <c r="Q79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53" i="2"/>
  <c r="P74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53" i="2"/>
  <c r="O82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3" i="2"/>
  <c r="O84" i="2"/>
  <c r="O85" i="2"/>
  <c r="O86" i="2"/>
  <c r="O87" i="2"/>
  <c r="O88" i="2"/>
  <c r="O89" i="2"/>
  <c r="O90" i="2"/>
  <c r="O91" i="2"/>
  <c r="O92" i="2"/>
  <c r="O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53" i="2"/>
  <c r="M56" i="2"/>
  <c r="M60" i="2"/>
  <c r="M54" i="2"/>
  <c r="M55" i="2"/>
  <c r="M57" i="2"/>
  <c r="M58" i="2"/>
  <c r="M59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53" i="2"/>
  <c r="L70" i="2"/>
  <c r="L89" i="2"/>
  <c r="L88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90" i="2"/>
  <c r="L91" i="2"/>
  <c r="L92" i="2"/>
  <c r="L53" i="2"/>
  <c r="K71" i="2"/>
  <c r="K70" i="2"/>
  <c r="K63" i="2"/>
  <c r="K59" i="2"/>
  <c r="K54" i="2"/>
  <c r="K55" i="2"/>
  <c r="K56" i="2"/>
  <c r="K57" i="2"/>
  <c r="K58" i="2"/>
  <c r="K60" i="2"/>
  <c r="K61" i="2"/>
  <c r="K62" i="2"/>
  <c r="K64" i="2"/>
  <c r="K65" i="2"/>
  <c r="K66" i="2"/>
  <c r="K67" i="2"/>
  <c r="K68" i="2"/>
  <c r="K69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53" i="2"/>
  <c r="I60" i="2"/>
  <c r="I54" i="2"/>
  <c r="I55" i="2"/>
  <c r="I56" i="2"/>
  <c r="I57" i="2"/>
  <c r="I58" i="2"/>
  <c r="I59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53" i="2"/>
  <c r="H84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5" i="2"/>
  <c r="H86" i="2"/>
  <c r="H87" i="2"/>
  <c r="H88" i="2"/>
  <c r="H89" i="2"/>
  <c r="H90" i="2"/>
  <c r="H91" i="2"/>
  <c r="H92" i="2"/>
  <c r="H53" i="2"/>
  <c r="G58" i="2"/>
  <c r="G54" i="2"/>
  <c r="G55" i="2"/>
  <c r="G56" i="2"/>
  <c r="G57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53" i="2"/>
</calcChain>
</file>

<file path=xl/sharedStrings.xml><?xml version="1.0" encoding="utf-8"?>
<sst xmlns="http://schemas.openxmlformats.org/spreadsheetml/2006/main" count="129" uniqueCount="81">
  <si>
    <t>Внеоборотные активы</t>
  </si>
  <si>
    <t>АО "ЕВРОМОНОЛИТ", Санкт-Петербург</t>
  </si>
  <si>
    <t>ООО "РЕСУРС-ЛОГИСТИКА", Тольятти</t>
  </si>
  <si>
    <t>ООО "ПРОМВЕНТ НВ", Москва</t>
  </si>
  <si>
    <t>ООО ГК "Адмирал", Ставрополь</t>
  </si>
  <si>
    <t>СПК "КИКУНИ-2", Махачкала</t>
  </si>
  <si>
    <t>ООО "МЕБЕЛЬНЫЙ ЦЕНТР", Москва</t>
  </si>
  <si>
    <t>ООО "ЮРАНСИБ" , Москва</t>
  </si>
  <si>
    <t>ООО "ТРАНС СЕРВИС", Коломна</t>
  </si>
  <si>
    <t>ООО "ЧОП ЭНЕРГИЯ", Пятигорск</t>
  </si>
  <si>
    <t>ООО "СЕВЕР", деревня Усадьба РТС, Пермский край</t>
  </si>
  <si>
    <t>ООО "ЗАВОД ОГНЕУПОРНЫХ МАТЕРИАЛОВ НТ", Нижний Тагил</t>
  </si>
  <si>
    <t>АО "ГЛИНИЩЕВОРЕМТЕХПРЕД", село Глинищево, Брянская область</t>
  </si>
  <si>
    <t>ООО "ПОЛИГРАФИЧЕСКОЕ ПРЕДПРИЯТИЕ "ТИПОГРАФИЯ №1", Ростов-На-Дону</t>
  </si>
  <si>
    <t>ООО "Альметьвск-хлеб", Альметьевск</t>
  </si>
  <si>
    <t>МУП "ЖЭС", Сызрань</t>
  </si>
  <si>
    <t>МУП ЖКУ "БЕЛОГОРСК", Белогорск</t>
  </si>
  <si>
    <t>ОАО "ГУК ЗАСВИЯЖСКОГО РАЙОНА", Ульяновск</t>
  </si>
  <si>
    <t>ООО "ЭКО-ЛАЙФ", Барнаул</t>
  </si>
  <si>
    <t>ООО "Октябрьский коньячный завод", село Амурское, республика Крым</t>
  </si>
  <si>
    <t>ООО "Стройстандарт" Тольятти</t>
  </si>
  <si>
    <t>Стадия банкротства</t>
  </si>
  <si>
    <t>Оборотные активы</t>
  </si>
  <si>
    <t>Долгосрочные обязательства</t>
  </si>
  <si>
    <t>Краткосрочные обязательства</t>
  </si>
  <si>
    <t>Дебиторская задолженность</t>
  </si>
  <si>
    <t>Кредиторская задолженность</t>
  </si>
  <si>
    <t>Чистая прибыль</t>
  </si>
  <si>
    <t>Чистая прибыль в предшестующем периоде</t>
  </si>
  <si>
    <t>Запасы</t>
  </si>
  <si>
    <t>Проценты к уплате</t>
  </si>
  <si>
    <t>Выручка</t>
  </si>
  <si>
    <t>Пассив</t>
  </si>
  <si>
    <t>ПАО "ГАЗПРОМ"</t>
  </si>
  <si>
    <t>АО ХОЛДИНГ ВТБ КАПИТАЛ</t>
  </si>
  <si>
    <t>ООО "ЛЕРУА МЕРЛЕН ВОСТОК"</t>
  </si>
  <si>
    <t>ПАО "КАМАЗ"</t>
  </si>
  <si>
    <t>ПАО "НК "РОСНЕФТЬ"</t>
  </si>
  <si>
    <t>АО "АВТОВАЗ"</t>
  </si>
  <si>
    <t>ООО "ШОКОЛАДНИЦА"</t>
  </si>
  <si>
    <t>АО "АТЭК"</t>
  </si>
  <si>
    <t>ООО "АПК "МИХАЙЛОВСКИЙ"</t>
  </si>
  <si>
    <t>ПАО "СЕВЕРАЛМАЗ"</t>
  </si>
  <si>
    <t>ООО "РУСЭЛПРОМ"</t>
  </si>
  <si>
    <t>ООО "ЕДАДИЛ"</t>
  </si>
  <si>
    <t>ООО "НПП "РАРИТЕТЪ"</t>
  </si>
  <si>
    <t>ООО "РОСНЕТ"</t>
  </si>
  <si>
    <t>ООО "РОСЭНЕРГОМАШ"</t>
  </si>
  <si>
    <t>ЗАО "КАШИРСКИЙ ДВОР"</t>
  </si>
  <si>
    <t>АО "ЭМАЛЬЯНС"</t>
  </si>
  <si>
    <t>ООО "ПРОФИЛЬ МЕТАЛЛ"</t>
  </si>
  <si>
    <t>ООО "СОЮЗЭКСПЕРТИЗА"</t>
  </si>
  <si>
    <t>АО АСЭ</t>
  </si>
  <si>
    <t>Исходные данные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</si>
  <si>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</si>
  <si>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</si>
  <si>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</si>
  <si>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</si>
  <si>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</si>
  <si>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</si>
  <si>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</si>
  <si>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</si>
  <si>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</si>
  <si>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</si>
  <si>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</si>
  <si>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</si>
  <si>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</si>
  <si>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</si>
  <si>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</si>
  <si>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</si>
  <si>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</si>
  <si>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</si>
  <si>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</si>
  <si>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</si>
  <si>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</si>
  <si>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</si>
  <si>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нужна выручка от основного вида деятельности, у нас просто выручка</t>
  </si>
  <si>
    <t>В местах, где знаменатель = 0, заменила на ноль значение фактора</t>
  </si>
  <si>
    <t>Пропускаю х14, здесь начиная с х15</t>
  </si>
  <si>
    <t>X22</t>
  </si>
  <si>
    <t>X23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</si>
</sst>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" fontId="2" fillId="0" borderId="0" xfId="0" applyNumberFormat="1" applyFont="1"/>
    <xf numFmtId="4" fontId="2" fillId="2" borderId="1" xfId="0" applyNumberFormat="1" applyFont="1" applyFill="1" applyBorder="1" applyAlignment="1">
      <alignment vertical="top" wrapText="1"/>
    </xf>
    <xf numFmtId="4" fontId="2" fillId="2" borderId="0" xfId="0" applyNumberFormat="1" applyFont="1" applyFill="1" applyBorder="1" applyAlignment="1">
      <alignment vertical="top" wrapText="1"/>
    </xf>
    <xf numFmtId="0" fontId="1" fillId="0" borderId="0" xfId="0" applyFont="1"/>
    <xf numFmtId="4" fontId="2" fillId="2" borderId="0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0" borderId="0" xfId="0" applyFont="1"/>
    <xf numFmtId="0" fontId="3" fillId="0" borderId="0" xfId="0" applyFont="1" applyAlignment="1">
      <alignment vertical="center" wrapText="1"/>
    </xf>
    <xf numFmtId="0" fontId="1" fillId="3" borderId="0" xfId="0" applyFont="1" applyFill="1"/>
    <xf numFmtId="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 wrapText="1"/>
    </xf>
    <xf numFmtId="0" fontId="1" fillId="0" borderId="0" xfId="0" applyFont="1" applyFill="1"/>
    <xf numFmtId="4" fontId="0" fillId="0" borderId="0" xfId="0" applyNumberFormat="1" applyFill="1"/>
    <xf numFmtId="0" fontId="0" fillId="4" borderId="0" xfId="0" applyFill="1" applyBorder="1" applyAlignment="1"/>
    <xf numFmtId="0" fontId="0" fillId="4" borderId="0" xfId="0" applyFill="1"/>
    <xf numFmtId="0" fontId="5" fillId="4" borderId="3" xfId="0" applyFont="1" applyFill="1" applyBorder="1" applyAlignment="1">
      <alignment horizontal="center"/>
    </xf>
    <xf numFmtId="0" fontId="0" fillId="4" borderId="2" xfId="0" applyFill="1" applyBorder="1" applyAlignment="1"/>
    <xf numFmtId="0" fontId="6" fillId="4" borderId="0" xfId="0" applyFont="1" applyFill="1" applyBorder="1" applyAlignment="1"/>
    <xf numFmtId="0" fontId="4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V223"/>
  <sheetViews>
    <sheetView tabSelected="1" topLeftCell="O1" zoomScale="70" zoomScaleNormal="70" workbookViewId="0">
      <selection activeCell="Y63" sqref="Y63"/>
    </sheetView>
  </sheetViews>
  <sheetFormatPr defaultRowHeight="15" x14ac:dyDescent="0.25"/>
  <cols>
    <col min="4" max="4" width="24.7109375" customWidth="1"/>
    <col min="5" max="5" width="3.42578125" bestFit="1" customWidth="1"/>
    <col min="6" max="6" width="76" bestFit="1" customWidth="1"/>
    <col min="7" max="7" width="26.42578125" bestFit="1" customWidth="1"/>
    <col min="8" max="8" width="25" bestFit="1" customWidth="1"/>
    <col min="9" max="9" width="23.7109375" bestFit="1" customWidth="1"/>
    <col min="10" max="10" width="28.5703125" bestFit="1" customWidth="1"/>
    <col min="11" max="11" width="29.28515625" bestFit="1" customWidth="1"/>
    <col min="12" max="12" width="28.140625" bestFit="1" customWidth="1"/>
    <col min="13" max="13" width="29.140625" bestFit="1" customWidth="1"/>
    <col min="14" max="14" width="21.7109375" bestFit="1" customWidth="1"/>
    <col min="15" max="15" width="43.5703125" bestFit="1" customWidth="1"/>
    <col min="16" max="17" width="21.7109375" bestFit="1" customWidth="1"/>
    <col min="18" max="18" width="23.7109375" bestFit="1" customWidth="1"/>
    <col min="19" max="19" width="25" bestFit="1" customWidth="1"/>
    <col min="23" max="23" width="14.5703125" bestFit="1" customWidth="1"/>
    <col min="48" max="48" width="15" bestFit="1" customWidth="1"/>
    <col min="65" max="65" width="15" bestFit="1" customWidth="1"/>
  </cols>
  <sheetData>
    <row r="3" spans="5:19" ht="15" customHeight="1" x14ac:dyDescent="0.25">
      <c r="F3" s="8"/>
      <c r="G3" s="8"/>
      <c r="H3" s="8"/>
      <c r="I3" s="8"/>
      <c r="J3" s="8"/>
      <c r="K3" s="8"/>
      <c r="L3" s="8"/>
    </row>
    <row r="4" spans="5:19" ht="15" customHeight="1" x14ac:dyDescent="0.25">
      <c r="F4" s="8"/>
      <c r="G4" s="8"/>
      <c r="H4" s="8"/>
      <c r="I4" s="8"/>
      <c r="J4" s="8"/>
      <c r="K4" s="8"/>
      <c r="L4" s="8"/>
    </row>
    <row r="5" spans="5:19" ht="24.75" customHeight="1" x14ac:dyDescent="0.25">
      <c r="F5" s="23" t="s">
        <v>53</v>
      </c>
      <c r="G5" s="23"/>
      <c r="H5" s="23"/>
      <c r="I5" s="23"/>
      <c r="J5" s="23"/>
      <c r="K5" s="8"/>
      <c r="L5" s="8"/>
    </row>
    <row r="7" spans="5:19" x14ac:dyDescent="0.25">
      <c r="G7" s="4" t="s">
        <v>21</v>
      </c>
      <c r="H7" s="4" t="s">
        <v>0</v>
      </c>
      <c r="I7" s="4" t="s">
        <v>22</v>
      </c>
      <c r="J7" s="4" t="s">
        <v>23</v>
      </c>
      <c r="K7" s="4" t="s">
        <v>24</v>
      </c>
      <c r="L7" s="4" t="s">
        <v>25</v>
      </c>
      <c r="M7" s="4" t="s">
        <v>26</v>
      </c>
      <c r="N7" s="4" t="s">
        <v>27</v>
      </c>
      <c r="O7" s="4" t="s">
        <v>28</v>
      </c>
      <c r="P7" s="4" t="s">
        <v>29</v>
      </c>
      <c r="Q7" s="4" t="s">
        <v>30</v>
      </c>
      <c r="R7" s="4" t="s">
        <v>31</v>
      </c>
      <c r="S7" s="4" t="s">
        <v>32</v>
      </c>
    </row>
    <row r="8" spans="5:19" x14ac:dyDescent="0.25">
      <c r="E8" s="4">
        <v>1</v>
      </c>
      <c r="F8" s="4" t="s">
        <v>1</v>
      </c>
      <c r="G8">
        <v>1</v>
      </c>
      <c r="H8" s="1">
        <v>83786000</v>
      </c>
      <c r="I8" s="1">
        <v>533058000</v>
      </c>
      <c r="J8">
        <v>0</v>
      </c>
      <c r="K8" s="1">
        <v>844800000</v>
      </c>
      <c r="L8" s="1">
        <v>466084000</v>
      </c>
      <c r="M8" s="1">
        <v>838676000</v>
      </c>
      <c r="N8" s="1">
        <v>-104305000</v>
      </c>
      <c r="O8" s="1">
        <v>-130632000</v>
      </c>
      <c r="P8" s="1">
        <v>65693000</v>
      </c>
      <c r="Q8" s="1">
        <v>0</v>
      </c>
      <c r="R8" s="1">
        <v>2954533000</v>
      </c>
      <c r="S8" s="1">
        <v>-227956000</v>
      </c>
    </row>
    <row r="9" spans="5:19" x14ac:dyDescent="0.25">
      <c r="E9" s="4">
        <v>2</v>
      </c>
      <c r="F9" s="4" t="s">
        <v>2</v>
      </c>
      <c r="G9">
        <v>1</v>
      </c>
      <c r="H9" s="1">
        <v>1415000</v>
      </c>
      <c r="I9" s="1">
        <v>105988000</v>
      </c>
      <c r="J9" s="1">
        <v>1249000</v>
      </c>
      <c r="K9" s="1">
        <v>134283000</v>
      </c>
      <c r="L9" s="1">
        <v>31343000</v>
      </c>
      <c r="M9" s="1">
        <v>134283000</v>
      </c>
      <c r="N9" s="1">
        <v>1293000</v>
      </c>
      <c r="O9" s="1">
        <v>-377000</v>
      </c>
      <c r="P9" s="1">
        <v>0</v>
      </c>
      <c r="Q9" s="1">
        <v>0</v>
      </c>
      <c r="R9" s="1">
        <v>142137000</v>
      </c>
      <c r="S9" s="1">
        <v>-28129000</v>
      </c>
    </row>
    <row r="10" spans="5:19" ht="15.75" thickBot="1" x14ac:dyDescent="0.3">
      <c r="E10" s="4">
        <v>3</v>
      </c>
      <c r="F10" s="4" t="s">
        <v>3</v>
      </c>
      <c r="G10">
        <v>1</v>
      </c>
      <c r="H10" s="1">
        <v>4082000</v>
      </c>
      <c r="I10" s="1">
        <v>555407000</v>
      </c>
      <c r="J10">
        <v>0</v>
      </c>
      <c r="K10" s="1">
        <v>552653000</v>
      </c>
      <c r="L10" s="1">
        <v>279598000</v>
      </c>
      <c r="M10" s="1">
        <v>552653000</v>
      </c>
      <c r="N10" s="1">
        <v>1523000</v>
      </c>
      <c r="O10" s="1">
        <v>3597000</v>
      </c>
      <c r="P10" s="1">
        <v>275666000</v>
      </c>
      <c r="Q10" s="1">
        <v>122000</v>
      </c>
      <c r="R10" s="1">
        <v>263363000</v>
      </c>
      <c r="S10" s="1">
        <v>6836000</v>
      </c>
    </row>
    <row r="11" spans="5:19" ht="15.75" thickBot="1" x14ac:dyDescent="0.3">
      <c r="E11" s="4">
        <v>4</v>
      </c>
      <c r="F11" s="4" t="s">
        <v>4</v>
      </c>
      <c r="G11">
        <v>1</v>
      </c>
      <c r="H11" s="2">
        <v>25176000</v>
      </c>
      <c r="I11" s="1">
        <v>283229000</v>
      </c>
      <c r="J11" s="1">
        <v>1811000</v>
      </c>
      <c r="K11" s="1">
        <v>349920000</v>
      </c>
      <c r="L11" s="1">
        <v>178428000</v>
      </c>
      <c r="M11" s="1">
        <v>346252000</v>
      </c>
      <c r="N11" s="1">
        <v>-24267000</v>
      </c>
      <c r="O11" s="1">
        <v>-34524000</v>
      </c>
      <c r="P11" s="1">
        <v>100791000</v>
      </c>
      <c r="Q11" s="1">
        <v>0</v>
      </c>
      <c r="R11" s="1">
        <v>184000</v>
      </c>
      <c r="S11" s="1">
        <v>-43326000</v>
      </c>
    </row>
    <row r="12" spans="5:19" x14ac:dyDescent="0.25">
      <c r="E12" s="4">
        <v>5</v>
      </c>
      <c r="F12" s="4" t="s">
        <v>5</v>
      </c>
      <c r="G12">
        <v>1</v>
      </c>
      <c r="H12" s="1">
        <v>32889000</v>
      </c>
      <c r="I12" s="1">
        <v>23639000</v>
      </c>
      <c r="J12" s="2">
        <v>5000000</v>
      </c>
      <c r="K12" s="1">
        <v>45000000</v>
      </c>
      <c r="L12" s="1">
        <v>16141000</v>
      </c>
      <c r="M12" s="1">
        <v>0</v>
      </c>
      <c r="N12" s="1">
        <v>795000</v>
      </c>
      <c r="O12" s="1">
        <v>678000</v>
      </c>
      <c r="P12" s="1">
        <v>7357000</v>
      </c>
      <c r="Q12" s="1">
        <v>10027000</v>
      </c>
      <c r="R12" s="2">
        <v>31805000</v>
      </c>
      <c r="S12" s="1">
        <v>6528000</v>
      </c>
    </row>
    <row r="13" spans="5:19" ht="15.75" thickBot="1" x14ac:dyDescent="0.3">
      <c r="E13" s="4">
        <v>6</v>
      </c>
      <c r="F13" s="4" t="s">
        <v>6</v>
      </c>
      <c r="G13">
        <v>1</v>
      </c>
      <c r="H13" s="1">
        <v>23000</v>
      </c>
      <c r="I13" s="1">
        <v>36200000</v>
      </c>
      <c r="J13" s="1">
        <v>5000</v>
      </c>
      <c r="K13" s="1">
        <v>9842000</v>
      </c>
      <c r="L13" s="1">
        <v>31610000</v>
      </c>
      <c r="M13" s="1">
        <v>9842000</v>
      </c>
      <c r="N13" s="1">
        <v>7263000</v>
      </c>
      <c r="O13" s="1">
        <v>4770000</v>
      </c>
      <c r="P13" s="1">
        <v>0</v>
      </c>
      <c r="Q13" s="1">
        <v>0</v>
      </c>
      <c r="R13" s="1">
        <v>305468000</v>
      </c>
      <c r="S13" s="1">
        <v>26376000</v>
      </c>
    </row>
    <row r="14" spans="5:19" x14ac:dyDescent="0.25">
      <c r="E14" s="4">
        <v>7</v>
      </c>
      <c r="F14" s="4" t="s">
        <v>7</v>
      </c>
      <c r="G14">
        <v>1</v>
      </c>
      <c r="H14" s="1">
        <v>234000</v>
      </c>
      <c r="I14" s="1">
        <v>8519000</v>
      </c>
      <c r="J14" s="1">
        <v>1662000</v>
      </c>
      <c r="K14" s="1">
        <v>7937000</v>
      </c>
      <c r="L14" s="1">
        <v>3608000</v>
      </c>
      <c r="M14" s="1">
        <v>7937000</v>
      </c>
      <c r="N14" s="1">
        <v>-905000</v>
      </c>
      <c r="O14" s="2">
        <v>-7731000</v>
      </c>
      <c r="P14" s="1">
        <v>4337000</v>
      </c>
      <c r="Q14" s="1">
        <v>0</v>
      </c>
      <c r="R14" s="1">
        <v>0</v>
      </c>
      <c r="S14" s="1">
        <v>-846000</v>
      </c>
    </row>
    <row r="15" spans="5:19" x14ac:dyDescent="0.25">
      <c r="E15" s="4">
        <v>8</v>
      </c>
      <c r="F15" s="4" t="s">
        <v>8</v>
      </c>
      <c r="G15">
        <v>1</v>
      </c>
      <c r="H15" s="1">
        <v>95555000</v>
      </c>
      <c r="I15" s="1">
        <v>222285000</v>
      </c>
      <c r="J15" s="1">
        <v>78316000</v>
      </c>
      <c r="K15" s="1">
        <v>382167000</v>
      </c>
      <c r="L15" s="1">
        <v>80494000</v>
      </c>
      <c r="M15" s="1">
        <v>199980000</v>
      </c>
      <c r="N15" s="1">
        <v>14155000</v>
      </c>
      <c r="O15" s="1">
        <v>-9917000</v>
      </c>
      <c r="P15" s="1">
        <v>0</v>
      </c>
      <c r="Q15" s="1">
        <v>95000</v>
      </c>
      <c r="R15" s="1">
        <v>9602000</v>
      </c>
      <c r="S15" s="1">
        <v>-142643000</v>
      </c>
    </row>
    <row r="16" spans="5:19" ht="15.75" thickBot="1" x14ac:dyDescent="0.3">
      <c r="E16" s="4">
        <v>9</v>
      </c>
      <c r="F16" s="4" t="s">
        <v>9</v>
      </c>
      <c r="G16">
        <v>1</v>
      </c>
      <c r="H16" s="1">
        <v>2229000</v>
      </c>
      <c r="I16" s="1">
        <v>44764000</v>
      </c>
      <c r="J16" s="1">
        <v>4441000</v>
      </c>
      <c r="K16" s="1">
        <v>42299000</v>
      </c>
      <c r="L16" s="1">
        <v>43288000</v>
      </c>
      <c r="M16" s="1">
        <v>42299000</v>
      </c>
      <c r="N16" s="1">
        <v>8000</v>
      </c>
      <c r="O16" s="1">
        <v>76000</v>
      </c>
      <c r="P16" s="1">
        <v>11000</v>
      </c>
      <c r="Q16" s="1">
        <v>0</v>
      </c>
      <c r="R16" s="1">
        <v>54058000</v>
      </c>
      <c r="S16" s="1">
        <v>252000</v>
      </c>
    </row>
    <row r="17" spans="5:19" ht="15.75" thickBot="1" x14ac:dyDescent="0.3">
      <c r="E17" s="4">
        <v>10</v>
      </c>
      <c r="F17" s="4" t="s">
        <v>10</v>
      </c>
      <c r="G17">
        <v>1</v>
      </c>
      <c r="H17" s="1">
        <v>21782000</v>
      </c>
      <c r="I17" s="1">
        <v>50905000</v>
      </c>
      <c r="J17" s="1">
        <v>156000</v>
      </c>
      <c r="K17" s="1">
        <v>15228000</v>
      </c>
      <c r="L17" s="1">
        <v>47955000</v>
      </c>
      <c r="M17" s="1">
        <v>8051000</v>
      </c>
      <c r="N17" s="1">
        <v>10000</v>
      </c>
      <c r="O17" s="1">
        <v>768000</v>
      </c>
      <c r="P17" s="2">
        <v>2911000</v>
      </c>
      <c r="Q17" s="1">
        <v>0</v>
      </c>
      <c r="R17" s="1">
        <v>802000</v>
      </c>
      <c r="S17" s="1">
        <v>57303000</v>
      </c>
    </row>
    <row r="18" spans="5:19" ht="15.75" thickBot="1" x14ac:dyDescent="0.3">
      <c r="E18" s="4">
        <v>11</v>
      </c>
      <c r="F18" s="4" t="s">
        <v>11</v>
      </c>
      <c r="G18">
        <v>1</v>
      </c>
      <c r="H18" s="1">
        <v>10127000</v>
      </c>
      <c r="I18" s="1">
        <v>26351000</v>
      </c>
      <c r="J18" s="1">
        <v>0</v>
      </c>
      <c r="K18" s="1">
        <v>79247000</v>
      </c>
      <c r="L18" s="2">
        <v>26351000</v>
      </c>
      <c r="M18" s="2">
        <v>35457000</v>
      </c>
      <c r="N18" s="1">
        <v>0</v>
      </c>
      <c r="O18" s="2">
        <v>1000</v>
      </c>
      <c r="P18" s="5">
        <v>0</v>
      </c>
      <c r="Q18" s="3">
        <v>0</v>
      </c>
      <c r="R18" s="3">
        <v>0</v>
      </c>
      <c r="S18" s="1">
        <v>-42769000</v>
      </c>
    </row>
    <row r="19" spans="5:19" ht="15.75" thickBot="1" x14ac:dyDescent="0.3">
      <c r="E19" s="4">
        <v>12</v>
      </c>
      <c r="F19" s="4" t="s">
        <v>12</v>
      </c>
      <c r="G19">
        <v>1</v>
      </c>
      <c r="H19" s="2">
        <v>1260000</v>
      </c>
      <c r="I19" s="1">
        <v>8039000</v>
      </c>
      <c r="J19" s="1">
        <v>0</v>
      </c>
      <c r="K19" s="1">
        <v>4548000</v>
      </c>
      <c r="L19" s="1">
        <v>4676000</v>
      </c>
      <c r="M19" s="1">
        <v>1772000</v>
      </c>
      <c r="N19" s="1">
        <v>-1362000</v>
      </c>
      <c r="O19" s="1">
        <v>-562000</v>
      </c>
      <c r="P19" s="1">
        <v>3359000</v>
      </c>
      <c r="Q19" s="1">
        <v>0</v>
      </c>
      <c r="R19" s="1">
        <v>6548000</v>
      </c>
      <c r="S19" s="1">
        <v>4751000</v>
      </c>
    </row>
    <row r="20" spans="5:19" ht="15.75" thickBot="1" x14ac:dyDescent="0.3">
      <c r="E20" s="4">
        <v>13</v>
      </c>
      <c r="F20" s="4" t="s">
        <v>13</v>
      </c>
      <c r="G20">
        <v>1</v>
      </c>
      <c r="H20" s="2">
        <v>41553000</v>
      </c>
      <c r="I20" s="1">
        <v>3877000</v>
      </c>
      <c r="J20" s="1">
        <v>122190000</v>
      </c>
      <c r="K20" s="1">
        <v>86812000</v>
      </c>
      <c r="L20" s="1">
        <v>393000</v>
      </c>
      <c r="M20" s="1">
        <v>41503000</v>
      </c>
      <c r="N20" s="1">
        <v>-2794000</v>
      </c>
      <c r="O20" s="1">
        <v>-7734000</v>
      </c>
      <c r="P20" s="2">
        <v>3483000</v>
      </c>
      <c r="Q20" s="1">
        <v>918000</v>
      </c>
      <c r="R20" s="1">
        <v>28420000</v>
      </c>
      <c r="S20" s="1">
        <v>-163571000</v>
      </c>
    </row>
    <row r="21" spans="5:19" ht="15.75" thickBot="1" x14ac:dyDescent="0.3">
      <c r="E21" s="4">
        <v>14</v>
      </c>
      <c r="F21" s="4" t="s">
        <v>14</v>
      </c>
      <c r="G21">
        <v>1</v>
      </c>
      <c r="H21" s="1">
        <v>18528000</v>
      </c>
      <c r="I21" s="1">
        <v>72762000</v>
      </c>
      <c r="J21" s="1">
        <v>29000</v>
      </c>
      <c r="K21" s="1">
        <v>70161000</v>
      </c>
      <c r="L21" s="1">
        <v>30826000</v>
      </c>
      <c r="M21" s="1">
        <v>58817000</v>
      </c>
      <c r="N21" s="1">
        <v>-13129000</v>
      </c>
      <c r="O21" s="1">
        <v>-12650000</v>
      </c>
      <c r="P21" s="1">
        <v>9073000</v>
      </c>
      <c r="Q21" s="1">
        <v>0</v>
      </c>
      <c r="R21" s="2">
        <v>99657000</v>
      </c>
      <c r="S21" s="1">
        <v>21100000</v>
      </c>
    </row>
    <row r="22" spans="5:19" x14ac:dyDescent="0.25">
      <c r="E22" s="4">
        <v>15</v>
      </c>
      <c r="F22" s="4" t="s">
        <v>15</v>
      </c>
      <c r="G22">
        <v>1</v>
      </c>
      <c r="H22" s="2">
        <v>586413000</v>
      </c>
      <c r="I22" s="1">
        <v>556218000</v>
      </c>
      <c r="J22" s="1">
        <v>1937000</v>
      </c>
      <c r="K22" s="1">
        <v>1368925000</v>
      </c>
      <c r="L22" s="1">
        <v>419547000</v>
      </c>
      <c r="M22" s="1">
        <v>1266808000</v>
      </c>
      <c r="N22" s="1">
        <v>-308468000</v>
      </c>
      <c r="O22" s="2">
        <v>-15347000</v>
      </c>
      <c r="P22" s="1">
        <v>92916000</v>
      </c>
      <c r="Q22" s="1">
        <v>2453000</v>
      </c>
      <c r="R22" s="1">
        <v>989995000</v>
      </c>
      <c r="S22" s="2">
        <v>-228231000</v>
      </c>
    </row>
    <row r="23" spans="5:19" ht="15.75" thickBot="1" x14ac:dyDescent="0.3">
      <c r="E23" s="4">
        <v>16</v>
      </c>
      <c r="F23" s="4" t="s">
        <v>16</v>
      </c>
      <c r="G23">
        <v>1</v>
      </c>
      <c r="H23" s="1">
        <v>27523000</v>
      </c>
      <c r="I23" s="1">
        <v>27916000</v>
      </c>
      <c r="J23" s="1">
        <v>1077000</v>
      </c>
      <c r="K23" s="1">
        <v>197859000</v>
      </c>
      <c r="L23" s="1">
        <v>21628000</v>
      </c>
      <c r="M23" s="1">
        <v>197851000</v>
      </c>
      <c r="N23" s="1">
        <v>-12575000</v>
      </c>
      <c r="O23" s="1">
        <v>-8018000</v>
      </c>
      <c r="P23" s="1">
        <v>6108000</v>
      </c>
      <c r="Q23" s="1">
        <v>0</v>
      </c>
      <c r="R23" s="1">
        <v>19378000</v>
      </c>
      <c r="S23" s="1">
        <v>-143497000</v>
      </c>
    </row>
    <row r="24" spans="5:19" ht="15.75" thickBot="1" x14ac:dyDescent="0.3">
      <c r="E24" s="4">
        <v>17</v>
      </c>
      <c r="F24" s="4" t="s">
        <v>17</v>
      </c>
      <c r="G24">
        <v>1</v>
      </c>
      <c r="H24" s="1">
        <v>54534000</v>
      </c>
      <c r="I24" s="1">
        <v>482537000</v>
      </c>
      <c r="J24" s="2">
        <v>135000</v>
      </c>
      <c r="K24" s="1">
        <v>943203000</v>
      </c>
      <c r="L24" s="1">
        <v>468617000</v>
      </c>
      <c r="M24" s="1">
        <v>941730000</v>
      </c>
      <c r="N24" s="1">
        <v>-4455000</v>
      </c>
      <c r="O24" s="1">
        <v>-9656000</v>
      </c>
      <c r="P24" s="1">
        <v>3000</v>
      </c>
      <c r="Q24" s="1">
        <v>0</v>
      </c>
      <c r="R24" s="1">
        <v>572122000</v>
      </c>
      <c r="S24" s="2">
        <v>-406267000</v>
      </c>
    </row>
    <row r="25" spans="5:19" x14ac:dyDescent="0.25">
      <c r="E25" s="4">
        <v>18</v>
      </c>
      <c r="F25" s="4" t="s">
        <v>18</v>
      </c>
      <c r="G25">
        <v>1</v>
      </c>
      <c r="H25" s="1">
        <v>1280000</v>
      </c>
      <c r="I25" s="1">
        <v>10000</v>
      </c>
      <c r="J25" s="1">
        <v>0</v>
      </c>
      <c r="K25" s="2">
        <v>21062000</v>
      </c>
      <c r="L25" s="1">
        <v>0</v>
      </c>
      <c r="M25" s="1">
        <v>19782000</v>
      </c>
      <c r="N25" s="1">
        <v>-19782000</v>
      </c>
      <c r="O25" s="1">
        <v>0</v>
      </c>
      <c r="P25" s="1">
        <v>10000</v>
      </c>
      <c r="Q25" s="1">
        <v>0</v>
      </c>
      <c r="R25" s="1">
        <v>0</v>
      </c>
      <c r="S25" s="1">
        <v>-19772000</v>
      </c>
    </row>
    <row r="26" spans="5:19" ht="15.75" thickBot="1" x14ac:dyDescent="0.3">
      <c r="E26" s="4">
        <v>19</v>
      </c>
      <c r="F26" s="4" t="s">
        <v>19</v>
      </c>
      <c r="G26">
        <v>1</v>
      </c>
      <c r="H26" s="1">
        <v>23232000</v>
      </c>
      <c r="I26" s="1">
        <v>209476000</v>
      </c>
      <c r="J26" s="1">
        <v>39000</v>
      </c>
      <c r="K26" s="1">
        <v>372466000</v>
      </c>
      <c r="L26" s="1">
        <v>30318000</v>
      </c>
      <c r="M26" s="1">
        <v>348748000</v>
      </c>
      <c r="N26" s="1">
        <v>-79109000</v>
      </c>
      <c r="O26" s="1">
        <v>-117134000</v>
      </c>
      <c r="P26" s="1">
        <v>154985000</v>
      </c>
      <c r="Q26" s="1">
        <v>0</v>
      </c>
      <c r="R26" s="1">
        <v>0</v>
      </c>
      <c r="S26" s="1">
        <v>-139797000</v>
      </c>
    </row>
    <row r="27" spans="5:19" ht="15.75" thickBot="1" x14ac:dyDescent="0.3">
      <c r="E27" s="4">
        <v>20</v>
      </c>
      <c r="F27" s="4" t="s">
        <v>20</v>
      </c>
      <c r="G27">
        <v>1</v>
      </c>
      <c r="H27" s="1">
        <v>95277000</v>
      </c>
      <c r="I27" s="1">
        <v>279948000</v>
      </c>
      <c r="J27" s="1">
        <v>0</v>
      </c>
      <c r="K27" s="2">
        <v>382231000</v>
      </c>
      <c r="L27" s="1">
        <v>5917000</v>
      </c>
      <c r="M27" s="1">
        <v>170392000</v>
      </c>
      <c r="N27" s="1">
        <v>-5503000</v>
      </c>
      <c r="O27" s="1">
        <v>-1009000</v>
      </c>
      <c r="P27" s="1">
        <v>273260000</v>
      </c>
      <c r="Q27" s="1">
        <v>0</v>
      </c>
      <c r="R27" s="1">
        <v>33431000</v>
      </c>
      <c r="S27" s="1">
        <v>-7006000</v>
      </c>
    </row>
    <row r="28" spans="5:19" ht="15.75" thickBot="1" x14ac:dyDescent="0.3">
      <c r="E28" s="4">
        <v>21</v>
      </c>
      <c r="F28" s="4" t="s">
        <v>33</v>
      </c>
      <c r="G28">
        <v>0</v>
      </c>
      <c r="H28" s="2">
        <v>11905218495000</v>
      </c>
      <c r="I28" s="2">
        <v>3830923087000</v>
      </c>
      <c r="J28" s="2">
        <v>2713353904000</v>
      </c>
      <c r="K28" s="2">
        <v>1955540509000</v>
      </c>
      <c r="L28" s="2">
        <v>2120688193000</v>
      </c>
      <c r="M28" s="2">
        <v>1078815391000</v>
      </c>
      <c r="N28" s="2">
        <v>933136526000</v>
      </c>
      <c r="O28" s="1">
        <v>100297977000</v>
      </c>
      <c r="P28" s="1">
        <v>515373228000</v>
      </c>
      <c r="Q28" s="1">
        <v>100841508000</v>
      </c>
      <c r="R28" s="2">
        <v>5179549285000</v>
      </c>
      <c r="S28" s="2">
        <v>11067247169000</v>
      </c>
    </row>
    <row r="29" spans="5:19" ht="15.75" thickBot="1" x14ac:dyDescent="0.3">
      <c r="E29" s="4">
        <v>22</v>
      </c>
      <c r="F29" s="4" t="s">
        <v>34</v>
      </c>
      <c r="G29">
        <v>0</v>
      </c>
      <c r="H29" s="2">
        <v>182555933000</v>
      </c>
      <c r="I29" s="2">
        <v>134790945000</v>
      </c>
      <c r="J29" s="2">
        <v>59354558000</v>
      </c>
      <c r="K29" s="2">
        <v>193271574000</v>
      </c>
      <c r="L29" s="1">
        <v>4505206000</v>
      </c>
      <c r="M29" s="2">
        <v>33907132000</v>
      </c>
      <c r="N29" s="2">
        <v>724045000</v>
      </c>
      <c r="O29" s="2">
        <v>508643000</v>
      </c>
      <c r="P29" s="1">
        <v>25000</v>
      </c>
      <c r="Q29" s="2">
        <v>10556581000</v>
      </c>
      <c r="R29" s="2">
        <v>15261409000</v>
      </c>
      <c r="S29" s="2">
        <v>64720746000</v>
      </c>
    </row>
    <row r="30" spans="5:19" ht="15.75" thickBot="1" x14ac:dyDescent="0.3">
      <c r="E30" s="4">
        <v>23</v>
      </c>
      <c r="F30" s="4" t="s">
        <v>35</v>
      </c>
      <c r="G30">
        <v>0</v>
      </c>
      <c r="H30" s="2">
        <v>125570560000</v>
      </c>
      <c r="I30" s="1">
        <v>60636816000</v>
      </c>
      <c r="J30" s="1">
        <v>48040464000</v>
      </c>
      <c r="K30" s="2">
        <v>88240077000</v>
      </c>
      <c r="L30" s="2">
        <v>12910424000</v>
      </c>
      <c r="M30" s="2">
        <v>76431604000</v>
      </c>
      <c r="N30" s="2">
        <v>4123351000</v>
      </c>
      <c r="O30" s="1">
        <v>5130699000</v>
      </c>
      <c r="P30" s="1">
        <v>39985398000</v>
      </c>
      <c r="Q30" s="1">
        <v>3127160000</v>
      </c>
      <c r="R30" s="2">
        <v>275795662000</v>
      </c>
      <c r="S30" s="2">
        <v>49926835000</v>
      </c>
    </row>
    <row r="31" spans="5:19" ht="15.75" thickBot="1" x14ac:dyDescent="0.3">
      <c r="E31" s="4">
        <v>24</v>
      </c>
      <c r="F31" s="4" t="s">
        <v>36</v>
      </c>
      <c r="G31">
        <v>0</v>
      </c>
      <c r="H31" s="2">
        <v>60778289000</v>
      </c>
      <c r="I31" s="2">
        <v>74298889000</v>
      </c>
      <c r="J31" s="2">
        <v>41584066000</v>
      </c>
      <c r="K31" s="1">
        <v>51572373000</v>
      </c>
      <c r="L31" s="2">
        <v>27455111000</v>
      </c>
      <c r="M31" s="1">
        <v>36558908000</v>
      </c>
      <c r="N31" s="2">
        <v>1203161000</v>
      </c>
      <c r="O31" s="1">
        <v>-3304489000</v>
      </c>
      <c r="P31" s="2">
        <v>21295122000</v>
      </c>
      <c r="Q31" s="2">
        <v>4203652000</v>
      </c>
      <c r="R31" s="1">
        <v>120751241000</v>
      </c>
      <c r="S31" s="2">
        <v>41920739000</v>
      </c>
    </row>
    <row r="32" spans="5:19" ht="15.75" thickBot="1" x14ac:dyDescent="0.3">
      <c r="E32" s="4">
        <v>25</v>
      </c>
      <c r="F32" s="4" t="s">
        <v>37</v>
      </c>
      <c r="G32">
        <v>0</v>
      </c>
      <c r="H32" s="2">
        <v>7726342875000</v>
      </c>
      <c r="I32" s="2">
        <v>4582374944000</v>
      </c>
      <c r="J32" s="2">
        <v>7075285758000</v>
      </c>
      <c r="K32" s="2">
        <v>3206961644000</v>
      </c>
      <c r="L32" s="2">
        <v>2653803215000</v>
      </c>
      <c r="M32" s="2">
        <v>2333146921000</v>
      </c>
      <c r="N32" s="2">
        <v>460784009000</v>
      </c>
      <c r="O32" s="1">
        <v>138968980000</v>
      </c>
      <c r="P32" s="1">
        <v>151426199000</v>
      </c>
      <c r="Q32" s="1">
        <v>451851788000</v>
      </c>
      <c r="R32" s="2">
        <v>6968248044000</v>
      </c>
      <c r="S32" s="2">
        <v>2026470417000</v>
      </c>
    </row>
    <row r="33" spans="2:100" ht="15.75" thickBot="1" x14ac:dyDescent="0.3">
      <c r="E33" s="4">
        <v>26</v>
      </c>
      <c r="F33" s="4" t="s">
        <v>38</v>
      </c>
      <c r="G33">
        <v>0</v>
      </c>
      <c r="H33" s="2">
        <v>93044000000</v>
      </c>
      <c r="I33" s="2">
        <v>58379000000</v>
      </c>
      <c r="J33" s="2">
        <v>82984000000</v>
      </c>
      <c r="K33" s="1">
        <v>68052000000</v>
      </c>
      <c r="L33" s="2">
        <v>33582000000</v>
      </c>
      <c r="M33" s="2">
        <v>55170000000</v>
      </c>
      <c r="N33" s="6">
        <v>0</v>
      </c>
      <c r="O33" s="2">
        <v>-12384000000</v>
      </c>
      <c r="P33" s="2">
        <v>18284000000</v>
      </c>
      <c r="Q33" s="1">
        <v>6426000000</v>
      </c>
      <c r="R33" s="1">
        <v>291773000000</v>
      </c>
      <c r="S33" s="2">
        <v>387000000</v>
      </c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</row>
    <row r="34" spans="2:100" ht="15.75" thickBot="1" x14ac:dyDescent="0.3">
      <c r="E34" s="4">
        <v>27</v>
      </c>
      <c r="F34" s="4" t="s">
        <v>39</v>
      </c>
      <c r="G34">
        <v>0</v>
      </c>
      <c r="H34" s="2">
        <v>43164000</v>
      </c>
      <c r="I34" s="1">
        <v>399980000</v>
      </c>
      <c r="J34" s="7">
        <v>0</v>
      </c>
      <c r="K34" s="1">
        <v>79301000</v>
      </c>
      <c r="L34" s="2">
        <v>106176000</v>
      </c>
      <c r="M34" s="1">
        <v>77177000</v>
      </c>
      <c r="N34" s="2">
        <v>-42530000</v>
      </c>
      <c r="O34" s="2">
        <v>84768000</v>
      </c>
      <c r="P34" s="2">
        <v>2119000</v>
      </c>
      <c r="Q34" s="2">
        <v>1317000</v>
      </c>
      <c r="R34" s="1">
        <v>266726000</v>
      </c>
      <c r="S34" s="2">
        <v>363843000</v>
      </c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</row>
    <row r="35" spans="2:100" ht="15.75" thickBot="1" x14ac:dyDescent="0.3">
      <c r="E35" s="4">
        <v>28</v>
      </c>
      <c r="F35" s="4" t="s">
        <v>40</v>
      </c>
      <c r="G35">
        <v>0</v>
      </c>
      <c r="H35" s="2">
        <v>28533000</v>
      </c>
      <c r="I35" s="2">
        <v>778322000</v>
      </c>
      <c r="J35" s="2">
        <v>1786000</v>
      </c>
      <c r="K35" s="2">
        <v>211977000</v>
      </c>
      <c r="L35" s="2">
        <v>447910000</v>
      </c>
      <c r="M35" s="2">
        <v>155307000</v>
      </c>
      <c r="N35" s="2">
        <v>225564000</v>
      </c>
      <c r="O35" s="2">
        <v>162923000</v>
      </c>
      <c r="P35" s="2">
        <v>27139000</v>
      </c>
      <c r="Q35" s="6">
        <v>0</v>
      </c>
      <c r="R35" s="2">
        <v>863466000</v>
      </c>
      <c r="S35" s="2">
        <v>593092000</v>
      </c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</row>
    <row r="36" spans="2:100" ht="15.75" thickBot="1" x14ac:dyDescent="0.3">
      <c r="E36" s="4">
        <v>29</v>
      </c>
      <c r="F36" s="4" t="s">
        <v>41</v>
      </c>
      <c r="G36">
        <v>0</v>
      </c>
      <c r="H36" s="1">
        <v>26024015000</v>
      </c>
      <c r="I36" s="2">
        <v>171415000</v>
      </c>
      <c r="J36" s="2">
        <v>8067000000</v>
      </c>
      <c r="K36" s="2">
        <v>5870684000</v>
      </c>
      <c r="L36" s="1">
        <v>97483000</v>
      </c>
      <c r="M36" s="1">
        <v>2420221000</v>
      </c>
      <c r="N36" s="1">
        <v>12384208000</v>
      </c>
      <c r="O36" s="1">
        <v>2295838000</v>
      </c>
      <c r="P36" s="6">
        <v>0</v>
      </c>
      <c r="Q36" s="2">
        <v>418947000</v>
      </c>
      <c r="R36" s="2">
        <v>12984395000</v>
      </c>
      <c r="S36" s="2">
        <v>12257746000</v>
      </c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</row>
    <row r="37" spans="2:100" ht="15.75" thickBot="1" x14ac:dyDescent="0.3">
      <c r="E37" s="4">
        <v>30</v>
      </c>
      <c r="F37" s="4" t="s">
        <v>42</v>
      </c>
      <c r="G37">
        <v>0</v>
      </c>
      <c r="H37" s="2">
        <v>28851691000</v>
      </c>
      <c r="I37" s="1">
        <v>12197617000</v>
      </c>
      <c r="J37" s="2">
        <v>1794890000</v>
      </c>
      <c r="K37" s="2">
        <v>2856274000</v>
      </c>
      <c r="L37" s="2">
        <v>765118000</v>
      </c>
      <c r="M37" s="2">
        <v>1224529000</v>
      </c>
      <c r="N37" s="2">
        <v>3023457000</v>
      </c>
      <c r="O37" s="2">
        <v>815980000</v>
      </c>
      <c r="P37" s="2">
        <v>11193998000</v>
      </c>
      <c r="Q37" s="2">
        <v>124748000</v>
      </c>
      <c r="R37" s="2">
        <v>9630937000</v>
      </c>
      <c r="S37" s="2">
        <v>1794890000</v>
      </c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</row>
    <row r="38" spans="2:100" ht="15.75" thickBot="1" x14ac:dyDescent="0.3">
      <c r="E38" s="4">
        <v>31</v>
      </c>
      <c r="F38" s="4" t="s">
        <v>43</v>
      </c>
      <c r="G38">
        <v>0</v>
      </c>
      <c r="H38" s="2">
        <v>137337000</v>
      </c>
      <c r="I38" s="2">
        <v>7649194000</v>
      </c>
      <c r="J38" s="2">
        <v>2863223000</v>
      </c>
      <c r="K38" s="2">
        <v>4653142000</v>
      </c>
      <c r="L38" s="2">
        <v>4699846000</v>
      </c>
      <c r="M38" s="1">
        <v>4103200000</v>
      </c>
      <c r="N38" s="2">
        <v>50463000</v>
      </c>
      <c r="O38" s="2">
        <v>45804000</v>
      </c>
      <c r="P38" s="1">
        <v>857321000</v>
      </c>
      <c r="Q38" s="2">
        <v>244010000</v>
      </c>
      <c r="R38" s="2">
        <v>7090092000</v>
      </c>
      <c r="S38" s="2">
        <v>270166000</v>
      </c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</row>
    <row r="39" spans="2:100" ht="15.75" thickBot="1" x14ac:dyDescent="0.3">
      <c r="E39" s="4">
        <v>32</v>
      </c>
      <c r="F39" s="4" t="s">
        <v>44</v>
      </c>
      <c r="G39">
        <v>0</v>
      </c>
      <c r="H39" s="2">
        <v>319309000</v>
      </c>
      <c r="I39" s="1">
        <v>34137000</v>
      </c>
      <c r="J39" s="2">
        <v>613200000</v>
      </c>
      <c r="K39" s="2">
        <v>55272000</v>
      </c>
      <c r="L39" s="2">
        <v>30726000</v>
      </c>
      <c r="M39" s="2">
        <v>1199000</v>
      </c>
      <c r="N39" s="2">
        <v>-162131000</v>
      </c>
      <c r="O39" s="1">
        <v>-95633000</v>
      </c>
      <c r="P39" s="6">
        <v>0</v>
      </c>
      <c r="Q39" s="6">
        <v>0</v>
      </c>
      <c r="R39" s="1">
        <v>83691000</v>
      </c>
      <c r="S39" s="2">
        <v>-315025000</v>
      </c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</row>
    <row r="40" spans="2:100" ht="15.75" thickBot="1" x14ac:dyDescent="0.3">
      <c r="E40" s="4">
        <v>33</v>
      </c>
      <c r="F40" s="4" t="s">
        <v>45</v>
      </c>
      <c r="G40">
        <v>0</v>
      </c>
      <c r="H40" s="2">
        <v>1039000</v>
      </c>
      <c r="I40" s="2">
        <v>27508000</v>
      </c>
      <c r="J40" s="2">
        <v>29000</v>
      </c>
      <c r="K40" s="2">
        <v>4746000</v>
      </c>
      <c r="L40" s="2">
        <v>3457000</v>
      </c>
      <c r="M40" s="2">
        <v>4746000</v>
      </c>
      <c r="N40" s="2">
        <v>8205000</v>
      </c>
      <c r="O40" s="2">
        <v>5794000</v>
      </c>
      <c r="P40" s="2">
        <v>13874000</v>
      </c>
      <c r="Q40" s="6">
        <v>0</v>
      </c>
      <c r="R40" s="2">
        <v>80795000</v>
      </c>
      <c r="S40" s="2">
        <v>23772000</v>
      </c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</row>
    <row r="41" spans="2:100" ht="15.75" thickBot="1" x14ac:dyDescent="0.3">
      <c r="E41" s="4">
        <v>34</v>
      </c>
      <c r="F41" s="4" t="s">
        <v>46</v>
      </c>
      <c r="G41">
        <v>0</v>
      </c>
      <c r="H41" s="2">
        <v>47776000</v>
      </c>
      <c r="I41" s="2">
        <v>93879000</v>
      </c>
      <c r="J41" s="2">
        <v>5900000</v>
      </c>
      <c r="K41" s="2">
        <v>36838000</v>
      </c>
      <c r="L41" s="2">
        <v>50285000</v>
      </c>
      <c r="M41" s="2">
        <v>35123000</v>
      </c>
      <c r="N41" s="1">
        <v>53273000</v>
      </c>
      <c r="O41" s="1">
        <v>13640000</v>
      </c>
      <c r="P41" s="2">
        <v>36636000</v>
      </c>
      <c r="Q41" s="2">
        <v>1486000</v>
      </c>
      <c r="R41" s="2">
        <v>291114000</v>
      </c>
      <c r="S41" s="2">
        <v>98917000</v>
      </c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</row>
    <row r="42" spans="2:100" ht="15.75" thickBot="1" x14ac:dyDescent="0.3">
      <c r="E42" s="4">
        <v>35</v>
      </c>
      <c r="F42" s="4" t="s">
        <v>47</v>
      </c>
      <c r="G42">
        <v>0</v>
      </c>
      <c r="H42" s="2">
        <v>664000</v>
      </c>
      <c r="I42" s="2">
        <v>4559000</v>
      </c>
      <c r="J42" s="6">
        <v>0</v>
      </c>
      <c r="K42" s="2">
        <v>4394000</v>
      </c>
      <c r="L42" s="2">
        <v>1014000</v>
      </c>
      <c r="M42" s="2">
        <v>4394000</v>
      </c>
      <c r="N42" s="2">
        <v>508000</v>
      </c>
      <c r="O42" s="2">
        <v>269000</v>
      </c>
      <c r="P42" s="2">
        <v>2345000</v>
      </c>
      <c r="Q42" s="6">
        <v>0</v>
      </c>
      <c r="R42" s="2">
        <v>16924000</v>
      </c>
      <c r="S42" s="2">
        <v>830000</v>
      </c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</row>
    <row r="43" spans="2:100" ht="15.75" thickBot="1" x14ac:dyDescent="0.3">
      <c r="E43" s="4">
        <v>36</v>
      </c>
      <c r="F43" s="4" t="s">
        <v>48</v>
      </c>
      <c r="G43">
        <v>0</v>
      </c>
      <c r="H43" s="2">
        <v>4027680000</v>
      </c>
      <c r="I43" s="1">
        <v>151011000</v>
      </c>
      <c r="J43" s="2">
        <v>3220589000</v>
      </c>
      <c r="K43" s="2">
        <v>393340000</v>
      </c>
      <c r="L43" s="2">
        <v>27604000</v>
      </c>
      <c r="M43" s="2">
        <v>391121000</v>
      </c>
      <c r="N43" s="1">
        <v>-45416000</v>
      </c>
      <c r="O43" s="1">
        <v>-169455000</v>
      </c>
      <c r="P43" s="2">
        <v>579000</v>
      </c>
      <c r="Q43" s="2">
        <v>273358000</v>
      </c>
      <c r="R43" s="2">
        <v>777218000</v>
      </c>
      <c r="S43" s="2">
        <v>564762000</v>
      </c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</row>
    <row r="44" spans="2:100" ht="15.75" thickBot="1" x14ac:dyDescent="0.3">
      <c r="E44" s="4">
        <v>37</v>
      </c>
      <c r="F44" s="4" t="s">
        <v>49</v>
      </c>
      <c r="G44">
        <v>0</v>
      </c>
      <c r="H44" s="2">
        <v>2893214000</v>
      </c>
      <c r="I44" s="2">
        <v>2823475000</v>
      </c>
      <c r="J44" s="6">
        <v>0</v>
      </c>
      <c r="K44" s="2">
        <v>3851833000</v>
      </c>
      <c r="L44" s="2">
        <v>2766209000</v>
      </c>
      <c r="M44" s="2">
        <v>2368299000</v>
      </c>
      <c r="N44" s="2">
        <v>1230156000</v>
      </c>
      <c r="O44" s="2">
        <v>-141223000</v>
      </c>
      <c r="P44" s="2">
        <v>8335000</v>
      </c>
      <c r="Q44" s="2">
        <v>100274000</v>
      </c>
      <c r="R44" s="2">
        <v>54818000</v>
      </c>
      <c r="S44" s="2">
        <v>1864856000</v>
      </c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</row>
    <row r="45" spans="2:100" ht="15.75" thickBot="1" x14ac:dyDescent="0.3">
      <c r="E45" s="4">
        <v>38</v>
      </c>
      <c r="F45" s="4" t="s">
        <v>50</v>
      </c>
      <c r="G45">
        <v>0</v>
      </c>
      <c r="H45" s="1">
        <v>2022000</v>
      </c>
      <c r="I45" s="2">
        <v>41870000</v>
      </c>
      <c r="J45" s="6">
        <v>0</v>
      </c>
      <c r="K45" s="2">
        <v>31668000</v>
      </c>
      <c r="L45" s="2">
        <v>15841000</v>
      </c>
      <c r="M45" s="2">
        <v>23533000</v>
      </c>
      <c r="N45" s="2">
        <v>464000</v>
      </c>
      <c r="O45" s="2">
        <v>2672000</v>
      </c>
      <c r="P45" s="2">
        <v>23168000</v>
      </c>
      <c r="Q45" s="2">
        <v>954000</v>
      </c>
      <c r="R45" s="2">
        <v>188515000</v>
      </c>
      <c r="S45" s="2">
        <v>12224000</v>
      </c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</row>
    <row r="46" spans="2:100" ht="15.75" thickBot="1" x14ac:dyDescent="0.3">
      <c r="E46" s="4">
        <v>39</v>
      </c>
      <c r="F46" s="4" t="s">
        <v>51</v>
      </c>
      <c r="G46">
        <v>0</v>
      </c>
      <c r="H46" s="6">
        <v>0</v>
      </c>
      <c r="I46" s="2">
        <v>3201000</v>
      </c>
      <c r="J46" s="6">
        <v>0</v>
      </c>
      <c r="K46" s="2">
        <v>640000</v>
      </c>
      <c r="L46" s="2">
        <v>2498000</v>
      </c>
      <c r="M46" s="2">
        <v>640000</v>
      </c>
      <c r="N46" s="2">
        <v>2189000</v>
      </c>
      <c r="O46" s="2">
        <v>4473000</v>
      </c>
      <c r="P46" s="7">
        <v>0</v>
      </c>
      <c r="Q46" s="6">
        <v>0</v>
      </c>
      <c r="R46" s="2">
        <v>3797000</v>
      </c>
      <c r="S46" s="2">
        <v>2561000</v>
      </c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</row>
    <row r="47" spans="2:100" ht="15" customHeight="1" x14ac:dyDescent="0.25">
      <c r="B47" s="4">
        <v>40</v>
      </c>
      <c r="C47" s="4" t="s">
        <v>52</v>
      </c>
      <c r="D47">
        <v>0</v>
      </c>
      <c r="E47" s="2">
        <v>83037837000</v>
      </c>
      <c r="F47" s="2">
        <v>251429003000</v>
      </c>
      <c r="G47" s="2">
        <v>128356430000</v>
      </c>
      <c r="H47" s="2">
        <v>156639119000</v>
      </c>
      <c r="I47" s="1">
        <v>143860615000</v>
      </c>
      <c r="J47" s="2">
        <v>143332660000</v>
      </c>
      <c r="K47" s="2">
        <v>15874701000</v>
      </c>
      <c r="L47" s="1">
        <v>6343212000</v>
      </c>
      <c r="M47" s="1">
        <v>22487378000</v>
      </c>
      <c r="N47" s="2">
        <v>532302000</v>
      </c>
      <c r="O47" s="2">
        <v>162935397000</v>
      </c>
      <c r="P47" s="2">
        <v>49471291000</v>
      </c>
      <c r="R47" s="15" t="s">
        <v>78</v>
      </c>
      <c r="AA47" s="15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</row>
    <row r="48" spans="2:100" ht="15" customHeight="1" x14ac:dyDescent="0.25">
      <c r="M48" s="15" t="s">
        <v>77</v>
      </c>
      <c r="N48" s="15"/>
      <c r="R48" s="15"/>
      <c r="AA48" s="15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</row>
    <row r="49" spans="1:100" ht="15" customHeight="1" x14ac:dyDescent="0.25">
      <c r="J49" s="15" t="s">
        <v>76</v>
      </c>
      <c r="M49" s="15"/>
      <c r="N49" s="15"/>
      <c r="R49" s="15"/>
      <c r="AA49" s="15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</row>
    <row r="50" spans="1:100" x14ac:dyDescent="0.25">
      <c r="J50" s="15"/>
      <c r="M50" s="15"/>
      <c r="N50" s="15"/>
      <c r="R50" s="15"/>
      <c r="AA50" s="15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</row>
    <row r="51" spans="1:100" ht="15" customHeight="1" x14ac:dyDescent="0.25">
      <c r="J51" s="15"/>
      <c r="M51" s="15"/>
      <c r="N51" s="15"/>
      <c r="R51" s="15"/>
      <c r="AA51" s="15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</row>
    <row r="52" spans="1:100" x14ac:dyDescent="0.25">
      <c r="B52" s="4" t="s">
        <v>54</v>
      </c>
      <c r="C52" s="4" t="s">
        <v>55</v>
      </c>
      <c r="D52" s="4" t="s">
        <v>56</v>
      </c>
      <c r="E52" s="4" t="s">
        <v>57</v>
      </c>
      <c r="F52" s="4" t="s">
        <v>58</v>
      </c>
      <c r="G52" s="4" t="s">
        <v>59</v>
      </c>
      <c r="H52" s="9" t="s">
        <v>60</v>
      </c>
      <c r="I52" s="4" t="s">
        <v>61</v>
      </c>
      <c r="J52" s="4" t="s">
        <v>62</v>
      </c>
      <c r="K52" s="9" t="s">
        <v>63</v>
      </c>
      <c r="L52" s="9" t="s">
        <v>64</v>
      </c>
      <c r="M52" s="4" t="s">
        <v>65</v>
      </c>
      <c r="N52" s="4" t="s">
        <v>66</v>
      </c>
      <c r="O52" s="4" t="s">
        <v>67</v>
      </c>
      <c r="P52" s="4" t="s">
        <v>68</v>
      </c>
      <c r="Q52" s="4" t="s">
        <v>69</v>
      </c>
      <c r="R52" s="4" t="s">
        <v>70</v>
      </c>
      <c r="S52" s="4" t="s">
        <v>71</v>
      </c>
      <c r="T52" s="4" t="s">
        <v>72</v>
      </c>
      <c r="U52" s="4" t="s">
        <v>73</v>
      </c>
      <c r="V52" s="4" t="s">
        <v>74</v>
      </c>
      <c r="W52" s="4" t="s">
        <v>75</v>
      </c>
      <c r="X52" s="4" t="s">
        <v>79</v>
      </c>
      <c r="Y52" s="4" t="s">
        <v>80</v>
      </c>
      <c r="AD52" s="4"/>
      <c r="AE52" s="4"/>
      <c r="AF52" s="4"/>
      <c r="AG52" s="4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4"/>
      <c r="AX52" s="14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4"/>
      <c r="BO52" s="14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4"/>
      <c r="CD52" s="14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4"/>
      <c r="CR52" s="14"/>
      <c r="CS52" s="14"/>
      <c r="CT52" s="14"/>
      <c r="CU52" s="14"/>
      <c r="CV52" s="14"/>
    </row>
    <row r="53" spans="1:100" x14ac:dyDescent="0.25">
      <c r="A53" s="4">
        <v>1</v>
      </c>
      <c r="B53">
        <v>1</v>
      </c>
      <c r="C53">
        <f t="shared" ref="C53:C91" si="0">(J8+K8)/(H8+I8)</f>
        <v>1.3695521071778278</v>
      </c>
      <c r="D53">
        <f t="shared" ref="D53:D91" si="1">(I8-K8)/(H8+I8)</f>
        <v>-0.5053822360272614</v>
      </c>
      <c r="E53">
        <f t="shared" ref="E53:E91" si="2">K8/I8</f>
        <v>1.5848181623763269</v>
      </c>
      <c r="F53">
        <f t="shared" ref="F53:F91" si="3">IF((J8+K8)&gt;(H8+I8),1,0)</f>
        <v>1</v>
      </c>
      <c r="G53">
        <f t="shared" ref="G53:G91" si="4">N8/(H8+I8)</f>
        <v>-0.16909461711551058</v>
      </c>
      <c r="H53">
        <f t="shared" ref="H53:H91" si="5">R8/(J8+K8)</f>
        <v>3.4973165246212123</v>
      </c>
      <c r="I53">
        <f t="shared" ref="I53:I91" si="6">IF(AND(N8&lt;0, O8&lt;0), 1, 0)</f>
        <v>1</v>
      </c>
      <c r="J53">
        <f t="shared" ref="J53:J91" si="7">(N8-O8)/(ABS(N8)+ABS(O8))</f>
        <v>0.11205982880516904</v>
      </c>
      <c r="K53">
        <f t="shared" ref="K53:K58" si="8">Q8/R8</f>
        <v>0</v>
      </c>
      <c r="L53">
        <f t="shared" ref="L53:L69" si="9">R8/L8</f>
        <v>6.339056908196806</v>
      </c>
      <c r="M53">
        <f t="shared" ref="M53:M91" si="10">N8/I8</f>
        <v>-0.19567289113004588</v>
      </c>
      <c r="N53">
        <f t="shared" ref="N53:N91" si="11">H8/I8</f>
        <v>0.15717989412033961</v>
      </c>
      <c r="O53">
        <f t="shared" ref="O53:O91" si="12">I8/K8</f>
        <v>0.6309872159090909</v>
      </c>
      <c r="P53">
        <f t="shared" ref="P53:P91" si="13">N8/(H8+I8-J8-K8)</f>
        <v>0.45756637245784276</v>
      </c>
      <c r="Q53">
        <f t="shared" ref="Q53:Q91" si="14">I8/S8</f>
        <v>-2.3384249592026531</v>
      </c>
      <c r="R53" s="10">
        <f t="shared" ref="R53:R91" si="15">I8-S8</f>
        <v>761014000</v>
      </c>
      <c r="S53">
        <f t="shared" ref="S53:S91" si="16">(H8+I8-J8-K8)/(H8+I8)</f>
        <v>-0.36955210717782777</v>
      </c>
      <c r="T53">
        <f t="shared" ref="T53:T91" si="17">J8/(H8+I8)</f>
        <v>0</v>
      </c>
      <c r="U53">
        <f t="shared" ref="U53:U91" si="18">(J8+K8)/(H8+I8-J8-K8)</f>
        <v>-3.7059783466984855</v>
      </c>
      <c r="V53">
        <f t="shared" ref="V53:V90" si="19">J8/H8</f>
        <v>0</v>
      </c>
      <c r="W53">
        <f t="shared" ref="W53:W91" si="20">N8/(H8+I8-J8-K8)*100</f>
        <v>45.756637245784276</v>
      </c>
      <c r="X53">
        <f t="shared" ref="X53:X91" si="21">N8/I8*100</f>
        <v>-19.567289113004588</v>
      </c>
      <c r="Y53">
        <f t="shared" ref="Y53:Y90" si="22">N9/H8*100</f>
        <v>1.543217243930967</v>
      </c>
      <c r="AC53" s="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7"/>
      <c r="AW53" s="14"/>
      <c r="AX53" s="16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7"/>
      <c r="BN53" s="14"/>
      <c r="BO53" s="16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6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</row>
    <row r="54" spans="1:100" x14ac:dyDescent="0.25">
      <c r="A54" s="4">
        <v>2</v>
      </c>
      <c r="B54">
        <v>1</v>
      </c>
      <c r="C54">
        <f t="shared" si="0"/>
        <v>1.2619014366451589</v>
      </c>
      <c r="D54">
        <f t="shared" si="1"/>
        <v>-0.26344701730864128</v>
      </c>
      <c r="E54">
        <f t="shared" si="2"/>
        <v>1.2669641846246744</v>
      </c>
      <c r="F54">
        <f t="shared" si="3"/>
        <v>1</v>
      </c>
      <c r="G54">
        <f t="shared" si="4"/>
        <v>1.2038769866763499E-2</v>
      </c>
      <c r="H54">
        <f t="shared" si="5"/>
        <v>1.0487338783460733</v>
      </c>
      <c r="I54">
        <f t="shared" si="6"/>
        <v>0</v>
      </c>
      <c r="J54">
        <f t="shared" si="7"/>
        <v>1</v>
      </c>
      <c r="K54">
        <f t="shared" si="8"/>
        <v>0</v>
      </c>
      <c r="L54">
        <f t="shared" si="9"/>
        <v>4.5348881727977535</v>
      </c>
      <c r="M54">
        <f t="shared" si="10"/>
        <v>1.219949428237159E-2</v>
      </c>
      <c r="N54">
        <f t="shared" si="11"/>
        <v>1.3350567988828924E-2</v>
      </c>
      <c r="O54">
        <f t="shared" si="12"/>
        <v>0.78928829412509405</v>
      </c>
      <c r="P54">
        <f t="shared" si="13"/>
        <v>-4.5966795833481462E-2</v>
      </c>
      <c r="Q54">
        <f t="shared" si="14"/>
        <v>-3.7679263393650682</v>
      </c>
      <c r="R54" s="10">
        <f t="shared" si="15"/>
        <v>134117000</v>
      </c>
      <c r="S54">
        <f t="shared" si="16"/>
        <v>-0.26190143664515891</v>
      </c>
      <c r="T54">
        <f t="shared" si="17"/>
        <v>1.1629097883671778E-2</v>
      </c>
      <c r="U54">
        <f t="shared" si="18"/>
        <v>-4.8182302961356607</v>
      </c>
      <c r="V54">
        <f t="shared" si="19"/>
        <v>0.88268551236749115</v>
      </c>
      <c r="W54">
        <f t="shared" si="20"/>
        <v>-4.5966795833481466</v>
      </c>
      <c r="X54">
        <f t="shared" si="21"/>
        <v>1.219949428237159</v>
      </c>
      <c r="Y54">
        <f t="shared" si="22"/>
        <v>107.63250883392226</v>
      </c>
      <c r="AC54" s="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7"/>
      <c r="AW54" s="14"/>
      <c r="AX54" s="16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7"/>
      <c r="BN54" s="14"/>
      <c r="BO54" s="16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6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</row>
    <row r="55" spans="1:100" x14ac:dyDescent="0.25">
      <c r="A55" s="4">
        <v>3</v>
      </c>
      <c r="B55">
        <v>1</v>
      </c>
      <c r="C55">
        <f t="shared" si="0"/>
        <v>0.98778170795136278</v>
      </c>
      <c r="D55">
        <f t="shared" si="1"/>
        <v>4.9223487861244815E-3</v>
      </c>
      <c r="E55">
        <f t="shared" si="2"/>
        <v>0.99504147409017174</v>
      </c>
      <c r="F55">
        <f t="shared" si="3"/>
        <v>0</v>
      </c>
      <c r="G55">
        <f t="shared" si="4"/>
        <v>2.7221267978458914E-3</v>
      </c>
      <c r="H55">
        <f t="shared" si="5"/>
        <v>0.47654314732752739</v>
      </c>
      <c r="I55">
        <f t="shared" si="6"/>
        <v>0</v>
      </c>
      <c r="J55">
        <f t="shared" si="7"/>
        <v>-0.40507812500000001</v>
      </c>
      <c r="K55">
        <f t="shared" si="8"/>
        <v>4.6323895156115326E-4</v>
      </c>
      <c r="L55">
        <f t="shared" si="9"/>
        <v>0.94193449166303045</v>
      </c>
      <c r="M55">
        <f t="shared" si="10"/>
        <v>2.7421332464300954E-3</v>
      </c>
      <c r="N55">
        <f t="shared" si="11"/>
        <v>7.3495652737542022E-3</v>
      </c>
      <c r="O55">
        <f t="shared" si="12"/>
        <v>1.0049832354117321</v>
      </c>
      <c r="P55">
        <f t="shared" si="13"/>
        <v>0.22279110590988882</v>
      </c>
      <c r="Q55">
        <f t="shared" si="14"/>
        <v>81.24736688121709</v>
      </c>
      <c r="R55" s="10">
        <f t="shared" si="15"/>
        <v>548571000</v>
      </c>
      <c r="S55">
        <f t="shared" si="16"/>
        <v>1.2218292048637239E-2</v>
      </c>
      <c r="T55">
        <f t="shared" si="17"/>
        <v>0</v>
      </c>
      <c r="U55">
        <f t="shared" si="18"/>
        <v>80.84449970743124</v>
      </c>
      <c r="V55">
        <f t="shared" si="19"/>
        <v>0</v>
      </c>
      <c r="W55">
        <f t="shared" si="20"/>
        <v>22.279110590988882</v>
      </c>
      <c r="X55">
        <f t="shared" si="21"/>
        <v>0.27421332464300952</v>
      </c>
      <c r="Y55">
        <f t="shared" si="22"/>
        <v>-594.48799608035279</v>
      </c>
      <c r="AC55" s="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7"/>
      <c r="AW55" s="14"/>
      <c r="AX55" s="16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7"/>
      <c r="BN55" s="14"/>
      <c r="BO55" s="16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6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</row>
    <row r="56" spans="1:100" x14ac:dyDescent="0.25">
      <c r="A56" s="4">
        <v>4</v>
      </c>
      <c r="B56">
        <v>1</v>
      </c>
      <c r="C56">
        <f t="shared" si="0"/>
        <v>1.1404841036948168</v>
      </c>
      <c r="D56">
        <f t="shared" si="1"/>
        <v>-0.21624487281334609</v>
      </c>
      <c r="E56">
        <f t="shared" si="2"/>
        <v>1.235466707152163</v>
      </c>
      <c r="F56">
        <f t="shared" si="3"/>
        <v>1</v>
      </c>
      <c r="G56">
        <f t="shared" si="4"/>
        <v>-7.8685494722848207E-2</v>
      </c>
      <c r="H56">
        <f t="shared" si="5"/>
        <v>5.2312704879581274E-4</v>
      </c>
      <c r="I56">
        <f t="shared" si="6"/>
        <v>1</v>
      </c>
      <c r="J56">
        <f t="shared" si="7"/>
        <v>0.17446547941011378</v>
      </c>
      <c r="K56">
        <f t="shared" si="8"/>
        <v>0</v>
      </c>
      <c r="L56">
        <f t="shared" si="9"/>
        <v>1.0312282825565495E-3</v>
      </c>
      <c r="M56">
        <f t="shared" si="10"/>
        <v>-8.5679785615173587E-2</v>
      </c>
      <c r="N56">
        <f t="shared" si="11"/>
        <v>8.8889202729946437E-2</v>
      </c>
      <c r="O56">
        <f t="shared" si="12"/>
        <v>0.80941072245084589</v>
      </c>
      <c r="P56">
        <f t="shared" si="13"/>
        <v>0.56010247888104137</v>
      </c>
      <c r="Q56">
        <f t="shared" si="14"/>
        <v>-6.5371601347920416</v>
      </c>
      <c r="R56" s="10">
        <f t="shared" si="15"/>
        <v>326555000</v>
      </c>
      <c r="S56">
        <f t="shared" si="16"/>
        <v>-0.14048410369481687</v>
      </c>
      <c r="T56">
        <f t="shared" si="17"/>
        <v>5.8721486357225074E-3</v>
      </c>
      <c r="U56">
        <f t="shared" si="18"/>
        <v>-8.1182430872916953</v>
      </c>
      <c r="V56">
        <f t="shared" si="19"/>
        <v>7.1933587543692404E-2</v>
      </c>
      <c r="W56">
        <f t="shared" si="20"/>
        <v>56.010247888104139</v>
      </c>
      <c r="X56">
        <f t="shared" si="21"/>
        <v>-8.5679785615173589</v>
      </c>
      <c r="Y56">
        <f t="shared" si="22"/>
        <v>3.1577693040991424</v>
      </c>
      <c r="AC56" s="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7"/>
      <c r="AW56" s="14"/>
      <c r="AX56" s="16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7"/>
      <c r="BN56" s="14"/>
      <c r="BO56" s="16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6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</row>
    <row r="57" spans="1:100" x14ac:dyDescent="0.25">
      <c r="A57" s="4">
        <v>5</v>
      </c>
      <c r="B57">
        <v>1</v>
      </c>
      <c r="C57">
        <f t="shared" si="0"/>
        <v>0.88451740730257566</v>
      </c>
      <c r="D57">
        <f t="shared" si="1"/>
        <v>-0.3778835267478064</v>
      </c>
      <c r="E57">
        <f t="shared" si="2"/>
        <v>1.9036338254579297</v>
      </c>
      <c r="F57">
        <f t="shared" si="3"/>
        <v>0</v>
      </c>
      <c r="G57">
        <f t="shared" si="4"/>
        <v>1.4063826776110953E-2</v>
      </c>
      <c r="H57">
        <f t="shared" si="5"/>
        <v>0.6361</v>
      </c>
      <c r="I57">
        <f t="shared" si="6"/>
        <v>0</v>
      </c>
      <c r="J57">
        <f t="shared" si="7"/>
        <v>7.9429735234215884E-2</v>
      </c>
      <c r="K57">
        <f t="shared" si="8"/>
        <v>0.31526489545668918</v>
      </c>
      <c r="L57">
        <f t="shared" si="9"/>
        <v>1.9704479276376929</v>
      </c>
      <c r="M57">
        <f t="shared" si="10"/>
        <v>3.363086424975676E-2</v>
      </c>
      <c r="N57">
        <f t="shared" si="11"/>
        <v>1.3913025085663522</v>
      </c>
      <c r="O57">
        <f t="shared" si="12"/>
        <v>0.52531111111111106</v>
      </c>
      <c r="P57">
        <f t="shared" si="13"/>
        <v>0.12178308823529412</v>
      </c>
      <c r="Q57">
        <f t="shared" si="14"/>
        <v>3.6211703431372548</v>
      </c>
      <c r="R57" s="10">
        <f t="shared" si="15"/>
        <v>17111000</v>
      </c>
      <c r="S57">
        <f t="shared" si="16"/>
        <v>0.11548259269742428</v>
      </c>
      <c r="T57">
        <f t="shared" si="17"/>
        <v>8.8451740730257578E-2</v>
      </c>
      <c r="U57">
        <f t="shared" si="18"/>
        <v>7.659313725490196</v>
      </c>
      <c r="V57">
        <f t="shared" si="19"/>
        <v>0.15202651342394113</v>
      </c>
      <c r="W57">
        <f t="shared" si="20"/>
        <v>12.178308823529411</v>
      </c>
      <c r="X57">
        <f t="shared" si="21"/>
        <v>3.363086424975676</v>
      </c>
      <c r="Y57">
        <f t="shared" si="22"/>
        <v>22.083371339961687</v>
      </c>
      <c r="AC57" s="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7"/>
      <c r="AW57" s="14"/>
      <c r="AX57" s="16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7"/>
      <c r="BN57" s="14"/>
      <c r="BO57" s="16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6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</row>
    <row r="58" spans="1:100" x14ac:dyDescent="0.25">
      <c r="A58" s="4">
        <v>6</v>
      </c>
      <c r="B58">
        <v>1</v>
      </c>
      <c r="C58">
        <f t="shared" si="0"/>
        <v>0.27184385611351902</v>
      </c>
      <c r="D58">
        <f t="shared" si="1"/>
        <v>0.72765922204124456</v>
      </c>
      <c r="E58">
        <f t="shared" si="2"/>
        <v>0.27187845303867403</v>
      </c>
      <c r="F58">
        <f t="shared" si="3"/>
        <v>0</v>
      </c>
      <c r="G58">
        <f t="shared" si="4"/>
        <v>0.20050796455290837</v>
      </c>
      <c r="H58">
        <f t="shared" si="5"/>
        <v>31.021427846044482</v>
      </c>
      <c r="I58">
        <f t="shared" si="6"/>
        <v>0</v>
      </c>
      <c r="J58">
        <f t="shared" si="7"/>
        <v>0.20718025430067316</v>
      </c>
      <c r="K58">
        <f t="shared" si="8"/>
        <v>0</v>
      </c>
      <c r="L58">
        <f t="shared" si="9"/>
        <v>9.6636507434356211</v>
      </c>
      <c r="M58">
        <f t="shared" si="10"/>
        <v>0.20063535911602209</v>
      </c>
      <c r="N58">
        <f t="shared" si="11"/>
        <v>6.3535911602209943E-4</v>
      </c>
      <c r="O58">
        <f t="shared" si="12"/>
        <v>3.6781142044299937</v>
      </c>
      <c r="P58">
        <f t="shared" si="13"/>
        <v>0.27536396724294815</v>
      </c>
      <c r="Q58">
        <f t="shared" si="14"/>
        <v>1.3724598119502578</v>
      </c>
      <c r="R58" s="10">
        <f t="shared" si="15"/>
        <v>9824000</v>
      </c>
      <c r="S58">
        <f t="shared" si="16"/>
        <v>0.72815614388648098</v>
      </c>
      <c r="T58">
        <f t="shared" si="17"/>
        <v>1.3803384589901443E-4</v>
      </c>
      <c r="U58">
        <f t="shared" si="18"/>
        <v>0.37333181680315436</v>
      </c>
      <c r="V58">
        <f t="shared" si="19"/>
        <v>0.21739130434782608</v>
      </c>
      <c r="W58">
        <f t="shared" si="20"/>
        <v>27.536396724294814</v>
      </c>
      <c r="X58">
        <f t="shared" si="21"/>
        <v>20.063535911602209</v>
      </c>
      <c r="Y58">
        <f t="shared" si="22"/>
        <v>-3934.7826086956525</v>
      </c>
      <c r="AC58" s="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7"/>
      <c r="AW58" s="14"/>
      <c r="AX58" s="16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7"/>
      <c r="BN58" s="14"/>
      <c r="BO58" s="16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6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</row>
    <row r="59" spans="1:100" x14ac:dyDescent="0.25">
      <c r="A59" s="4">
        <v>7</v>
      </c>
      <c r="B59">
        <v>1</v>
      </c>
      <c r="C59">
        <f t="shared" si="0"/>
        <v>1.0966525762595682</v>
      </c>
      <c r="D59">
        <f t="shared" si="1"/>
        <v>6.649148863246887E-2</v>
      </c>
      <c r="E59">
        <f t="shared" si="2"/>
        <v>0.93168212231482572</v>
      </c>
      <c r="F59">
        <f t="shared" si="3"/>
        <v>1</v>
      </c>
      <c r="G59">
        <f t="shared" si="4"/>
        <v>-0.10339312235804866</v>
      </c>
      <c r="H59">
        <f t="shared" si="5"/>
        <v>0</v>
      </c>
      <c r="I59">
        <f t="shared" si="6"/>
        <v>1</v>
      </c>
      <c r="J59">
        <f t="shared" si="7"/>
        <v>0.79041222788327925</v>
      </c>
      <c r="K59">
        <f>0</f>
        <v>0</v>
      </c>
      <c r="L59">
        <f t="shared" si="9"/>
        <v>0</v>
      </c>
      <c r="M59">
        <f t="shared" si="10"/>
        <v>-0.10623312595375044</v>
      </c>
      <c r="N59">
        <f t="shared" si="11"/>
        <v>2.7468012677544312E-2</v>
      </c>
      <c r="O59">
        <f t="shared" si="12"/>
        <v>1.0733274536978707</v>
      </c>
      <c r="P59">
        <f t="shared" si="13"/>
        <v>1.0697399527186762</v>
      </c>
      <c r="Q59">
        <f t="shared" si="14"/>
        <v>-10.069739952718676</v>
      </c>
      <c r="R59" s="10">
        <f t="shared" si="15"/>
        <v>9365000</v>
      </c>
      <c r="S59">
        <f t="shared" si="16"/>
        <v>-9.6652576259568149E-2</v>
      </c>
      <c r="T59">
        <f t="shared" si="17"/>
        <v>0.189877756197875</v>
      </c>
      <c r="U59">
        <f t="shared" si="18"/>
        <v>-11.346335697399526</v>
      </c>
      <c r="V59">
        <f t="shared" si="19"/>
        <v>7.1025641025641022</v>
      </c>
      <c r="W59">
        <f t="shared" si="20"/>
        <v>106.97399527186762</v>
      </c>
      <c r="X59">
        <f t="shared" si="21"/>
        <v>-10.623312595375044</v>
      </c>
      <c r="Y59">
        <f t="shared" si="22"/>
        <v>6049.1452991452988</v>
      </c>
      <c r="AC59" s="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7"/>
      <c r="AW59" s="14"/>
      <c r="AX59" s="16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7"/>
      <c r="BN59" s="14"/>
      <c r="BO59" s="16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6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</row>
    <row r="60" spans="1:100" x14ac:dyDescent="0.25">
      <c r="A60" s="4">
        <v>8</v>
      </c>
      <c r="B60">
        <v>1</v>
      </c>
      <c r="C60">
        <f t="shared" si="0"/>
        <v>1.4487886987163352</v>
      </c>
      <c r="D60">
        <f t="shared" si="1"/>
        <v>-0.50302668009061158</v>
      </c>
      <c r="E60">
        <f t="shared" si="2"/>
        <v>1.7192658074094069</v>
      </c>
      <c r="F60">
        <f t="shared" si="3"/>
        <v>1</v>
      </c>
      <c r="G60">
        <f t="shared" si="4"/>
        <v>4.4534986156556759E-2</v>
      </c>
      <c r="H60">
        <f t="shared" si="5"/>
        <v>2.085201842413292E-2</v>
      </c>
      <c r="I60">
        <f t="shared" si="6"/>
        <v>0</v>
      </c>
      <c r="J60">
        <f t="shared" si="7"/>
        <v>1</v>
      </c>
      <c r="K60">
        <f>Q15/R15</f>
        <v>9.8937721308060816E-3</v>
      </c>
      <c r="L60">
        <f t="shared" si="9"/>
        <v>0.1192883941660248</v>
      </c>
      <c r="M60">
        <f t="shared" si="10"/>
        <v>6.3679510538272935E-2</v>
      </c>
      <c r="N60">
        <f t="shared" si="11"/>
        <v>0.42987606001304629</v>
      </c>
      <c r="O60">
        <f t="shared" si="12"/>
        <v>0.58164362700076144</v>
      </c>
      <c r="P60">
        <f t="shared" si="13"/>
        <v>-9.9233751393338621E-2</v>
      </c>
      <c r="Q60">
        <f t="shared" si="14"/>
        <v>-1.5583309380761763</v>
      </c>
      <c r="R60" s="10">
        <f t="shared" si="15"/>
        <v>364928000</v>
      </c>
      <c r="S60">
        <f t="shared" si="16"/>
        <v>-0.44878869871633525</v>
      </c>
      <c r="T60">
        <f t="shared" si="17"/>
        <v>0.24640070475711048</v>
      </c>
      <c r="U60">
        <f t="shared" si="18"/>
        <v>-3.2282201019327972</v>
      </c>
      <c r="V60">
        <f t="shared" si="19"/>
        <v>0.81959081157448588</v>
      </c>
      <c r="W60">
        <f t="shared" si="20"/>
        <v>-9.9233751393338618</v>
      </c>
      <c r="X60">
        <f t="shared" si="21"/>
        <v>6.3679510538272934</v>
      </c>
      <c r="Y60">
        <f t="shared" si="22"/>
        <v>8.3721416984982467E-3</v>
      </c>
      <c r="AC60" s="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7"/>
      <c r="AW60" s="14"/>
      <c r="AX60" s="16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7"/>
      <c r="BN60" s="14"/>
      <c r="BO60" s="16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6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</row>
    <row r="61" spans="1:100" x14ac:dyDescent="0.25">
      <c r="A61" s="4">
        <v>9</v>
      </c>
      <c r="B61">
        <v>1</v>
      </c>
      <c r="C61">
        <f t="shared" si="0"/>
        <v>0.99461621943693745</v>
      </c>
      <c r="D61">
        <f t="shared" si="1"/>
        <v>5.2454620900985252E-2</v>
      </c>
      <c r="E61">
        <f t="shared" si="2"/>
        <v>0.94493342864802077</v>
      </c>
      <c r="F61">
        <f t="shared" si="3"/>
        <v>0</v>
      </c>
      <c r="G61">
        <f t="shared" si="4"/>
        <v>1.702381205711489E-4</v>
      </c>
      <c r="H61">
        <f t="shared" si="5"/>
        <v>1.1565682498930252</v>
      </c>
      <c r="I61">
        <f t="shared" si="6"/>
        <v>0</v>
      </c>
      <c r="J61">
        <f t="shared" si="7"/>
        <v>-0.80952380952380953</v>
      </c>
      <c r="K61">
        <f>Q16/R16</f>
        <v>0</v>
      </c>
      <c r="L61">
        <f t="shared" si="9"/>
        <v>1.2487987433006837</v>
      </c>
      <c r="M61">
        <f t="shared" si="10"/>
        <v>1.7871503887052095E-4</v>
      </c>
      <c r="N61">
        <f t="shared" si="11"/>
        <v>4.9794477705298899E-2</v>
      </c>
      <c r="O61">
        <f t="shared" si="12"/>
        <v>1.058275609352467</v>
      </c>
      <c r="P61">
        <f t="shared" si="13"/>
        <v>3.1620553359683792E-2</v>
      </c>
      <c r="Q61">
        <f t="shared" si="14"/>
        <v>177.63492063492063</v>
      </c>
      <c r="R61" s="10">
        <f t="shared" si="15"/>
        <v>44512000</v>
      </c>
      <c r="S61">
        <f t="shared" si="16"/>
        <v>5.3837805630625839E-3</v>
      </c>
      <c r="T61">
        <f t="shared" si="17"/>
        <v>9.450343668205903E-2</v>
      </c>
      <c r="U61">
        <f t="shared" si="18"/>
        <v>184.74308300395256</v>
      </c>
      <c r="V61">
        <f t="shared" si="19"/>
        <v>1.9923732615522656</v>
      </c>
      <c r="W61">
        <f t="shared" si="20"/>
        <v>3.1620553359683794</v>
      </c>
      <c r="X61">
        <f t="shared" si="21"/>
        <v>1.7871503887052095E-2</v>
      </c>
      <c r="Y61">
        <f t="shared" si="22"/>
        <v>0.44863167339614174</v>
      </c>
      <c r="AC61" s="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7"/>
      <c r="AW61" s="14"/>
      <c r="AX61" s="16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7"/>
      <c r="BN61" s="14"/>
      <c r="BO61" s="16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6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</row>
    <row r="62" spans="1:100" x14ac:dyDescent="0.25">
      <c r="A62" s="4">
        <v>10</v>
      </c>
      <c r="B62">
        <v>1</v>
      </c>
      <c r="C62">
        <f t="shared" si="0"/>
        <v>0.21164719963679887</v>
      </c>
      <c r="D62">
        <f t="shared" si="1"/>
        <v>0.49083054741563142</v>
      </c>
      <c r="E62">
        <f t="shared" si="2"/>
        <v>0.29914546704645911</v>
      </c>
      <c r="F62">
        <f t="shared" si="3"/>
        <v>0</v>
      </c>
      <c r="G62">
        <f t="shared" si="4"/>
        <v>1.3757618281123171E-4</v>
      </c>
      <c r="H62">
        <f t="shared" si="5"/>
        <v>5.2132085283411338E-2</v>
      </c>
      <c r="I62">
        <f t="shared" si="6"/>
        <v>0</v>
      </c>
      <c r="J62">
        <f t="shared" si="7"/>
        <v>-0.97429305912596398</v>
      </c>
      <c r="K62">
        <f>Q17/R17</f>
        <v>0</v>
      </c>
      <c r="L62">
        <f t="shared" si="9"/>
        <v>1.672401209467209E-2</v>
      </c>
      <c r="M62">
        <f t="shared" si="10"/>
        <v>1.9644435713584126E-4</v>
      </c>
      <c r="N62">
        <f t="shared" si="11"/>
        <v>0.42789509871328946</v>
      </c>
      <c r="O62">
        <f t="shared" si="12"/>
        <v>3.3428552666141318</v>
      </c>
      <c r="P62">
        <f t="shared" si="13"/>
        <v>1.7451093310995934E-4</v>
      </c>
      <c r="Q62">
        <f t="shared" si="14"/>
        <v>0.88834790499624805</v>
      </c>
      <c r="R62" s="10">
        <f t="shared" si="15"/>
        <v>-6398000</v>
      </c>
      <c r="S62">
        <f t="shared" si="16"/>
        <v>0.7883528003632011</v>
      </c>
      <c r="T62">
        <f t="shared" si="17"/>
        <v>2.146188451855215E-3</v>
      </c>
      <c r="U62">
        <f t="shared" si="18"/>
        <v>0.26846761949636144</v>
      </c>
      <c r="V62">
        <f t="shared" si="19"/>
        <v>7.1618767789918278E-3</v>
      </c>
      <c r="W62">
        <f t="shared" si="20"/>
        <v>1.7451093310995935E-2</v>
      </c>
      <c r="X62">
        <f t="shared" si="21"/>
        <v>1.9644435713584128E-2</v>
      </c>
      <c r="Y62">
        <f t="shared" si="22"/>
        <v>0</v>
      </c>
      <c r="AC62" s="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7"/>
      <c r="AW62" s="14"/>
      <c r="AX62" s="16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7"/>
      <c r="BN62" s="14"/>
      <c r="BO62" s="16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6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</row>
    <row r="63" spans="1:100" x14ac:dyDescent="0.25">
      <c r="A63" s="4">
        <v>11</v>
      </c>
      <c r="B63">
        <v>1</v>
      </c>
      <c r="C63">
        <f t="shared" si="0"/>
        <v>2.1724601129447887</v>
      </c>
      <c r="D63">
        <f t="shared" si="1"/>
        <v>-1.4500794999725861</v>
      </c>
      <c r="E63">
        <f t="shared" si="2"/>
        <v>3.0073621494440439</v>
      </c>
      <c r="F63">
        <f t="shared" si="3"/>
        <v>1</v>
      </c>
      <c r="G63">
        <f t="shared" si="4"/>
        <v>0</v>
      </c>
      <c r="H63">
        <f t="shared" si="5"/>
        <v>0</v>
      </c>
      <c r="I63">
        <f t="shared" si="6"/>
        <v>0</v>
      </c>
      <c r="J63">
        <f t="shared" si="7"/>
        <v>-1</v>
      </c>
      <c r="K63">
        <f>0</f>
        <v>0</v>
      </c>
      <c r="L63">
        <f t="shared" si="9"/>
        <v>0</v>
      </c>
      <c r="M63">
        <f t="shared" si="10"/>
        <v>0</v>
      </c>
      <c r="N63">
        <f t="shared" si="11"/>
        <v>0.38431179082387767</v>
      </c>
      <c r="O63">
        <f t="shared" si="12"/>
        <v>0.33251731926760636</v>
      </c>
      <c r="P63">
        <f t="shared" si="13"/>
        <v>0</v>
      </c>
      <c r="Q63">
        <f t="shared" si="14"/>
        <v>-0.61612382800626619</v>
      </c>
      <c r="R63" s="10">
        <f t="shared" si="15"/>
        <v>69120000</v>
      </c>
      <c r="S63">
        <f t="shared" si="16"/>
        <v>-1.1724601129447887</v>
      </c>
      <c r="T63">
        <f t="shared" si="17"/>
        <v>0</v>
      </c>
      <c r="U63">
        <f t="shared" si="18"/>
        <v>-1.8529074797166172</v>
      </c>
      <c r="V63">
        <f t="shared" si="19"/>
        <v>0</v>
      </c>
      <c r="W63">
        <f t="shared" si="20"/>
        <v>0</v>
      </c>
      <c r="X63">
        <f t="shared" si="21"/>
        <v>0</v>
      </c>
      <c r="Y63">
        <f t="shared" si="22"/>
        <v>-13.449195220697147</v>
      </c>
      <c r="AC63" s="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7"/>
      <c r="AW63" s="14"/>
      <c r="AX63" s="16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7"/>
      <c r="BN63" s="14"/>
      <c r="BO63" s="16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6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</row>
    <row r="64" spans="1:100" x14ac:dyDescent="0.25">
      <c r="A64" s="4">
        <v>12</v>
      </c>
      <c r="B64">
        <v>1</v>
      </c>
      <c r="C64">
        <f t="shared" si="0"/>
        <v>0.48908484783310036</v>
      </c>
      <c r="D64">
        <f t="shared" si="1"/>
        <v>0.37541671147435207</v>
      </c>
      <c r="E64">
        <f t="shared" si="2"/>
        <v>0.56574200771240202</v>
      </c>
      <c r="F64">
        <f t="shared" si="3"/>
        <v>0</v>
      </c>
      <c r="G64">
        <f t="shared" si="4"/>
        <v>-0.1464673620819443</v>
      </c>
      <c r="H64">
        <f t="shared" si="5"/>
        <v>1.4397537379067722</v>
      </c>
      <c r="I64">
        <f t="shared" si="6"/>
        <v>1</v>
      </c>
      <c r="J64">
        <f t="shared" si="7"/>
        <v>-0.41580041580041582</v>
      </c>
      <c r="K64">
        <f t="shared" ref="K64:K69" si="23">Q19/R19</f>
        <v>0</v>
      </c>
      <c r="L64">
        <f t="shared" si="9"/>
        <v>1.4003421727972627</v>
      </c>
      <c r="M64">
        <f t="shared" si="10"/>
        <v>-0.16942405771862171</v>
      </c>
      <c r="N64">
        <f t="shared" si="11"/>
        <v>0.15673591242691878</v>
      </c>
      <c r="O64">
        <f t="shared" si="12"/>
        <v>1.7675901495162709</v>
      </c>
      <c r="P64">
        <f t="shared" si="13"/>
        <v>-0.2866764891601768</v>
      </c>
      <c r="Q64">
        <f t="shared" si="14"/>
        <v>1.6920648284571669</v>
      </c>
      <c r="R64" s="10">
        <f t="shared" si="15"/>
        <v>3288000</v>
      </c>
      <c r="S64">
        <f t="shared" si="16"/>
        <v>0.51091515216689964</v>
      </c>
      <c r="T64">
        <f t="shared" si="17"/>
        <v>0</v>
      </c>
      <c r="U64">
        <f t="shared" si="18"/>
        <v>0.95727215323089876</v>
      </c>
      <c r="V64">
        <f t="shared" si="19"/>
        <v>0</v>
      </c>
      <c r="W64">
        <f t="shared" si="20"/>
        <v>-28.667648916017679</v>
      </c>
      <c r="X64">
        <f t="shared" si="21"/>
        <v>-16.94240577186217</v>
      </c>
      <c r="Y64">
        <f t="shared" si="22"/>
        <v>-221.74603174603175</v>
      </c>
      <c r="AC64" s="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7"/>
      <c r="AW64" s="14"/>
      <c r="AX64" s="16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7"/>
      <c r="BN64" s="14"/>
      <c r="BO64" s="16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6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</row>
    <row r="65" spans="1:100" x14ac:dyDescent="0.25">
      <c r="A65" s="4">
        <v>13</v>
      </c>
      <c r="B65">
        <v>1</v>
      </c>
      <c r="C65">
        <f t="shared" si="0"/>
        <v>4.6005282852740477</v>
      </c>
      <c r="D65">
        <f t="shared" si="1"/>
        <v>-1.8255558001320713</v>
      </c>
      <c r="E65">
        <f t="shared" si="2"/>
        <v>22.391539850399795</v>
      </c>
      <c r="F65">
        <f t="shared" si="3"/>
        <v>1</v>
      </c>
      <c r="G65">
        <f t="shared" si="4"/>
        <v>-6.1501210653753025E-2</v>
      </c>
      <c r="H65">
        <f t="shared" si="5"/>
        <v>0.13597956000421049</v>
      </c>
      <c r="I65">
        <f t="shared" si="6"/>
        <v>1</v>
      </c>
      <c r="J65">
        <f t="shared" si="7"/>
        <v>0.46922492401215804</v>
      </c>
      <c r="K65">
        <f t="shared" si="23"/>
        <v>3.2301196340605208E-2</v>
      </c>
      <c r="L65">
        <f t="shared" si="9"/>
        <v>72.315521628498729</v>
      </c>
      <c r="M65">
        <f t="shared" si="10"/>
        <v>-0.72066030435904049</v>
      </c>
      <c r="N65">
        <f t="shared" si="11"/>
        <v>10.717823059066289</v>
      </c>
      <c r="O65">
        <f t="shared" si="12"/>
        <v>4.465972446205594E-2</v>
      </c>
      <c r="P65">
        <f t="shared" si="13"/>
        <v>1.7081163035238305E-2</v>
      </c>
      <c r="Q65">
        <f t="shared" si="14"/>
        <v>-2.3702245508066832E-2</v>
      </c>
      <c r="R65" s="10">
        <f t="shared" si="15"/>
        <v>167448000</v>
      </c>
      <c r="S65">
        <f t="shared" si="16"/>
        <v>-3.6005282852740481</v>
      </c>
      <c r="T65">
        <f t="shared" si="17"/>
        <v>2.6896324014968083</v>
      </c>
      <c r="U65">
        <f t="shared" si="18"/>
        <v>-1.2777370210060401</v>
      </c>
      <c r="V65">
        <f t="shared" si="19"/>
        <v>2.940581907443506</v>
      </c>
      <c r="W65">
        <f t="shared" si="20"/>
        <v>1.7081163035238305</v>
      </c>
      <c r="X65">
        <f t="shared" si="21"/>
        <v>-72.066030435904054</v>
      </c>
      <c r="Y65">
        <f t="shared" si="22"/>
        <v>-31.595793324188389</v>
      </c>
      <c r="AC65" s="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7"/>
      <c r="AW65" s="14"/>
      <c r="AX65" s="16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7"/>
      <c r="BN65" s="14"/>
      <c r="BO65" s="16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6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</row>
    <row r="66" spans="1:100" x14ac:dyDescent="0.25">
      <c r="A66" s="4">
        <v>14</v>
      </c>
      <c r="B66">
        <v>1</v>
      </c>
      <c r="C66">
        <f t="shared" si="0"/>
        <v>0.7688684412312411</v>
      </c>
      <c r="D66">
        <f t="shared" si="1"/>
        <v>2.8491620111731845E-2</v>
      </c>
      <c r="E66">
        <f t="shared" si="2"/>
        <v>0.96425331904015832</v>
      </c>
      <c r="F66">
        <f t="shared" si="3"/>
        <v>0</v>
      </c>
      <c r="G66">
        <f t="shared" si="4"/>
        <v>-0.14381640924526234</v>
      </c>
      <c r="H66">
        <f t="shared" si="5"/>
        <v>1.4198176378401481</v>
      </c>
      <c r="I66">
        <f t="shared" si="6"/>
        <v>1</v>
      </c>
      <c r="J66">
        <f t="shared" si="7"/>
        <v>-1.8581015555296947E-2</v>
      </c>
      <c r="K66">
        <f t="shared" si="23"/>
        <v>0</v>
      </c>
      <c r="L66">
        <f t="shared" si="9"/>
        <v>3.2328878219684682</v>
      </c>
      <c r="M66">
        <f t="shared" si="10"/>
        <v>-0.18043759105027349</v>
      </c>
      <c r="N66">
        <f t="shared" si="11"/>
        <v>0.25463841015914901</v>
      </c>
      <c r="O66">
        <f t="shared" si="12"/>
        <v>1.0370718775388037</v>
      </c>
      <c r="P66">
        <f t="shared" si="13"/>
        <v>-0.62222748815165874</v>
      </c>
      <c r="Q66">
        <f t="shared" si="14"/>
        <v>3.448436018957346</v>
      </c>
      <c r="R66" s="10">
        <f t="shared" si="15"/>
        <v>51662000</v>
      </c>
      <c r="S66">
        <f t="shared" si="16"/>
        <v>0.2311315587687589</v>
      </c>
      <c r="T66">
        <f t="shared" si="17"/>
        <v>3.1766896702815206E-4</v>
      </c>
      <c r="U66">
        <f t="shared" si="18"/>
        <v>3.3265402843601897</v>
      </c>
      <c r="V66">
        <f t="shared" si="19"/>
        <v>1.5651986183074266E-3</v>
      </c>
      <c r="W66">
        <f t="shared" si="20"/>
        <v>-62.222748815165872</v>
      </c>
      <c r="X66">
        <f t="shared" si="21"/>
        <v>-18.043759105027348</v>
      </c>
      <c r="Y66">
        <f t="shared" si="22"/>
        <v>-1664.8747841105355</v>
      </c>
      <c r="AC66" s="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7"/>
      <c r="AW66" s="14"/>
      <c r="AX66" s="16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7"/>
      <c r="BN66" s="14"/>
      <c r="BO66" s="16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6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</row>
    <row r="67" spans="1:100" x14ac:dyDescent="0.25">
      <c r="A67" s="4">
        <v>15</v>
      </c>
      <c r="B67">
        <v>1</v>
      </c>
      <c r="C67">
        <f t="shared" si="0"/>
        <v>1.199741648878772</v>
      </c>
      <c r="D67">
        <f t="shared" si="1"/>
        <v>-0.7112593654469378</v>
      </c>
      <c r="E67">
        <f t="shared" si="2"/>
        <v>2.4611303481728388</v>
      </c>
      <c r="F67">
        <f t="shared" si="3"/>
        <v>1</v>
      </c>
      <c r="G67">
        <f t="shared" si="4"/>
        <v>-0.26996291891257984</v>
      </c>
      <c r="H67">
        <f t="shared" si="5"/>
        <v>0.72216970052419571</v>
      </c>
      <c r="I67">
        <f t="shared" si="6"/>
        <v>1</v>
      </c>
      <c r="J67">
        <f t="shared" si="7"/>
        <v>-0.90521130892639312</v>
      </c>
      <c r="K67">
        <f t="shared" si="23"/>
        <v>2.477790291870161E-3</v>
      </c>
      <c r="L67">
        <f t="shared" si="9"/>
        <v>2.3596760315292444</v>
      </c>
      <c r="M67">
        <f t="shared" si="10"/>
        <v>-0.55458111747552219</v>
      </c>
      <c r="N67">
        <f t="shared" si="11"/>
        <v>1.0542862690527814</v>
      </c>
      <c r="O67">
        <f t="shared" si="12"/>
        <v>0.40631736581624267</v>
      </c>
      <c r="P67">
        <f t="shared" si="13"/>
        <v>1.3515604803904815</v>
      </c>
      <c r="Q67">
        <f t="shared" si="14"/>
        <v>-2.437083481209827</v>
      </c>
      <c r="R67" s="10">
        <f t="shared" si="15"/>
        <v>784449000</v>
      </c>
      <c r="S67">
        <f t="shared" si="16"/>
        <v>-0.19974164887877188</v>
      </c>
      <c r="T67">
        <f t="shared" si="17"/>
        <v>1.6952104397657687E-3</v>
      </c>
      <c r="U67">
        <f t="shared" si="18"/>
        <v>-6.0064671319846994</v>
      </c>
      <c r="V67">
        <f t="shared" si="19"/>
        <v>3.303132775023746E-3</v>
      </c>
      <c r="W67">
        <f t="shared" si="20"/>
        <v>135.15604803904816</v>
      </c>
      <c r="X67">
        <f t="shared" si="21"/>
        <v>-55.458111747552216</v>
      </c>
      <c r="Y67">
        <f t="shared" si="22"/>
        <v>-2.1443931154322979</v>
      </c>
      <c r="AC67" s="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7"/>
      <c r="AW67" s="14"/>
      <c r="AX67" s="16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7"/>
      <c r="BN67" s="14"/>
      <c r="BO67" s="16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6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</row>
    <row r="68" spans="1:100" x14ac:dyDescent="0.25">
      <c r="A68" s="4">
        <v>16</v>
      </c>
      <c r="B68">
        <v>1</v>
      </c>
      <c r="C68">
        <f t="shared" si="0"/>
        <v>3.5883764137159759</v>
      </c>
      <c r="D68">
        <f t="shared" si="1"/>
        <v>-3.0654052201518787</v>
      </c>
      <c r="E68">
        <f t="shared" si="2"/>
        <v>7.0876558246167072</v>
      </c>
      <c r="F68">
        <f t="shared" si="3"/>
        <v>1</v>
      </c>
      <c r="G68">
        <f t="shared" si="4"/>
        <v>-0.22682588069770379</v>
      </c>
      <c r="H68">
        <f t="shared" si="5"/>
        <v>9.7408211686170421E-2</v>
      </c>
      <c r="I68">
        <f t="shared" si="6"/>
        <v>1</v>
      </c>
      <c r="J68">
        <f t="shared" si="7"/>
        <v>-0.2212887874520468</v>
      </c>
      <c r="K68">
        <f t="shared" si="23"/>
        <v>0</v>
      </c>
      <c r="L68">
        <f t="shared" si="9"/>
        <v>0.8959681893841317</v>
      </c>
      <c r="M68">
        <f t="shared" si="10"/>
        <v>-0.45045851841237999</v>
      </c>
      <c r="N68">
        <f t="shared" si="11"/>
        <v>0.98592205186989545</v>
      </c>
      <c r="O68">
        <f t="shared" si="12"/>
        <v>0.14109037243693742</v>
      </c>
      <c r="P68">
        <f t="shared" si="13"/>
        <v>8.763249405910925E-2</v>
      </c>
      <c r="Q68">
        <f t="shared" si="14"/>
        <v>-0.19454065241782059</v>
      </c>
      <c r="R68" s="10">
        <f t="shared" si="15"/>
        <v>171413000</v>
      </c>
      <c r="S68">
        <f t="shared" si="16"/>
        <v>-2.5883764137159759</v>
      </c>
      <c r="T68">
        <f t="shared" si="17"/>
        <v>1.9426757336892801E-2</v>
      </c>
      <c r="U68">
        <f t="shared" si="18"/>
        <v>-1.3863425716217064</v>
      </c>
      <c r="V68">
        <f t="shared" si="19"/>
        <v>3.9130908694546378E-2</v>
      </c>
      <c r="W68">
        <f t="shared" si="20"/>
        <v>8.7632494059109245</v>
      </c>
      <c r="X68">
        <f t="shared" si="21"/>
        <v>-45.045851841237997</v>
      </c>
      <c r="Y68">
        <f t="shared" si="22"/>
        <v>-16.186462231588123</v>
      </c>
      <c r="AC68" s="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7"/>
      <c r="AW68" s="14"/>
      <c r="AX68" s="16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7"/>
      <c r="BN68" s="14"/>
      <c r="BO68" s="16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6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</row>
    <row r="69" spans="1:100" x14ac:dyDescent="0.25">
      <c r="A69" s="4">
        <v>17</v>
      </c>
      <c r="B69">
        <v>1</v>
      </c>
      <c r="C69">
        <f t="shared" si="0"/>
        <v>1.7564493335145632</v>
      </c>
      <c r="D69">
        <f t="shared" si="1"/>
        <v>-0.85773761755894473</v>
      </c>
      <c r="E69">
        <f t="shared" si="2"/>
        <v>1.95467497829182</v>
      </c>
      <c r="F69">
        <f t="shared" si="3"/>
        <v>1</v>
      </c>
      <c r="G69">
        <f t="shared" si="4"/>
        <v>-8.2949926546024635E-3</v>
      </c>
      <c r="H69">
        <f t="shared" si="5"/>
        <v>0.60648675236235583</v>
      </c>
      <c r="I69">
        <f t="shared" si="6"/>
        <v>1</v>
      </c>
      <c r="J69">
        <f t="shared" si="7"/>
        <v>0.3685777053362625</v>
      </c>
      <c r="K69">
        <f t="shared" si="23"/>
        <v>0</v>
      </c>
      <c r="L69">
        <f t="shared" si="9"/>
        <v>1.2208733357944761</v>
      </c>
      <c r="M69">
        <f t="shared" si="10"/>
        <v>-9.2324526409373782E-3</v>
      </c>
      <c r="N69">
        <f t="shared" si="11"/>
        <v>0.11301516774879439</v>
      </c>
      <c r="O69">
        <f t="shared" si="12"/>
        <v>0.51159400468403937</v>
      </c>
      <c r="P69">
        <f t="shared" si="13"/>
        <v>1.0965694973994935E-2</v>
      </c>
      <c r="Q69">
        <f t="shared" si="14"/>
        <v>-1.1877336825289773</v>
      </c>
      <c r="R69" s="10">
        <f t="shared" si="15"/>
        <v>888804000</v>
      </c>
      <c r="S69">
        <f t="shared" si="16"/>
        <v>-0.75644933351456323</v>
      </c>
      <c r="T69">
        <f t="shared" si="17"/>
        <v>2.5136341377583223E-4</v>
      </c>
      <c r="U69">
        <f t="shared" si="18"/>
        <v>-2.3219656039008831</v>
      </c>
      <c r="V69">
        <f t="shared" si="19"/>
        <v>2.4755198591704256E-3</v>
      </c>
      <c r="W69">
        <f t="shared" si="20"/>
        <v>1.0965694973994935</v>
      </c>
      <c r="X69">
        <f t="shared" si="21"/>
        <v>-0.92324526409373786</v>
      </c>
      <c r="Y69">
        <f t="shared" si="22"/>
        <v>-36.274617669710643</v>
      </c>
      <c r="AC69" s="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7"/>
      <c r="AW69" s="14"/>
      <c r="AX69" s="16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7"/>
      <c r="BN69" s="14"/>
      <c r="BO69" s="16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6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</row>
    <row r="70" spans="1:100" x14ac:dyDescent="0.25">
      <c r="A70" s="4">
        <v>18</v>
      </c>
      <c r="B70">
        <v>1</v>
      </c>
      <c r="C70">
        <f t="shared" si="0"/>
        <v>16.327131782945738</v>
      </c>
      <c r="D70">
        <f t="shared" si="1"/>
        <v>-16.31937984496124</v>
      </c>
      <c r="E70">
        <f t="shared" si="2"/>
        <v>2106.1999999999998</v>
      </c>
      <c r="F70">
        <f t="shared" si="3"/>
        <v>1</v>
      </c>
      <c r="G70">
        <f t="shared" si="4"/>
        <v>-15.334883720930232</v>
      </c>
      <c r="H70">
        <f t="shared" si="5"/>
        <v>0</v>
      </c>
      <c r="I70">
        <f t="shared" si="6"/>
        <v>0</v>
      </c>
      <c r="J70">
        <f t="shared" si="7"/>
        <v>-1</v>
      </c>
      <c r="K70">
        <f>0</f>
        <v>0</v>
      </c>
      <c r="L70">
        <f>0</f>
        <v>0</v>
      </c>
      <c r="M70">
        <f t="shared" si="10"/>
        <v>-1978.2</v>
      </c>
      <c r="N70">
        <f t="shared" si="11"/>
        <v>128</v>
      </c>
      <c r="O70">
        <f t="shared" si="12"/>
        <v>4.7478871902003608E-4</v>
      </c>
      <c r="P70">
        <f t="shared" si="13"/>
        <v>1.0005057657293142</v>
      </c>
      <c r="Q70">
        <f t="shared" si="14"/>
        <v>-5.0576572931418167E-4</v>
      </c>
      <c r="R70" s="10">
        <f t="shared" si="15"/>
        <v>19782000</v>
      </c>
      <c r="S70">
        <f t="shared" si="16"/>
        <v>-15.327131782945736</v>
      </c>
      <c r="T70">
        <f t="shared" si="17"/>
        <v>0</v>
      </c>
      <c r="U70">
        <f t="shared" si="18"/>
        <v>-1.0652437790815295</v>
      </c>
      <c r="V70">
        <f t="shared" si="19"/>
        <v>0</v>
      </c>
      <c r="W70">
        <f t="shared" si="20"/>
        <v>100.05057657293142</v>
      </c>
      <c r="X70">
        <f t="shared" si="21"/>
        <v>-197820</v>
      </c>
      <c r="Y70">
        <f t="shared" si="22"/>
        <v>-6180.390625</v>
      </c>
      <c r="AC70" s="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7"/>
      <c r="AW70" s="14"/>
      <c r="AX70" s="16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7"/>
      <c r="BN70" s="14"/>
      <c r="BO70" s="16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6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</row>
    <row r="71" spans="1:100" x14ac:dyDescent="0.25">
      <c r="A71" s="4">
        <v>19</v>
      </c>
      <c r="B71">
        <v>1</v>
      </c>
      <c r="C71">
        <f t="shared" si="0"/>
        <v>1.600739983154855</v>
      </c>
      <c r="D71">
        <f t="shared" si="1"/>
        <v>-0.70040565859360226</v>
      </c>
      <c r="E71">
        <f t="shared" si="2"/>
        <v>1.7780843628864405</v>
      </c>
      <c r="F71">
        <f t="shared" si="3"/>
        <v>1</v>
      </c>
      <c r="G71">
        <f t="shared" si="4"/>
        <v>-0.33994963645426884</v>
      </c>
      <c r="H71">
        <f t="shared" si="5"/>
        <v>0</v>
      </c>
      <c r="I71">
        <f t="shared" si="6"/>
        <v>1</v>
      </c>
      <c r="J71">
        <f t="shared" si="7"/>
        <v>0.19376487314197194</v>
      </c>
      <c r="K71">
        <f>0</f>
        <v>0</v>
      </c>
      <c r="L71">
        <f t="shared" ref="L71:L91" si="24">R26/L26</f>
        <v>0</v>
      </c>
      <c r="M71">
        <f t="shared" si="10"/>
        <v>-0.37765185510511945</v>
      </c>
      <c r="N71">
        <f t="shared" si="11"/>
        <v>0.11090530657450018</v>
      </c>
      <c r="O71">
        <f t="shared" si="12"/>
        <v>0.56240301128156667</v>
      </c>
      <c r="P71">
        <f t="shared" si="13"/>
        <v>0.56588481870140273</v>
      </c>
      <c r="Q71">
        <f t="shared" si="14"/>
        <v>-1.4984298661630793</v>
      </c>
      <c r="R71" s="10">
        <f t="shared" si="15"/>
        <v>349273000</v>
      </c>
      <c r="S71">
        <f t="shared" si="16"/>
        <v>-0.600739983154855</v>
      </c>
      <c r="T71">
        <f t="shared" si="17"/>
        <v>1.6759200371280748E-4</v>
      </c>
      <c r="U71">
        <f t="shared" si="18"/>
        <v>-2.6646136898502828</v>
      </c>
      <c r="V71">
        <f t="shared" si="19"/>
        <v>1.6787190082644629E-3</v>
      </c>
      <c r="W71">
        <f t="shared" si="20"/>
        <v>56.588481870140271</v>
      </c>
      <c r="X71">
        <f t="shared" si="21"/>
        <v>-37.765185510511948</v>
      </c>
      <c r="Y71">
        <f t="shared" si="22"/>
        <v>-23.687155647382919</v>
      </c>
      <c r="AC71" s="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7"/>
      <c r="AW71" s="14"/>
      <c r="AX71" s="16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7"/>
      <c r="BN71" s="14"/>
      <c r="BO71" s="16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6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</row>
    <row r="72" spans="1:100" x14ac:dyDescent="0.25">
      <c r="A72" s="4">
        <v>20</v>
      </c>
      <c r="B72">
        <v>1</v>
      </c>
      <c r="C72">
        <f t="shared" si="0"/>
        <v>1.0186714637883936</v>
      </c>
      <c r="D72">
        <f t="shared" si="1"/>
        <v>-0.27259111199946701</v>
      </c>
      <c r="E72">
        <f t="shared" si="2"/>
        <v>1.3653642819380742</v>
      </c>
      <c r="F72">
        <f t="shared" si="3"/>
        <v>1</v>
      </c>
      <c r="G72">
        <f t="shared" si="4"/>
        <v>-1.4665867146378839E-2</v>
      </c>
      <c r="H72">
        <f t="shared" si="5"/>
        <v>8.7462816987633127E-2</v>
      </c>
      <c r="I72">
        <f t="shared" si="6"/>
        <v>1</v>
      </c>
      <c r="J72">
        <f t="shared" si="7"/>
        <v>-0.69011056511056512</v>
      </c>
      <c r="K72">
        <f t="shared" ref="K72:K91" si="25">Q27/R27</f>
        <v>0</v>
      </c>
      <c r="L72">
        <f t="shared" si="24"/>
        <v>5.649991549771844</v>
      </c>
      <c r="M72">
        <f t="shared" si="10"/>
        <v>-1.9657222055524597E-2</v>
      </c>
      <c r="N72">
        <f t="shared" si="11"/>
        <v>0.3403382056667667</v>
      </c>
      <c r="O72">
        <f t="shared" si="12"/>
        <v>0.73240527325099225</v>
      </c>
      <c r="P72">
        <f t="shared" si="13"/>
        <v>0.78546959748786749</v>
      </c>
      <c r="Q72">
        <f t="shared" si="14"/>
        <v>-39.958321438766774</v>
      </c>
      <c r="R72" s="10">
        <f t="shared" si="15"/>
        <v>286954000</v>
      </c>
      <c r="S72">
        <f t="shared" si="16"/>
        <v>-1.8671463788393631E-2</v>
      </c>
      <c r="T72">
        <f t="shared" si="17"/>
        <v>0</v>
      </c>
      <c r="U72">
        <f t="shared" si="18"/>
        <v>-54.557664858692547</v>
      </c>
      <c r="V72">
        <f t="shared" si="19"/>
        <v>0</v>
      </c>
      <c r="W72">
        <f t="shared" si="20"/>
        <v>78.546959748786747</v>
      </c>
      <c r="X72">
        <f t="shared" si="21"/>
        <v>-1.9657222055524597</v>
      </c>
      <c r="Y72">
        <f t="shared" si="22"/>
        <v>979393.27014914411</v>
      </c>
      <c r="AC72" s="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7"/>
      <c r="AW72" s="14"/>
      <c r="AX72" s="16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7"/>
      <c r="BN72" s="14"/>
      <c r="BO72" s="16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6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</row>
    <row r="73" spans="1:100" x14ac:dyDescent="0.25">
      <c r="A73" s="4">
        <v>21</v>
      </c>
      <c r="B73">
        <v>0</v>
      </c>
      <c r="C73">
        <f t="shared" si="0"/>
        <v>0.29669880565516638</v>
      </c>
      <c r="D73">
        <f t="shared" si="1"/>
        <v>0.11917677330414858</v>
      </c>
      <c r="E73">
        <f t="shared" si="2"/>
        <v>0.51046196036563762</v>
      </c>
      <c r="F73">
        <f t="shared" si="3"/>
        <v>0</v>
      </c>
      <c r="G73">
        <f t="shared" si="4"/>
        <v>5.9298940667093444E-2</v>
      </c>
      <c r="H73">
        <f t="shared" si="5"/>
        <v>1.1093738317530035</v>
      </c>
      <c r="I73">
        <f t="shared" si="6"/>
        <v>0</v>
      </c>
      <c r="J73">
        <f t="shared" si="7"/>
        <v>0.80589388740391221</v>
      </c>
      <c r="K73">
        <f t="shared" si="25"/>
        <v>1.9469166611086702E-2</v>
      </c>
      <c r="L73">
        <f t="shared" si="24"/>
        <v>2.4423907777186367</v>
      </c>
      <c r="M73">
        <f t="shared" si="10"/>
        <v>0.24358007321173869</v>
      </c>
      <c r="N73">
        <f t="shared" si="11"/>
        <v>3.107663146618532</v>
      </c>
      <c r="O73">
        <f t="shared" si="12"/>
        <v>1.9590098335314003</v>
      </c>
      <c r="P73">
        <f t="shared" si="13"/>
        <v>8.431514284905188E-2</v>
      </c>
      <c r="Q73">
        <f t="shared" si="14"/>
        <v>0.34614959153805086</v>
      </c>
      <c r="R73" s="10">
        <f t="shared" si="15"/>
        <v>-7236324082000</v>
      </c>
      <c r="S73">
        <f t="shared" si="16"/>
        <v>0.70330119434483362</v>
      </c>
      <c r="T73">
        <f t="shared" si="17"/>
        <v>0.17242815780862741</v>
      </c>
      <c r="U73">
        <f t="shared" si="18"/>
        <v>0.42186592037790965</v>
      </c>
      <c r="V73">
        <f t="shared" si="19"/>
        <v>0.22791298665703322</v>
      </c>
      <c r="W73">
        <f t="shared" si="20"/>
        <v>8.4315142849051874</v>
      </c>
      <c r="X73">
        <f t="shared" si="21"/>
        <v>24.358007321173869</v>
      </c>
      <c r="Y73">
        <f t="shared" si="22"/>
        <v>6.0817447433164475E-3</v>
      </c>
      <c r="AC73" s="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7"/>
      <c r="AW73" s="14"/>
      <c r="AX73" s="16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7"/>
      <c r="BN73" s="14"/>
      <c r="BO73" s="16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6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</row>
    <row r="74" spans="1:100" x14ac:dyDescent="0.25">
      <c r="A74" s="4">
        <v>22</v>
      </c>
      <c r="B74">
        <v>0</v>
      </c>
      <c r="C74">
        <f t="shared" si="0"/>
        <v>0.79605677419016552</v>
      </c>
      <c r="D74">
        <f t="shared" si="1"/>
        <v>-0.18427983085436248</v>
      </c>
      <c r="E74">
        <f t="shared" si="2"/>
        <v>1.4338617033955805</v>
      </c>
      <c r="F74">
        <f t="shared" si="3"/>
        <v>0</v>
      </c>
      <c r="G74">
        <f t="shared" si="4"/>
        <v>2.2815570285837192E-3</v>
      </c>
      <c r="H74">
        <f t="shared" si="5"/>
        <v>6.0411046470837781E-2</v>
      </c>
      <c r="I74">
        <f t="shared" si="6"/>
        <v>0</v>
      </c>
      <c r="J74">
        <f t="shared" si="7"/>
        <v>0.17474170268551328</v>
      </c>
      <c r="K74">
        <f t="shared" si="25"/>
        <v>0.6917173243964565</v>
      </c>
      <c r="L74">
        <f t="shared" si="24"/>
        <v>3.3875052550316234</v>
      </c>
      <c r="M74">
        <f t="shared" si="10"/>
        <v>5.37161453983426E-3</v>
      </c>
      <c r="N74">
        <f t="shared" si="11"/>
        <v>1.354363477457629</v>
      </c>
      <c r="O74">
        <f t="shared" si="12"/>
        <v>0.69741732946201385</v>
      </c>
      <c r="P74">
        <f t="shared" si="13"/>
        <v>1.1187216537955232E-2</v>
      </c>
      <c r="Q74">
        <f t="shared" si="14"/>
        <v>2.0826543779331592</v>
      </c>
      <c r="R74" s="10">
        <f t="shared" si="15"/>
        <v>70070199000</v>
      </c>
      <c r="S74">
        <f t="shared" si="16"/>
        <v>0.20394322580983451</v>
      </c>
      <c r="T74">
        <f t="shared" si="17"/>
        <v>0.18703369125314034</v>
      </c>
      <c r="U74">
        <f t="shared" si="18"/>
        <v>3.9033254035730676</v>
      </c>
      <c r="V74">
        <f t="shared" si="19"/>
        <v>0.32513080799187172</v>
      </c>
      <c r="W74">
        <f t="shared" si="20"/>
        <v>1.1187216537955231</v>
      </c>
      <c r="X74">
        <f t="shared" si="21"/>
        <v>0.53716145398342596</v>
      </c>
      <c r="Y74">
        <f t="shared" si="22"/>
        <v>2.2586781663239615</v>
      </c>
      <c r="AC74" s="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7"/>
      <c r="AW74" s="14"/>
      <c r="AX74" s="16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7"/>
      <c r="BN74" s="14"/>
      <c r="BO74" s="16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6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</row>
    <row r="75" spans="1:100" x14ac:dyDescent="0.25">
      <c r="A75" s="4">
        <v>23</v>
      </c>
      <c r="B75">
        <v>0</v>
      </c>
      <c r="C75">
        <f t="shared" si="0"/>
        <v>0.73187509500160719</v>
      </c>
      <c r="D75">
        <f t="shared" si="1"/>
        <v>-0.14823935331111696</v>
      </c>
      <c r="E75">
        <f t="shared" si="2"/>
        <v>1.4552227973183816</v>
      </c>
      <c r="F75">
        <f t="shared" si="3"/>
        <v>0</v>
      </c>
      <c r="G75">
        <f t="shared" si="4"/>
        <v>2.2143865020685324E-2</v>
      </c>
      <c r="H75">
        <f t="shared" si="5"/>
        <v>2.0237347164625654</v>
      </c>
      <c r="I75">
        <f t="shared" si="6"/>
        <v>0</v>
      </c>
      <c r="J75">
        <f t="shared" si="7"/>
        <v>-0.10885482572495286</v>
      </c>
      <c r="K75">
        <f t="shared" si="25"/>
        <v>1.1338684507662778E-2</v>
      </c>
      <c r="L75">
        <f t="shared" si="24"/>
        <v>21.362246662077094</v>
      </c>
      <c r="M75">
        <f t="shared" si="10"/>
        <v>6.8000783550376392E-2</v>
      </c>
      <c r="N75">
        <f t="shared" si="11"/>
        <v>2.070863351400245</v>
      </c>
      <c r="O75">
        <f t="shared" si="12"/>
        <v>0.68717999872098934</v>
      </c>
      <c r="P75">
        <f t="shared" si="13"/>
        <v>8.2587870831387564E-2</v>
      </c>
      <c r="Q75">
        <f t="shared" si="14"/>
        <v>1.2145135176303485</v>
      </c>
      <c r="R75" s="10">
        <f t="shared" si="15"/>
        <v>10709981000</v>
      </c>
      <c r="S75">
        <f t="shared" si="16"/>
        <v>0.26812490499839275</v>
      </c>
      <c r="T75">
        <f t="shared" si="17"/>
        <v>0.2579944201565893</v>
      </c>
      <c r="U75">
        <f t="shared" si="18"/>
        <v>2.7296050510712324</v>
      </c>
      <c r="V75">
        <f t="shared" si="19"/>
        <v>0.3825774449042833</v>
      </c>
      <c r="W75">
        <f t="shared" si="20"/>
        <v>8.2587870831387562</v>
      </c>
      <c r="X75">
        <f t="shared" si="21"/>
        <v>6.8000783550376394</v>
      </c>
      <c r="Y75">
        <f t="shared" si="22"/>
        <v>0.95815531920857877</v>
      </c>
      <c r="AC75" s="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7"/>
      <c r="AW75" s="14"/>
      <c r="AX75" s="16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7"/>
      <c r="BN75" s="14"/>
      <c r="BO75" s="16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6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</row>
    <row r="76" spans="1:100" x14ac:dyDescent="0.25">
      <c r="A76" s="4">
        <v>24</v>
      </c>
      <c r="B76">
        <v>0</v>
      </c>
      <c r="C76">
        <f t="shared" si="0"/>
        <v>0.68965342909369931</v>
      </c>
      <c r="D76">
        <f t="shared" si="1"/>
        <v>0.16824837723512406</v>
      </c>
      <c r="E76">
        <f t="shared" si="2"/>
        <v>0.69412037910822599</v>
      </c>
      <c r="F76">
        <f t="shared" si="3"/>
        <v>0</v>
      </c>
      <c r="G76">
        <f t="shared" si="4"/>
        <v>8.9072115498296835E-3</v>
      </c>
      <c r="H76">
        <f t="shared" si="5"/>
        <v>1.2962200175985688</v>
      </c>
      <c r="I76">
        <f t="shared" si="6"/>
        <v>0</v>
      </c>
      <c r="J76">
        <f t="shared" si="7"/>
        <v>1</v>
      </c>
      <c r="K76">
        <f t="shared" si="25"/>
        <v>3.4812495218993239E-2</v>
      </c>
      <c r="L76">
        <f t="shared" si="24"/>
        <v>4.3981334112981729</v>
      </c>
      <c r="M76">
        <f t="shared" si="10"/>
        <v>1.6193526123923604E-2</v>
      </c>
      <c r="N76">
        <f t="shared" si="11"/>
        <v>0.81802419683556771</v>
      </c>
      <c r="O76">
        <f t="shared" si="12"/>
        <v>1.4406722956106752</v>
      </c>
      <c r="P76">
        <f t="shared" si="13"/>
        <v>2.8700853770731474E-2</v>
      </c>
      <c r="Q76">
        <f t="shared" si="14"/>
        <v>1.7723659165455075</v>
      </c>
      <c r="R76" s="10">
        <f t="shared" si="15"/>
        <v>32378150000</v>
      </c>
      <c r="S76">
        <f t="shared" si="16"/>
        <v>0.31034657090630069</v>
      </c>
      <c r="T76">
        <f t="shared" si="17"/>
        <v>0.30785412173772242</v>
      </c>
      <c r="U76">
        <f t="shared" si="18"/>
        <v>2.2222041219263811</v>
      </c>
      <c r="V76">
        <f t="shared" si="19"/>
        <v>0.68419277153392721</v>
      </c>
      <c r="W76">
        <f t="shared" si="20"/>
        <v>2.8700853770731474</v>
      </c>
      <c r="X76">
        <f t="shared" si="21"/>
        <v>1.6193526123923603</v>
      </c>
      <c r="Y76">
        <f t="shared" si="22"/>
        <v>758.13915886970756</v>
      </c>
      <c r="AC76" s="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7"/>
      <c r="AW76" s="14"/>
      <c r="AX76" s="16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7"/>
      <c r="BN76" s="14"/>
      <c r="BO76" s="16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6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</row>
    <row r="77" spans="1:100" x14ac:dyDescent="0.25">
      <c r="A77" s="4">
        <v>25</v>
      </c>
      <c r="B77">
        <v>0</v>
      </c>
      <c r="C77">
        <f t="shared" si="0"/>
        <v>0.83536299663382507</v>
      </c>
      <c r="D77">
        <f t="shared" si="1"/>
        <v>0.11174301988440118</v>
      </c>
      <c r="E77">
        <f t="shared" si="2"/>
        <v>0.69984706253666173</v>
      </c>
      <c r="F77">
        <f t="shared" si="3"/>
        <v>0</v>
      </c>
      <c r="G77">
        <f t="shared" si="4"/>
        <v>3.7435581494014263E-2</v>
      </c>
      <c r="H77">
        <f t="shared" si="5"/>
        <v>0.6776969831171934</v>
      </c>
      <c r="I77">
        <f t="shared" si="6"/>
        <v>0</v>
      </c>
      <c r="J77">
        <f t="shared" si="7"/>
        <v>0.53657928330891569</v>
      </c>
      <c r="K77">
        <f t="shared" si="25"/>
        <v>6.4844389170254396E-2</v>
      </c>
      <c r="L77">
        <f t="shared" si="24"/>
        <v>2.6257591386631884</v>
      </c>
      <c r="M77">
        <f t="shared" si="10"/>
        <v>0.10055571938811649</v>
      </c>
      <c r="N77">
        <f t="shared" si="11"/>
        <v>1.686100105168522</v>
      </c>
      <c r="O77">
        <f t="shared" si="12"/>
        <v>1.4288836140504835</v>
      </c>
      <c r="P77">
        <f t="shared" si="13"/>
        <v>0.2273825490540087</v>
      </c>
      <c r="Q77">
        <f t="shared" si="14"/>
        <v>2.2612592345580733</v>
      </c>
      <c r="R77" s="10">
        <f t="shared" si="15"/>
        <v>2555904527000</v>
      </c>
      <c r="S77">
        <f t="shared" si="16"/>
        <v>0.1646370033661749</v>
      </c>
      <c r="T77">
        <f t="shared" si="17"/>
        <v>0.57481907230649465</v>
      </c>
      <c r="U77">
        <f t="shared" si="18"/>
        <v>5.0739686677597327</v>
      </c>
      <c r="V77">
        <f t="shared" si="19"/>
        <v>0.91573540968436506</v>
      </c>
      <c r="W77">
        <f t="shared" si="20"/>
        <v>22.738254905400872</v>
      </c>
      <c r="X77">
        <f t="shared" si="21"/>
        <v>10.055571938811649</v>
      </c>
      <c r="Y77">
        <f t="shared" si="22"/>
        <v>0</v>
      </c>
      <c r="AC77" s="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7"/>
      <c r="AW77" s="14"/>
      <c r="AX77" s="16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7"/>
      <c r="BN77" s="14"/>
      <c r="BO77" s="16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6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</row>
    <row r="78" spans="1:100" x14ac:dyDescent="0.25">
      <c r="A78" s="4">
        <v>26</v>
      </c>
      <c r="B78">
        <v>0</v>
      </c>
      <c r="C78">
        <f t="shared" si="0"/>
        <v>0.99744424559016798</v>
      </c>
      <c r="D78">
        <f t="shared" si="1"/>
        <v>-6.3880652212675748E-2</v>
      </c>
      <c r="E78">
        <f t="shared" si="2"/>
        <v>1.1656931430822728</v>
      </c>
      <c r="F78">
        <f t="shared" si="3"/>
        <v>0</v>
      </c>
      <c r="G78">
        <f t="shared" si="4"/>
        <v>0</v>
      </c>
      <c r="H78">
        <f t="shared" si="5"/>
        <v>1.9318109589766679</v>
      </c>
      <c r="I78">
        <f t="shared" si="6"/>
        <v>0</v>
      </c>
      <c r="J78">
        <f t="shared" si="7"/>
        <v>1</v>
      </c>
      <c r="K78">
        <f t="shared" si="25"/>
        <v>2.2023970689542899E-2</v>
      </c>
      <c r="L78">
        <f t="shared" si="24"/>
        <v>8.6883747245548211</v>
      </c>
      <c r="M78">
        <f t="shared" si="10"/>
        <v>0</v>
      </c>
      <c r="N78">
        <f t="shared" si="11"/>
        <v>1.5937922883228559</v>
      </c>
      <c r="O78">
        <f t="shared" si="12"/>
        <v>0.85785869629107159</v>
      </c>
      <c r="P78">
        <f t="shared" si="13"/>
        <v>0</v>
      </c>
      <c r="Q78">
        <f t="shared" si="14"/>
        <v>150.85012919896641</v>
      </c>
      <c r="R78" s="10">
        <f t="shared" si="15"/>
        <v>57992000000</v>
      </c>
      <c r="S78">
        <f t="shared" si="16"/>
        <v>2.5557544098320597E-3</v>
      </c>
      <c r="T78">
        <f t="shared" si="17"/>
        <v>0.54802771045349785</v>
      </c>
      <c r="U78">
        <f t="shared" si="18"/>
        <v>390.27390180878552</v>
      </c>
      <c r="V78">
        <f t="shared" si="19"/>
        <v>0.89187911095825634</v>
      </c>
      <c r="W78">
        <f t="shared" si="20"/>
        <v>0</v>
      </c>
      <c r="X78">
        <f t="shared" si="21"/>
        <v>0</v>
      </c>
      <c r="Y78">
        <f t="shared" si="22"/>
        <v>-4.5709556768840545E-2</v>
      </c>
      <c r="AC78" s="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7"/>
      <c r="AW78" s="14"/>
      <c r="AX78" s="16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7"/>
      <c r="BN78" s="14"/>
      <c r="BO78" s="16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6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</row>
    <row r="79" spans="1:100" x14ac:dyDescent="0.25">
      <c r="A79" s="4">
        <v>27</v>
      </c>
      <c r="B79">
        <v>0</v>
      </c>
      <c r="C79">
        <f t="shared" si="0"/>
        <v>0.17895086021699494</v>
      </c>
      <c r="D79">
        <f t="shared" si="1"/>
        <v>0.72364513566696154</v>
      </c>
      <c r="E79">
        <f t="shared" si="2"/>
        <v>0.19826241312065604</v>
      </c>
      <c r="F79">
        <f t="shared" si="3"/>
        <v>0</v>
      </c>
      <c r="G79">
        <f t="shared" si="4"/>
        <v>-9.5973317928258084E-2</v>
      </c>
      <c r="H79">
        <f t="shared" si="5"/>
        <v>3.3634632602363146</v>
      </c>
      <c r="I79">
        <f t="shared" si="6"/>
        <v>0</v>
      </c>
      <c r="J79">
        <f t="shared" si="7"/>
        <v>-1</v>
      </c>
      <c r="K79">
        <f t="shared" si="25"/>
        <v>4.9376513725696031E-3</v>
      </c>
      <c r="L79">
        <f t="shared" si="24"/>
        <v>2.5121119650391801</v>
      </c>
      <c r="M79">
        <f t="shared" si="10"/>
        <v>-0.10633031651582579</v>
      </c>
      <c r="N79">
        <f t="shared" si="11"/>
        <v>0.10791539576978849</v>
      </c>
      <c r="O79">
        <f t="shared" si="12"/>
        <v>5.0438203805752764</v>
      </c>
      <c r="P79">
        <f t="shared" si="13"/>
        <v>-0.11689107664569608</v>
      </c>
      <c r="Q79">
        <f t="shared" si="14"/>
        <v>1.0993203112331418</v>
      </c>
      <c r="R79" s="10">
        <f t="shared" si="15"/>
        <v>36137000</v>
      </c>
      <c r="S79">
        <f t="shared" si="16"/>
        <v>0.82104913978300509</v>
      </c>
      <c r="T79">
        <f t="shared" si="17"/>
        <v>0</v>
      </c>
      <c r="U79">
        <f t="shared" si="18"/>
        <v>0.21795389769763332</v>
      </c>
      <c r="V79">
        <f t="shared" si="19"/>
        <v>0</v>
      </c>
      <c r="W79">
        <f t="shared" si="20"/>
        <v>-11.689107664569608</v>
      </c>
      <c r="X79">
        <f t="shared" si="21"/>
        <v>-10.633031651582579</v>
      </c>
      <c r="Y79">
        <f t="shared" si="22"/>
        <v>522.57436752849594</v>
      </c>
      <c r="AC79" s="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7"/>
      <c r="AW79" s="14"/>
      <c r="AX79" s="16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7"/>
      <c r="BN79" s="14"/>
      <c r="BO79" s="16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6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</row>
    <row r="80" spans="1:100" x14ac:dyDescent="0.25">
      <c r="A80" s="4">
        <v>28</v>
      </c>
      <c r="B80">
        <v>0</v>
      </c>
      <c r="C80">
        <f t="shared" si="0"/>
        <v>0.26493360021317336</v>
      </c>
      <c r="D80">
        <f t="shared" si="1"/>
        <v>0.70191670126602679</v>
      </c>
      <c r="E80">
        <f t="shared" si="2"/>
        <v>0.27235128905517253</v>
      </c>
      <c r="F80">
        <f t="shared" si="3"/>
        <v>0</v>
      </c>
      <c r="G80">
        <f t="shared" si="4"/>
        <v>0.27955952432593217</v>
      </c>
      <c r="H80">
        <f t="shared" si="5"/>
        <v>4.0393613487834656</v>
      </c>
      <c r="I80">
        <f t="shared" si="6"/>
        <v>0</v>
      </c>
      <c r="J80">
        <f t="shared" si="7"/>
        <v>0.16124349077317904</v>
      </c>
      <c r="K80">
        <f t="shared" si="25"/>
        <v>0</v>
      </c>
      <c r="L80">
        <f t="shared" si="24"/>
        <v>1.9277667388537876</v>
      </c>
      <c r="M80">
        <f t="shared" si="10"/>
        <v>0.28980807429315886</v>
      </c>
      <c r="N80">
        <f t="shared" si="11"/>
        <v>3.6659634444355937E-2</v>
      </c>
      <c r="O80">
        <f t="shared" si="12"/>
        <v>3.6717285365865164</v>
      </c>
      <c r="P80">
        <f t="shared" si="13"/>
        <v>0.38031873638491159</v>
      </c>
      <c r="Q80">
        <f t="shared" si="14"/>
        <v>1.3123124237049226</v>
      </c>
      <c r="R80" s="10">
        <f t="shared" si="15"/>
        <v>185230000</v>
      </c>
      <c r="S80">
        <f t="shared" si="16"/>
        <v>0.73506639978682664</v>
      </c>
      <c r="T80">
        <f t="shared" si="17"/>
        <v>2.2135327908979928E-3</v>
      </c>
      <c r="U80">
        <f t="shared" si="18"/>
        <v>0.36042131743473188</v>
      </c>
      <c r="V80">
        <f t="shared" si="19"/>
        <v>6.2594189184453086E-2</v>
      </c>
      <c r="W80">
        <f t="shared" si="20"/>
        <v>38.031873638491156</v>
      </c>
      <c r="X80">
        <f t="shared" si="21"/>
        <v>28.980807429315885</v>
      </c>
      <c r="Y80">
        <f t="shared" si="22"/>
        <v>43403.105176462341</v>
      </c>
      <c r="AC80" s="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7"/>
      <c r="AW80" s="14"/>
      <c r="AX80" s="16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7"/>
      <c r="BN80" s="14"/>
      <c r="BO80" s="16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6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</row>
    <row r="81" spans="1:100" x14ac:dyDescent="0.25">
      <c r="A81" s="4">
        <v>29</v>
      </c>
      <c r="B81">
        <v>0</v>
      </c>
      <c r="C81">
        <f t="shared" si="0"/>
        <v>0.53206547859683917</v>
      </c>
      <c r="D81">
        <f t="shared" si="1"/>
        <v>-0.21756730086125708</v>
      </c>
      <c r="E81">
        <f t="shared" si="2"/>
        <v>34.248367995799669</v>
      </c>
      <c r="F81">
        <f t="shared" si="3"/>
        <v>0</v>
      </c>
      <c r="G81">
        <f t="shared" si="4"/>
        <v>0.47276215736867078</v>
      </c>
      <c r="H81">
        <f t="shared" si="5"/>
        <v>0.93160348591631148</v>
      </c>
      <c r="I81">
        <f t="shared" si="6"/>
        <v>0</v>
      </c>
      <c r="J81">
        <f t="shared" si="7"/>
        <v>0.68721651144689877</v>
      </c>
      <c r="K81">
        <f t="shared" si="25"/>
        <v>3.2265423225340879E-2</v>
      </c>
      <c r="L81">
        <f t="shared" si="24"/>
        <v>133.19650605746642</v>
      </c>
      <c r="M81">
        <f t="shared" si="10"/>
        <v>72.246932882186513</v>
      </c>
      <c r="N81">
        <f t="shared" si="11"/>
        <v>151.8187731528746</v>
      </c>
      <c r="O81">
        <f t="shared" si="12"/>
        <v>2.9198471592066615E-2</v>
      </c>
      <c r="P81">
        <f t="shared" si="13"/>
        <v>1.0103169049187346</v>
      </c>
      <c r="Q81">
        <f t="shared" si="14"/>
        <v>1.3984218632038876E-2</v>
      </c>
      <c r="R81" s="10">
        <f t="shared" si="15"/>
        <v>-12086331000</v>
      </c>
      <c r="S81">
        <f t="shared" si="16"/>
        <v>0.46793452140316077</v>
      </c>
      <c r="T81">
        <f t="shared" si="17"/>
        <v>0.30795447908280182</v>
      </c>
      <c r="U81">
        <f t="shared" si="18"/>
        <v>1.1370511348497514</v>
      </c>
      <c r="V81">
        <f t="shared" si="19"/>
        <v>0.30998291385860327</v>
      </c>
      <c r="W81">
        <f t="shared" si="20"/>
        <v>101.03169049187346</v>
      </c>
      <c r="X81">
        <f t="shared" si="21"/>
        <v>7224.6932882186511</v>
      </c>
      <c r="Y81">
        <f t="shared" si="22"/>
        <v>11.617949805208767</v>
      </c>
      <c r="AC81" s="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7"/>
      <c r="AW81" s="14"/>
      <c r="AX81" s="16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7"/>
      <c r="BN81" s="14"/>
      <c r="BO81" s="16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6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</row>
    <row r="82" spans="1:100" x14ac:dyDescent="0.25">
      <c r="A82" s="4">
        <v>30</v>
      </c>
      <c r="B82">
        <v>0</v>
      </c>
      <c r="C82">
        <f t="shared" si="0"/>
        <v>0.1133067578142852</v>
      </c>
      <c r="D82">
        <f t="shared" si="1"/>
        <v>0.22756395796002213</v>
      </c>
      <c r="E82">
        <f t="shared" si="2"/>
        <v>0.23416655892704288</v>
      </c>
      <c r="F82">
        <f t="shared" si="3"/>
        <v>0</v>
      </c>
      <c r="G82">
        <f t="shared" si="4"/>
        <v>7.3654274512983259E-2</v>
      </c>
      <c r="H82">
        <f t="shared" si="5"/>
        <v>2.0706509166307616</v>
      </c>
      <c r="I82">
        <f t="shared" si="6"/>
        <v>0</v>
      </c>
      <c r="J82">
        <f t="shared" si="7"/>
        <v>0.57494809785913925</v>
      </c>
      <c r="K82">
        <f t="shared" si="25"/>
        <v>1.2952841452498339E-2</v>
      </c>
      <c r="L82">
        <f t="shared" si="24"/>
        <v>12.587518526554074</v>
      </c>
      <c r="M82">
        <f t="shared" si="10"/>
        <v>0.24787276072039316</v>
      </c>
      <c r="N82">
        <f t="shared" si="11"/>
        <v>2.365354724615472</v>
      </c>
      <c r="O82">
        <f t="shared" si="12"/>
        <v>4.2704645982843381</v>
      </c>
      <c r="P82">
        <f t="shared" si="13"/>
        <v>8.3066240959978624E-2</v>
      </c>
      <c r="Q82">
        <f t="shared" si="14"/>
        <v>6.7957462574308174</v>
      </c>
      <c r="R82" s="10">
        <f t="shared" si="15"/>
        <v>10402727000</v>
      </c>
      <c r="S82">
        <f t="shared" si="16"/>
        <v>0.88669324218571477</v>
      </c>
      <c r="T82">
        <f t="shared" si="17"/>
        <v>4.3725219436098653E-2</v>
      </c>
      <c r="U82">
        <f t="shared" si="18"/>
        <v>0.12778574643806015</v>
      </c>
      <c r="V82">
        <f t="shared" si="19"/>
        <v>6.221091165852289E-2</v>
      </c>
      <c r="W82">
        <f t="shared" si="20"/>
        <v>8.3066240959978632</v>
      </c>
      <c r="X82">
        <f t="shared" si="21"/>
        <v>24.787276072039315</v>
      </c>
      <c r="Y82">
        <f t="shared" si="22"/>
        <v>0.17490482620238793</v>
      </c>
      <c r="AC82" s="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7"/>
      <c r="AW82" s="14"/>
      <c r="AX82" s="16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7"/>
      <c r="BN82" s="14"/>
      <c r="BO82" s="16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6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</row>
    <row r="83" spans="1:100" x14ac:dyDescent="0.25">
      <c r="A83" s="4">
        <v>31</v>
      </c>
      <c r="B83">
        <v>0</v>
      </c>
      <c r="C83">
        <f t="shared" si="0"/>
        <v>0.96530341945598108</v>
      </c>
      <c r="D83">
        <f t="shared" si="1"/>
        <v>0.38477365594511859</v>
      </c>
      <c r="E83">
        <f t="shared" si="2"/>
        <v>0.60831794827010532</v>
      </c>
      <c r="F83">
        <f t="shared" si="3"/>
        <v>0</v>
      </c>
      <c r="G83">
        <f t="shared" si="4"/>
        <v>6.4808064078856172E-3</v>
      </c>
      <c r="H83">
        <f t="shared" si="5"/>
        <v>0.94328734700882677</v>
      </c>
      <c r="I83">
        <f t="shared" si="6"/>
        <v>0</v>
      </c>
      <c r="J83">
        <f t="shared" si="7"/>
        <v>4.8396646826015147E-2</v>
      </c>
      <c r="K83">
        <f t="shared" si="25"/>
        <v>3.4415632406462428E-2</v>
      </c>
      <c r="L83">
        <f t="shared" si="24"/>
        <v>1.5085796428223393</v>
      </c>
      <c r="M83">
        <f t="shared" si="10"/>
        <v>6.5971656621599609E-3</v>
      </c>
      <c r="N83">
        <f t="shared" si="11"/>
        <v>1.7954440690091007E-2</v>
      </c>
      <c r="O83">
        <f t="shared" si="12"/>
        <v>1.6438771909389398</v>
      </c>
      <c r="P83">
        <f t="shared" si="13"/>
        <v>0.18678516171538981</v>
      </c>
      <c r="Q83">
        <f t="shared" si="14"/>
        <v>28.312940932611802</v>
      </c>
      <c r="R83" s="10">
        <f t="shared" si="15"/>
        <v>7379028000</v>
      </c>
      <c r="S83">
        <f t="shared" si="16"/>
        <v>3.4696580544018897E-2</v>
      </c>
      <c r="T83">
        <f t="shared" si="17"/>
        <v>0.36771483989468479</v>
      </c>
      <c r="U83">
        <f t="shared" si="18"/>
        <v>27.82128395134843</v>
      </c>
      <c r="V83">
        <f t="shared" si="19"/>
        <v>20.848154539563264</v>
      </c>
      <c r="W83">
        <f t="shared" si="20"/>
        <v>18.67851617153898</v>
      </c>
      <c r="X83">
        <f t="shared" si="21"/>
        <v>0.65971656621599606</v>
      </c>
      <c r="Y83">
        <f t="shared" si="22"/>
        <v>-118.0534014868535</v>
      </c>
      <c r="AC83" s="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7"/>
      <c r="AW83" s="14"/>
      <c r="AX83" s="16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7"/>
      <c r="BN83" s="14"/>
      <c r="BO83" s="16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6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</row>
    <row r="84" spans="1:100" x14ac:dyDescent="0.25">
      <c r="A84" s="4">
        <v>32</v>
      </c>
      <c r="B84">
        <v>0</v>
      </c>
      <c r="C84">
        <f t="shared" si="0"/>
        <v>1.891298812265523</v>
      </c>
      <c r="D84">
        <f t="shared" si="1"/>
        <v>-5.9796970400004527E-2</v>
      </c>
      <c r="E84">
        <f t="shared" si="2"/>
        <v>1.6191229457773091</v>
      </c>
      <c r="F84">
        <f t="shared" si="3"/>
        <v>1</v>
      </c>
      <c r="G84">
        <f t="shared" si="4"/>
        <v>-0.45871505123837869</v>
      </c>
      <c r="H84">
        <f t="shared" si="5"/>
        <v>0.12519746526406492</v>
      </c>
      <c r="I84">
        <f t="shared" si="6"/>
        <v>1</v>
      </c>
      <c r="J84">
        <f t="shared" si="7"/>
        <v>-0.25798016790552597</v>
      </c>
      <c r="K84">
        <f t="shared" si="25"/>
        <v>0</v>
      </c>
      <c r="L84">
        <f t="shared" si="24"/>
        <v>2.7237844171060339</v>
      </c>
      <c r="M84">
        <f t="shared" si="10"/>
        <v>-4.749421448867797</v>
      </c>
      <c r="N84">
        <f t="shared" si="11"/>
        <v>9.3537510618976469</v>
      </c>
      <c r="O84">
        <f t="shared" si="12"/>
        <v>0.61761832392531479</v>
      </c>
      <c r="P84">
        <f t="shared" si="13"/>
        <v>0.51465910750223787</v>
      </c>
      <c r="Q84">
        <f t="shared" si="14"/>
        <v>-0.1083628283469566</v>
      </c>
      <c r="R84" s="10">
        <f t="shared" si="15"/>
        <v>349162000</v>
      </c>
      <c r="S84">
        <f t="shared" si="16"/>
        <v>-0.89129881226552288</v>
      </c>
      <c r="T84">
        <f t="shared" si="17"/>
        <v>1.7349184882556317</v>
      </c>
      <c r="U84">
        <f t="shared" si="18"/>
        <v>-2.1219581875781683</v>
      </c>
      <c r="V84">
        <f t="shared" si="19"/>
        <v>1.9203968569630046</v>
      </c>
      <c r="W84">
        <f t="shared" si="20"/>
        <v>51.465910750223784</v>
      </c>
      <c r="X84">
        <f t="shared" si="21"/>
        <v>-474.94214488677972</v>
      </c>
      <c r="Y84">
        <f t="shared" si="22"/>
        <v>2.5696112543022589</v>
      </c>
      <c r="AC84" s="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7"/>
      <c r="AW84" s="14"/>
      <c r="AX84" s="16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7"/>
      <c r="BN84" s="14"/>
      <c r="BO84" s="16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6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</row>
    <row r="85" spans="1:100" x14ac:dyDescent="0.25">
      <c r="A85" s="4">
        <v>33</v>
      </c>
      <c r="B85">
        <v>0</v>
      </c>
      <c r="C85">
        <f t="shared" si="0"/>
        <v>0.16726801415210005</v>
      </c>
      <c r="D85">
        <f t="shared" si="1"/>
        <v>0.7973517357340526</v>
      </c>
      <c r="E85">
        <f t="shared" si="2"/>
        <v>0.17253162716300713</v>
      </c>
      <c r="F85">
        <f t="shared" si="3"/>
        <v>0</v>
      </c>
      <c r="G85">
        <f t="shared" si="4"/>
        <v>0.28742074473674994</v>
      </c>
      <c r="H85">
        <f t="shared" si="5"/>
        <v>16.920418848167539</v>
      </c>
      <c r="I85">
        <f t="shared" si="6"/>
        <v>0</v>
      </c>
      <c r="J85">
        <f t="shared" si="7"/>
        <v>0.17222658761340096</v>
      </c>
      <c r="K85">
        <f t="shared" si="25"/>
        <v>0</v>
      </c>
      <c r="L85">
        <f t="shared" si="24"/>
        <v>23.371420306624241</v>
      </c>
      <c r="M85">
        <f t="shared" si="10"/>
        <v>0.2982768649120256</v>
      </c>
      <c r="N85">
        <f t="shared" si="11"/>
        <v>3.7770830303911589E-2</v>
      </c>
      <c r="O85">
        <f t="shared" si="12"/>
        <v>5.7960387694900968</v>
      </c>
      <c r="P85">
        <f t="shared" si="13"/>
        <v>0.34515396264512871</v>
      </c>
      <c r="Q85">
        <f t="shared" si="14"/>
        <v>1.1571596836614504</v>
      </c>
      <c r="R85" s="10">
        <f t="shared" si="15"/>
        <v>3736000</v>
      </c>
      <c r="S85">
        <f t="shared" si="16"/>
        <v>0.83273198584789998</v>
      </c>
      <c r="T85">
        <f t="shared" si="17"/>
        <v>1.0158685676253196E-3</v>
      </c>
      <c r="U85">
        <f t="shared" si="18"/>
        <v>0.20086656570755509</v>
      </c>
      <c r="V85">
        <f t="shared" si="19"/>
        <v>2.791145332050048E-2</v>
      </c>
      <c r="W85">
        <f t="shared" si="20"/>
        <v>34.515396264512873</v>
      </c>
      <c r="X85">
        <f t="shared" si="21"/>
        <v>29.827686491202559</v>
      </c>
      <c r="Y85">
        <f t="shared" si="22"/>
        <v>5127.3339749759389</v>
      </c>
      <c r="AC85" s="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7"/>
      <c r="AW85" s="14"/>
      <c r="AX85" s="16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7"/>
      <c r="BN85" s="14"/>
      <c r="BO85" s="16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6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</row>
    <row r="86" spans="1:100" x14ac:dyDescent="0.25">
      <c r="A86" s="4">
        <v>34</v>
      </c>
      <c r="B86">
        <v>0</v>
      </c>
      <c r="C86">
        <f t="shared" si="0"/>
        <v>0.30170484628145849</v>
      </c>
      <c r="D86">
        <f t="shared" si="1"/>
        <v>0.40267551445413152</v>
      </c>
      <c r="E86">
        <f t="shared" si="2"/>
        <v>0.39239872601966364</v>
      </c>
      <c r="F86">
        <f t="shared" si="3"/>
        <v>0</v>
      </c>
      <c r="G86">
        <f t="shared" si="4"/>
        <v>0.37607567682044402</v>
      </c>
      <c r="H86">
        <f t="shared" si="5"/>
        <v>6.8115962375403623</v>
      </c>
      <c r="I86">
        <f t="shared" si="6"/>
        <v>0</v>
      </c>
      <c r="J86">
        <f t="shared" si="7"/>
        <v>0.59230642774946574</v>
      </c>
      <c r="K86">
        <f t="shared" si="25"/>
        <v>5.1045294970355256E-3</v>
      </c>
      <c r="L86">
        <f t="shared" si="24"/>
        <v>5.7892810977428653</v>
      </c>
      <c r="M86">
        <f t="shared" si="10"/>
        <v>0.56746450217833599</v>
      </c>
      <c r="N86">
        <f t="shared" si="11"/>
        <v>0.50891040594808212</v>
      </c>
      <c r="O86">
        <f t="shared" si="12"/>
        <v>2.5484282534339542</v>
      </c>
      <c r="P86">
        <f t="shared" si="13"/>
        <v>0.53856263331884302</v>
      </c>
      <c r="Q86">
        <f t="shared" si="14"/>
        <v>0.94906841088993799</v>
      </c>
      <c r="R86" s="10">
        <f t="shared" si="15"/>
        <v>-5038000</v>
      </c>
      <c r="S86">
        <f t="shared" si="16"/>
        <v>0.69829515371854156</v>
      </c>
      <c r="T86">
        <f t="shared" si="17"/>
        <v>4.1650488863788783E-2</v>
      </c>
      <c r="U86">
        <f t="shared" si="18"/>
        <v>0.4320592011484376</v>
      </c>
      <c r="V86">
        <f t="shared" si="19"/>
        <v>0.12349296718017415</v>
      </c>
      <c r="W86">
        <f t="shared" si="20"/>
        <v>53.8562633318843</v>
      </c>
      <c r="X86">
        <f t="shared" si="21"/>
        <v>56.746450217833598</v>
      </c>
      <c r="Y86">
        <f t="shared" si="22"/>
        <v>1.063295378432686</v>
      </c>
      <c r="AC86" s="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7"/>
      <c r="AW86" s="14"/>
      <c r="AX86" s="16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7"/>
      <c r="BN86" s="14"/>
      <c r="BO86" s="16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6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</row>
    <row r="87" spans="1:100" x14ac:dyDescent="0.25">
      <c r="A87" s="4">
        <v>35</v>
      </c>
      <c r="B87">
        <v>0</v>
      </c>
      <c r="C87">
        <f t="shared" si="0"/>
        <v>0.84127895845299638</v>
      </c>
      <c r="D87">
        <f t="shared" si="1"/>
        <v>3.1591039632395172E-2</v>
      </c>
      <c r="E87">
        <f t="shared" si="2"/>
        <v>0.96380785259925428</v>
      </c>
      <c r="F87">
        <f t="shared" si="3"/>
        <v>0</v>
      </c>
      <c r="G87">
        <f t="shared" si="4"/>
        <v>9.7262109898525753E-2</v>
      </c>
      <c r="H87">
        <f t="shared" si="5"/>
        <v>3.8516158397815201</v>
      </c>
      <c r="I87">
        <f t="shared" si="6"/>
        <v>0</v>
      </c>
      <c r="J87">
        <f t="shared" si="7"/>
        <v>0.30759330759330761</v>
      </c>
      <c r="K87">
        <f t="shared" si="25"/>
        <v>0</v>
      </c>
      <c r="L87">
        <f t="shared" si="24"/>
        <v>16.69033530571992</v>
      </c>
      <c r="M87">
        <f t="shared" si="10"/>
        <v>0.11142794472472034</v>
      </c>
      <c r="N87">
        <f t="shared" si="11"/>
        <v>0.14564597499451634</v>
      </c>
      <c r="O87">
        <f t="shared" si="12"/>
        <v>1.0375512061902594</v>
      </c>
      <c r="P87">
        <f t="shared" si="13"/>
        <v>0.61278648974668271</v>
      </c>
      <c r="Q87">
        <f t="shared" si="14"/>
        <v>5.4927710843373498</v>
      </c>
      <c r="R87" s="10">
        <f t="shared" si="15"/>
        <v>3729000</v>
      </c>
      <c r="S87">
        <f t="shared" si="16"/>
        <v>0.15872104154700364</v>
      </c>
      <c r="T87">
        <f t="shared" si="17"/>
        <v>0</v>
      </c>
      <c r="U87">
        <f t="shared" si="18"/>
        <v>5.3003618817852836</v>
      </c>
      <c r="V87">
        <f t="shared" si="19"/>
        <v>0</v>
      </c>
      <c r="W87">
        <f t="shared" si="20"/>
        <v>61.278648974668272</v>
      </c>
      <c r="X87">
        <f t="shared" si="21"/>
        <v>11.142794472472033</v>
      </c>
      <c r="Y87">
        <f t="shared" si="22"/>
        <v>-6839.7590361445782</v>
      </c>
      <c r="AC87" s="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7"/>
      <c r="AW87" s="14"/>
      <c r="AX87" s="16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7"/>
      <c r="BN87" s="14"/>
      <c r="BO87" s="16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6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</row>
    <row r="88" spans="1:100" x14ac:dyDescent="0.25">
      <c r="A88" s="4">
        <v>36</v>
      </c>
      <c r="B88">
        <v>0</v>
      </c>
      <c r="C88">
        <f t="shared" si="0"/>
        <v>0.86484714950208097</v>
      </c>
      <c r="D88">
        <f t="shared" si="1"/>
        <v>-5.7991605505168964E-2</v>
      </c>
      <c r="E88">
        <f t="shared" si="2"/>
        <v>2.6047109150989001</v>
      </c>
      <c r="F88">
        <f t="shared" si="3"/>
        <v>0</v>
      </c>
      <c r="G88">
        <f t="shared" si="4"/>
        <v>-1.0868475319184884E-2</v>
      </c>
      <c r="H88">
        <f t="shared" si="5"/>
        <v>0.21506177902222207</v>
      </c>
      <c r="I88">
        <f t="shared" si="6"/>
        <v>1</v>
      </c>
      <c r="J88">
        <f t="shared" si="7"/>
        <v>0.57727194456208608</v>
      </c>
      <c r="K88">
        <f t="shared" si="25"/>
        <v>0.35171341888633562</v>
      </c>
      <c r="L88">
        <f t="shared" si="24"/>
        <v>28.155991885234023</v>
      </c>
      <c r="M88">
        <f t="shared" si="10"/>
        <v>-0.30074630324943213</v>
      </c>
      <c r="N88">
        <f t="shared" si="11"/>
        <v>26.671434531259312</v>
      </c>
      <c r="O88">
        <f t="shared" si="12"/>
        <v>0.3839197640717954</v>
      </c>
      <c r="P88">
        <f t="shared" si="13"/>
        <v>-8.0416175309245316E-2</v>
      </c>
      <c r="Q88">
        <f t="shared" si="14"/>
        <v>0.26738874074388858</v>
      </c>
      <c r="R88" s="10">
        <f t="shared" si="15"/>
        <v>-413751000</v>
      </c>
      <c r="S88">
        <f t="shared" si="16"/>
        <v>0.13515285049791909</v>
      </c>
      <c r="T88">
        <f t="shared" si="17"/>
        <v>0.77071719349432632</v>
      </c>
      <c r="U88">
        <f t="shared" si="18"/>
        <v>6.3990300338903818</v>
      </c>
      <c r="V88">
        <f t="shared" si="19"/>
        <v>0.79961392166209833</v>
      </c>
      <c r="W88">
        <f t="shared" si="20"/>
        <v>-8.0416175309245315</v>
      </c>
      <c r="X88">
        <f t="shared" si="21"/>
        <v>-30.074630324943215</v>
      </c>
      <c r="Y88">
        <f t="shared" si="22"/>
        <v>30.54254558455488</v>
      </c>
      <c r="AC88" s="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7"/>
      <c r="AW88" s="14"/>
      <c r="AX88" s="16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7"/>
      <c r="BN88" s="14"/>
      <c r="BO88" s="16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6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</row>
    <row r="89" spans="1:100" x14ac:dyDescent="0.25">
      <c r="A89" s="4">
        <v>37</v>
      </c>
      <c r="B89">
        <v>0</v>
      </c>
      <c r="C89">
        <f t="shared" si="0"/>
        <v>0.67378739686556322</v>
      </c>
      <c r="D89">
        <f t="shared" si="1"/>
        <v>-0.1798869940274869</v>
      </c>
      <c r="E89">
        <f t="shared" si="2"/>
        <v>1.3642171437678747</v>
      </c>
      <c r="F89">
        <f t="shared" si="3"/>
        <v>0</v>
      </c>
      <c r="G89">
        <f t="shared" si="4"/>
        <v>0.21518679781251002</v>
      </c>
      <c r="H89">
        <f t="shared" si="5"/>
        <v>1.4231665806902844E-2</v>
      </c>
      <c r="I89">
        <f t="shared" si="6"/>
        <v>0</v>
      </c>
      <c r="J89">
        <f t="shared" si="7"/>
        <v>1</v>
      </c>
      <c r="K89">
        <f t="shared" si="25"/>
        <v>1.8292166806523404</v>
      </c>
      <c r="L89">
        <f t="shared" si="24"/>
        <v>1.9817013103492903E-2</v>
      </c>
      <c r="M89">
        <f t="shared" si="10"/>
        <v>0.43568864608328389</v>
      </c>
      <c r="N89">
        <f t="shared" si="11"/>
        <v>1.024699705150568</v>
      </c>
      <c r="O89">
        <f t="shared" si="12"/>
        <v>0.73302113565151972</v>
      </c>
      <c r="P89">
        <f t="shared" si="13"/>
        <v>0.65965200530228607</v>
      </c>
      <c r="Q89">
        <f t="shared" si="14"/>
        <v>1.5140445160376994</v>
      </c>
      <c r="R89" s="10">
        <f t="shared" si="15"/>
        <v>958619000</v>
      </c>
      <c r="S89">
        <f t="shared" si="16"/>
        <v>0.32621260313443673</v>
      </c>
      <c r="T89">
        <f t="shared" si="17"/>
        <v>0</v>
      </c>
      <c r="U89">
        <f t="shared" si="18"/>
        <v>2.0654854852063647</v>
      </c>
      <c r="V89">
        <f t="shared" si="19"/>
        <v>0</v>
      </c>
      <c r="W89">
        <f t="shared" si="20"/>
        <v>65.9652005302286</v>
      </c>
      <c r="X89">
        <f t="shared" si="21"/>
        <v>43.56886460832839</v>
      </c>
      <c r="Y89">
        <f t="shared" si="22"/>
        <v>1.6037527815087303E-2</v>
      </c>
      <c r="AC89" s="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7"/>
      <c r="AW89" s="14"/>
      <c r="AX89" s="16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7"/>
      <c r="BN89" s="14"/>
      <c r="BO89" s="16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6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</row>
    <row r="90" spans="1:100" x14ac:dyDescent="0.25">
      <c r="A90" s="4">
        <v>38</v>
      </c>
      <c r="B90">
        <v>0</v>
      </c>
      <c r="C90">
        <f t="shared" si="0"/>
        <v>0.72149822291078103</v>
      </c>
      <c r="D90">
        <f t="shared" si="1"/>
        <v>0.23243415656611682</v>
      </c>
      <c r="E90">
        <f t="shared" si="2"/>
        <v>0.75634105564843568</v>
      </c>
      <c r="F90">
        <f t="shared" si="3"/>
        <v>0</v>
      </c>
      <c r="G90">
        <f t="shared" si="4"/>
        <v>1.0571402533491297E-2</v>
      </c>
      <c r="H90">
        <f t="shared" si="5"/>
        <v>5.9528546166477199</v>
      </c>
      <c r="I90">
        <f t="shared" si="6"/>
        <v>0</v>
      </c>
      <c r="J90">
        <f t="shared" si="7"/>
        <v>-0.70408163265306123</v>
      </c>
      <c r="K90">
        <f t="shared" si="25"/>
        <v>5.0606052568761108E-3</v>
      </c>
      <c r="L90">
        <f t="shared" si="24"/>
        <v>11.900448204027523</v>
      </c>
      <c r="M90">
        <f t="shared" si="10"/>
        <v>1.1081920229281108E-2</v>
      </c>
      <c r="N90">
        <f t="shared" si="11"/>
        <v>4.8292333412944831E-2</v>
      </c>
      <c r="O90">
        <f t="shared" si="12"/>
        <v>1.3221548566376153</v>
      </c>
      <c r="P90">
        <f t="shared" si="13"/>
        <v>3.7958115183246072E-2</v>
      </c>
      <c r="Q90">
        <f t="shared" si="14"/>
        <v>3.4252290575916229</v>
      </c>
      <c r="R90" s="10">
        <f t="shared" si="15"/>
        <v>29646000</v>
      </c>
      <c r="S90">
        <f t="shared" si="16"/>
        <v>0.27850177708921897</v>
      </c>
      <c r="T90">
        <f t="shared" si="17"/>
        <v>0</v>
      </c>
      <c r="U90">
        <f t="shared" si="18"/>
        <v>2.5906413612565444</v>
      </c>
      <c r="V90">
        <f t="shared" si="19"/>
        <v>0</v>
      </c>
      <c r="W90">
        <f t="shared" si="20"/>
        <v>3.7958115183246073</v>
      </c>
      <c r="X90">
        <f t="shared" si="21"/>
        <v>1.1081920229281108</v>
      </c>
      <c r="Y90">
        <f t="shared" si="22"/>
        <v>108.25914935707222</v>
      </c>
      <c r="AC90" s="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7"/>
      <c r="AW90" s="14"/>
      <c r="AX90" s="16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7"/>
      <c r="BN90" s="14"/>
      <c r="BO90" s="16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6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</row>
    <row r="91" spans="1:100" x14ac:dyDescent="0.25">
      <c r="A91" s="4">
        <v>39</v>
      </c>
      <c r="B91">
        <v>0</v>
      </c>
      <c r="C91">
        <f t="shared" si="0"/>
        <v>0.1999375195251484</v>
      </c>
      <c r="D91">
        <f t="shared" si="1"/>
        <v>0.80006248047485162</v>
      </c>
      <c r="E91">
        <f t="shared" si="2"/>
        <v>0.1999375195251484</v>
      </c>
      <c r="F91">
        <f t="shared" si="3"/>
        <v>0</v>
      </c>
      <c r="G91">
        <f t="shared" si="4"/>
        <v>0.68384879725085912</v>
      </c>
      <c r="H91">
        <f t="shared" si="5"/>
        <v>5.9328124999999998</v>
      </c>
      <c r="I91">
        <f t="shared" si="6"/>
        <v>0</v>
      </c>
      <c r="J91">
        <f t="shared" si="7"/>
        <v>-0.3428399879915941</v>
      </c>
      <c r="K91">
        <f t="shared" si="25"/>
        <v>0</v>
      </c>
      <c r="L91">
        <f t="shared" si="24"/>
        <v>1.5200160128102482</v>
      </c>
      <c r="M91">
        <f t="shared" si="10"/>
        <v>0.68384879725085912</v>
      </c>
      <c r="N91">
        <f t="shared" si="11"/>
        <v>0</v>
      </c>
      <c r="O91">
        <f t="shared" si="12"/>
        <v>5.0015625000000004</v>
      </c>
      <c r="P91">
        <f t="shared" si="13"/>
        <v>0.85474424053104259</v>
      </c>
      <c r="Q91">
        <f t="shared" si="14"/>
        <v>1.2499023818820774</v>
      </c>
      <c r="R91" s="10">
        <f t="shared" si="15"/>
        <v>640000</v>
      </c>
      <c r="S91">
        <f t="shared" si="16"/>
        <v>0.80006248047485162</v>
      </c>
      <c r="T91">
        <f t="shared" si="17"/>
        <v>0</v>
      </c>
      <c r="U91">
        <f t="shared" si="18"/>
        <v>0.24990238188207731</v>
      </c>
      <c r="V91">
        <f>0</f>
        <v>0</v>
      </c>
      <c r="W91">
        <f t="shared" si="20"/>
        <v>85.474424053104258</v>
      </c>
      <c r="X91">
        <f t="shared" si="21"/>
        <v>68.384879725085909</v>
      </c>
      <c r="Y91">
        <f>0</f>
        <v>0</v>
      </c>
      <c r="AC91" s="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7"/>
      <c r="AW91" s="14"/>
      <c r="AX91" s="16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7"/>
      <c r="BN91" s="14"/>
      <c r="BO91" s="16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6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</row>
    <row r="92" spans="1:100" x14ac:dyDescent="0.25">
      <c r="A92" s="4">
        <v>40</v>
      </c>
      <c r="B92">
        <v>0</v>
      </c>
      <c r="C92">
        <f>(G47+H47)/(E47+F47)</f>
        <v>0.85208910097036827</v>
      </c>
      <c r="D92">
        <f>(F47-H47)/(E47+F47)</f>
        <v>0.28340592448566798</v>
      </c>
      <c r="E92">
        <f>H47/F47</f>
        <v>0.62299542666523644</v>
      </c>
      <c r="F92">
        <f>IF((G47+H47)&gt;(E47+F47),1,0)</f>
        <v>0</v>
      </c>
      <c r="G92">
        <f>K47/(E47+F47)</f>
        <v>4.7462705121978609E-2</v>
      </c>
      <c r="H92">
        <f>O47/(G47+H47)</f>
        <v>0.57171207610684471</v>
      </c>
      <c r="I92">
        <f>IF(AND(K47&lt;0, L47&lt;0), 1, 0)</f>
        <v>0</v>
      </c>
      <c r="J92">
        <f>(K47-L47)/(ABS(K47)+ABS(L47))</f>
        <v>0.42900019457273059</v>
      </c>
      <c r="K92">
        <f>N47/O47</f>
        <v>3.266951256760985E-3</v>
      </c>
      <c r="L92">
        <f>O47/I47</f>
        <v>1.1325921066026305</v>
      </c>
      <c r="M92">
        <f>K47/F47</f>
        <v>6.3137906966126742E-2</v>
      </c>
      <c r="N92">
        <f>E47/F47</f>
        <v>0.33026355754192765</v>
      </c>
      <c r="O92">
        <f>F47/H47</f>
        <v>1.6051482197113225</v>
      </c>
      <c r="P92">
        <f>K47/(E47+F47-G47-H47)</f>
        <v>0.32088713836071109</v>
      </c>
      <c r="Q92">
        <f>F47/P47</f>
        <v>5.0823214417428488</v>
      </c>
      <c r="R92" s="10">
        <f>F47-P47</f>
        <v>201957712000</v>
      </c>
      <c r="S92">
        <f>(E47+F47-G47-H47)/(E47+F47)</f>
        <v>0.14791089902963175</v>
      </c>
      <c r="T92">
        <f>G47/(E47+F47)</f>
        <v>0.38376429185027727</v>
      </c>
      <c r="U92">
        <f>(G47+H47)/(E47+F47-G47-H47)</f>
        <v>5.7608270016644605</v>
      </c>
      <c r="V92">
        <f>G47/E47</f>
        <v>1.5457583510996318</v>
      </c>
      <c r="W92">
        <f>K47/(E47+F47-G47-H47)*100</f>
        <v>32.088713836071108</v>
      </c>
      <c r="X92">
        <f>K47/F47*100</f>
        <v>6.3137906966126742</v>
      </c>
      <c r="Y92">
        <f>K48/E47*100</f>
        <v>0</v>
      </c>
      <c r="AC92" s="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7"/>
      <c r="AW92" s="14"/>
      <c r="AX92" s="16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7"/>
      <c r="BN92" s="14"/>
      <c r="BO92" s="16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6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</row>
    <row r="93" spans="1:100" x14ac:dyDescent="0.25"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</row>
    <row r="94" spans="1:100" x14ac:dyDescent="0.25"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4"/>
      <c r="CP94" s="16"/>
      <c r="CQ94" s="14"/>
      <c r="CR94" s="14"/>
      <c r="CS94" s="14"/>
      <c r="CT94" s="14"/>
      <c r="CU94" s="14"/>
      <c r="CV94" s="14"/>
    </row>
    <row r="95" spans="1:100" x14ac:dyDescent="0.2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6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</row>
    <row r="96" spans="1:100" x14ac:dyDescent="0.25">
      <c r="B96" s="14"/>
      <c r="C96" s="14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4"/>
      <c r="O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6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</row>
    <row r="97" spans="2:100" x14ac:dyDescent="0.25">
      <c r="B97" s="16"/>
      <c r="C97" s="16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6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</row>
    <row r="98" spans="2:100" x14ac:dyDescent="0.25">
      <c r="B98" s="16"/>
      <c r="C98" s="16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6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</row>
    <row r="99" spans="2:100" x14ac:dyDescent="0.25">
      <c r="B99" s="16"/>
      <c r="C99" s="16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6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</row>
    <row r="100" spans="2:100" x14ac:dyDescent="0.25">
      <c r="B100" s="16"/>
      <c r="C100" s="16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6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</row>
    <row r="101" spans="2:100" x14ac:dyDescent="0.25">
      <c r="B101" s="16"/>
      <c r="C101" s="16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6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</row>
    <row r="102" spans="2:100" x14ac:dyDescent="0.25">
      <c r="B102" s="16"/>
      <c r="C102" s="16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6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</row>
    <row r="103" spans="2:100" x14ac:dyDescent="0.25">
      <c r="B103" s="16"/>
      <c r="C103" s="16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6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</row>
    <row r="104" spans="2:100" x14ac:dyDescent="0.25">
      <c r="B104" s="16"/>
      <c r="C104" s="16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6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</row>
    <row r="105" spans="2:100" x14ac:dyDescent="0.25">
      <c r="E105" s="16"/>
      <c r="F105" s="16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6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</row>
    <row r="106" spans="2:100" x14ac:dyDescent="0.25">
      <c r="E106" s="16"/>
      <c r="F106" s="16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6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</row>
    <row r="107" spans="2:100" x14ac:dyDescent="0.25">
      <c r="E107" s="16"/>
      <c r="F107" s="16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6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</row>
    <row r="108" spans="2:100" x14ac:dyDescent="0.25">
      <c r="E108" s="16"/>
      <c r="F108" s="16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6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</row>
    <row r="109" spans="2:100" x14ac:dyDescent="0.25">
      <c r="E109" s="16"/>
      <c r="F109" s="16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6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</row>
    <row r="110" spans="2:100" x14ac:dyDescent="0.25">
      <c r="E110" s="16"/>
      <c r="F110" s="16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6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</row>
    <row r="111" spans="2:100" x14ac:dyDescent="0.25">
      <c r="E111" s="16"/>
      <c r="F111" s="16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6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</row>
    <row r="112" spans="2:100" x14ac:dyDescent="0.25">
      <c r="E112" s="16"/>
      <c r="F112" s="16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6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</row>
    <row r="113" spans="5:100" x14ac:dyDescent="0.25">
      <c r="E113" s="16"/>
      <c r="F113" s="16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6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</row>
    <row r="114" spans="5:100" x14ac:dyDescent="0.25">
      <c r="E114" s="16"/>
      <c r="F114" s="16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6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</row>
    <row r="115" spans="5:100" x14ac:dyDescent="0.25">
      <c r="E115" s="16"/>
      <c r="F115" s="16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6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</row>
    <row r="116" spans="5:100" x14ac:dyDescent="0.25">
      <c r="E116" s="16"/>
      <c r="F116" s="16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6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</row>
    <row r="117" spans="5:100" x14ac:dyDescent="0.25">
      <c r="E117" s="16"/>
      <c r="F117" s="16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6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</row>
    <row r="118" spans="5:100" x14ac:dyDescent="0.25">
      <c r="E118" s="16"/>
      <c r="F118" s="16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6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</row>
    <row r="119" spans="5:100" x14ac:dyDescent="0.25">
      <c r="E119" s="16"/>
      <c r="F119" s="16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6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</row>
    <row r="120" spans="5:100" x14ac:dyDescent="0.25">
      <c r="E120" s="16"/>
      <c r="F120" s="16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6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</row>
    <row r="121" spans="5:100" x14ac:dyDescent="0.25">
      <c r="E121" s="16"/>
      <c r="F121" s="16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6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</row>
    <row r="122" spans="5:100" x14ac:dyDescent="0.25">
      <c r="E122" s="16"/>
      <c r="F122" s="16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6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</row>
    <row r="123" spans="5:100" x14ac:dyDescent="0.25">
      <c r="E123" s="16"/>
      <c r="F123" s="16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6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</row>
    <row r="124" spans="5:100" x14ac:dyDescent="0.25">
      <c r="E124" s="16"/>
      <c r="F124" s="16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6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</row>
    <row r="125" spans="5:100" x14ac:dyDescent="0.25">
      <c r="E125" s="16"/>
      <c r="F125" s="16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6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</row>
    <row r="126" spans="5:100" x14ac:dyDescent="0.25">
      <c r="E126" s="16"/>
      <c r="F126" s="16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6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</row>
    <row r="127" spans="5:100" x14ac:dyDescent="0.25">
      <c r="E127" s="16"/>
      <c r="F127" s="16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6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</row>
    <row r="128" spans="5:100" x14ac:dyDescent="0.25">
      <c r="E128" s="16"/>
      <c r="F128" s="16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6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</row>
    <row r="129" spans="5:100" x14ac:dyDescent="0.25">
      <c r="E129" s="16"/>
      <c r="F129" s="16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6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</row>
    <row r="130" spans="5:100" x14ac:dyDescent="0.25">
      <c r="E130" s="16"/>
      <c r="F130" s="16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6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</row>
    <row r="131" spans="5:100" x14ac:dyDescent="0.25">
      <c r="E131" s="16"/>
      <c r="F131" s="16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6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</row>
    <row r="132" spans="5:100" x14ac:dyDescent="0.25">
      <c r="E132" s="16"/>
      <c r="F132" s="16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6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</row>
    <row r="133" spans="5:100" x14ac:dyDescent="0.25">
      <c r="E133" s="16"/>
      <c r="F133" s="16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6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</row>
    <row r="134" spans="5:100" x14ac:dyDescent="0.25">
      <c r="E134" s="16"/>
      <c r="F134" s="16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6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</row>
    <row r="135" spans="5:100" x14ac:dyDescent="0.25">
      <c r="E135" s="16"/>
      <c r="F135" s="16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</row>
    <row r="136" spans="5:100" x14ac:dyDescent="0.25">
      <c r="E136" s="16"/>
      <c r="F136" s="16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</row>
    <row r="137" spans="5:100" x14ac:dyDescent="0.25"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</row>
    <row r="138" spans="5:100" x14ac:dyDescent="0.25"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</row>
    <row r="139" spans="5:100" x14ac:dyDescent="0.25"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</row>
    <row r="140" spans="5:100" x14ac:dyDescent="0.25">
      <c r="G140" s="4"/>
      <c r="H140" s="4"/>
      <c r="I140" s="4"/>
      <c r="J140" s="16"/>
      <c r="K140" s="4"/>
      <c r="L140" s="4"/>
      <c r="M140" s="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</row>
    <row r="141" spans="5:100" x14ac:dyDescent="0.25">
      <c r="E141" s="4"/>
      <c r="F141" s="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</row>
    <row r="142" spans="5:100" x14ac:dyDescent="0.25">
      <c r="E142" s="4"/>
      <c r="F142" s="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</row>
    <row r="143" spans="5:100" x14ac:dyDescent="0.25">
      <c r="E143" s="4"/>
      <c r="F143" s="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</row>
    <row r="144" spans="5:100" x14ac:dyDescent="0.25">
      <c r="E144" s="4"/>
      <c r="F144" s="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</row>
    <row r="145" spans="5:100" x14ac:dyDescent="0.25">
      <c r="E145" s="4"/>
      <c r="F145" s="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</row>
    <row r="146" spans="5:100" x14ac:dyDescent="0.25">
      <c r="E146" s="4"/>
      <c r="F146" s="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</row>
    <row r="147" spans="5:100" x14ac:dyDescent="0.25">
      <c r="E147" s="4"/>
      <c r="F147" s="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</row>
    <row r="148" spans="5:100" x14ac:dyDescent="0.25">
      <c r="E148" s="4"/>
      <c r="F148" s="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</row>
    <row r="149" spans="5:100" x14ac:dyDescent="0.25">
      <c r="E149" s="4"/>
      <c r="F149" s="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</row>
    <row r="150" spans="5:100" x14ac:dyDescent="0.25">
      <c r="E150" s="4"/>
      <c r="F150" s="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</row>
    <row r="151" spans="5:100" x14ac:dyDescent="0.25">
      <c r="E151" s="4"/>
      <c r="F151" s="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</row>
    <row r="152" spans="5:100" x14ac:dyDescent="0.25">
      <c r="E152" s="4"/>
      <c r="F152" s="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</row>
    <row r="153" spans="5:100" x14ac:dyDescent="0.25">
      <c r="E153" s="4"/>
      <c r="F153" s="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</row>
    <row r="154" spans="5:100" x14ac:dyDescent="0.25">
      <c r="E154" s="4"/>
      <c r="F154" s="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</row>
    <row r="155" spans="5:100" x14ac:dyDescent="0.25">
      <c r="E155" s="4"/>
      <c r="F155" s="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</row>
    <row r="156" spans="5:100" x14ac:dyDescent="0.25">
      <c r="E156" s="4"/>
      <c r="F156" s="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</row>
    <row r="157" spans="5:100" x14ac:dyDescent="0.25">
      <c r="E157" s="4"/>
      <c r="F157" s="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</row>
    <row r="158" spans="5:100" x14ac:dyDescent="0.25">
      <c r="E158" s="4"/>
      <c r="F158" s="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</row>
    <row r="159" spans="5:100" x14ac:dyDescent="0.25">
      <c r="E159" s="4"/>
      <c r="F159" s="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</row>
    <row r="160" spans="5:100" x14ac:dyDescent="0.25">
      <c r="E160" s="4"/>
      <c r="F160" s="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</row>
    <row r="161" spans="5:100" x14ac:dyDescent="0.25">
      <c r="E161" s="4"/>
      <c r="F161" s="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</row>
    <row r="162" spans="5:100" x14ac:dyDescent="0.25">
      <c r="E162" s="4"/>
      <c r="F162" s="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</row>
    <row r="163" spans="5:100" x14ac:dyDescent="0.25">
      <c r="E163" s="4"/>
      <c r="F163" s="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</row>
    <row r="164" spans="5:100" x14ac:dyDescent="0.25">
      <c r="E164" s="4"/>
      <c r="F164" s="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</row>
    <row r="165" spans="5:100" x14ac:dyDescent="0.25">
      <c r="E165" s="4"/>
      <c r="F165" s="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</row>
    <row r="166" spans="5:100" x14ac:dyDescent="0.25">
      <c r="E166" s="4"/>
      <c r="F166" s="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</row>
    <row r="167" spans="5:100" x14ac:dyDescent="0.25">
      <c r="E167" s="4"/>
      <c r="F167" s="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</row>
    <row r="168" spans="5:100" x14ac:dyDescent="0.25">
      <c r="E168" s="4"/>
      <c r="F168" s="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</row>
    <row r="169" spans="5:100" x14ac:dyDescent="0.25">
      <c r="E169" s="4"/>
      <c r="F169" s="4"/>
    </row>
    <row r="170" spans="5:100" x14ac:dyDescent="0.25">
      <c r="E170" s="4"/>
      <c r="F170" s="4"/>
    </row>
    <row r="171" spans="5:100" x14ac:dyDescent="0.25">
      <c r="E171" s="4"/>
      <c r="F171" s="4"/>
    </row>
    <row r="172" spans="5:100" x14ac:dyDescent="0.25">
      <c r="E172" s="4"/>
      <c r="F172" s="4"/>
    </row>
    <row r="173" spans="5:100" x14ac:dyDescent="0.25">
      <c r="E173" s="4"/>
      <c r="F173" s="4"/>
    </row>
    <row r="174" spans="5:100" x14ac:dyDescent="0.25">
      <c r="E174" s="4"/>
      <c r="F174" s="4"/>
    </row>
    <row r="175" spans="5:100" x14ac:dyDescent="0.25">
      <c r="E175" s="4"/>
      <c r="F175" s="4"/>
    </row>
    <row r="176" spans="5:100" x14ac:dyDescent="0.25">
      <c r="E176" s="4"/>
      <c r="F176" s="4"/>
    </row>
    <row r="177" spans="5:12" x14ac:dyDescent="0.25">
      <c r="E177" s="4"/>
      <c r="F177" s="4"/>
    </row>
    <row r="178" spans="5:12" x14ac:dyDescent="0.25">
      <c r="E178" s="4"/>
      <c r="F178" s="4"/>
    </row>
    <row r="179" spans="5:12" x14ac:dyDescent="0.25">
      <c r="E179" s="4"/>
      <c r="F179" s="4"/>
    </row>
    <row r="180" spans="5:12" x14ac:dyDescent="0.25">
      <c r="E180" s="4"/>
      <c r="F180" s="4"/>
    </row>
    <row r="183" spans="5:12" x14ac:dyDescent="0.25">
      <c r="G183" s="4"/>
      <c r="H183" s="4"/>
      <c r="I183" s="4"/>
      <c r="J183" s="4"/>
      <c r="K183" s="4"/>
      <c r="L183" s="4"/>
    </row>
    <row r="184" spans="5:12" x14ac:dyDescent="0.25">
      <c r="E184" s="4"/>
      <c r="F184" s="4"/>
    </row>
    <row r="185" spans="5:12" x14ac:dyDescent="0.25">
      <c r="E185" s="4"/>
      <c r="F185" s="4"/>
    </row>
    <row r="186" spans="5:12" x14ac:dyDescent="0.25">
      <c r="E186" s="4"/>
      <c r="F186" s="4"/>
    </row>
    <row r="187" spans="5:12" x14ac:dyDescent="0.25">
      <c r="E187" s="4"/>
      <c r="F187" s="4"/>
    </row>
    <row r="188" spans="5:12" x14ac:dyDescent="0.25">
      <c r="E188" s="4"/>
      <c r="F188" s="4"/>
    </row>
    <row r="189" spans="5:12" x14ac:dyDescent="0.25">
      <c r="E189" s="4"/>
      <c r="F189" s="4"/>
    </row>
    <row r="190" spans="5:12" x14ac:dyDescent="0.25">
      <c r="E190" s="4"/>
      <c r="F190" s="4"/>
    </row>
    <row r="191" spans="5:12" x14ac:dyDescent="0.25">
      <c r="E191" s="4"/>
      <c r="F191" s="4"/>
    </row>
    <row r="192" spans="5:12" x14ac:dyDescent="0.25">
      <c r="E192" s="4"/>
      <c r="F192" s="4"/>
    </row>
    <row r="193" spans="5:6" x14ac:dyDescent="0.25">
      <c r="E193" s="4"/>
      <c r="F193" s="4"/>
    </row>
    <row r="194" spans="5:6" x14ac:dyDescent="0.25">
      <c r="E194" s="4"/>
      <c r="F194" s="4"/>
    </row>
    <row r="195" spans="5:6" x14ac:dyDescent="0.25">
      <c r="E195" s="4"/>
      <c r="F195" s="4"/>
    </row>
    <row r="196" spans="5:6" x14ac:dyDescent="0.25">
      <c r="E196" s="4"/>
      <c r="F196" s="4"/>
    </row>
    <row r="197" spans="5:6" x14ac:dyDescent="0.25">
      <c r="E197" s="4"/>
      <c r="F197" s="4"/>
    </row>
    <row r="198" spans="5:6" x14ac:dyDescent="0.25">
      <c r="E198" s="4"/>
      <c r="F198" s="4"/>
    </row>
    <row r="199" spans="5:6" x14ac:dyDescent="0.25">
      <c r="E199" s="4"/>
      <c r="F199" s="4"/>
    </row>
    <row r="200" spans="5:6" x14ac:dyDescent="0.25">
      <c r="E200" s="4"/>
      <c r="F200" s="4"/>
    </row>
    <row r="201" spans="5:6" x14ac:dyDescent="0.25">
      <c r="E201" s="4"/>
      <c r="F201" s="4"/>
    </row>
    <row r="202" spans="5:6" x14ac:dyDescent="0.25">
      <c r="E202" s="4"/>
      <c r="F202" s="4"/>
    </row>
    <row r="203" spans="5:6" x14ac:dyDescent="0.25">
      <c r="E203" s="4"/>
      <c r="F203" s="4"/>
    </row>
    <row r="204" spans="5:6" x14ac:dyDescent="0.25">
      <c r="E204" s="4"/>
      <c r="F204" s="4"/>
    </row>
    <row r="205" spans="5:6" x14ac:dyDescent="0.25">
      <c r="E205" s="4"/>
      <c r="F205" s="4"/>
    </row>
    <row r="206" spans="5:6" x14ac:dyDescent="0.25">
      <c r="E206" s="4"/>
      <c r="F206" s="4"/>
    </row>
    <row r="207" spans="5:6" x14ac:dyDescent="0.25">
      <c r="E207" s="4"/>
      <c r="F207" s="4"/>
    </row>
    <row r="208" spans="5:6" x14ac:dyDescent="0.25">
      <c r="E208" s="4"/>
      <c r="F208" s="4"/>
    </row>
    <row r="209" spans="5:6" x14ac:dyDescent="0.25">
      <c r="E209" s="4"/>
      <c r="F209" s="4"/>
    </row>
    <row r="210" spans="5:6" x14ac:dyDescent="0.25">
      <c r="E210" s="4"/>
      <c r="F210" s="4"/>
    </row>
    <row r="211" spans="5:6" x14ac:dyDescent="0.25">
      <c r="E211" s="4"/>
      <c r="F211" s="4"/>
    </row>
    <row r="212" spans="5:6" x14ac:dyDescent="0.25">
      <c r="E212" s="4"/>
      <c r="F212" s="4"/>
    </row>
    <row r="213" spans="5:6" x14ac:dyDescent="0.25">
      <c r="E213" s="4"/>
      <c r="F213" s="4"/>
    </row>
    <row r="214" spans="5:6" x14ac:dyDescent="0.25">
      <c r="E214" s="4"/>
      <c r="F214" s="4"/>
    </row>
    <row r="215" spans="5:6" x14ac:dyDescent="0.25">
      <c r="E215" s="4"/>
      <c r="F215" s="4"/>
    </row>
    <row r="216" spans="5:6" x14ac:dyDescent="0.25">
      <c r="E216" s="4"/>
      <c r="F216" s="4"/>
    </row>
    <row r="217" spans="5:6" x14ac:dyDescent="0.25">
      <c r="E217" s="4"/>
      <c r="F217" s="4"/>
    </row>
    <row r="218" spans="5:6" x14ac:dyDescent="0.25">
      <c r="E218" s="4"/>
      <c r="F218" s="4"/>
    </row>
    <row r="219" spans="5:6" x14ac:dyDescent="0.25">
      <c r="E219" s="4"/>
      <c r="F219" s="4"/>
    </row>
    <row r="220" spans="5:6" x14ac:dyDescent="0.25">
      <c r="E220" s="4"/>
      <c r="F220" s="4"/>
    </row>
    <row r="221" spans="5:6" x14ac:dyDescent="0.25">
      <c r="E221" s="4"/>
      <c r="F221" s="4"/>
    </row>
    <row r="222" spans="5:6" x14ac:dyDescent="0.25">
      <c r="E222" s="4"/>
      <c r="F222" s="4"/>
    </row>
    <row r="223" spans="5:6" x14ac:dyDescent="0.25">
      <c r="E223" s="4"/>
      <c r="F223" s="4"/>
    </row>
  </sheetData>
  <mergeCells count="1">
    <mergeCell ref="F5:J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9"/>
  <sheetViews>
    <sheetView workbookViewId="0">
      <selection activeCell="A4" sqref="A4"/>
    </sheetView>
  </sheetViews>
  <sheetFormatPr defaultRowHeight="15" x14ac:dyDescent="0.25"/>
  <cols>
    <col min="4" max="5" width="9.140625" style="19"/>
    <col min="7" max="8" width="9.140625" style="19"/>
    <col min="13" max="14" width="9.140625" style="19"/>
    <col min="16" max="19" width="9.140625" style="19"/>
    <col min="23" max="24" width="9.140625" style="19"/>
  </cols>
  <sheetData>
    <row r="1" spans="1:25" x14ac:dyDescent="0.25">
      <c r="A1" s="13"/>
      <c r="B1" s="13" t="s">
        <v>54</v>
      </c>
      <c r="C1" s="13" t="s">
        <v>55</v>
      </c>
      <c r="D1" s="20" t="s">
        <v>56</v>
      </c>
      <c r="E1" s="20" t="s">
        <v>57</v>
      </c>
      <c r="F1" s="13" t="s">
        <v>58</v>
      </c>
      <c r="G1" s="20" t="s">
        <v>59</v>
      </c>
      <c r="H1" s="20" t="s">
        <v>60</v>
      </c>
      <c r="I1" s="13" t="s">
        <v>61</v>
      </c>
      <c r="J1" s="13" t="s">
        <v>62</v>
      </c>
      <c r="K1" s="13" t="s">
        <v>63</v>
      </c>
      <c r="L1" s="13" t="s">
        <v>64</v>
      </c>
      <c r="M1" s="20" t="s">
        <v>65</v>
      </c>
      <c r="N1" s="20" t="s">
        <v>66</v>
      </c>
      <c r="O1" s="13" t="s">
        <v>67</v>
      </c>
      <c r="P1" s="20" t="s">
        <v>68</v>
      </c>
      <c r="Q1" s="20" t="s">
        <v>69</v>
      </c>
      <c r="R1" s="20" t="s">
        <v>70</v>
      </c>
      <c r="S1" s="20" t="s">
        <v>71</v>
      </c>
      <c r="T1" s="13" t="s">
        <v>72</v>
      </c>
      <c r="U1" s="13" t="s">
        <v>73</v>
      </c>
      <c r="V1" s="13" t="s">
        <v>74</v>
      </c>
      <c r="W1" s="20" t="s">
        <v>75</v>
      </c>
      <c r="X1" s="20" t="s">
        <v>79</v>
      </c>
      <c r="Y1" s="13" t="s">
        <v>80</v>
      </c>
    </row>
    <row r="2" spans="1:25" ht="15.75" thickBot="1" x14ac:dyDescent="0.3">
      <c r="A2" s="11" t="s">
        <v>54</v>
      </c>
      <c r="B2" s="11">
        <v>1</v>
      </c>
      <c r="C2" s="11">
        <v>0.29790981092725</v>
      </c>
      <c r="D2" s="18">
        <v>-0.27958540972704804</v>
      </c>
      <c r="E2" s="18">
        <v>0.16049214563593955</v>
      </c>
      <c r="F2" s="11">
        <v>0.62897090203315065</v>
      </c>
      <c r="G2" s="18">
        <v>-0.19470282058605831</v>
      </c>
      <c r="H2" s="18">
        <v>-7.5287168227475054E-2</v>
      </c>
      <c r="I2" s="11">
        <v>0.48038446141526137</v>
      </c>
      <c r="J2" s="11">
        <v>-0.30863318993728278</v>
      </c>
      <c r="K2" s="11">
        <v>-0.22544862408064517</v>
      </c>
      <c r="L2" s="11">
        <v>-0.18646637227169521</v>
      </c>
      <c r="M2" s="18">
        <v>-0.16576403738561607</v>
      </c>
      <c r="N2" s="18">
        <v>-4.7764146767207603E-2</v>
      </c>
      <c r="O2" s="11">
        <v>-0.36745288484192751</v>
      </c>
      <c r="P2" s="18">
        <v>-1.7227399594514421E-2</v>
      </c>
      <c r="Q2" s="18">
        <v>-9.9780265494019329E-3</v>
      </c>
      <c r="R2" s="18">
        <v>8.9015061613086352E-2</v>
      </c>
      <c r="S2" s="18">
        <v>-0.29790981092724994</v>
      </c>
      <c r="T2" s="11">
        <v>-0.11674416291029974</v>
      </c>
      <c r="U2" s="11">
        <v>-0.10205127371257013</v>
      </c>
      <c r="V2" s="11">
        <v>-0.10961792718177459</v>
      </c>
      <c r="W2" s="18">
        <v>-1.7227399594514397E-2</v>
      </c>
      <c r="X2" s="18">
        <v>-0.16576403738561607</v>
      </c>
      <c r="Y2" s="12">
        <v>0.15200862078017854</v>
      </c>
    </row>
    <row r="3" spans="1:25" ht="15.75" thickBot="1" x14ac:dyDescent="0.3">
      <c r="A3" s="11" t="s">
        <v>55</v>
      </c>
      <c r="B3" s="11">
        <v>0.29790981092725</v>
      </c>
      <c r="C3" s="11">
        <v>1</v>
      </c>
      <c r="D3" s="22">
        <v>-0.98670349121263845</v>
      </c>
      <c r="E3" s="22">
        <v>0.94307467780037846</v>
      </c>
      <c r="F3" s="11">
        <v>0.42986384827714941</v>
      </c>
      <c r="G3" s="22">
        <v>-0.95047016858071798</v>
      </c>
      <c r="H3" s="18">
        <v>-0.17571542080463087</v>
      </c>
      <c r="I3" s="11">
        <v>6.6202980114676221E-2</v>
      </c>
      <c r="J3" s="11">
        <v>-0.2664530459536858</v>
      </c>
      <c r="K3" s="11">
        <v>-6.9977712175752244E-2</v>
      </c>
      <c r="L3" s="11">
        <v>-8.5950577273846088E-3</v>
      </c>
      <c r="M3" s="22">
        <v>-0.94148247036802168</v>
      </c>
      <c r="N3" s="18">
        <v>0.5765580866710015</v>
      </c>
      <c r="O3" s="11">
        <v>-0.34691956453801814</v>
      </c>
      <c r="P3" s="18">
        <v>0.24338545795892497</v>
      </c>
      <c r="Q3" s="18">
        <v>-5.0721166187920129E-2</v>
      </c>
      <c r="R3" s="18">
        <v>5.1592548051497537E-2</v>
      </c>
      <c r="S3" s="18">
        <v>-1</v>
      </c>
      <c r="T3" s="11">
        <v>0.13579514057005865</v>
      </c>
      <c r="U3" s="11">
        <v>-4.4599857693884144E-2</v>
      </c>
      <c r="V3" s="11">
        <v>-1.7562420033976223E-2</v>
      </c>
      <c r="W3" s="18">
        <v>0.24338545795892477</v>
      </c>
      <c r="X3" s="22">
        <v>-0.9414824703680218</v>
      </c>
      <c r="Y3" s="12">
        <v>-3.3297980957168648E-2</v>
      </c>
    </row>
    <row r="4" spans="1:25" s="19" customFormat="1" ht="15.75" thickBot="1" x14ac:dyDescent="0.3">
      <c r="A4" s="18" t="s">
        <v>56</v>
      </c>
      <c r="B4" s="18">
        <v>-0.27958540972704804</v>
      </c>
      <c r="C4" s="22">
        <v>-0.98670349121263845</v>
      </c>
      <c r="D4" s="18">
        <v>1</v>
      </c>
      <c r="E4" s="22">
        <v>-0.96363328618717659</v>
      </c>
      <c r="F4" s="18">
        <v>-0.38379855096848681</v>
      </c>
      <c r="G4" s="22">
        <v>0.9682773658629108</v>
      </c>
      <c r="H4" s="18">
        <v>0.17728610277439819</v>
      </c>
      <c r="I4" s="18">
        <v>-1.8194793686639087E-2</v>
      </c>
      <c r="J4" s="18">
        <v>0.27495090381108145</v>
      </c>
      <c r="K4" s="18">
        <v>3.781544527234338E-2</v>
      </c>
      <c r="L4" s="18">
        <v>2.9945314504635209E-2</v>
      </c>
      <c r="M4" s="22">
        <v>0.96111968954217741</v>
      </c>
      <c r="N4" s="18">
        <v>-0.61099582126253327</v>
      </c>
      <c r="O4" s="18">
        <v>0.33316682013857207</v>
      </c>
      <c r="P4" s="18">
        <v>-0.26373145507800416</v>
      </c>
      <c r="Q4" s="18">
        <v>6.41475968216349E-2</v>
      </c>
      <c r="R4" s="18">
        <v>-2.2102356372132381E-2</v>
      </c>
      <c r="S4" s="18">
        <v>0.98670349121263845</v>
      </c>
      <c r="T4" s="18">
        <v>-4.013997518017072E-3</v>
      </c>
      <c r="U4" s="18">
        <v>5.3764741342416281E-2</v>
      </c>
      <c r="V4" s="18">
        <v>7.2790859678587033E-2</v>
      </c>
      <c r="W4" s="18">
        <v>-0.26373145507800422</v>
      </c>
      <c r="X4" s="22">
        <v>0.96111968954217752</v>
      </c>
      <c r="Y4" s="21">
        <v>2.5245484121974252E-2</v>
      </c>
    </row>
    <row r="5" spans="1:25" s="19" customFormat="1" ht="15.75" thickBot="1" x14ac:dyDescent="0.3">
      <c r="A5" s="18" t="s">
        <v>57</v>
      </c>
      <c r="B5" s="18">
        <v>0.16049214563593955</v>
      </c>
      <c r="C5" s="22">
        <v>0.94307467780037846</v>
      </c>
      <c r="D5" s="22">
        <v>-0.96363328618717659</v>
      </c>
      <c r="E5" s="18">
        <v>1</v>
      </c>
      <c r="F5" s="18">
        <v>0.22042761068935227</v>
      </c>
      <c r="G5" s="22">
        <v>-0.99598360280997855</v>
      </c>
      <c r="H5" s="18">
        <v>-7.6857503933358842E-2</v>
      </c>
      <c r="I5" s="18">
        <v>-0.10910443785123979</v>
      </c>
      <c r="J5" s="18">
        <v>-0.27706726788368569</v>
      </c>
      <c r="K5" s="18">
        <v>-4.6054302857274465E-2</v>
      </c>
      <c r="L5" s="18">
        <v>-5.0800737487781793E-2</v>
      </c>
      <c r="M5" s="22">
        <v>-0.99859687932640495</v>
      </c>
      <c r="N5" s="18">
        <v>0.63741113130055405</v>
      </c>
      <c r="O5" s="18">
        <v>-0.16786136858522416</v>
      </c>
      <c r="P5" s="18">
        <v>0.2891021000556418</v>
      </c>
      <c r="Q5" s="18">
        <v>-4.4515124118188684E-2</v>
      </c>
      <c r="R5" s="18">
        <v>1.4810721700246034E-2</v>
      </c>
      <c r="S5" s="18">
        <v>-0.94307467780037846</v>
      </c>
      <c r="T5" s="18">
        <v>-6.361461316578898E-2</v>
      </c>
      <c r="U5" s="18">
        <v>-4.0535261100753936E-2</v>
      </c>
      <c r="V5" s="18">
        <v>-5.1187372575470243E-2</v>
      </c>
      <c r="W5" s="18">
        <v>0.28910210005564163</v>
      </c>
      <c r="X5" s="22">
        <v>-0.99859687932640495</v>
      </c>
      <c r="Y5" s="21">
        <v>-3.373112437788435E-2</v>
      </c>
    </row>
    <row r="6" spans="1:25" ht="15.75" thickBot="1" x14ac:dyDescent="0.3">
      <c r="A6" s="11" t="s">
        <v>58</v>
      </c>
      <c r="B6" s="11">
        <v>0.62897090203315065</v>
      </c>
      <c r="C6" s="11">
        <v>0.42986384827714941</v>
      </c>
      <c r="D6" s="18">
        <v>-0.38379855096848681</v>
      </c>
      <c r="E6" s="18">
        <v>0.22042761068935227</v>
      </c>
      <c r="F6" s="11">
        <v>1</v>
      </c>
      <c r="G6" s="18">
        <v>-0.25992374051691075</v>
      </c>
      <c r="H6" s="18">
        <v>-0.2796689003540615</v>
      </c>
      <c r="I6" s="11">
        <v>0.60989102655700389</v>
      </c>
      <c r="J6" s="11">
        <v>-0.10331683281177709</v>
      </c>
      <c r="K6" s="11">
        <v>-0.20095307212855534</v>
      </c>
      <c r="L6" s="11">
        <v>-9.6792855825147447E-2</v>
      </c>
      <c r="M6" s="18">
        <v>-0.22311346116723652</v>
      </c>
      <c r="N6" s="18">
        <v>5.1528943208706102E-2</v>
      </c>
      <c r="O6" s="11">
        <v>-0.48530431389345041</v>
      </c>
      <c r="P6" s="18">
        <v>0.3026012649111558</v>
      </c>
      <c r="Q6" s="18">
        <v>-0.29320256398336503</v>
      </c>
      <c r="R6" s="18">
        <v>6.5370395154062344E-2</v>
      </c>
      <c r="S6" s="18">
        <v>-0.42986384827714941</v>
      </c>
      <c r="T6" s="11">
        <v>0.18024697557381755</v>
      </c>
      <c r="U6" s="11">
        <v>-0.24917047547205037</v>
      </c>
      <c r="V6" s="11">
        <v>-2.1486133391433619E-2</v>
      </c>
      <c r="W6" s="18">
        <v>0.30260126491115574</v>
      </c>
      <c r="X6" s="18">
        <v>-0.22311346116723646</v>
      </c>
      <c r="Y6" s="12">
        <v>0.21376744446081281</v>
      </c>
    </row>
    <row r="7" spans="1:25" s="19" customFormat="1" ht="15.75" thickBot="1" x14ac:dyDescent="0.3">
      <c r="A7" s="18" t="s">
        <v>59</v>
      </c>
      <c r="B7" s="18">
        <v>-0.19470282058605831</v>
      </c>
      <c r="C7" s="22">
        <v>-0.95047016858071798</v>
      </c>
      <c r="D7" s="22">
        <v>0.9682773658629108</v>
      </c>
      <c r="E7" s="22">
        <v>-0.99598360280997855</v>
      </c>
      <c r="F7" s="18">
        <v>-0.25992374051691075</v>
      </c>
      <c r="G7" s="18">
        <v>1</v>
      </c>
      <c r="H7" s="18">
        <v>0.10512846524518672</v>
      </c>
      <c r="I7" s="18">
        <v>5.952228031545264E-2</v>
      </c>
      <c r="J7" s="18">
        <v>0.29808042746951841</v>
      </c>
      <c r="K7" s="18">
        <v>5.6958187984585421E-2</v>
      </c>
      <c r="L7" s="18">
        <v>9.5463657250124748E-2</v>
      </c>
      <c r="M7" s="22">
        <v>0.99701264904305764</v>
      </c>
      <c r="N7" s="18">
        <v>-0.60177189814150023</v>
      </c>
      <c r="O7" s="18">
        <v>0.20097558373999208</v>
      </c>
      <c r="P7" s="18">
        <v>-0.26824370342324833</v>
      </c>
      <c r="Q7" s="18">
        <v>4.2559900280635853E-2</v>
      </c>
      <c r="R7" s="18">
        <v>-1.6213550431401793E-2</v>
      </c>
      <c r="S7" s="18">
        <v>0.95047016858071798</v>
      </c>
      <c r="T7" s="18">
        <v>5.2162663442313136E-2</v>
      </c>
      <c r="U7" s="18">
        <v>3.8667896394452103E-2</v>
      </c>
      <c r="V7" s="18">
        <v>4.434202267475866E-2</v>
      </c>
      <c r="W7" s="18">
        <v>-0.26824370342324827</v>
      </c>
      <c r="X7" s="22">
        <v>0.99701264904305786</v>
      </c>
      <c r="Y7" s="21">
        <v>3.1299669176122633E-2</v>
      </c>
    </row>
    <row r="8" spans="1:25" s="19" customFormat="1" ht="15.75" thickBot="1" x14ac:dyDescent="0.3">
      <c r="A8" s="18" t="s">
        <v>60</v>
      </c>
      <c r="B8" s="18">
        <v>-7.5287168227475054E-2</v>
      </c>
      <c r="C8" s="18">
        <v>-0.17571542080463087</v>
      </c>
      <c r="D8" s="18">
        <v>0.17728610277439819</v>
      </c>
      <c r="E8" s="18">
        <v>-7.6857503933358842E-2</v>
      </c>
      <c r="F8" s="18">
        <v>-0.2796689003540615</v>
      </c>
      <c r="G8" s="18">
        <v>0.10512846524518672</v>
      </c>
      <c r="H8" s="18">
        <v>1</v>
      </c>
      <c r="I8" s="18">
        <v>-0.24040077697462517</v>
      </c>
      <c r="J8" s="18">
        <v>1.6534500624456945E-2</v>
      </c>
      <c r="K8" s="18">
        <v>-0.12148789930042729</v>
      </c>
      <c r="L8" s="18">
        <v>3.2698273576651476E-2</v>
      </c>
      <c r="M8" s="18">
        <v>7.2957556626251807E-2</v>
      </c>
      <c r="N8" s="18">
        <v>-0.10560305407527046</v>
      </c>
      <c r="O8" s="18">
        <v>0.56092913508259501</v>
      </c>
      <c r="P8" s="18">
        <v>2.0467052860687319E-2</v>
      </c>
      <c r="Q8" s="18">
        <v>-4.1160013614981929E-2</v>
      </c>
      <c r="R8" s="18">
        <v>1.856405272352667E-2</v>
      </c>
      <c r="S8" s="18">
        <v>0.17571542080463087</v>
      </c>
      <c r="T8" s="18">
        <v>-0.16524853966572434</v>
      </c>
      <c r="U8" s="18">
        <v>-3.3975607170365352E-2</v>
      </c>
      <c r="V8" s="18">
        <v>-9.7242031800475109E-2</v>
      </c>
      <c r="W8" s="18">
        <v>2.0467052860687319E-2</v>
      </c>
      <c r="X8" s="18">
        <v>7.2957556626251793E-2</v>
      </c>
      <c r="Y8" s="21">
        <v>-7.110020498991676E-2</v>
      </c>
    </row>
    <row r="9" spans="1:25" ht="15.75" thickBot="1" x14ac:dyDescent="0.3">
      <c r="A9" s="11" t="s">
        <v>61</v>
      </c>
      <c r="B9" s="11">
        <v>0.48038446141526137</v>
      </c>
      <c r="C9" s="11">
        <v>6.6202980114676221E-2</v>
      </c>
      <c r="D9" s="18">
        <v>-1.8194793686639087E-2</v>
      </c>
      <c r="E9" s="18">
        <v>-0.10910443785123979</v>
      </c>
      <c r="F9" s="11">
        <v>0.60989102655700389</v>
      </c>
      <c r="G9" s="18">
        <v>5.952228031545264E-2</v>
      </c>
      <c r="H9" s="18">
        <v>-0.24040077697462517</v>
      </c>
      <c r="I9" s="11">
        <v>1</v>
      </c>
      <c r="J9" s="11">
        <v>-8.5259505037430794E-2</v>
      </c>
      <c r="K9" s="11">
        <v>-0.12991342879827333</v>
      </c>
      <c r="L9" s="11">
        <v>-1.1453351251464395E-2</v>
      </c>
      <c r="M9" s="18">
        <v>0.10577698435926695</v>
      </c>
      <c r="N9" s="18">
        <v>-0.11004663084691534</v>
      </c>
      <c r="O9" s="11">
        <v>-0.38670394357848514</v>
      </c>
      <c r="P9" s="18">
        <v>0.10114469951238066</v>
      </c>
      <c r="Q9" s="18">
        <v>-0.26848478264228148</v>
      </c>
      <c r="R9" s="18">
        <v>6.1787927798766532E-2</v>
      </c>
      <c r="S9" s="18">
        <v>-6.6202980114676194E-2</v>
      </c>
      <c r="T9" s="11">
        <v>0.26192605985915429</v>
      </c>
      <c r="U9" s="11">
        <v>-0.22455411080180751</v>
      </c>
      <c r="V9" s="11">
        <v>-1.900537384260282E-2</v>
      </c>
      <c r="W9" s="18">
        <v>0.10114469951238071</v>
      </c>
      <c r="X9" s="18">
        <v>0.10577698435926697</v>
      </c>
      <c r="Y9" s="12">
        <v>0.22803077359797916</v>
      </c>
    </row>
    <row r="10" spans="1:25" ht="15.75" thickBot="1" x14ac:dyDescent="0.3">
      <c r="A10" s="11" t="s">
        <v>62</v>
      </c>
      <c r="B10" s="11">
        <v>-0.30863318993728278</v>
      </c>
      <c r="C10" s="11">
        <v>-0.2664530459536858</v>
      </c>
      <c r="D10" s="18">
        <v>0.27495090381108145</v>
      </c>
      <c r="E10" s="18">
        <v>-0.27706726788368569</v>
      </c>
      <c r="F10" s="11">
        <v>-0.10331683281177709</v>
      </c>
      <c r="G10" s="18">
        <v>0.29808042746951841</v>
      </c>
      <c r="H10" s="18">
        <v>1.6534500624456945E-2</v>
      </c>
      <c r="I10" s="11">
        <v>-8.5259505037430794E-2</v>
      </c>
      <c r="J10" s="11">
        <v>1</v>
      </c>
      <c r="K10" s="11">
        <v>0.26431011539828086</v>
      </c>
      <c r="L10" s="11">
        <v>0.22138320031369271</v>
      </c>
      <c r="M10" s="18">
        <v>0.28548908697680031</v>
      </c>
      <c r="N10" s="18">
        <v>-3.9498922130898208E-2</v>
      </c>
      <c r="O10" s="11">
        <v>-0.1055588933640868</v>
      </c>
      <c r="P10" s="18">
        <v>-7.4127331977772298E-2</v>
      </c>
      <c r="Q10" s="18">
        <v>-3.9496909612983674E-2</v>
      </c>
      <c r="R10" s="18">
        <v>-0.12884387236168185</v>
      </c>
      <c r="S10" s="18">
        <v>0.26645304595368574</v>
      </c>
      <c r="T10" s="11">
        <v>0.2011860207181865</v>
      </c>
      <c r="U10" s="11">
        <v>0.11306846399556313</v>
      </c>
      <c r="V10" s="11">
        <v>8.8105409974582438E-2</v>
      </c>
      <c r="W10" s="18">
        <v>-7.4127331977772312E-2</v>
      </c>
      <c r="X10" s="18">
        <v>0.28548908697680031</v>
      </c>
      <c r="Y10" s="12">
        <v>-0.19687263322343873</v>
      </c>
    </row>
    <row r="11" spans="1:25" ht="15.75" thickBot="1" x14ac:dyDescent="0.3">
      <c r="A11" s="11" t="s">
        <v>63</v>
      </c>
      <c r="B11" s="11">
        <v>-0.22544862408064517</v>
      </c>
      <c r="C11" s="11">
        <v>-6.9977712175752244E-2</v>
      </c>
      <c r="D11" s="18">
        <v>3.781544527234338E-2</v>
      </c>
      <c r="E11" s="18">
        <v>-4.6054302857274465E-2</v>
      </c>
      <c r="F11" s="11">
        <v>-0.20095307212855534</v>
      </c>
      <c r="G11" s="18">
        <v>5.6958187984585421E-2</v>
      </c>
      <c r="H11" s="18">
        <v>-0.12148789930042729</v>
      </c>
      <c r="I11" s="11">
        <v>-0.12991342879827333</v>
      </c>
      <c r="J11" s="11">
        <v>0.26431011539828086</v>
      </c>
      <c r="K11" s="11">
        <v>1</v>
      </c>
      <c r="L11" s="11">
        <v>-4.8888373676007874E-2</v>
      </c>
      <c r="M11" s="18">
        <v>4.4693669575441373E-2</v>
      </c>
      <c r="N11" s="18">
        <v>-3.2351849947350408E-2</v>
      </c>
      <c r="O11" s="11">
        <v>-0.14922940467125301</v>
      </c>
      <c r="P11" s="18">
        <v>6.2078675858174531E-2</v>
      </c>
      <c r="Q11" s="18">
        <v>-5.5091760822796404E-2</v>
      </c>
      <c r="R11" s="18">
        <v>3.0517948291084968E-2</v>
      </c>
      <c r="S11" s="18">
        <v>6.9977712175752244E-2</v>
      </c>
      <c r="T11" s="11">
        <v>-2.9128976549685982E-2</v>
      </c>
      <c r="U11" s="11">
        <v>-4.0289958620164476E-2</v>
      </c>
      <c r="V11" s="11">
        <v>-5.4622505567418329E-2</v>
      </c>
      <c r="W11" s="18">
        <v>6.2078675858174476E-2</v>
      </c>
      <c r="X11" s="18">
        <v>4.469366957544138E-2</v>
      </c>
      <c r="Y11" s="12">
        <v>-4.7185393291093405E-2</v>
      </c>
    </row>
    <row r="12" spans="1:25" ht="15.75" thickBot="1" x14ac:dyDescent="0.3">
      <c r="A12" s="11" t="s">
        <v>64</v>
      </c>
      <c r="B12" s="11">
        <v>-0.18646637227169521</v>
      </c>
      <c r="C12" s="11">
        <v>-8.5950577273846088E-3</v>
      </c>
      <c r="D12" s="18">
        <v>2.9945314504635209E-2</v>
      </c>
      <c r="E12" s="18">
        <v>-5.0800737487781793E-2</v>
      </c>
      <c r="F12" s="11">
        <v>-9.6792855825147447E-2</v>
      </c>
      <c r="G12" s="18">
        <v>9.5463657250124748E-2</v>
      </c>
      <c r="H12" s="18">
        <v>3.2698273576651476E-2</v>
      </c>
      <c r="I12" s="11">
        <v>-1.1453351251464395E-2</v>
      </c>
      <c r="J12" s="11">
        <v>0.22138320031369271</v>
      </c>
      <c r="K12" s="11">
        <v>-4.8888373676007874E-2</v>
      </c>
      <c r="L12" s="11">
        <v>1</v>
      </c>
      <c r="M12" s="18">
        <v>9.8961212015389044E-2</v>
      </c>
      <c r="N12" s="18">
        <v>0.64652488368721606</v>
      </c>
      <c r="O12" s="11">
        <v>-0.15133050689733737</v>
      </c>
      <c r="P12" s="18">
        <v>0.16453503175795056</v>
      </c>
      <c r="Q12" s="18">
        <v>-6.6394527778084619E-2</v>
      </c>
      <c r="R12" s="18">
        <v>2.804315092754129E-2</v>
      </c>
      <c r="S12" s="18">
        <v>8.5950577273846123E-3</v>
      </c>
      <c r="T12" s="11">
        <v>0.40070849254519814</v>
      </c>
      <c r="U12" s="11">
        <v>-3.7771286718176512E-2</v>
      </c>
      <c r="V12" s="11">
        <v>-2.589922688120266E-2</v>
      </c>
      <c r="W12" s="18">
        <v>0.16453503175795059</v>
      </c>
      <c r="X12" s="18">
        <v>9.8961212015389058E-2</v>
      </c>
      <c r="Y12" s="12">
        <v>-3.1662511970798848E-2</v>
      </c>
    </row>
    <row r="13" spans="1:25" s="19" customFormat="1" ht="15.75" thickBot="1" x14ac:dyDescent="0.3">
      <c r="A13" s="18" t="s">
        <v>65</v>
      </c>
      <c r="B13" s="18">
        <v>-0.16576403738561607</v>
      </c>
      <c r="C13" s="22">
        <v>-0.94148247036802168</v>
      </c>
      <c r="D13" s="22">
        <v>0.96111968954217741</v>
      </c>
      <c r="E13" s="22">
        <v>-0.99859687932640495</v>
      </c>
      <c r="F13" s="18">
        <v>-0.22311346116723652</v>
      </c>
      <c r="G13" s="22">
        <v>0.99701264904305764</v>
      </c>
      <c r="H13" s="18">
        <v>7.2957556626251807E-2</v>
      </c>
      <c r="I13" s="18">
        <v>0.10577698435926695</v>
      </c>
      <c r="J13" s="18">
        <v>0.28548908697680031</v>
      </c>
      <c r="K13" s="18">
        <v>4.4693669575441373E-2</v>
      </c>
      <c r="L13" s="18">
        <v>9.8961212015389044E-2</v>
      </c>
      <c r="M13" s="18">
        <v>1</v>
      </c>
      <c r="N13" s="18">
        <v>-0.59687398148345416</v>
      </c>
      <c r="O13" s="18">
        <v>0.15643135865849253</v>
      </c>
      <c r="P13" s="18">
        <v>-0.27465383961829892</v>
      </c>
      <c r="Q13" s="18">
        <v>4.1596712178815158E-2</v>
      </c>
      <c r="R13" s="18">
        <v>-1.3873523261323191E-2</v>
      </c>
      <c r="S13" s="18">
        <v>0.94148247036802168</v>
      </c>
      <c r="T13" s="18">
        <v>7.1328345779926944E-2</v>
      </c>
      <c r="U13" s="18">
        <v>3.8204433507313638E-2</v>
      </c>
      <c r="V13" s="18">
        <v>4.9537872541918757E-2</v>
      </c>
      <c r="W13" s="18">
        <v>-0.27465383961829876</v>
      </c>
      <c r="X13" s="18">
        <v>0.99999999999999978</v>
      </c>
      <c r="Y13" s="21">
        <v>3.2101269311024715E-2</v>
      </c>
    </row>
    <row r="14" spans="1:25" s="19" customFormat="1" ht="15.75" thickBot="1" x14ac:dyDescent="0.3">
      <c r="A14" s="18" t="s">
        <v>66</v>
      </c>
      <c r="B14" s="18">
        <v>-4.7764146767207603E-2</v>
      </c>
      <c r="C14" s="18">
        <v>0.5765580866710015</v>
      </c>
      <c r="D14" s="18">
        <v>-0.61099582126253327</v>
      </c>
      <c r="E14" s="18">
        <v>0.63741113130055405</v>
      </c>
      <c r="F14" s="18">
        <v>5.1528943208706102E-2</v>
      </c>
      <c r="G14" s="18">
        <v>-0.60177189814150023</v>
      </c>
      <c r="H14" s="18">
        <v>-0.10560305407527046</v>
      </c>
      <c r="I14" s="18">
        <v>-0.11004663084691534</v>
      </c>
      <c r="J14" s="18">
        <v>-3.9498922130898208E-2</v>
      </c>
      <c r="K14" s="18">
        <v>-3.2351849947350408E-2</v>
      </c>
      <c r="L14" s="18">
        <v>0.64652488368721606</v>
      </c>
      <c r="M14" s="18">
        <v>-0.59687398148345416</v>
      </c>
      <c r="N14" s="18">
        <v>1</v>
      </c>
      <c r="O14" s="18">
        <v>-0.25851313062674192</v>
      </c>
      <c r="P14" s="18">
        <v>0.38642810250215143</v>
      </c>
      <c r="Q14" s="18">
        <v>-7.0682608679552492E-2</v>
      </c>
      <c r="R14" s="18">
        <v>1.1949870364316311E-2</v>
      </c>
      <c r="S14" s="18">
        <v>-0.57655808667100161</v>
      </c>
      <c r="T14" s="18">
        <v>6.1071756834481204E-2</v>
      </c>
      <c r="U14" s="18">
        <v>-5.5846589763927278E-2</v>
      </c>
      <c r="V14" s="18">
        <v>-6.0619298465106393E-2</v>
      </c>
      <c r="W14" s="18">
        <v>0.38642810250215126</v>
      </c>
      <c r="X14" s="18">
        <v>-0.59687398148345394</v>
      </c>
      <c r="Y14" s="21">
        <v>-4.9682964918354722E-2</v>
      </c>
    </row>
    <row r="15" spans="1:25" ht="15.75" thickBot="1" x14ac:dyDescent="0.3">
      <c r="A15" s="11" t="s">
        <v>67</v>
      </c>
      <c r="B15" s="11">
        <v>-0.36745288484192751</v>
      </c>
      <c r="C15" s="11">
        <v>-0.34691956453801814</v>
      </c>
      <c r="D15" s="18">
        <v>0.33316682013857207</v>
      </c>
      <c r="E15" s="18">
        <v>-0.16786136858522416</v>
      </c>
      <c r="F15" s="11">
        <v>-0.48530431389345041</v>
      </c>
      <c r="G15" s="18">
        <v>0.20097558373999208</v>
      </c>
      <c r="H15" s="18">
        <v>0.56092913508259501</v>
      </c>
      <c r="I15" s="11">
        <v>-0.38670394357848514</v>
      </c>
      <c r="J15" s="11">
        <v>-0.1055588933640868</v>
      </c>
      <c r="K15" s="11">
        <v>-0.14922940467125301</v>
      </c>
      <c r="L15" s="11">
        <v>-0.15133050689733737</v>
      </c>
      <c r="M15" s="18">
        <v>0.15643135865849253</v>
      </c>
      <c r="N15" s="18">
        <v>-0.25851313062674192</v>
      </c>
      <c r="O15" s="11">
        <v>1</v>
      </c>
      <c r="P15" s="18">
        <v>-7.2118760862148745E-2</v>
      </c>
      <c r="Q15" s="18">
        <v>-5.6359237820673598E-2</v>
      </c>
      <c r="R15" s="18">
        <v>-4.9804548341683387E-2</v>
      </c>
      <c r="S15" s="18">
        <v>0.34691956453801814</v>
      </c>
      <c r="T15" s="11">
        <v>-0.25542421031483814</v>
      </c>
      <c r="U15" s="11">
        <v>-7.511478644315564E-2</v>
      </c>
      <c r="V15" s="11">
        <v>-4.7766017170182973E-2</v>
      </c>
      <c r="W15" s="18">
        <v>-7.2118760862148704E-2</v>
      </c>
      <c r="X15" s="18">
        <v>0.15643135865849253</v>
      </c>
      <c r="Y15" s="12">
        <v>-6.922879972133672E-2</v>
      </c>
    </row>
    <row r="16" spans="1:25" s="19" customFormat="1" ht="15.75" thickBot="1" x14ac:dyDescent="0.3">
      <c r="A16" s="18" t="s">
        <v>68</v>
      </c>
      <c r="B16" s="18">
        <v>-1.7227399594514421E-2</v>
      </c>
      <c r="C16" s="18">
        <v>0.24338545795892497</v>
      </c>
      <c r="D16" s="18">
        <v>-0.26373145507800416</v>
      </c>
      <c r="E16" s="18">
        <v>0.2891021000556418</v>
      </c>
      <c r="F16" s="18">
        <v>0.3026012649111558</v>
      </c>
      <c r="G16" s="18">
        <v>-0.26824370342324833</v>
      </c>
      <c r="H16" s="18">
        <v>2.0467052860687319E-2</v>
      </c>
      <c r="I16" s="18">
        <v>0.10114469951238066</v>
      </c>
      <c r="J16" s="18">
        <v>-7.4127331977772298E-2</v>
      </c>
      <c r="K16" s="18">
        <v>6.2078675858174531E-2</v>
      </c>
      <c r="L16" s="18">
        <v>0.16453503175795056</v>
      </c>
      <c r="M16" s="18">
        <v>-0.27465383961829892</v>
      </c>
      <c r="N16" s="18">
        <v>0.38642810250215143</v>
      </c>
      <c r="O16" s="18">
        <v>-7.2118760862148745E-2</v>
      </c>
      <c r="P16" s="18">
        <v>1</v>
      </c>
      <c r="Q16" s="18">
        <v>-0.21084537492850999</v>
      </c>
      <c r="R16" s="18">
        <v>6.3812522422628762E-2</v>
      </c>
      <c r="S16" s="18">
        <v>-0.24338545795892497</v>
      </c>
      <c r="T16" s="18">
        <v>-9.4948034737037279E-2</v>
      </c>
      <c r="U16" s="18">
        <v>-0.19367654541650947</v>
      </c>
      <c r="V16" s="18">
        <v>2.7333024969404509E-2</v>
      </c>
      <c r="W16" s="18">
        <v>1.0000000000000002</v>
      </c>
      <c r="X16" s="18">
        <v>-0.27465383961829881</v>
      </c>
      <c r="Y16" s="21">
        <v>0.20161026451690534</v>
      </c>
    </row>
    <row r="17" spans="1:25" s="19" customFormat="1" ht="15.75" thickBot="1" x14ac:dyDescent="0.3">
      <c r="A17" s="18" t="s">
        <v>69</v>
      </c>
      <c r="B17" s="18">
        <v>-9.9780265494019329E-3</v>
      </c>
      <c r="C17" s="18">
        <v>-5.0721166187920129E-2</v>
      </c>
      <c r="D17" s="18">
        <v>6.41475968216349E-2</v>
      </c>
      <c r="E17" s="18">
        <v>-4.4515124118188684E-2</v>
      </c>
      <c r="F17" s="18">
        <v>-0.29320256398336503</v>
      </c>
      <c r="G17" s="18">
        <v>4.2559900280635853E-2</v>
      </c>
      <c r="H17" s="18">
        <v>-4.1160013614981929E-2</v>
      </c>
      <c r="I17" s="18">
        <v>-0.26848478264228148</v>
      </c>
      <c r="J17" s="18">
        <v>-3.9496909612983674E-2</v>
      </c>
      <c r="K17" s="18">
        <v>-5.5091760822796404E-2</v>
      </c>
      <c r="L17" s="18">
        <v>-6.6394527778084619E-2</v>
      </c>
      <c r="M17" s="18">
        <v>4.1596712178815158E-2</v>
      </c>
      <c r="N17" s="18">
        <v>-7.0682608679552492E-2</v>
      </c>
      <c r="O17" s="18">
        <v>-5.6359237820673598E-2</v>
      </c>
      <c r="P17" s="18">
        <v>-0.21084537492850999</v>
      </c>
      <c r="Q17" s="18">
        <v>1</v>
      </c>
      <c r="R17" s="18">
        <v>3.1196993987931902E-2</v>
      </c>
      <c r="S17" s="18">
        <v>5.0721166187920129E-2</v>
      </c>
      <c r="T17" s="18">
        <v>2.4217295423245726E-2</v>
      </c>
      <c r="U17" s="18">
        <v>0.90143539622386848</v>
      </c>
      <c r="V17" s="18">
        <v>0.10819888351475314</v>
      </c>
      <c r="W17" s="18">
        <v>-0.21084537492850999</v>
      </c>
      <c r="X17" s="18">
        <v>4.1596712178815179E-2</v>
      </c>
      <c r="Y17" s="21">
        <v>-0.21120556911249147</v>
      </c>
    </row>
    <row r="18" spans="1:25" s="19" customFormat="1" ht="15.75" thickBot="1" x14ac:dyDescent="0.3">
      <c r="A18" s="18" t="s">
        <v>70</v>
      </c>
      <c r="B18" s="18">
        <v>8.9015061613086352E-2</v>
      </c>
      <c r="C18" s="18">
        <v>5.1592548051497537E-2</v>
      </c>
      <c r="D18" s="18">
        <v>-2.2102356372132381E-2</v>
      </c>
      <c r="E18" s="18">
        <v>1.4810721700246034E-2</v>
      </c>
      <c r="F18" s="18">
        <v>6.5370395154062344E-2</v>
      </c>
      <c r="G18" s="18">
        <v>-1.6213550431401793E-2</v>
      </c>
      <c r="H18" s="18">
        <v>1.856405272352667E-2</v>
      </c>
      <c r="I18" s="18">
        <v>6.1787927798766532E-2</v>
      </c>
      <c r="J18" s="18">
        <v>-0.12884387236168185</v>
      </c>
      <c r="K18" s="18">
        <v>3.0517948291084968E-2</v>
      </c>
      <c r="L18" s="18">
        <v>2.804315092754129E-2</v>
      </c>
      <c r="M18" s="18">
        <v>-1.3873523261323191E-2</v>
      </c>
      <c r="N18" s="18">
        <v>1.1949870364316311E-2</v>
      </c>
      <c r="O18" s="18">
        <v>-4.9804548341683387E-2</v>
      </c>
      <c r="P18" s="18">
        <v>6.3812522422628762E-2</v>
      </c>
      <c r="Q18" s="18">
        <v>3.1196993987931902E-2</v>
      </c>
      <c r="R18" s="18">
        <v>1</v>
      </c>
      <c r="S18" s="18">
        <v>-5.1592548051497551E-2</v>
      </c>
      <c r="T18" s="18">
        <v>5.4567527947387715E-2</v>
      </c>
      <c r="U18" s="18">
        <v>3.0834452235368234E-2</v>
      </c>
      <c r="V18" s="18">
        <v>3.5991597104802008E-2</v>
      </c>
      <c r="W18" s="18">
        <v>6.3812522422628762E-2</v>
      </c>
      <c r="X18" s="18">
        <v>-1.3873523261323186E-2</v>
      </c>
      <c r="Y18" s="21">
        <v>1.4790694395889932E-2</v>
      </c>
    </row>
    <row r="19" spans="1:25" s="19" customFormat="1" ht="15.75" thickBot="1" x14ac:dyDescent="0.3">
      <c r="A19" s="18" t="s">
        <v>71</v>
      </c>
      <c r="B19" s="18">
        <v>-0.29790981092724994</v>
      </c>
      <c r="C19" s="18">
        <v>-1</v>
      </c>
      <c r="D19" s="18">
        <v>0.98670349121263845</v>
      </c>
      <c r="E19" s="18">
        <v>-0.94307467780037846</v>
      </c>
      <c r="F19" s="18">
        <v>-0.42986384827714941</v>
      </c>
      <c r="G19" s="18">
        <v>0.95047016858071798</v>
      </c>
      <c r="H19" s="18">
        <v>0.17571542080463087</v>
      </c>
      <c r="I19" s="18">
        <v>-6.6202980114676194E-2</v>
      </c>
      <c r="J19" s="18">
        <v>0.26645304595368574</v>
      </c>
      <c r="K19" s="18">
        <v>6.9977712175752244E-2</v>
      </c>
      <c r="L19" s="18">
        <v>8.5950577273846123E-3</v>
      </c>
      <c r="M19" s="18">
        <v>0.94148247036802168</v>
      </c>
      <c r="N19" s="18">
        <v>-0.57655808667100161</v>
      </c>
      <c r="O19" s="18">
        <v>0.34691956453801814</v>
      </c>
      <c r="P19" s="18">
        <v>-0.24338545795892497</v>
      </c>
      <c r="Q19" s="18">
        <v>5.0721166187920129E-2</v>
      </c>
      <c r="R19" s="18">
        <v>-5.1592548051497551E-2</v>
      </c>
      <c r="S19" s="18">
        <v>1</v>
      </c>
      <c r="T19" s="18">
        <v>-0.13579514057005865</v>
      </c>
      <c r="U19" s="18">
        <v>4.4599857693884137E-2</v>
      </c>
      <c r="V19" s="18">
        <v>1.7562420033976227E-2</v>
      </c>
      <c r="W19" s="18">
        <v>-0.24338545795892477</v>
      </c>
      <c r="X19" s="18">
        <v>0.9414824703680218</v>
      </c>
      <c r="Y19" s="21">
        <v>3.3297980957168648E-2</v>
      </c>
    </row>
    <row r="20" spans="1:25" ht="15.75" thickBot="1" x14ac:dyDescent="0.3">
      <c r="A20" s="11" t="s">
        <v>72</v>
      </c>
      <c r="B20" s="11">
        <v>-0.11674416291029974</v>
      </c>
      <c r="C20" s="11">
        <v>0.13579514057005865</v>
      </c>
      <c r="D20" s="18">
        <v>-4.013997518017072E-3</v>
      </c>
      <c r="E20" s="18">
        <v>-6.361461316578898E-2</v>
      </c>
      <c r="F20" s="11">
        <v>0.18024697557381755</v>
      </c>
      <c r="G20" s="18">
        <v>5.2162663442313136E-2</v>
      </c>
      <c r="H20" s="18">
        <v>-0.16524853966572434</v>
      </c>
      <c r="I20" s="11">
        <v>0.26192605985915429</v>
      </c>
      <c r="J20" s="11">
        <v>0.2011860207181865</v>
      </c>
      <c r="K20" s="11">
        <v>-2.9128976549685982E-2</v>
      </c>
      <c r="L20" s="11">
        <v>0.40070849254519814</v>
      </c>
      <c r="M20" s="18">
        <v>7.1328345779926944E-2</v>
      </c>
      <c r="N20" s="18">
        <v>6.1071756834481204E-2</v>
      </c>
      <c r="O20" s="11">
        <v>-0.25542421031483814</v>
      </c>
      <c r="P20" s="18">
        <v>-9.4948034737037279E-2</v>
      </c>
      <c r="Q20" s="18">
        <v>2.4217295423245726E-2</v>
      </c>
      <c r="R20" s="18">
        <v>5.4567527947387715E-2</v>
      </c>
      <c r="S20" s="18">
        <v>-0.13579514057005865</v>
      </c>
      <c r="T20" s="11">
        <v>1</v>
      </c>
      <c r="U20" s="11">
        <v>7.3908265717038374E-2</v>
      </c>
      <c r="V20" s="11">
        <v>0.19873067718335385</v>
      </c>
      <c r="W20" s="18">
        <v>-9.4948034737037293E-2</v>
      </c>
      <c r="X20" s="18">
        <v>7.1328345779926944E-2</v>
      </c>
      <c r="Y20" s="12">
        <v>-7.4190179953030178E-2</v>
      </c>
    </row>
    <row r="21" spans="1:25" ht="15.75" thickBot="1" x14ac:dyDescent="0.3">
      <c r="A21" s="11" t="s">
        <v>73</v>
      </c>
      <c r="B21" s="11">
        <v>-0.10205127371257013</v>
      </c>
      <c r="C21" s="11">
        <v>-4.4599857693884144E-2</v>
      </c>
      <c r="D21" s="18">
        <v>5.3764741342416281E-2</v>
      </c>
      <c r="E21" s="18">
        <v>-4.0535261100753936E-2</v>
      </c>
      <c r="F21" s="11">
        <v>-0.24917047547205037</v>
      </c>
      <c r="G21" s="18">
        <v>3.8667896394452103E-2</v>
      </c>
      <c r="H21" s="18">
        <v>-3.3975607170365352E-2</v>
      </c>
      <c r="I21" s="11">
        <v>-0.22455411080180751</v>
      </c>
      <c r="J21" s="11">
        <v>0.11306846399556313</v>
      </c>
      <c r="K21" s="11">
        <v>-4.0289958620164476E-2</v>
      </c>
      <c r="L21" s="11">
        <v>-3.7771286718176512E-2</v>
      </c>
      <c r="M21" s="18">
        <v>3.8204433507313638E-2</v>
      </c>
      <c r="N21" s="18">
        <v>-5.5846589763927278E-2</v>
      </c>
      <c r="O21" s="11">
        <v>-7.511478644315564E-2</v>
      </c>
      <c r="P21" s="18">
        <v>-0.19367654541650947</v>
      </c>
      <c r="Q21" s="18">
        <v>0.90143539622386848</v>
      </c>
      <c r="R21" s="18">
        <v>3.0834452235368234E-2</v>
      </c>
      <c r="S21" s="18">
        <v>4.4599857693884137E-2</v>
      </c>
      <c r="T21" s="11">
        <v>7.3908265717038374E-2</v>
      </c>
      <c r="U21" s="11">
        <v>1</v>
      </c>
      <c r="V21" s="11">
        <v>5.8129687040416017E-2</v>
      </c>
      <c r="W21" s="18">
        <v>-0.19367654541650942</v>
      </c>
      <c r="X21" s="18">
        <v>3.8204433507313638E-2</v>
      </c>
      <c r="Y21" s="12">
        <v>-0.16625807940424983</v>
      </c>
    </row>
    <row r="22" spans="1:25" ht="15.75" thickBot="1" x14ac:dyDescent="0.3">
      <c r="A22" s="11" t="s">
        <v>74</v>
      </c>
      <c r="B22" s="11">
        <v>-0.10961792718177459</v>
      </c>
      <c r="C22" s="11">
        <v>-1.7562420033976223E-2</v>
      </c>
      <c r="D22" s="18">
        <v>7.2790859678587033E-2</v>
      </c>
      <c r="E22" s="18">
        <v>-5.1187372575470243E-2</v>
      </c>
      <c r="F22" s="11">
        <v>-2.1486133391433619E-2</v>
      </c>
      <c r="G22" s="18">
        <v>4.434202267475866E-2</v>
      </c>
      <c r="H22" s="18">
        <v>-9.7242031800475109E-2</v>
      </c>
      <c r="I22" s="11">
        <v>-1.900537384260282E-2</v>
      </c>
      <c r="J22" s="11">
        <v>8.8105409974582438E-2</v>
      </c>
      <c r="K22" s="11">
        <v>-5.4622505567418329E-2</v>
      </c>
      <c r="L22" s="11">
        <v>-2.589922688120266E-2</v>
      </c>
      <c r="M22" s="18">
        <v>4.9537872541918757E-2</v>
      </c>
      <c r="N22" s="18">
        <v>-6.0619298465106393E-2</v>
      </c>
      <c r="O22" s="11">
        <v>-4.7766017170182973E-2</v>
      </c>
      <c r="P22" s="18">
        <v>2.7333024969404509E-2</v>
      </c>
      <c r="Q22" s="18">
        <v>0.10819888351475314</v>
      </c>
      <c r="R22" s="18">
        <v>3.5991597104802008E-2</v>
      </c>
      <c r="S22" s="18">
        <v>1.7562420033976227E-2</v>
      </c>
      <c r="T22" s="11">
        <v>0.19873067718335385</v>
      </c>
      <c r="U22" s="11">
        <v>5.8129687040416017E-2</v>
      </c>
      <c r="V22" s="11">
        <v>1</v>
      </c>
      <c r="W22" s="18">
        <v>2.7333024969404526E-2</v>
      </c>
      <c r="X22" s="18">
        <v>4.9537872541918743E-2</v>
      </c>
      <c r="Y22" s="12">
        <v>-5.0930366257978574E-2</v>
      </c>
    </row>
    <row r="23" spans="1:25" s="19" customFormat="1" ht="15.75" thickBot="1" x14ac:dyDescent="0.3">
      <c r="A23" s="18" t="s">
        <v>75</v>
      </c>
      <c r="B23" s="18">
        <v>-1.7227399594514397E-2</v>
      </c>
      <c r="C23" s="18">
        <v>0.24338545795892477</v>
      </c>
      <c r="D23" s="18">
        <v>-0.26373145507800422</v>
      </c>
      <c r="E23" s="18">
        <v>0.28910210005564163</v>
      </c>
      <c r="F23" s="18">
        <v>0.30260126491115574</v>
      </c>
      <c r="G23" s="18">
        <v>-0.26824370342324827</v>
      </c>
      <c r="H23" s="18">
        <v>2.0467052860687319E-2</v>
      </c>
      <c r="I23" s="18">
        <v>0.10114469951238071</v>
      </c>
      <c r="J23" s="18">
        <v>-7.4127331977772312E-2</v>
      </c>
      <c r="K23" s="18">
        <v>6.2078675858174476E-2</v>
      </c>
      <c r="L23" s="18">
        <v>0.16453503175795059</v>
      </c>
      <c r="M23" s="18">
        <v>-0.27465383961829876</v>
      </c>
      <c r="N23" s="18">
        <v>0.38642810250215126</v>
      </c>
      <c r="O23" s="18">
        <v>-7.2118760862148704E-2</v>
      </c>
      <c r="P23" s="18">
        <v>1.0000000000000002</v>
      </c>
      <c r="Q23" s="18">
        <v>-0.21084537492850999</v>
      </c>
      <c r="R23" s="18">
        <v>6.3812522422628762E-2</v>
      </c>
      <c r="S23" s="18">
        <v>-0.24338545795892477</v>
      </c>
      <c r="T23" s="18">
        <v>-9.4948034737037293E-2</v>
      </c>
      <c r="U23" s="18">
        <v>-0.19367654541650942</v>
      </c>
      <c r="V23" s="18">
        <v>2.7333024969404526E-2</v>
      </c>
      <c r="W23" s="18">
        <v>1</v>
      </c>
      <c r="X23" s="18">
        <v>-0.27465383961829876</v>
      </c>
      <c r="Y23" s="21">
        <v>0.20161026451690525</v>
      </c>
    </row>
    <row r="24" spans="1:25" s="19" customFormat="1" ht="15.75" thickBot="1" x14ac:dyDescent="0.3">
      <c r="A24" s="18" t="s">
        <v>79</v>
      </c>
      <c r="B24" s="18">
        <v>-0.16576403738561607</v>
      </c>
      <c r="C24" s="22">
        <v>-0.9414824703680218</v>
      </c>
      <c r="D24" s="22">
        <v>0.96111968954217752</v>
      </c>
      <c r="E24" s="22">
        <v>-0.99859687932640495</v>
      </c>
      <c r="F24" s="18">
        <v>-0.22311346116723646</v>
      </c>
      <c r="G24" s="22">
        <v>0.99701264904305786</v>
      </c>
      <c r="H24" s="18">
        <v>7.2957556626251793E-2</v>
      </c>
      <c r="I24" s="18">
        <v>0.10577698435926697</v>
      </c>
      <c r="J24" s="18">
        <v>0.28548908697680031</v>
      </c>
      <c r="K24" s="18">
        <v>4.469366957544138E-2</v>
      </c>
      <c r="L24" s="18">
        <v>9.8961212015389058E-2</v>
      </c>
      <c r="M24" s="18">
        <v>0.99999999999999978</v>
      </c>
      <c r="N24" s="18">
        <v>-0.59687398148345394</v>
      </c>
      <c r="O24" s="18">
        <v>0.15643135865849253</v>
      </c>
      <c r="P24" s="18">
        <v>-0.27465383961829881</v>
      </c>
      <c r="Q24" s="18">
        <v>4.1596712178815179E-2</v>
      </c>
      <c r="R24" s="18">
        <v>-1.3873523261323186E-2</v>
      </c>
      <c r="S24" s="18">
        <v>0.9414824703680218</v>
      </c>
      <c r="T24" s="18">
        <v>7.1328345779926944E-2</v>
      </c>
      <c r="U24" s="18">
        <v>3.8204433507313638E-2</v>
      </c>
      <c r="V24" s="18">
        <v>4.9537872541918743E-2</v>
      </c>
      <c r="W24" s="18">
        <v>-0.27465383961829876</v>
      </c>
      <c r="X24" s="18">
        <v>1</v>
      </c>
      <c r="Y24" s="21">
        <v>3.2101269311024694E-2</v>
      </c>
    </row>
    <row r="25" spans="1:25" ht="15.75" thickBot="1" x14ac:dyDescent="0.3">
      <c r="A25" s="12" t="s">
        <v>80</v>
      </c>
      <c r="B25" s="12">
        <v>0.15200862078017854</v>
      </c>
      <c r="C25" s="12">
        <v>-3.3297980957168648E-2</v>
      </c>
      <c r="D25" s="21">
        <v>2.5245484121974252E-2</v>
      </c>
      <c r="E25" s="21">
        <v>-3.373112437788435E-2</v>
      </c>
      <c r="F25" s="12">
        <v>0.21376744446081281</v>
      </c>
      <c r="G25" s="21">
        <v>3.1299669176122633E-2</v>
      </c>
      <c r="H25" s="21">
        <v>-7.110020498991676E-2</v>
      </c>
      <c r="I25" s="12">
        <v>0.22803077359797916</v>
      </c>
      <c r="J25" s="12">
        <v>-0.19687263322343873</v>
      </c>
      <c r="K25" s="12">
        <v>-4.7185393291093405E-2</v>
      </c>
      <c r="L25" s="12">
        <v>-3.1662511970798848E-2</v>
      </c>
      <c r="M25" s="21">
        <v>3.2101269311024715E-2</v>
      </c>
      <c r="N25" s="21">
        <v>-4.9682964918354722E-2</v>
      </c>
      <c r="O25" s="12">
        <v>-6.922879972133672E-2</v>
      </c>
      <c r="P25" s="21">
        <v>0.20161026451690534</v>
      </c>
      <c r="Q25" s="21">
        <v>-0.21120556911249147</v>
      </c>
      <c r="R25" s="21">
        <v>1.4790694395889932E-2</v>
      </c>
      <c r="S25" s="21">
        <v>3.3297980957168648E-2</v>
      </c>
      <c r="T25" s="12">
        <v>-7.4190179953030178E-2</v>
      </c>
      <c r="U25" s="12">
        <v>-0.16625807940424983</v>
      </c>
      <c r="V25" s="12">
        <v>-5.0930366257978574E-2</v>
      </c>
      <c r="W25" s="21">
        <v>0.20161026451690525</v>
      </c>
      <c r="X25" s="21">
        <v>3.2101269311024694E-2</v>
      </c>
      <c r="Y25" s="12">
        <v>1</v>
      </c>
    </row>
    <row r="26" spans="1:25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 spans="1:25" x14ac:dyDescent="0.25">
      <c r="B27" s="11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 spans="1:25" x14ac:dyDescent="0.25">
      <c r="B28" s="11"/>
      <c r="C28" s="11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 spans="1:25" x14ac:dyDescent="0.25">
      <c r="B29" s="11"/>
      <c r="C29" s="11"/>
      <c r="D29" s="1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25" x14ac:dyDescent="0.25">
      <c r="B30" s="11"/>
      <c r="C30" s="11"/>
      <c r="D30" s="11"/>
      <c r="E30" s="11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 spans="1:25" x14ac:dyDescent="0.25">
      <c r="B31" s="11"/>
      <c r="C31" s="11"/>
      <c r="D31" s="11"/>
      <c r="E31" s="11"/>
      <c r="F31" s="11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 spans="1:25" s="14" customFormat="1" x14ac:dyDescent="0.25">
      <c r="B32" s="11"/>
      <c r="C32" s="11"/>
      <c r="D32" s="11"/>
      <c r="E32" s="11"/>
      <c r="F32" s="11"/>
      <c r="G32" s="11"/>
    </row>
    <row r="33" spans="2:25" s="14" customFormat="1" x14ac:dyDescent="0.25">
      <c r="B33" s="11"/>
      <c r="C33" s="11"/>
      <c r="D33" s="11"/>
      <c r="E33" s="11"/>
      <c r="F33" s="11"/>
      <c r="G33" s="11"/>
      <c r="H33" s="11"/>
    </row>
    <row r="34" spans="2:25" x14ac:dyDescent="0.25">
      <c r="B34" s="11"/>
      <c r="C34" s="11"/>
      <c r="D34" s="11"/>
      <c r="E34" s="11"/>
      <c r="F34" s="11"/>
      <c r="G34" s="11"/>
      <c r="H34" s="11"/>
      <c r="I34" s="11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 spans="2:25" x14ac:dyDescent="0.25">
      <c r="B35" s="11"/>
      <c r="C35" s="11"/>
      <c r="D35" s="11"/>
      <c r="E35" s="11"/>
      <c r="F35" s="11"/>
      <c r="G35" s="11"/>
      <c r="H35" s="11"/>
      <c r="I35" s="11"/>
      <c r="J35" s="11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 spans="2:25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 spans="2:25" x14ac:dyDescent="0.2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 spans="2:25" s="14" customFormat="1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2:25" s="14" customFormat="1" x14ac:dyDescent="0.25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2:25" x14ac:dyDescent="0.2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 spans="2:25" x14ac:dyDescent="0.2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4"/>
      <c r="R41" s="14"/>
      <c r="S41" s="14"/>
      <c r="T41" s="14"/>
      <c r="U41" s="14"/>
      <c r="V41" s="14"/>
      <c r="W41" s="14"/>
      <c r="X41" s="14"/>
      <c r="Y41" s="14"/>
    </row>
    <row r="42" spans="2:25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4"/>
      <c r="S42" s="14"/>
      <c r="T42" s="14"/>
      <c r="U42" s="14"/>
      <c r="V42" s="14"/>
      <c r="W42" s="14"/>
      <c r="X42" s="14"/>
      <c r="Y42" s="14"/>
    </row>
    <row r="43" spans="2:25" x14ac:dyDescent="0.2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4"/>
      <c r="T43" s="14"/>
      <c r="U43" s="14"/>
      <c r="V43" s="14"/>
      <c r="W43" s="14"/>
      <c r="X43" s="14"/>
      <c r="Y43" s="14"/>
    </row>
    <row r="44" spans="2:25" x14ac:dyDescent="0.2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4"/>
      <c r="U44" s="14"/>
      <c r="V44" s="14"/>
      <c r="W44" s="14"/>
      <c r="X44" s="14"/>
      <c r="Y44" s="14"/>
    </row>
    <row r="45" spans="2:25" x14ac:dyDescent="0.2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4"/>
      <c r="V45" s="14"/>
      <c r="W45" s="14"/>
      <c r="X45" s="14"/>
      <c r="Y45" s="14"/>
    </row>
    <row r="46" spans="2:25" x14ac:dyDescent="0.2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4"/>
      <c r="W46" s="14"/>
      <c r="X46" s="14"/>
      <c r="Y46" s="14"/>
    </row>
    <row r="47" spans="2:25" x14ac:dyDescent="0.2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4"/>
      <c r="X47" s="14"/>
      <c r="Y47" s="14"/>
    </row>
    <row r="48" spans="2:25" s="14" customFormat="1" x14ac:dyDescent="0.2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5" s="14" customFormat="1" x14ac:dyDescent="0.2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2:25" ht="15.75" thickBot="1" x14ac:dyDescent="0.3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2"/>
    </row>
    <row r="51" spans="2:25" x14ac:dyDescent="0.25"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 spans="2:25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2:25" x14ac:dyDescent="0.25"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2:25" x14ac:dyDescent="0.25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 spans="2:25" x14ac:dyDescent="0.25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 spans="2:25" x14ac:dyDescent="0.25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 spans="2:25" x14ac:dyDescent="0.25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 spans="2:25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 spans="2:25" x14ac:dyDescent="0.25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 spans="2:25" x14ac:dyDescent="0.25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 spans="2:25" x14ac:dyDescent="0.2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 spans="2:25" x14ac:dyDescent="0.25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 spans="2:25" x14ac:dyDescent="0.25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 spans="2:25" x14ac:dyDescent="0.25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 spans="2:24" x14ac:dyDescent="0.25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 spans="2:24" x14ac:dyDescent="0.2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 spans="2:24" x14ac:dyDescent="0.25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 spans="2:24" x14ac:dyDescent="0.2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 spans="2:24" x14ac:dyDescent="0.25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 spans="2:24" x14ac:dyDescent="0.25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 spans="2:24" x14ac:dyDescent="0.25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 spans="2:24" x14ac:dyDescent="0.25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 spans="2:24" x14ac:dyDescent="0.25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 spans="2:24" x14ac:dyDescent="0.25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 spans="2:24" x14ac:dyDescent="0.25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 spans="2:24" x14ac:dyDescent="0.2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 spans="2:24" x14ac:dyDescent="0.25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 spans="2:24" x14ac:dyDescent="0.25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 spans="2:24" x14ac:dyDescent="0.2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 spans="2:24" x14ac:dyDescent="0.25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 spans="2:24" x14ac:dyDescent="0.25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 spans="2:24" x14ac:dyDescent="0.25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 spans="2:24" x14ac:dyDescent="0.25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 spans="2:24" x14ac:dyDescent="0.25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 spans="2:24" x14ac:dyDescent="0.25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 spans="2:24" x14ac:dyDescent="0.25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 spans="2:24" x14ac:dyDescent="0.25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 spans="2:24" x14ac:dyDescent="0.25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 spans="2:24" x14ac:dyDescent="0.25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 spans="2:24" x14ac:dyDescent="0.25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 spans="2:24" x14ac:dyDescent="0.25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 spans="2:24" x14ac:dyDescent="0.2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 spans="2:24" x14ac:dyDescent="0.25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 spans="2:24" x14ac:dyDescent="0.25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 spans="2:24" x14ac:dyDescent="0.25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 spans="2:24" x14ac:dyDescent="0.25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 spans="2:24" x14ac:dyDescent="0.25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 spans="2:24" x14ac:dyDescent="0.25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 spans="2:24" x14ac:dyDescent="0.25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 spans="2:24" x14ac:dyDescent="0.25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 spans="2:24" x14ac:dyDescent="0.25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 spans="2:24" x14ac:dyDescent="0.25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 spans="2:24" x14ac:dyDescent="0.25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 spans="2:24" x14ac:dyDescent="0.25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 spans="2:24" x14ac:dyDescent="0.2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 spans="2:24" x14ac:dyDescent="0.25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 spans="2:24" x14ac:dyDescent="0.25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 spans="2:24" x14ac:dyDescent="0.25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 spans="2:24" x14ac:dyDescent="0.25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 spans="2:24" x14ac:dyDescent="0.25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 spans="2:24" x14ac:dyDescent="0.25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 spans="2:24" x14ac:dyDescent="0.25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 spans="2:24" x14ac:dyDescent="0.25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 spans="2:24" x14ac:dyDescent="0.25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 spans="2:24" x14ac:dyDescent="0.25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 spans="2:24" x14ac:dyDescent="0.25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 spans="2:24" x14ac:dyDescent="0.25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 spans="2:24" x14ac:dyDescent="0.2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 spans="2:24" x14ac:dyDescent="0.25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 spans="2:24" x14ac:dyDescent="0.25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 spans="2:24" x14ac:dyDescent="0.25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 spans="2:24" x14ac:dyDescent="0.25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 spans="2:24" x14ac:dyDescent="0.25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 spans="2:24" x14ac:dyDescent="0.25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2:24" x14ac:dyDescent="0.25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2:24" x14ac:dyDescent="0.25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2:24" x14ac:dyDescent="0.25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2:24" x14ac:dyDescent="0.25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2:24" x14ac:dyDescent="0.25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 spans="2:24" x14ac:dyDescent="0.25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 spans="2:24" x14ac:dyDescent="0.25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 spans="2:24" x14ac:dyDescent="0.25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 spans="2:24" x14ac:dyDescent="0.25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 spans="2:24" x14ac:dyDescent="0.25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2:24" x14ac:dyDescent="0.25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 spans="2:24" x14ac:dyDescent="0.25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 spans="2:24" x14ac:dyDescent="0.25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 spans="2:24" x14ac:dyDescent="0.25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 spans="2:24" x14ac:dyDescent="0.25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 spans="2:24" x14ac:dyDescent="0.25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 spans="2:24" x14ac:dyDescent="0.25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 spans="2:24" x14ac:dyDescent="0.25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 spans="2:24" x14ac:dyDescent="0.25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 spans="2:24" x14ac:dyDescent="0.25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 spans="2:24" x14ac:dyDescent="0.25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 spans="2:24" x14ac:dyDescent="0.25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 spans="2:24" x14ac:dyDescent="0.25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 spans="2:24" x14ac:dyDescent="0.25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 spans="2:24" x14ac:dyDescent="0.25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 spans="2:24" x14ac:dyDescent="0.25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 spans="2:24" x14ac:dyDescent="0.25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 spans="2:24" x14ac:dyDescent="0.25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 spans="2:24" x14ac:dyDescent="0.25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 spans="2:24" x14ac:dyDescent="0.25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 spans="2:24" x14ac:dyDescent="0.25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 spans="2:24" x14ac:dyDescent="0.25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 spans="2:24" x14ac:dyDescent="0.25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 spans="2:24" x14ac:dyDescent="0.25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 spans="2:24" x14ac:dyDescent="0.25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 spans="2:24" x14ac:dyDescent="0.25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 spans="2:24" x14ac:dyDescent="0.25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 spans="2:24" x14ac:dyDescent="0.25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 spans="2:24" x14ac:dyDescent="0.25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 spans="2:24" x14ac:dyDescent="0.25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 spans="2:24" x14ac:dyDescent="0.25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 spans="2:24" x14ac:dyDescent="0.25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 spans="2:24" x14ac:dyDescent="0.25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 spans="2:24" x14ac:dyDescent="0.25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 spans="2:24" x14ac:dyDescent="0.25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 spans="2:24" x14ac:dyDescent="0.25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 spans="2:24" x14ac:dyDescent="0.25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 spans="2:24" x14ac:dyDescent="0.25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 spans="2:24" x14ac:dyDescent="0.25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 spans="2:24" x14ac:dyDescent="0.25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 spans="2:24" x14ac:dyDescent="0.25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 spans="2:24" x14ac:dyDescent="0.25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 spans="2:24" x14ac:dyDescent="0.25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 spans="2:24" x14ac:dyDescent="0.25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 spans="2:24" x14ac:dyDescent="0.25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 spans="2:24" x14ac:dyDescent="0.25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 spans="2:24" x14ac:dyDescent="0.25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 spans="2:24" x14ac:dyDescent="0.25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 spans="2:24" x14ac:dyDescent="0.25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 spans="2:24" x14ac:dyDescent="0.25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 spans="2:24" x14ac:dyDescent="0.25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 spans="2:24" x14ac:dyDescent="0.25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 spans="2:24" x14ac:dyDescent="0.25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 spans="2:24" x14ac:dyDescent="0.25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 spans="2:24" x14ac:dyDescent="0.25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 spans="2:24" x14ac:dyDescent="0.25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 spans="2:24" x14ac:dyDescent="0.25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 spans="2:24" x14ac:dyDescent="0.25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 spans="2:24" x14ac:dyDescent="0.25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 spans="2:24" x14ac:dyDescent="0.25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 spans="2:24" x14ac:dyDescent="0.25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 spans="2:24" x14ac:dyDescent="0.25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 spans="2:24" x14ac:dyDescent="0.25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 spans="2:24" x14ac:dyDescent="0.25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 spans="2:24" x14ac:dyDescent="0.25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 spans="2:24" x14ac:dyDescent="0.25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 spans="2:24" x14ac:dyDescent="0.25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 spans="2:24" x14ac:dyDescent="0.25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 spans="2:24" x14ac:dyDescent="0.25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 spans="2:24" x14ac:dyDescent="0.25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 spans="2:24" x14ac:dyDescent="0.25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 spans="2:24" x14ac:dyDescent="0.25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 spans="2:24" x14ac:dyDescent="0.25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 spans="2:24" x14ac:dyDescent="0.25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 spans="2:24" x14ac:dyDescent="0.25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 spans="2:24" x14ac:dyDescent="0.25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 spans="2:24" x14ac:dyDescent="0.25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 spans="2:24" x14ac:dyDescent="0.25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 spans="2:24" x14ac:dyDescent="0.25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 spans="2:24" x14ac:dyDescent="0.25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 spans="2:24" x14ac:dyDescent="0.25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 spans="2:24" x14ac:dyDescent="0.25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 spans="2:24" x14ac:dyDescent="0.25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 spans="2:24" x14ac:dyDescent="0.25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 spans="2:24" x14ac:dyDescent="0.25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 spans="2:24" x14ac:dyDescent="0.25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 spans="2:24" x14ac:dyDescent="0.25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 spans="2:24" x14ac:dyDescent="0.25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 spans="2:24" x14ac:dyDescent="0.25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 spans="2:24" x14ac:dyDescent="0.25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 spans="2:24" x14ac:dyDescent="0.25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 spans="2:24" x14ac:dyDescent="0.25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 spans="2:24" x14ac:dyDescent="0.25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 spans="2:24" x14ac:dyDescent="0.25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 spans="2:24" x14ac:dyDescent="0.25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 spans="2:24" x14ac:dyDescent="0.25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 spans="2:24" x14ac:dyDescent="0.25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 spans="2:24" x14ac:dyDescent="0.25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 spans="2:24" x14ac:dyDescent="0.25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 spans="2:24" x14ac:dyDescent="0.25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 spans="2:24" x14ac:dyDescent="0.25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 spans="2:24" x14ac:dyDescent="0.25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 spans="2:24" x14ac:dyDescent="0.25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 spans="2:24" x14ac:dyDescent="0.25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 spans="2:24" x14ac:dyDescent="0.25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 spans="2:24" x14ac:dyDescent="0.25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 spans="2:24" x14ac:dyDescent="0.25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 spans="2:24" x14ac:dyDescent="0.25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 spans="2:24" x14ac:dyDescent="0.25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 spans="2:24" x14ac:dyDescent="0.25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 spans="2:24" x14ac:dyDescent="0.25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 spans="2:24" x14ac:dyDescent="0.25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 spans="2:24" x14ac:dyDescent="0.25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 spans="2:24" x14ac:dyDescent="0.25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 spans="2:24" x14ac:dyDescent="0.25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 spans="2:24" x14ac:dyDescent="0.25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 spans="2:24" x14ac:dyDescent="0.25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 spans="2:24" x14ac:dyDescent="0.25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 spans="2:24" x14ac:dyDescent="0.25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 spans="2:24" x14ac:dyDescent="0.25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 spans="2:24" x14ac:dyDescent="0.25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 spans="2:24" x14ac:dyDescent="0.25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 spans="2:24" x14ac:dyDescent="0.25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 spans="2:24" x14ac:dyDescent="0.25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 spans="2:24" x14ac:dyDescent="0.25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 spans="2:24" x14ac:dyDescent="0.25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 spans="2:24" x14ac:dyDescent="0.25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 spans="2:24" x14ac:dyDescent="0.25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 spans="2:24" x14ac:dyDescent="0.25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 spans="2:24" x14ac:dyDescent="0.25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 spans="2:24" x14ac:dyDescent="0.25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 spans="2:24" x14ac:dyDescent="0.25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 spans="2:24" x14ac:dyDescent="0.25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 spans="2:24" x14ac:dyDescent="0.25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 spans="2:24" x14ac:dyDescent="0.25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 spans="2:24" x14ac:dyDescent="0.25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 spans="2:24" x14ac:dyDescent="0.25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 spans="2:24" x14ac:dyDescent="0.25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 spans="2:24" x14ac:dyDescent="0.25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 spans="2:24" x14ac:dyDescent="0.25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 spans="2:24" x14ac:dyDescent="0.25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 spans="2:24" x14ac:dyDescent="0.25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 spans="2:24" x14ac:dyDescent="0.25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 spans="2:24" x14ac:dyDescent="0.25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 spans="2:24" x14ac:dyDescent="0.25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 spans="2:24" x14ac:dyDescent="0.25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spans="2:24" x14ac:dyDescent="0.25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 spans="2:24" x14ac:dyDescent="0.25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 spans="2:24" x14ac:dyDescent="0.25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 spans="2:24" x14ac:dyDescent="0.25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 spans="2:24" x14ac:dyDescent="0.2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 spans="2:24" x14ac:dyDescent="0.25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 spans="2:24" x14ac:dyDescent="0.25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 spans="2:24" x14ac:dyDescent="0.25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 spans="2:24" x14ac:dyDescent="0.25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 spans="2:24" x14ac:dyDescent="0.25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 spans="2:24" x14ac:dyDescent="0.25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 spans="2:24" x14ac:dyDescent="0.25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 spans="2:24" x14ac:dyDescent="0.25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 spans="2:24" x14ac:dyDescent="0.25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 spans="2:24" x14ac:dyDescent="0.2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 spans="2:24" x14ac:dyDescent="0.25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 spans="2:24" x14ac:dyDescent="0.25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 spans="2:24" x14ac:dyDescent="0.25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 spans="2:24" x14ac:dyDescent="0.25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 spans="2:24" x14ac:dyDescent="0.25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 spans="2:24" x14ac:dyDescent="0.25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 spans="2:24" x14ac:dyDescent="0.25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 spans="2:24" x14ac:dyDescent="0.25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 spans="2:24" x14ac:dyDescent="0.25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 spans="2:24" x14ac:dyDescent="0.25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 spans="2:24" x14ac:dyDescent="0.25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 spans="2:24" x14ac:dyDescent="0.25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 spans="2:24" x14ac:dyDescent="0.25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 spans="2:24" x14ac:dyDescent="0.25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 spans="2:24" x14ac:dyDescent="0.25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 spans="2:24" x14ac:dyDescent="0.25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 spans="2:24" x14ac:dyDescent="0.25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 spans="2:24" x14ac:dyDescent="0.25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 spans="2:24" x14ac:dyDescent="0.25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 spans="2:24" x14ac:dyDescent="0.25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 spans="2:24" x14ac:dyDescent="0.25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 spans="2:24" x14ac:dyDescent="0.25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 spans="2:24" x14ac:dyDescent="0.25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 spans="2:24" x14ac:dyDescent="0.25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 spans="2:24" x14ac:dyDescent="0.25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 spans="2:24" x14ac:dyDescent="0.25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 spans="2:24" x14ac:dyDescent="0.25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 spans="2:24" x14ac:dyDescent="0.25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 spans="2:24" x14ac:dyDescent="0.25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 spans="2:24" x14ac:dyDescent="0.25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 spans="2:24" x14ac:dyDescent="0.25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 spans="2:24" x14ac:dyDescent="0.25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 spans="2:24" x14ac:dyDescent="0.25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 spans="2:24" x14ac:dyDescent="0.25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 spans="2:24" x14ac:dyDescent="0.25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 spans="2:24" x14ac:dyDescent="0.25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 spans="2:24" x14ac:dyDescent="0.25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 spans="2:24" x14ac:dyDescent="0.25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 spans="2:24" x14ac:dyDescent="0.25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 spans="2:24" x14ac:dyDescent="0.25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 spans="2:24" x14ac:dyDescent="0.25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 spans="2:24" x14ac:dyDescent="0.25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 spans="2:24" x14ac:dyDescent="0.25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 spans="2:24" x14ac:dyDescent="0.25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 spans="2:24" x14ac:dyDescent="0.25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 spans="2:24" x14ac:dyDescent="0.25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 spans="2:24" x14ac:dyDescent="0.25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 spans="2:24" x14ac:dyDescent="0.25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 spans="2:24" x14ac:dyDescent="0.25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 spans="2:24" x14ac:dyDescent="0.25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 spans="2:24" x14ac:dyDescent="0.25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 spans="2:24" x14ac:dyDescent="0.25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 spans="2:24" x14ac:dyDescent="0.25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 spans="2:24" x14ac:dyDescent="0.25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 spans="2:24" x14ac:dyDescent="0.25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 spans="2:24" x14ac:dyDescent="0.25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 spans="2:24" x14ac:dyDescent="0.25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 spans="2:24" x14ac:dyDescent="0.25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 spans="2:24" x14ac:dyDescent="0.25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 spans="2:24" x14ac:dyDescent="0.25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 spans="2:24" x14ac:dyDescent="0.25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 spans="2:24" x14ac:dyDescent="0.25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 spans="2:24" x14ac:dyDescent="0.25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 spans="2:24" x14ac:dyDescent="0.25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 spans="2:24" x14ac:dyDescent="0.25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 spans="2:24" x14ac:dyDescent="0.25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 spans="2:24" x14ac:dyDescent="0.25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 spans="2:24" x14ac:dyDescent="0.25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 spans="2:24" x14ac:dyDescent="0.25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 spans="2:24" x14ac:dyDescent="0.25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 spans="2:24" x14ac:dyDescent="0.25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 spans="2:24" x14ac:dyDescent="0.25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 spans="2:24" x14ac:dyDescent="0.25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 spans="2:24" x14ac:dyDescent="0.25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 spans="2:24" x14ac:dyDescent="0.25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 spans="2:24" x14ac:dyDescent="0.25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 spans="2:24" x14ac:dyDescent="0.25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 spans="2:24" x14ac:dyDescent="0.25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 spans="2:24" x14ac:dyDescent="0.25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 spans="2:24" x14ac:dyDescent="0.25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 spans="2:24" x14ac:dyDescent="0.25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 spans="2:24" x14ac:dyDescent="0.25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 spans="2:24" x14ac:dyDescent="0.25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 spans="2:24" x14ac:dyDescent="0.25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 spans="2:24" x14ac:dyDescent="0.25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 spans="2:24" x14ac:dyDescent="0.25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 spans="2:24" x14ac:dyDescent="0.25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 spans="2:24" x14ac:dyDescent="0.25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 spans="2:24" x14ac:dyDescent="0.25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 spans="2:24" x14ac:dyDescent="0.25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 spans="2:24" x14ac:dyDescent="0.25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 spans="2:24" x14ac:dyDescent="0.25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 spans="2:24" x14ac:dyDescent="0.25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 spans="2:24" x14ac:dyDescent="0.25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 spans="2:24" x14ac:dyDescent="0.25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 spans="2:24" x14ac:dyDescent="0.25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 spans="2:24" x14ac:dyDescent="0.25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 spans="2:24" x14ac:dyDescent="0.25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 spans="2:24" x14ac:dyDescent="0.25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 spans="2:24" x14ac:dyDescent="0.25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 spans="2:24" x14ac:dyDescent="0.25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 spans="2:24" x14ac:dyDescent="0.25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 spans="2:24" x14ac:dyDescent="0.25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 spans="2:24" x14ac:dyDescent="0.25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 spans="2:24" x14ac:dyDescent="0.25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 spans="2:24" x14ac:dyDescent="0.25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 spans="2:24" x14ac:dyDescent="0.25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 spans="2:24" x14ac:dyDescent="0.25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 spans="2:24" x14ac:dyDescent="0.25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 spans="2:24" x14ac:dyDescent="0.25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 spans="2:24" x14ac:dyDescent="0.25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 spans="2:24" x14ac:dyDescent="0.25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 spans="2:24" x14ac:dyDescent="0.25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 spans="2:24" x14ac:dyDescent="0.25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 spans="2:24" x14ac:dyDescent="0.25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 spans="2:24" x14ac:dyDescent="0.25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 spans="2:24" x14ac:dyDescent="0.25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 spans="2:24" x14ac:dyDescent="0.25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 spans="2:24" x14ac:dyDescent="0.25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 spans="2:24" x14ac:dyDescent="0.25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 spans="2:24" x14ac:dyDescent="0.25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 spans="2:24" x14ac:dyDescent="0.25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 spans="2:24" x14ac:dyDescent="0.25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 spans="2:24" x14ac:dyDescent="0.25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 spans="2:24" x14ac:dyDescent="0.25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 spans="2:24" x14ac:dyDescent="0.25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 spans="2:24" x14ac:dyDescent="0.25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 spans="2:24" x14ac:dyDescent="0.25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 spans="2:24" x14ac:dyDescent="0.25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 spans="2:24" x14ac:dyDescent="0.25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 spans="2:24" x14ac:dyDescent="0.25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 spans="2:24" x14ac:dyDescent="0.25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 spans="2:24" x14ac:dyDescent="0.25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 spans="2:24" x14ac:dyDescent="0.25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 spans="2:24" x14ac:dyDescent="0.25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 spans="2:24" x14ac:dyDescent="0.25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 spans="2:24" x14ac:dyDescent="0.25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 spans="2:24" x14ac:dyDescent="0.25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 spans="2:24" x14ac:dyDescent="0.25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 spans="2:24" x14ac:dyDescent="0.25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 spans="2:24" x14ac:dyDescent="0.25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 spans="2:24" x14ac:dyDescent="0.25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 spans="2:24" x14ac:dyDescent="0.25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 spans="2:24" x14ac:dyDescent="0.25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Корреляция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Таня</dc:creator>
  <cp:lastModifiedBy>Вася Гинкул</cp:lastModifiedBy>
  <dcterms:created xsi:type="dcterms:W3CDTF">2020-02-26T15:04:56Z</dcterms:created>
  <dcterms:modified xsi:type="dcterms:W3CDTF">2020-03-11T19:30:05Z</dcterms:modified>
</cp:coreProperties>
</file>