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V\Proyectos\Excel Analysis\"/>
    </mc:Choice>
  </mc:AlternateContent>
  <bookViews>
    <workbookView xWindow="0" yWindow="0" windowWidth="23040" windowHeight="8496"/>
  </bookViews>
  <sheets>
    <sheet name="Indice" sheetId="3" r:id="rId1"/>
    <sheet name="Parámetros" sheetId="2" r:id="rId2"/>
    <sheet name="PyGSimulation" sheetId="1" r:id="rId3"/>
    <sheet name="RiskProfile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K5" i="1"/>
  <c r="L5" i="1"/>
  <c r="N5" i="1"/>
  <c r="E6" i="1"/>
  <c r="H6" i="1"/>
  <c r="K6" i="1"/>
  <c r="L6" i="1"/>
  <c r="N6" i="1"/>
  <c r="B7" i="1"/>
  <c r="E7" i="1"/>
  <c r="H7" i="1"/>
  <c r="K7" i="1"/>
  <c r="L7" i="1"/>
  <c r="N7" i="1"/>
  <c r="E8" i="1"/>
  <c r="H8" i="1"/>
  <c r="K8" i="1"/>
  <c r="L8" i="1"/>
  <c r="N8" i="1"/>
  <c r="E9" i="1"/>
  <c r="H9" i="1"/>
  <c r="K9" i="1"/>
  <c r="L9" i="1"/>
  <c r="N9" i="1"/>
  <c r="E10" i="1"/>
  <c r="H10" i="1"/>
  <c r="K10" i="1"/>
  <c r="L10" i="1"/>
  <c r="N10" i="1"/>
  <c r="E11" i="1"/>
  <c r="H11" i="1"/>
  <c r="K11" i="1"/>
  <c r="L11" i="1"/>
  <c r="N11" i="1"/>
  <c r="E12" i="1"/>
  <c r="H12" i="1"/>
  <c r="K12" i="1"/>
  <c r="L12" i="1"/>
  <c r="N12" i="1"/>
  <c r="E13" i="1"/>
  <c r="H13" i="1"/>
  <c r="K13" i="1"/>
  <c r="L13" i="1"/>
  <c r="N13" i="1"/>
  <c r="E14" i="1"/>
  <c r="H14" i="1"/>
  <c r="K14" i="1"/>
  <c r="L14" i="1"/>
  <c r="N14" i="1"/>
  <c r="E15" i="1"/>
  <c r="H15" i="1"/>
  <c r="K15" i="1"/>
  <c r="L15" i="1"/>
  <c r="N15" i="1"/>
  <c r="E16" i="1"/>
  <c r="H16" i="1"/>
  <c r="K16" i="1"/>
  <c r="L16" i="1"/>
  <c r="N16" i="1"/>
  <c r="E17" i="1"/>
  <c r="H17" i="1"/>
  <c r="K17" i="1"/>
  <c r="L17" i="1"/>
  <c r="N17" i="1"/>
  <c r="E18" i="1"/>
  <c r="H18" i="1"/>
  <c r="K18" i="1"/>
  <c r="L18" i="1"/>
  <c r="N18" i="1"/>
  <c r="E19" i="1"/>
  <c r="H19" i="1"/>
  <c r="K19" i="1"/>
  <c r="L19" i="1"/>
  <c r="N19" i="1"/>
  <c r="E20" i="1"/>
  <c r="H20" i="1"/>
  <c r="K20" i="1"/>
  <c r="L20" i="1"/>
  <c r="N20" i="1"/>
  <c r="E21" i="1"/>
  <c r="H21" i="1"/>
  <c r="K21" i="1"/>
  <c r="L21" i="1"/>
  <c r="N21" i="1"/>
  <c r="E22" i="1"/>
  <c r="H22" i="1"/>
  <c r="K22" i="1"/>
  <c r="L22" i="1"/>
  <c r="N22" i="1"/>
  <c r="B23" i="1"/>
  <c r="E23" i="1"/>
  <c r="H23" i="1"/>
  <c r="K23" i="1"/>
  <c r="L23" i="1"/>
  <c r="N23" i="1"/>
  <c r="E24" i="1"/>
  <c r="H24" i="1"/>
  <c r="K24" i="1"/>
  <c r="L24" i="1"/>
  <c r="N24" i="1"/>
  <c r="E25" i="1"/>
  <c r="H25" i="1"/>
  <c r="K25" i="1"/>
  <c r="L25" i="1"/>
  <c r="N25" i="1"/>
  <c r="E26" i="1"/>
  <c r="H26" i="1"/>
  <c r="K26" i="1"/>
  <c r="L26" i="1"/>
  <c r="N26" i="1"/>
  <c r="E27" i="1"/>
  <c r="H27" i="1"/>
  <c r="K27" i="1"/>
  <c r="L27" i="1"/>
  <c r="N27" i="1"/>
  <c r="E28" i="1"/>
  <c r="H28" i="1"/>
  <c r="K28" i="1"/>
  <c r="L28" i="1"/>
  <c r="N28" i="1"/>
  <c r="E29" i="1"/>
  <c r="H29" i="1"/>
  <c r="K29" i="1"/>
  <c r="L29" i="1"/>
  <c r="N29" i="1"/>
  <c r="E30" i="1"/>
  <c r="H30" i="1"/>
  <c r="K30" i="1"/>
  <c r="L30" i="1"/>
  <c r="N30" i="1"/>
  <c r="E31" i="1"/>
  <c r="H31" i="1"/>
  <c r="K31" i="1"/>
  <c r="L31" i="1"/>
  <c r="N31" i="1"/>
  <c r="E32" i="1"/>
  <c r="H32" i="1"/>
  <c r="K32" i="1"/>
  <c r="L32" i="1"/>
  <c r="N32" i="1"/>
  <c r="E33" i="1"/>
  <c r="H33" i="1"/>
  <c r="K33" i="1"/>
  <c r="L33" i="1"/>
  <c r="N33" i="1"/>
  <c r="E34" i="1"/>
  <c r="H34" i="1"/>
  <c r="K34" i="1"/>
  <c r="L34" i="1"/>
  <c r="N34" i="1"/>
  <c r="E35" i="1"/>
  <c r="H35" i="1"/>
  <c r="K35" i="1"/>
  <c r="L35" i="1"/>
  <c r="N35" i="1"/>
  <c r="E36" i="1"/>
  <c r="H36" i="1"/>
  <c r="K36" i="1"/>
  <c r="L36" i="1"/>
  <c r="N36" i="1"/>
  <c r="E37" i="1"/>
  <c r="H37" i="1"/>
  <c r="K37" i="1"/>
  <c r="L37" i="1"/>
  <c r="N37" i="1"/>
  <c r="E38" i="1"/>
  <c r="H38" i="1"/>
  <c r="K38" i="1"/>
  <c r="L38" i="1"/>
  <c r="N38" i="1"/>
  <c r="B39" i="1"/>
  <c r="E39" i="1"/>
  <c r="H39" i="1"/>
  <c r="K39" i="1"/>
  <c r="L39" i="1"/>
  <c r="N39" i="1"/>
  <c r="E40" i="1"/>
  <c r="H40" i="1"/>
  <c r="K40" i="1"/>
  <c r="L40" i="1"/>
  <c r="N40" i="1"/>
  <c r="E41" i="1"/>
  <c r="H41" i="1"/>
  <c r="K41" i="1"/>
  <c r="L41" i="1"/>
  <c r="N41" i="1"/>
  <c r="E42" i="1"/>
  <c r="H42" i="1"/>
  <c r="K42" i="1"/>
  <c r="L42" i="1"/>
  <c r="N42" i="1"/>
  <c r="E43" i="1"/>
  <c r="H43" i="1"/>
  <c r="K43" i="1"/>
  <c r="L43" i="1"/>
  <c r="N43" i="1"/>
  <c r="E44" i="1"/>
  <c r="H44" i="1"/>
  <c r="K44" i="1"/>
  <c r="L44" i="1"/>
  <c r="N44" i="1"/>
  <c r="E45" i="1"/>
  <c r="H45" i="1"/>
  <c r="K45" i="1"/>
  <c r="L45" i="1"/>
  <c r="N45" i="1"/>
  <c r="E46" i="1"/>
  <c r="H46" i="1"/>
  <c r="K46" i="1"/>
  <c r="L46" i="1"/>
  <c r="N46" i="1"/>
  <c r="E47" i="1"/>
  <c r="H47" i="1"/>
  <c r="K47" i="1"/>
  <c r="L47" i="1"/>
  <c r="N47" i="1"/>
  <c r="E48" i="1"/>
  <c r="H48" i="1"/>
  <c r="K48" i="1"/>
  <c r="L48" i="1"/>
  <c r="N48" i="1"/>
  <c r="E49" i="1"/>
  <c r="H49" i="1"/>
  <c r="K49" i="1"/>
  <c r="L49" i="1"/>
  <c r="N49" i="1"/>
  <c r="E50" i="1"/>
  <c r="H50" i="1"/>
  <c r="K50" i="1"/>
  <c r="L50" i="1"/>
  <c r="N50" i="1"/>
  <c r="E51" i="1"/>
  <c r="H51" i="1"/>
  <c r="K51" i="1"/>
  <c r="L51" i="1"/>
  <c r="N51" i="1"/>
  <c r="E52" i="1"/>
  <c r="H52" i="1"/>
  <c r="K52" i="1"/>
  <c r="L52" i="1"/>
  <c r="N52" i="1"/>
  <c r="E53" i="1"/>
  <c r="H53" i="1"/>
  <c r="K53" i="1"/>
  <c r="L53" i="1"/>
  <c r="N53" i="1"/>
  <c r="E54" i="1"/>
  <c r="H54" i="1"/>
  <c r="K54" i="1"/>
  <c r="L54" i="1"/>
  <c r="N54" i="1"/>
  <c r="B55" i="1"/>
  <c r="E55" i="1"/>
  <c r="H55" i="1"/>
  <c r="K55" i="1"/>
  <c r="L55" i="1"/>
  <c r="N55" i="1"/>
  <c r="E56" i="1"/>
  <c r="H56" i="1"/>
  <c r="K56" i="1"/>
  <c r="L56" i="1"/>
  <c r="N56" i="1"/>
  <c r="E57" i="1"/>
  <c r="H57" i="1"/>
  <c r="K57" i="1"/>
  <c r="L57" i="1"/>
  <c r="N57" i="1"/>
  <c r="E58" i="1"/>
  <c r="H58" i="1"/>
  <c r="K58" i="1"/>
  <c r="L58" i="1"/>
  <c r="N58" i="1"/>
  <c r="E59" i="1"/>
  <c r="H59" i="1"/>
  <c r="K59" i="1"/>
  <c r="L59" i="1"/>
  <c r="N59" i="1"/>
  <c r="E60" i="1"/>
  <c r="H60" i="1"/>
  <c r="K60" i="1"/>
  <c r="L60" i="1"/>
  <c r="N60" i="1"/>
  <c r="E61" i="1"/>
  <c r="H61" i="1"/>
  <c r="K61" i="1"/>
  <c r="L61" i="1"/>
  <c r="N61" i="1"/>
  <c r="E62" i="1"/>
  <c r="H62" i="1"/>
  <c r="K62" i="1"/>
  <c r="L62" i="1"/>
  <c r="N62" i="1"/>
  <c r="E63" i="1"/>
  <c r="H63" i="1"/>
  <c r="K63" i="1"/>
  <c r="L63" i="1"/>
  <c r="N63" i="1"/>
  <c r="B64" i="1"/>
  <c r="E64" i="1"/>
  <c r="H64" i="1"/>
  <c r="K64" i="1"/>
  <c r="L64" i="1"/>
  <c r="N64" i="1"/>
  <c r="E65" i="1"/>
  <c r="H65" i="1"/>
  <c r="K65" i="1"/>
  <c r="L65" i="1"/>
  <c r="N65" i="1"/>
  <c r="E66" i="1"/>
  <c r="H66" i="1"/>
  <c r="K66" i="1"/>
  <c r="L66" i="1"/>
  <c r="N66" i="1"/>
  <c r="E67" i="1"/>
  <c r="H67" i="1"/>
  <c r="K67" i="1"/>
  <c r="L67" i="1"/>
  <c r="N67" i="1"/>
  <c r="E68" i="1"/>
  <c r="H68" i="1"/>
  <c r="K68" i="1"/>
  <c r="L68" i="1"/>
  <c r="N68" i="1"/>
  <c r="E69" i="1"/>
  <c r="H69" i="1"/>
  <c r="K69" i="1"/>
  <c r="L69" i="1"/>
  <c r="N69" i="1"/>
  <c r="E70" i="1"/>
  <c r="H70" i="1"/>
  <c r="K70" i="1"/>
  <c r="L70" i="1"/>
  <c r="N70" i="1"/>
  <c r="B71" i="1"/>
  <c r="E71" i="1"/>
  <c r="H71" i="1"/>
  <c r="K71" i="1"/>
  <c r="L71" i="1"/>
  <c r="N71" i="1"/>
  <c r="E72" i="1"/>
  <c r="H72" i="1"/>
  <c r="K72" i="1"/>
  <c r="L72" i="1"/>
  <c r="N72" i="1"/>
  <c r="E73" i="1"/>
  <c r="H73" i="1"/>
  <c r="K73" i="1"/>
  <c r="L73" i="1"/>
  <c r="N73" i="1"/>
  <c r="E74" i="1"/>
  <c r="H74" i="1"/>
  <c r="K74" i="1"/>
  <c r="L74" i="1"/>
  <c r="N74" i="1"/>
  <c r="E75" i="1"/>
  <c r="H75" i="1"/>
  <c r="K75" i="1"/>
  <c r="L75" i="1"/>
  <c r="N75" i="1"/>
  <c r="E76" i="1"/>
  <c r="H76" i="1"/>
  <c r="K76" i="1"/>
  <c r="L76" i="1"/>
  <c r="N76" i="1"/>
  <c r="E77" i="1"/>
  <c r="H77" i="1"/>
  <c r="K77" i="1"/>
  <c r="L77" i="1"/>
  <c r="N77" i="1"/>
  <c r="E78" i="1"/>
  <c r="H78" i="1"/>
  <c r="K78" i="1"/>
  <c r="L78" i="1"/>
  <c r="N78" i="1"/>
  <c r="E79" i="1"/>
  <c r="H79" i="1"/>
  <c r="K79" i="1"/>
  <c r="L79" i="1"/>
  <c r="N79" i="1"/>
  <c r="B80" i="1"/>
  <c r="E80" i="1"/>
  <c r="H80" i="1"/>
  <c r="K80" i="1"/>
  <c r="L80" i="1"/>
  <c r="N80" i="1"/>
  <c r="E81" i="1"/>
  <c r="H81" i="1"/>
  <c r="K81" i="1"/>
  <c r="L81" i="1"/>
  <c r="N81" i="1"/>
  <c r="E82" i="1"/>
  <c r="H82" i="1"/>
  <c r="K82" i="1"/>
  <c r="L82" i="1"/>
  <c r="N82" i="1"/>
  <c r="E83" i="1"/>
  <c r="H83" i="1"/>
  <c r="K83" i="1"/>
  <c r="L83" i="1"/>
  <c r="N83" i="1"/>
  <c r="E84" i="1"/>
  <c r="H84" i="1"/>
  <c r="K84" i="1"/>
  <c r="L84" i="1"/>
  <c r="N84" i="1"/>
  <c r="E85" i="1"/>
  <c r="H85" i="1"/>
  <c r="K85" i="1"/>
  <c r="L85" i="1"/>
  <c r="N85" i="1"/>
  <c r="E86" i="1"/>
  <c r="H86" i="1"/>
  <c r="K86" i="1"/>
  <c r="L86" i="1"/>
  <c r="N86" i="1"/>
  <c r="B87" i="1"/>
  <c r="E87" i="1"/>
  <c r="H87" i="1"/>
  <c r="K87" i="1"/>
  <c r="L87" i="1"/>
  <c r="N87" i="1"/>
  <c r="E88" i="1"/>
  <c r="H88" i="1"/>
  <c r="K88" i="1"/>
  <c r="L88" i="1"/>
  <c r="N88" i="1"/>
  <c r="E89" i="1"/>
  <c r="H89" i="1"/>
  <c r="K89" i="1"/>
  <c r="L89" i="1"/>
  <c r="N89" i="1"/>
  <c r="E90" i="1"/>
  <c r="H90" i="1"/>
  <c r="K90" i="1"/>
  <c r="L90" i="1"/>
  <c r="N90" i="1"/>
  <c r="E91" i="1"/>
  <c r="H91" i="1"/>
  <c r="K91" i="1"/>
  <c r="L91" i="1"/>
  <c r="N91" i="1"/>
  <c r="E92" i="1"/>
  <c r="H92" i="1"/>
  <c r="K92" i="1"/>
  <c r="L92" i="1"/>
  <c r="N92" i="1"/>
  <c r="E93" i="1"/>
  <c r="H93" i="1"/>
  <c r="K93" i="1"/>
  <c r="L93" i="1"/>
  <c r="N93" i="1"/>
  <c r="E94" i="1"/>
  <c r="H94" i="1"/>
  <c r="K94" i="1"/>
  <c r="L94" i="1"/>
  <c r="N94" i="1"/>
  <c r="E95" i="1"/>
  <c r="H95" i="1"/>
  <c r="K95" i="1"/>
  <c r="L95" i="1"/>
  <c r="N95" i="1"/>
  <c r="B96" i="1"/>
  <c r="E96" i="1"/>
  <c r="H96" i="1"/>
  <c r="K96" i="1"/>
  <c r="L96" i="1"/>
  <c r="N96" i="1"/>
  <c r="E97" i="1"/>
  <c r="H97" i="1"/>
  <c r="K97" i="1"/>
  <c r="L97" i="1"/>
  <c r="N97" i="1"/>
  <c r="E98" i="1"/>
  <c r="H98" i="1"/>
  <c r="K98" i="1"/>
  <c r="L98" i="1"/>
  <c r="N98" i="1"/>
  <c r="E99" i="1"/>
  <c r="H99" i="1"/>
  <c r="K99" i="1"/>
  <c r="L99" i="1"/>
  <c r="N99" i="1"/>
  <c r="E100" i="1"/>
  <c r="H100" i="1"/>
  <c r="K100" i="1"/>
  <c r="L100" i="1"/>
  <c r="N100" i="1"/>
  <c r="E101" i="1"/>
  <c r="H101" i="1"/>
  <c r="K101" i="1"/>
  <c r="L101" i="1"/>
  <c r="N101" i="1"/>
  <c r="E102" i="1"/>
  <c r="H102" i="1"/>
  <c r="K102" i="1"/>
  <c r="L102" i="1"/>
  <c r="N102" i="1"/>
  <c r="B103" i="1"/>
  <c r="E103" i="1"/>
  <c r="H103" i="1"/>
  <c r="K103" i="1"/>
  <c r="L103" i="1"/>
  <c r="N103" i="1"/>
  <c r="N4" i="1"/>
  <c r="L4" i="1"/>
  <c r="K4" i="1"/>
  <c r="H4" i="1"/>
  <c r="E4" i="1"/>
  <c r="E8" i="2"/>
  <c r="E4" i="2"/>
  <c r="B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1"/>
  <c r="C101" i="1" l="1"/>
  <c r="B4" i="1"/>
  <c r="B94" i="1"/>
  <c r="B78" i="1"/>
  <c r="B62" i="1"/>
  <c r="B46" i="1"/>
  <c r="B30" i="1"/>
  <c r="C23" i="1"/>
  <c r="D23" i="1" s="1"/>
  <c r="B14" i="1"/>
  <c r="B48" i="1"/>
  <c r="B32" i="1"/>
  <c r="B89" i="1"/>
  <c r="C82" i="1"/>
  <c r="B73" i="1"/>
  <c r="B57" i="1"/>
  <c r="B41" i="1"/>
  <c r="B25" i="1"/>
  <c r="C18" i="1"/>
  <c r="B9" i="1"/>
  <c r="C25" i="1"/>
  <c r="B16" i="1"/>
  <c r="B98" i="1"/>
  <c r="B82" i="1"/>
  <c r="C75" i="1"/>
  <c r="B66" i="1"/>
  <c r="B50" i="1"/>
  <c r="C43" i="1"/>
  <c r="B34" i="1"/>
  <c r="C27" i="1"/>
  <c r="B18" i="1"/>
  <c r="C11" i="1"/>
  <c r="B75" i="1"/>
  <c r="B59" i="1"/>
  <c r="C52" i="1"/>
  <c r="B43" i="1"/>
  <c r="B27" i="1"/>
  <c r="B11" i="1"/>
  <c r="B100" i="1"/>
  <c r="B84" i="1"/>
  <c r="C77" i="1"/>
  <c r="B68" i="1"/>
  <c r="C61" i="1"/>
  <c r="B52" i="1"/>
  <c r="C45" i="1"/>
  <c r="B36" i="1"/>
  <c r="B20" i="1"/>
  <c r="C13" i="1"/>
  <c r="B93" i="1"/>
  <c r="B77" i="1"/>
  <c r="C70" i="1"/>
  <c r="B61" i="1"/>
  <c r="B45" i="1"/>
  <c r="B29" i="1"/>
  <c r="B13" i="1"/>
  <c r="B102" i="1"/>
  <c r="C95" i="1"/>
  <c r="B86" i="1"/>
  <c r="C79" i="1"/>
  <c r="B70" i="1"/>
  <c r="C63" i="1"/>
  <c r="B54" i="1"/>
  <c r="C47" i="1"/>
  <c r="B38" i="1"/>
  <c r="B22" i="1"/>
  <c r="B6" i="1"/>
  <c r="B91" i="1"/>
  <c r="B47" i="1"/>
  <c r="B31" i="1"/>
  <c r="C24" i="1"/>
  <c r="B15" i="1"/>
  <c r="C8" i="1"/>
  <c r="B95" i="1"/>
  <c r="C88" i="1"/>
  <c r="B79" i="1"/>
  <c r="B63" i="1"/>
  <c r="B88" i="1"/>
  <c r="C81" i="1"/>
  <c r="B72" i="1"/>
  <c r="B56" i="1"/>
  <c r="C49" i="1"/>
  <c r="B40" i="1"/>
  <c r="B24" i="1"/>
  <c r="B8" i="1"/>
  <c r="F8" i="2"/>
  <c r="G8" i="2" s="1"/>
  <c r="C74" i="1"/>
  <c r="B65" i="1"/>
  <c r="B49" i="1"/>
  <c r="B33" i="1"/>
  <c r="B17" i="1"/>
  <c r="B81" i="1"/>
  <c r="B90" i="1"/>
  <c r="C83" i="1"/>
  <c r="B74" i="1"/>
  <c r="B58" i="1"/>
  <c r="B42" i="1"/>
  <c r="B26" i="1"/>
  <c r="B10" i="1"/>
  <c r="C48" i="1"/>
  <c r="B97" i="1"/>
  <c r="B99" i="1"/>
  <c r="C92" i="1"/>
  <c r="B83" i="1"/>
  <c r="C76" i="1"/>
  <c r="B67" i="1"/>
  <c r="B51" i="1"/>
  <c r="B35" i="1"/>
  <c r="B19" i="1"/>
  <c r="C12" i="1"/>
  <c r="B92" i="1"/>
  <c r="B76" i="1"/>
  <c r="B60" i="1"/>
  <c r="B44" i="1"/>
  <c r="C37" i="1"/>
  <c r="B28" i="1"/>
  <c r="C21" i="1"/>
  <c r="B12" i="1"/>
  <c r="F4" i="2"/>
  <c r="B101" i="1"/>
  <c r="B85" i="1"/>
  <c r="B69" i="1"/>
  <c r="B53" i="1"/>
  <c r="B37" i="1"/>
  <c r="C30" i="1"/>
  <c r="B21" i="1"/>
  <c r="D79" i="1" l="1"/>
  <c r="I79" i="1" s="1"/>
  <c r="D95" i="1"/>
  <c r="F95" i="1" s="1"/>
  <c r="G95" i="1" s="1"/>
  <c r="D48" i="1"/>
  <c r="F48" i="1" s="1"/>
  <c r="G48" i="1" s="1"/>
  <c r="D45" i="1"/>
  <c r="I45" i="1" s="1"/>
  <c r="D75" i="1"/>
  <c r="F75" i="1" s="1"/>
  <c r="G75" i="1" s="1"/>
  <c r="D18" i="1"/>
  <c r="F18" i="1" s="1"/>
  <c r="D52" i="1"/>
  <c r="F52" i="1" s="1"/>
  <c r="D47" i="1"/>
  <c r="F47" i="1" s="1"/>
  <c r="G47" i="1" s="1"/>
  <c r="D21" i="1"/>
  <c r="F21" i="1" s="1"/>
  <c r="G21" i="1" s="1"/>
  <c r="D43" i="1"/>
  <c r="F43" i="1" s="1"/>
  <c r="D101" i="1"/>
  <c r="I101" i="1" s="1"/>
  <c r="D63" i="1"/>
  <c r="F63" i="1" s="1"/>
  <c r="G63" i="1" s="1"/>
  <c r="D13" i="1"/>
  <c r="F13" i="1" s="1"/>
  <c r="G13" i="1" s="1"/>
  <c r="D11" i="1"/>
  <c r="F11" i="1" s="1"/>
  <c r="D74" i="1"/>
  <c r="F74" i="1" s="1"/>
  <c r="I48" i="1"/>
  <c r="J48" i="1" s="1"/>
  <c r="M48" i="1" s="1"/>
  <c r="O48" i="1" s="1"/>
  <c r="P48" i="1" s="1"/>
  <c r="Q48" i="1" s="1"/>
  <c r="R48" i="1" s="1"/>
  <c r="D37" i="1"/>
  <c r="I37" i="1" s="1"/>
  <c r="D77" i="1"/>
  <c r="F77" i="1" s="1"/>
  <c r="G77" i="1" s="1"/>
  <c r="D27" i="1"/>
  <c r="F27" i="1" s="1"/>
  <c r="G27" i="1" s="1"/>
  <c r="D61" i="1"/>
  <c r="I61" i="1" s="1"/>
  <c r="D24" i="1"/>
  <c r="I24" i="1" s="1"/>
  <c r="D25" i="1"/>
  <c r="F25" i="1" s="1"/>
  <c r="G25" i="1" s="1"/>
  <c r="D81" i="1"/>
  <c r="F81" i="1" s="1"/>
  <c r="G81" i="1" s="1"/>
  <c r="D88" i="1"/>
  <c r="I88" i="1" s="1"/>
  <c r="D30" i="1"/>
  <c r="F30" i="1" s="1"/>
  <c r="G30" i="1" s="1"/>
  <c r="D83" i="1"/>
  <c r="F83" i="1" s="1"/>
  <c r="G83" i="1" s="1"/>
  <c r="D82" i="1"/>
  <c r="F82" i="1" s="1"/>
  <c r="D12" i="1"/>
  <c r="I12" i="1" s="1"/>
  <c r="D49" i="1"/>
  <c r="I49" i="1" s="1"/>
  <c r="D70" i="1"/>
  <c r="F70" i="1" s="1"/>
  <c r="F23" i="1"/>
  <c r="G23" i="1" s="1"/>
  <c r="I23" i="1"/>
  <c r="C53" i="1"/>
  <c r="D53" i="1" s="1"/>
  <c r="D8" i="1"/>
  <c r="C86" i="1"/>
  <c r="D86" i="1" s="1"/>
  <c r="C80" i="1"/>
  <c r="D80" i="1" s="1"/>
  <c r="F80" i="1" s="1"/>
  <c r="G80" i="1" s="1"/>
  <c r="C34" i="1"/>
  <c r="D34" i="1" s="1"/>
  <c r="C39" i="1"/>
  <c r="D39" i="1" s="1"/>
  <c r="C46" i="1"/>
  <c r="D46" i="1" s="1"/>
  <c r="I46" i="1" s="1"/>
  <c r="C99" i="1"/>
  <c r="D99" i="1" s="1"/>
  <c r="F99" i="1" s="1"/>
  <c r="C17" i="1"/>
  <c r="D17" i="1" s="1"/>
  <c r="C59" i="1"/>
  <c r="D59" i="1" s="1"/>
  <c r="C69" i="1"/>
  <c r="D69" i="1" s="1"/>
  <c r="C102" i="1"/>
  <c r="D102" i="1" s="1"/>
  <c r="F102" i="1" s="1"/>
  <c r="C20" i="1"/>
  <c r="D20" i="1" s="1"/>
  <c r="F20" i="1" s="1"/>
  <c r="G20" i="1" s="1"/>
  <c r="C50" i="1"/>
  <c r="D50" i="1" s="1"/>
  <c r="C55" i="1"/>
  <c r="D55" i="1" s="1"/>
  <c r="F55" i="1" s="1"/>
  <c r="G55" i="1" s="1"/>
  <c r="C84" i="1"/>
  <c r="D84" i="1" s="1"/>
  <c r="F84" i="1" s="1"/>
  <c r="C90" i="1"/>
  <c r="D90" i="1" s="1"/>
  <c r="I90" i="1" s="1"/>
  <c r="C33" i="1"/>
  <c r="D33" i="1" s="1"/>
  <c r="F33" i="1" s="1"/>
  <c r="G33" i="1" s="1"/>
  <c r="C85" i="1"/>
  <c r="D85" i="1" s="1"/>
  <c r="I85" i="1" s="1"/>
  <c r="C36" i="1"/>
  <c r="D36" i="1" s="1"/>
  <c r="F36" i="1" s="1"/>
  <c r="C66" i="1"/>
  <c r="D66" i="1" s="1"/>
  <c r="F66" i="1" s="1"/>
  <c r="C71" i="1"/>
  <c r="D71" i="1" s="1"/>
  <c r="F71" i="1" s="1"/>
  <c r="C100" i="1"/>
  <c r="D100" i="1" s="1"/>
  <c r="D76" i="1"/>
  <c r="F79" i="1"/>
  <c r="G79" i="1" s="1"/>
  <c r="J79" i="1" s="1"/>
  <c r="M79" i="1" s="1"/>
  <c r="O79" i="1" s="1"/>
  <c r="P79" i="1" s="1"/>
  <c r="Q79" i="1" s="1"/>
  <c r="R79" i="1" s="1"/>
  <c r="C64" i="1"/>
  <c r="D64" i="1" s="1"/>
  <c r="F64" i="1" s="1"/>
  <c r="G64" i="1" s="1"/>
  <c r="C78" i="1"/>
  <c r="D78" i="1" s="1"/>
  <c r="I78" i="1" s="1"/>
  <c r="D92" i="1"/>
  <c r="C96" i="1"/>
  <c r="D96" i="1" s="1"/>
  <c r="C29" i="1"/>
  <c r="D29" i="1" s="1"/>
  <c r="I29" i="1" s="1"/>
  <c r="C91" i="1"/>
  <c r="D91" i="1" s="1"/>
  <c r="F91" i="1" s="1"/>
  <c r="G91" i="1" s="1"/>
  <c r="C62" i="1"/>
  <c r="D62" i="1" s="1"/>
  <c r="C73" i="1"/>
  <c r="D73" i="1" s="1"/>
  <c r="F73" i="1" s="1"/>
  <c r="G73" i="1" s="1"/>
  <c r="C40" i="1"/>
  <c r="D40" i="1" s="1"/>
  <c r="C10" i="1"/>
  <c r="D10" i="1" s="1"/>
  <c r="F10" i="1" s="1"/>
  <c r="G10" i="1" s="1"/>
  <c r="C56" i="1"/>
  <c r="D56" i="1" s="1"/>
  <c r="I56" i="1" s="1"/>
  <c r="C6" i="1"/>
  <c r="D6" i="1" s="1"/>
  <c r="C87" i="1"/>
  <c r="D87" i="1" s="1"/>
  <c r="C19" i="1"/>
  <c r="D19" i="1" s="1"/>
  <c r="I19" i="1" s="1"/>
  <c r="C65" i="1"/>
  <c r="D65" i="1" s="1"/>
  <c r="F65" i="1" s="1"/>
  <c r="C4" i="1"/>
  <c r="D4" i="1" s="1"/>
  <c r="I4" i="1" s="1"/>
  <c r="C94" i="1"/>
  <c r="D94" i="1" s="1"/>
  <c r="C72" i="1"/>
  <c r="D72" i="1" s="1"/>
  <c r="F72" i="1" s="1"/>
  <c r="G72" i="1" s="1"/>
  <c r="C28" i="1"/>
  <c r="D28" i="1" s="1"/>
  <c r="C26" i="1"/>
  <c r="D26" i="1" s="1"/>
  <c r="F26" i="1" s="1"/>
  <c r="G26" i="1" s="1"/>
  <c r="C22" i="1"/>
  <c r="D22" i="1" s="1"/>
  <c r="F22" i="1" s="1"/>
  <c r="C68" i="1"/>
  <c r="D68" i="1" s="1"/>
  <c r="C9" i="1"/>
  <c r="D9" i="1" s="1"/>
  <c r="F9" i="1" s="1"/>
  <c r="C98" i="1"/>
  <c r="D98" i="1" s="1"/>
  <c r="F98" i="1" s="1"/>
  <c r="G98" i="1" s="1"/>
  <c r="C103" i="1"/>
  <c r="D103" i="1" s="1"/>
  <c r="I103" i="1" s="1"/>
  <c r="C35" i="1"/>
  <c r="D35" i="1" s="1"/>
  <c r="I35" i="1" s="1"/>
  <c r="C5" i="1"/>
  <c r="D5" i="1" s="1"/>
  <c r="C44" i="1"/>
  <c r="D44" i="1" s="1"/>
  <c r="C42" i="1"/>
  <c r="D42" i="1" s="1"/>
  <c r="C15" i="1"/>
  <c r="D15" i="1" s="1"/>
  <c r="I15" i="1" s="1"/>
  <c r="C38" i="1"/>
  <c r="D38" i="1" s="1"/>
  <c r="I38" i="1" s="1"/>
  <c r="C89" i="1"/>
  <c r="D89" i="1" s="1"/>
  <c r="C51" i="1"/>
  <c r="D51" i="1" s="1"/>
  <c r="C97" i="1"/>
  <c r="D97" i="1" s="1"/>
  <c r="C41" i="1"/>
  <c r="D41" i="1" s="1"/>
  <c r="C57" i="1"/>
  <c r="D57" i="1" s="1"/>
  <c r="F57" i="1" s="1"/>
  <c r="G57" i="1" s="1"/>
  <c r="C32" i="1"/>
  <c r="D32" i="1" s="1"/>
  <c r="C58" i="1"/>
  <c r="D58" i="1" s="1"/>
  <c r="F58" i="1" s="1"/>
  <c r="G58" i="1" s="1"/>
  <c r="C31" i="1"/>
  <c r="D31" i="1" s="1"/>
  <c r="F31" i="1" s="1"/>
  <c r="G31" i="1" s="1"/>
  <c r="C54" i="1"/>
  <c r="D54" i="1" s="1"/>
  <c r="C16" i="1"/>
  <c r="D16" i="1" s="1"/>
  <c r="C7" i="1"/>
  <c r="D7" i="1" s="1"/>
  <c r="F7" i="1" s="1"/>
  <c r="G7" i="1" s="1"/>
  <c r="C60" i="1"/>
  <c r="D60" i="1" s="1"/>
  <c r="C67" i="1"/>
  <c r="D67" i="1" s="1"/>
  <c r="C93" i="1"/>
  <c r="D93" i="1" s="1"/>
  <c r="I93" i="1" s="1"/>
  <c r="C14" i="1"/>
  <c r="D14" i="1" s="1"/>
  <c r="I21" i="1"/>
  <c r="I52" i="1"/>
  <c r="I95" i="1"/>
  <c r="J95" i="1" s="1"/>
  <c r="M95" i="1" s="1"/>
  <c r="O95" i="1" s="1"/>
  <c r="P95" i="1" s="1"/>
  <c r="Q95" i="1" s="1"/>
  <c r="R95" i="1" s="1"/>
  <c r="G52" i="1"/>
  <c r="F45" i="1" l="1"/>
  <c r="G45" i="1" s="1"/>
  <c r="J45" i="1" s="1"/>
  <c r="M45" i="1" s="1"/>
  <c r="O45" i="1" s="1"/>
  <c r="P45" i="1" s="1"/>
  <c r="Q45" i="1" s="1"/>
  <c r="R45" i="1" s="1"/>
  <c r="G18" i="1"/>
  <c r="J21" i="1"/>
  <c r="M21" i="1" s="1"/>
  <c r="O21" i="1" s="1"/>
  <c r="P21" i="1" s="1"/>
  <c r="Q21" i="1" s="1"/>
  <c r="R21" i="1" s="1"/>
  <c r="I63" i="1"/>
  <c r="J63" i="1" s="1"/>
  <c r="M63" i="1" s="1"/>
  <c r="O63" i="1" s="1"/>
  <c r="P63" i="1" s="1"/>
  <c r="Q63" i="1" s="1"/>
  <c r="R63" i="1" s="1"/>
  <c r="I18" i="1"/>
  <c r="I13" i="1"/>
  <c r="J13" i="1" s="1"/>
  <c r="M13" i="1" s="1"/>
  <c r="O13" i="1" s="1"/>
  <c r="P13" i="1" s="1"/>
  <c r="Q13" i="1" s="1"/>
  <c r="R13" i="1" s="1"/>
  <c r="I75" i="1"/>
  <c r="J75" i="1" s="1"/>
  <c r="M75" i="1" s="1"/>
  <c r="O75" i="1" s="1"/>
  <c r="P75" i="1" s="1"/>
  <c r="Q75" i="1" s="1"/>
  <c r="R75" i="1" s="1"/>
  <c r="G43" i="1"/>
  <c r="I43" i="1"/>
  <c r="F49" i="1"/>
  <c r="G49" i="1" s="1"/>
  <c r="J49" i="1" s="1"/>
  <c r="M49" i="1" s="1"/>
  <c r="O49" i="1" s="1"/>
  <c r="P49" i="1" s="1"/>
  <c r="Q49" i="1" s="1"/>
  <c r="R49" i="1" s="1"/>
  <c r="I47" i="1"/>
  <c r="I83" i="1"/>
  <c r="J83" i="1" s="1"/>
  <c r="M83" i="1" s="1"/>
  <c r="O83" i="1" s="1"/>
  <c r="P83" i="1" s="1"/>
  <c r="Q83" i="1" s="1"/>
  <c r="R83" i="1" s="1"/>
  <c r="I11" i="1"/>
  <c r="G99" i="1"/>
  <c r="I99" i="1"/>
  <c r="G74" i="1"/>
  <c r="I65" i="1"/>
  <c r="G11" i="1"/>
  <c r="I74" i="1"/>
  <c r="F61" i="1"/>
  <c r="G61" i="1" s="1"/>
  <c r="J61" i="1" s="1"/>
  <c r="M61" i="1" s="1"/>
  <c r="O61" i="1" s="1"/>
  <c r="P61" i="1" s="1"/>
  <c r="Q61" i="1" s="1"/>
  <c r="R61" i="1" s="1"/>
  <c r="F101" i="1"/>
  <c r="G101" i="1" s="1"/>
  <c r="J101" i="1" s="1"/>
  <c r="M101" i="1" s="1"/>
  <c r="O101" i="1" s="1"/>
  <c r="P101" i="1" s="1"/>
  <c r="Q101" i="1" s="1"/>
  <c r="R101" i="1" s="1"/>
  <c r="F46" i="1"/>
  <c r="G46" i="1" s="1"/>
  <c r="J46" i="1" s="1"/>
  <c r="M46" i="1" s="1"/>
  <c r="O46" i="1" s="1"/>
  <c r="P46" i="1" s="1"/>
  <c r="Q46" i="1" s="1"/>
  <c r="R46" i="1" s="1"/>
  <c r="F19" i="1"/>
  <c r="G19" i="1" s="1"/>
  <c r="J19" i="1" s="1"/>
  <c r="M19" i="1" s="1"/>
  <c r="O19" i="1" s="1"/>
  <c r="P19" i="1" s="1"/>
  <c r="Q19" i="1" s="1"/>
  <c r="R19" i="1" s="1"/>
  <c r="I20" i="1"/>
  <c r="J20" i="1" s="1"/>
  <c r="M20" i="1" s="1"/>
  <c r="O20" i="1" s="1"/>
  <c r="P20" i="1" s="1"/>
  <c r="Q20" i="1" s="1"/>
  <c r="R20" i="1" s="1"/>
  <c r="J23" i="1"/>
  <c r="M23" i="1" s="1"/>
  <c r="O23" i="1" s="1"/>
  <c r="P23" i="1" s="1"/>
  <c r="Q23" i="1" s="1"/>
  <c r="R23" i="1" s="1"/>
  <c r="F38" i="1"/>
  <c r="G38" i="1" s="1"/>
  <c r="J38" i="1" s="1"/>
  <c r="M38" i="1" s="1"/>
  <c r="O38" i="1" s="1"/>
  <c r="P38" i="1" s="1"/>
  <c r="Q38" i="1" s="1"/>
  <c r="R38" i="1" s="1"/>
  <c r="I27" i="1"/>
  <c r="J27" i="1" s="1"/>
  <c r="M27" i="1" s="1"/>
  <c r="O27" i="1" s="1"/>
  <c r="P27" i="1" s="1"/>
  <c r="Q27" i="1" s="1"/>
  <c r="R27" i="1" s="1"/>
  <c r="I55" i="1"/>
  <c r="J55" i="1" s="1"/>
  <c r="M55" i="1" s="1"/>
  <c r="O55" i="1" s="1"/>
  <c r="P55" i="1" s="1"/>
  <c r="Q55" i="1" s="1"/>
  <c r="R55" i="1" s="1"/>
  <c r="I84" i="1"/>
  <c r="I26" i="1"/>
  <c r="J26" i="1" s="1"/>
  <c r="M26" i="1" s="1"/>
  <c r="O26" i="1" s="1"/>
  <c r="P26" i="1" s="1"/>
  <c r="Q26" i="1" s="1"/>
  <c r="R26" i="1" s="1"/>
  <c r="F4" i="1"/>
  <c r="G4" i="1" s="1"/>
  <c r="J4" i="1" s="1"/>
  <c r="M4" i="1" s="1"/>
  <c r="O4" i="1" s="1"/>
  <c r="P4" i="1" s="1"/>
  <c r="Q4" i="1" s="1"/>
  <c r="R4" i="1" s="1"/>
  <c r="I81" i="1"/>
  <c r="J81" i="1" s="1"/>
  <c r="M81" i="1" s="1"/>
  <c r="O81" i="1" s="1"/>
  <c r="P81" i="1" s="1"/>
  <c r="Q81" i="1" s="1"/>
  <c r="R81" i="1" s="1"/>
  <c r="I102" i="1"/>
  <c r="G71" i="1"/>
  <c r="G36" i="1"/>
  <c r="G102" i="1"/>
  <c r="I22" i="1"/>
  <c r="G84" i="1"/>
  <c r="F37" i="1"/>
  <c r="G37" i="1" s="1"/>
  <c r="J37" i="1" s="1"/>
  <c r="M37" i="1" s="1"/>
  <c r="O37" i="1" s="1"/>
  <c r="P37" i="1" s="1"/>
  <c r="Q37" i="1" s="1"/>
  <c r="R37" i="1" s="1"/>
  <c r="G9" i="1"/>
  <c r="F88" i="1"/>
  <c r="G88" i="1" s="1"/>
  <c r="J88" i="1" s="1"/>
  <c r="M88" i="1" s="1"/>
  <c r="O88" i="1" s="1"/>
  <c r="P88" i="1" s="1"/>
  <c r="Q88" i="1" s="1"/>
  <c r="R88" i="1" s="1"/>
  <c r="I25" i="1"/>
  <c r="J25" i="1" s="1"/>
  <c r="M25" i="1" s="1"/>
  <c r="O25" i="1" s="1"/>
  <c r="P25" i="1" s="1"/>
  <c r="Q25" i="1" s="1"/>
  <c r="R25" i="1" s="1"/>
  <c r="I82" i="1"/>
  <c r="G82" i="1"/>
  <c r="F24" i="1"/>
  <c r="G24" i="1" s="1"/>
  <c r="J24" i="1" s="1"/>
  <c r="M24" i="1" s="1"/>
  <c r="O24" i="1" s="1"/>
  <c r="P24" i="1" s="1"/>
  <c r="Q24" i="1" s="1"/>
  <c r="R24" i="1" s="1"/>
  <c r="F56" i="1"/>
  <c r="G56" i="1" s="1"/>
  <c r="J56" i="1" s="1"/>
  <c r="M56" i="1" s="1"/>
  <c r="O56" i="1" s="1"/>
  <c r="P56" i="1" s="1"/>
  <c r="Q56" i="1" s="1"/>
  <c r="R56" i="1" s="1"/>
  <c r="I77" i="1"/>
  <c r="J77" i="1" s="1"/>
  <c r="M77" i="1" s="1"/>
  <c r="O77" i="1" s="1"/>
  <c r="P77" i="1" s="1"/>
  <c r="Q77" i="1" s="1"/>
  <c r="R77" i="1" s="1"/>
  <c r="F51" i="1"/>
  <c r="G51" i="1" s="1"/>
  <c r="I51" i="1"/>
  <c r="I31" i="1"/>
  <c r="J31" i="1" s="1"/>
  <c r="M31" i="1" s="1"/>
  <c r="O31" i="1" s="1"/>
  <c r="P31" i="1" s="1"/>
  <c r="Q31" i="1" s="1"/>
  <c r="R31" i="1" s="1"/>
  <c r="F12" i="1"/>
  <c r="G12" i="1" s="1"/>
  <c r="J12" i="1" s="1"/>
  <c r="M12" i="1" s="1"/>
  <c r="O12" i="1" s="1"/>
  <c r="P12" i="1" s="1"/>
  <c r="Q12" i="1" s="1"/>
  <c r="R12" i="1" s="1"/>
  <c r="I98" i="1"/>
  <c r="J98" i="1" s="1"/>
  <c r="M98" i="1" s="1"/>
  <c r="O98" i="1" s="1"/>
  <c r="P98" i="1" s="1"/>
  <c r="Q98" i="1" s="1"/>
  <c r="R98" i="1" s="1"/>
  <c r="I7" i="1"/>
  <c r="J7" i="1" s="1"/>
  <c r="M7" i="1" s="1"/>
  <c r="O7" i="1" s="1"/>
  <c r="P7" i="1" s="1"/>
  <c r="Q7" i="1" s="1"/>
  <c r="R7" i="1" s="1"/>
  <c r="I73" i="1"/>
  <c r="J73" i="1" s="1"/>
  <c r="M73" i="1" s="1"/>
  <c r="O73" i="1" s="1"/>
  <c r="P73" i="1" s="1"/>
  <c r="Q73" i="1" s="1"/>
  <c r="R73" i="1" s="1"/>
  <c r="F29" i="1"/>
  <c r="G29" i="1" s="1"/>
  <c r="J29" i="1" s="1"/>
  <c r="M29" i="1" s="1"/>
  <c r="O29" i="1" s="1"/>
  <c r="P29" i="1" s="1"/>
  <c r="Q29" i="1" s="1"/>
  <c r="R29" i="1" s="1"/>
  <c r="I70" i="1"/>
  <c r="G70" i="1"/>
  <c r="F85" i="1"/>
  <c r="G85" i="1" s="1"/>
  <c r="J85" i="1" s="1"/>
  <c r="M85" i="1" s="1"/>
  <c r="O85" i="1" s="1"/>
  <c r="P85" i="1" s="1"/>
  <c r="Q85" i="1" s="1"/>
  <c r="R85" i="1" s="1"/>
  <c r="F93" i="1"/>
  <c r="G93" i="1" s="1"/>
  <c r="J93" i="1" s="1"/>
  <c r="M93" i="1" s="1"/>
  <c r="O93" i="1" s="1"/>
  <c r="P93" i="1" s="1"/>
  <c r="Q93" i="1" s="1"/>
  <c r="R93" i="1" s="1"/>
  <c r="F90" i="1"/>
  <c r="G90" i="1" s="1"/>
  <c r="J90" i="1" s="1"/>
  <c r="M90" i="1" s="1"/>
  <c r="O90" i="1" s="1"/>
  <c r="P90" i="1" s="1"/>
  <c r="Q90" i="1" s="1"/>
  <c r="R90" i="1" s="1"/>
  <c r="I36" i="1"/>
  <c r="I80" i="1"/>
  <c r="J80" i="1" s="1"/>
  <c r="M80" i="1" s="1"/>
  <c r="O80" i="1" s="1"/>
  <c r="P80" i="1" s="1"/>
  <c r="Q80" i="1" s="1"/>
  <c r="R80" i="1" s="1"/>
  <c r="J47" i="1"/>
  <c r="M47" i="1" s="1"/>
  <c r="O47" i="1" s="1"/>
  <c r="P47" i="1" s="1"/>
  <c r="Q47" i="1" s="1"/>
  <c r="R47" i="1" s="1"/>
  <c r="I66" i="1"/>
  <c r="G22" i="1"/>
  <c r="I91" i="1"/>
  <c r="J91" i="1" s="1"/>
  <c r="M91" i="1" s="1"/>
  <c r="O91" i="1" s="1"/>
  <c r="P91" i="1" s="1"/>
  <c r="Q91" i="1" s="1"/>
  <c r="R91" i="1" s="1"/>
  <c r="F15" i="1"/>
  <c r="G15" i="1" s="1"/>
  <c r="J15" i="1" s="1"/>
  <c r="M15" i="1" s="1"/>
  <c r="O15" i="1" s="1"/>
  <c r="P15" i="1" s="1"/>
  <c r="Q15" i="1" s="1"/>
  <c r="R15" i="1" s="1"/>
  <c r="I57" i="1"/>
  <c r="J57" i="1" s="1"/>
  <c r="M57" i="1" s="1"/>
  <c r="O57" i="1" s="1"/>
  <c r="P57" i="1" s="1"/>
  <c r="Q57" i="1" s="1"/>
  <c r="R57" i="1" s="1"/>
  <c r="I30" i="1"/>
  <c r="J30" i="1" s="1"/>
  <c r="M30" i="1" s="1"/>
  <c r="O30" i="1" s="1"/>
  <c r="P30" i="1" s="1"/>
  <c r="Q30" i="1" s="1"/>
  <c r="R30" i="1" s="1"/>
  <c r="I10" i="1"/>
  <c r="J10" i="1" s="1"/>
  <c r="M10" i="1" s="1"/>
  <c r="O10" i="1" s="1"/>
  <c r="P10" i="1" s="1"/>
  <c r="Q10" i="1" s="1"/>
  <c r="R10" i="1" s="1"/>
  <c r="I33" i="1"/>
  <c r="J33" i="1" s="1"/>
  <c r="M33" i="1" s="1"/>
  <c r="O33" i="1" s="1"/>
  <c r="P33" i="1" s="1"/>
  <c r="Q33" i="1" s="1"/>
  <c r="R33" i="1" s="1"/>
  <c r="G66" i="1"/>
  <c r="F62" i="1"/>
  <c r="G62" i="1" s="1"/>
  <c r="I62" i="1"/>
  <c r="I53" i="1"/>
  <c r="F53" i="1"/>
  <c r="G53" i="1" s="1"/>
  <c r="F59" i="1"/>
  <c r="G59" i="1" s="1"/>
  <c r="I59" i="1"/>
  <c r="F54" i="1"/>
  <c r="G54" i="1" s="1"/>
  <c r="I54" i="1"/>
  <c r="I100" i="1"/>
  <c r="F100" i="1"/>
  <c r="G100" i="1" s="1"/>
  <c r="I60" i="1"/>
  <c r="F60" i="1"/>
  <c r="G60" i="1" s="1"/>
  <c r="I44" i="1"/>
  <c r="F44" i="1"/>
  <c r="G44" i="1" s="1"/>
  <c r="F34" i="1"/>
  <c r="G34" i="1" s="1"/>
  <c r="I34" i="1"/>
  <c r="I94" i="1"/>
  <c r="F94" i="1"/>
  <c r="G94" i="1" s="1"/>
  <c r="F78" i="1"/>
  <c r="G78" i="1" s="1"/>
  <c r="J78" i="1" s="1"/>
  <c r="M78" i="1" s="1"/>
  <c r="O78" i="1" s="1"/>
  <c r="P78" i="1" s="1"/>
  <c r="Q78" i="1" s="1"/>
  <c r="R78" i="1" s="1"/>
  <c r="I72" i="1"/>
  <c r="J72" i="1" s="1"/>
  <c r="M72" i="1" s="1"/>
  <c r="O72" i="1" s="1"/>
  <c r="P72" i="1" s="1"/>
  <c r="Q72" i="1" s="1"/>
  <c r="R72" i="1" s="1"/>
  <c r="I14" i="1"/>
  <c r="F14" i="1"/>
  <c r="G14" i="1" s="1"/>
  <c r="I17" i="1"/>
  <c r="F17" i="1"/>
  <c r="G17" i="1" s="1"/>
  <c r="F76" i="1"/>
  <c r="G76" i="1" s="1"/>
  <c r="I76" i="1"/>
  <c r="F67" i="1"/>
  <c r="G67" i="1" s="1"/>
  <c r="I67" i="1"/>
  <c r="F103" i="1"/>
  <c r="G103" i="1" s="1"/>
  <c r="J103" i="1" s="1"/>
  <c r="M103" i="1" s="1"/>
  <c r="O103" i="1" s="1"/>
  <c r="P103" i="1" s="1"/>
  <c r="Q103" i="1" s="1"/>
  <c r="R103" i="1" s="1"/>
  <c r="F42" i="1"/>
  <c r="G42" i="1" s="1"/>
  <c r="I42" i="1"/>
  <c r="F87" i="1"/>
  <c r="G87" i="1" s="1"/>
  <c r="I87" i="1"/>
  <c r="I69" i="1"/>
  <c r="F69" i="1"/>
  <c r="G69" i="1" s="1"/>
  <c r="F6" i="1"/>
  <c r="G6" i="1" s="1"/>
  <c r="I6" i="1"/>
  <c r="F16" i="1"/>
  <c r="G16" i="1" s="1"/>
  <c r="I16" i="1"/>
  <c r="F5" i="1"/>
  <c r="G5" i="1" s="1"/>
  <c r="I5" i="1"/>
  <c r="I39" i="1"/>
  <c r="F39" i="1"/>
  <c r="G39" i="1" s="1"/>
  <c r="I89" i="1"/>
  <c r="F89" i="1"/>
  <c r="G89" i="1" s="1"/>
  <c r="F68" i="1"/>
  <c r="G68" i="1" s="1"/>
  <c r="I68" i="1"/>
  <c r="F40" i="1"/>
  <c r="G40" i="1" s="1"/>
  <c r="I40" i="1"/>
  <c r="F32" i="1"/>
  <c r="G32" i="1" s="1"/>
  <c r="I32" i="1"/>
  <c r="F8" i="1"/>
  <c r="G8" i="1" s="1"/>
  <c r="I8" i="1"/>
  <c r="F86" i="1"/>
  <c r="G86" i="1" s="1"/>
  <c r="I86" i="1"/>
  <c r="I64" i="1"/>
  <c r="J64" i="1" s="1"/>
  <c r="M64" i="1" s="1"/>
  <c r="O64" i="1" s="1"/>
  <c r="P64" i="1" s="1"/>
  <c r="Q64" i="1" s="1"/>
  <c r="R64" i="1" s="1"/>
  <c r="F41" i="1"/>
  <c r="G41" i="1" s="1"/>
  <c r="I41" i="1"/>
  <c r="F50" i="1"/>
  <c r="G50" i="1" s="1"/>
  <c r="I50" i="1"/>
  <c r="I97" i="1"/>
  <c r="F97" i="1"/>
  <c r="G97" i="1" s="1"/>
  <c r="F96" i="1"/>
  <c r="G96" i="1" s="1"/>
  <c r="I96" i="1"/>
  <c r="I71" i="1"/>
  <c r="G65" i="1"/>
  <c r="J52" i="1"/>
  <c r="M52" i="1" s="1"/>
  <c r="O52" i="1" s="1"/>
  <c r="P52" i="1" s="1"/>
  <c r="Q52" i="1" s="1"/>
  <c r="R52" i="1" s="1"/>
  <c r="F35" i="1"/>
  <c r="G35" i="1" s="1"/>
  <c r="J35" i="1" s="1"/>
  <c r="M35" i="1" s="1"/>
  <c r="O35" i="1" s="1"/>
  <c r="P35" i="1" s="1"/>
  <c r="Q35" i="1" s="1"/>
  <c r="R35" i="1" s="1"/>
  <c r="I58" i="1"/>
  <c r="J58" i="1" s="1"/>
  <c r="M58" i="1" s="1"/>
  <c r="O58" i="1" s="1"/>
  <c r="P58" i="1" s="1"/>
  <c r="Q58" i="1" s="1"/>
  <c r="R58" i="1" s="1"/>
  <c r="I9" i="1"/>
  <c r="I28" i="1"/>
  <c r="F28" i="1"/>
  <c r="G28" i="1" s="1"/>
  <c r="F92" i="1"/>
  <c r="G92" i="1" s="1"/>
  <c r="I92" i="1"/>
  <c r="J18" i="1" l="1"/>
  <c r="M18" i="1" s="1"/>
  <c r="O18" i="1" s="1"/>
  <c r="P18" i="1" s="1"/>
  <c r="Q18" i="1" s="1"/>
  <c r="R18" i="1" s="1"/>
  <c r="J74" i="1"/>
  <c r="M74" i="1" s="1"/>
  <c r="O74" i="1" s="1"/>
  <c r="P74" i="1" s="1"/>
  <c r="Q74" i="1" s="1"/>
  <c r="R74" i="1" s="1"/>
  <c r="J99" i="1"/>
  <c r="M99" i="1" s="1"/>
  <c r="O99" i="1" s="1"/>
  <c r="P99" i="1" s="1"/>
  <c r="Q99" i="1" s="1"/>
  <c r="R99" i="1" s="1"/>
  <c r="J43" i="1"/>
  <c r="M43" i="1" s="1"/>
  <c r="O43" i="1" s="1"/>
  <c r="P43" i="1" s="1"/>
  <c r="Q43" i="1" s="1"/>
  <c r="R43" i="1" s="1"/>
  <c r="J11" i="1"/>
  <c r="M11" i="1" s="1"/>
  <c r="O11" i="1" s="1"/>
  <c r="P11" i="1" s="1"/>
  <c r="Q11" i="1" s="1"/>
  <c r="R11" i="1" s="1"/>
  <c r="J65" i="1"/>
  <c r="M65" i="1" s="1"/>
  <c r="O65" i="1" s="1"/>
  <c r="P65" i="1" s="1"/>
  <c r="Q65" i="1" s="1"/>
  <c r="R65" i="1" s="1"/>
  <c r="J9" i="1"/>
  <c r="M9" i="1" s="1"/>
  <c r="O9" i="1" s="1"/>
  <c r="P9" i="1" s="1"/>
  <c r="Q9" i="1" s="1"/>
  <c r="R9" i="1" s="1"/>
  <c r="J28" i="1"/>
  <c r="M28" i="1" s="1"/>
  <c r="O28" i="1" s="1"/>
  <c r="P28" i="1" s="1"/>
  <c r="Q28" i="1" s="1"/>
  <c r="R28" i="1" s="1"/>
  <c r="J51" i="1"/>
  <c r="M51" i="1" s="1"/>
  <c r="O51" i="1" s="1"/>
  <c r="P51" i="1" s="1"/>
  <c r="Q51" i="1" s="1"/>
  <c r="R51" i="1" s="1"/>
  <c r="J22" i="1"/>
  <c r="M22" i="1" s="1"/>
  <c r="O22" i="1" s="1"/>
  <c r="P22" i="1" s="1"/>
  <c r="Q22" i="1" s="1"/>
  <c r="R22" i="1" s="1"/>
  <c r="J36" i="1"/>
  <c r="M36" i="1" s="1"/>
  <c r="O36" i="1" s="1"/>
  <c r="P36" i="1" s="1"/>
  <c r="Q36" i="1" s="1"/>
  <c r="R36" i="1" s="1"/>
  <c r="J102" i="1"/>
  <c r="M102" i="1" s="1"/>
  <c r="O102" i="1" s="1"/>
  <c r="P102" i="1" s="1"/>
  <c r="Q102" i="1" s="1"/>
  <c r="R102" i="1" s="1"/>
  <c r="J84" i="1"/>
  <c r="M84" i="1" s="1"/>
  <c r="O84" i="1" s="1"/>
  <c r="P84" i="1" s="1"/>
  <c r="Q84" i="1" s="1"/>
  <c r="R84" i="1" s="1"/>
  <c r="J60" i="1"/>
  <c r="M60" i="1" s="1"/>
  <c r="O60" i="1" s="1"/>
  <c r="P60" i="1" s="1"/>
  <c r="Q60" i="1" s="1"/>
  <c r="J67" i="1"/>
  <c r="M67" i="1" s="1"/>
  <c r="O67" i="1" s="1"/>
  <c r="P67" i="1" s="1"/>
  <c r="Q67" i="1" s="1"/>
  <c r="R67" i="1" s="1"/>
  <c r="J71" i="1"/>
  <c r="M71" i="1" s="1"/>
  <c r="O71" i="1" s="1"/>
  <c r="P71" i="1" s="1"/>
  <c r="Q71" i="1" s="1"/>
  <c r="R71" i="1" s="1"/>
  <c r="J82" i="1"/>
  <c r="M82" i="1" s="1"/>
  <c r="O82" i="1" s="1"/>
  <c r="P82" i="1" s="1"/>
  <c r="Q82" i="1" s="1"/>
  <c r="R82" i="1" s="1"/>
  <c r="J8" i="1"/>
  <c r="M8" i="1" s="1"/>
  <c r="O8" i="1" s="1"/>
  <c r="P8" i="1" s="1"/>
  <c r="Q8" i="1" s="1"/>
  <c r="R8" i="1" s="1"/>
  <c r="J66" i="1"/>
  <c r="M66" i="1" s="1"/>
  <c r="O66" i="1" s="1"/>
  <c r="P66" i="1" s="1"/>
  <c r="Q66" i="1" s="1"/>
  <c r="R66" i="1" s="1"/>
  <c r="J34" i="1"/>
  <c r="M34" i="1" s="1"/>
  <c r="O34" i="1" s="1"/>
  <c r="P34" i="1" s="1"/>
  <c r="Q34" i="1" s="1"/>
  <c r="R34" i="1" s="1"/>
  <c r="J54" i="1"/>
  <c r="M54" i="1" s="1"/>
  <c r="O54" i="1" s="1"/>
  <c r="P54" i="1" s="1"/>
  <c r="Q54" i="1" s="1"/>
  <c r="R54" i="1" s="1"/>
  <c r="J59" i="1"/>
  <c r="M59" i="1" s="1"/>
  <c r="O59" i="1" s="1"/>
  <c r="P59" i="1" s="1"/>
  <c r="Q59" i="1" s="1"/>
  <c r="R59" i="1" s="1"/>
  <c r="J69" i="1"/>
  <c r="M69" i="1" s="1"/>
  <c r="O69" i="1" s="1"/>
  <c r="P69" i="1" s="1"/>
  <c r="Q69" i="1" s="1"/>
  <c r="R69" i="1" s="1"/>
  <c r="J96" i="1"/>
  <c r="M96" i="1" s="1"/>
  <c r="O96" i="1" s="1"/>
  <c r="P96" i="1" s="1"/>
  <c r="Q96" i="1" s="1"/>
  <c r="R96" i="1" s="1"/>
  <c r="J62" i="1"/>
  <c r="M62" i="1" s="1"/>
  <c r="O62" i="1" s="1"/>
  <c r="P62" i="1" s="1"/>
  <c r="Q62" i="1" s="1"/>
  <c r="R62" i="1" s="1"/>
  <c r="J76" i="1"/>
  <c r="M76" i="1" s="1"/>
  <c r="O76" i="1" s="1"/>
  <c r="P76" i="1" s="1"/>
  <c r="Q76" i="1" s="1"/>
  <c r="R76" i="1" s="1"/>
  <c r="J50" i="1"/>
  <c r="M50" i="1" s="1"/>
  <c r="O50" i="1" s="1"/>
  <c r="P50" i="1" s="1"/>
  <c r="Q50" i="1" s="1"/>
  <c r="R50" i="1" s="1"/>
  <c r="J32" i="1"/>
  <c r="M32" i="1" s="1"/>
  <c r="O32" i="1" s="1"/>
  <c r="P32" i="1" s="1"/>
  <c r="Q32" i="1" s="1"/>
  <c r="R32" i="1" s="1"/>
  <c r="J94" i="1"/>
  <c r="M94" i="1" s="1"/>
  <c r="O94" i="1" s="1"/>
  <c r="P94" i="1" s="1"/>
  <c r="Q94" i="1" s="1"/>
  <c r="R94" i="1" s="1"/>
  <c r="J53" i="1"/>
  <c r="M53" i="1" s="1"/>
  <c r="O53" i="1" s="1"/>
  <c r="P53" i="1" s="1"/>
  <c r="Q53" i="1" s="1"/>
  <c r="R53" i="1" s="1"/>
  <c r="J97" i="1"/>
  <c r="M97" i="1" s="1"/>
  <c r="O97" i="1" s="1"/>
  <c r="P97" i="1" s="1"/>
  <c r="Q97" i="1" s="1"/>
  <c r="R97" i="1" s="1"/>
  <c r="J89" i="1"/>
  <c r="M89" i="1" s="1"/>
  <c r="O89" i="1" s="1"/>
  <c r="P89" i="1" s="1"/>
  <c r="Q89" i="1" s="1"/>
  <c r="R89" i="1" s="1"/>
  <c r="J42" i="1"/>
  <c r="M42" i="1" s="1"/>
  <c r="O42" i="1" s="1"/>
  <c r="P42" i="1" s="1"/>
  <c r="Q42" i="1" s="1"/>
  <c r="R42" i="1" s="1"/>
  <c r="J70" i="1"/>
  <c r="M70" i="1" s="1"/>
  <c r="O70" i="1" s="1"/>
  <c r="P70" i="1" s="1"/>
  <c r="Q70" i="1" s="1"/>
  <c r="R70" i="1" s="1"/>
  <c r="J92" i="1"/>
  <c r="M92" i="1" s="1"/>
  <c r="O92" i="1" s="1"/>
  <c r="P92" i="1" s="1"/>
  <c r="Q92" i="1" s="1"/>
  <c r="R92" i="1" s="1"/>
  <c r="J16" i="1"/>
  <c r="M16" i="1" s="1"/>
  <c r="O16" i="1" s="1"/>
  <c r="P16" i="1" s="1"/>
  <c r="Q16" i="1" s="1"/>
  <c r="R16" i="1" s="1"/>
  <c r="J17" i="1"/>
  <c r="M17" i="1" s="1"/>
  <c r="O17" i="1" s="1"/>
  <c r="P17" i="1" s="1"/>
  <c r="Q17" i="1" s="1"/>
  <c r="R17" i="1" s="1"/>
  <c r="J86" i="1"/>
  <c r="M86" i="1" s="1"/>
  <c r="O86" i="1" s="1"/>
  <c r="P86" i="1" s="1"/>
  <c r="Q86" i="1" s="1"/>
  <c r="R86" i="1" s="1"/>
  <c r="J5" i="1"/>
  <c r="M5" i="1" s="1"/>
  <c r="O5" i="1" s="1"/>
  <c r="P5" i="1" s="1"/>
  <c r="Q5" i="1" s="1"/>
  <c r="R5" i="1" s="1"/>
  <c r="J100" i="1"/>
  <c r="M100" i="1" s="1"/>
  <c r="O100" i="1" s="1"/>
  <c r="P100" i="1" s="1"/>
  <c r="Q100" i="1" s="1"/>
  <c r="R100" i="1" s="1"/>
  <c r="J6" i="1"/>
  <c r="M6" i="1" s="1"/>
  <c r="O6" i="1" s="1"/>
  <c r="P6" i="1" s="1"/>
  <c r="Q6" i="1" s="1"/>
  <c r="R6" i="1" s="1"/>
  <c r="J14" i="1"/>
  <c r="M14" i="1" s="1"/>
  <c r="O14" i="1" s="1"/>
  <c r="P14" i="1" s="1"/>
  <c r="Q14" i="1" s="1"/>
  <c r="R14" i="1" s="1"/>
  <c r="J40" i="1"/>
  <c r="M40" i="1" s="1"/>
  <c r="O40" i="1" s="1"/>
  <c r="P40" i="1" s="1"/>
  <c r="Q40" i="1" s="1"/>
  <c r="R40" i="1" s="1"/>
  <c r="J68" i="1"/>
  <c r="M68" i="1" s="1"/>
  <c r="O68" i="1" s="1"/>
  <c r="P68" i="1" s="1"/>
  <c r="Q68" i="1" s="1"/>
  <c r="R68" i="1" s="1"/>
  <c r="J87" i="1"/>
  <c r="M87" i="1" s="1"/>
  <c r="O87" i="1" s="1"/>
  <c r="P87" i="1" s="1"/>
  <c r="Q87" i="1" s="1"/>
  <c r="R87" i="1" s="1"/>
  <c r="J41" i="1"/>
  <c r="M41" i="1" s="1"/>
  <c r="O41" i="1" s="1"/>
  <c r="P41" i="1" s="1"/>
  <c r="Q41" i="1" s="1"/>
  <c r="R41" i="1" s="1"/>
  <c r="J39" i="1"/>
  <c r="M39" i="1" s="1"/>
  <c r="O39" i="1" s="1"/>
  <c r="P39" i="1" s="1"/>
  <c r="Q39" i="1" s="1"/>
  <c r="R39" i="1" s="1"/>
  <c r="J44" i="1"/>
  <c r="M44" i="1" s="1"/>
  <c r="O44" i="1" s="1"/>
  <c r="P44" i="1" s="1"/>
  <c r="Q44" i="1" s="1"/>
  <c r="R44" i="1" s="1"/>
  <c r="R60" i="1" l="1"/>
  <c r="U12" i="1" s="1"/>
  <c r="U4" i="1" l="1"/>
  <c r="B3" i="4" s="1"/>
  <c r="U10" i="1"/>
  <c r="U11" i="1"/>
  <c r="U5" i="1"/>
  <c r="U6" i="1"/>
  <c r="U7" i="1"/>
  <c r="U9" i="1" l="1"/>
  <c r="U13" i="1" s="1"/>
  <c r="U8" i="1"/>
  <c r="C3" i="4" l="1"/>
  <c r="D3" i="4" s="1"/>
  <c r="E3" i="4" l="1"/>
  <c r="B4" i="4"/>
  <c r="C4" i="4" l="1"/>
  <c r="B5" i="4" s="1"/>
  <c r="E4" i="4" l="1"/>
  <c r="D4" i="4"/>
  <c r="C5" i="4"/>
  <c r="B6" i="4" s="1"/>
  <c r="E5" i="4"/>
  <c r="D5" i="4" l="1"/>
  <c r="C6" i="4"/>
  <c r="B7" i="4" s="1"/>
  <c r="D6" i="4" l="1"/>
  <c r="C7" i="4"/>
  <c r="B8" i="4" s="1"/>
  <c r="E7" i="4"/>
  <c r="E6" i="4"/>
  <c r="D7" i="4" l="1"/>
  <c r="C8" i="4"/>
  <c r="B9" i="4" s="1"/>
  <c r="D8" i="4" l="1"/>
  <c r="E8" i="4"/>
  <c r="C9" i="4"/>
  <c r="B10" i="4" s="1"/>
  <c r="D9" i="4" l="1"/>
  <c r="E9" i="4"/>
  <c r="C10" i="4"/>
  <c r="B11" i="4" s="1"/>
  <c r="E10" i="4" l="1"/>
  <c r="D10" i="4"/>
  <c r="C11" i="4"/>
  <c r="B12" i="4" s="1"/>
  <c r="D11" i="4" l="1"/>
  <c r="E11" i="4"/>
  <c r="C12" i="4"/>
  <c r="E12" i="4" s="1"/>
  <c r="D12" i="4" l="1"/>
</calcChain>
</file>

<file path=xl/sharedStrings.xml><?xml version="1.0" encoding="utf-8"?>
<sst xmlns="http://schemas.openxmlformats.org/spreadsheetml/2006/main" count="79" uniqueCount="73">
  <si>
    <t>low</t>
  </si>
  <si>
    <t>most likely</t>
  </si>
  <si>
    <t>high</t>
  </si>
  <si>
    <t>Unidades</t>
  </si>
  <si>
    <t>Prob.</t>
  </si>
  <si>
    <t>Precio Promedio</t>
  </si>
  <si>
    <t>Sales</t>
  </si>
  <si>
    <t>Cost of goods sold expense</t>
  </si>
  <si>
    <t>Min</t>
  </si>
  <si>
    <t>Max</t>
  </si>
  <si>
    <t>Variable Operating expenses</t>
  </si>
  <si>
    <t>Sales Volume Driven (VOESVD)</t>
  </si>
  <si>
    <t>Sales Revenue Driven (VOESRD)</t>
  </si>
  <si>
    <t>Fixed Expenses</t>
  </si>
  <si>
    <t>Operating Expenses</t>
  </si>
  <si>
    <t>Depreciation Expenses</t>
  </si>
  <si>
    <t>Interest expense</t>
  </si>
  <si>
    <t>Indome tax expense</t>
  </si>
  <si>
    <t>Tabla de Contenido</t>
  </si>
  <si>
    <t>Tabla de contenido e Informacion de Contacto</t>
  </si>
  <si>
    <t>Parametros</t>
  </si>
  <si>
    <t>Brain</t>
  </si>
  <si>
    <t>T de C</t>
  </si>
  <si>
    <t>Analysis</t>
  </si>
  <si>
    <t>Recoleccion de datos y Gráfico</t>
  </si>
  <si>
    <t>Prob. Precio</t>
  </si>
  <si>
    <t>Prob. Of COGS Expense %</t>
  </si>
  <si>
    <t>breakpoint</t>
  </si>
  <si>
    <t>Revenues</t>
  </si>
  <si>
    <t>Cost of Goods Sold Expense</t>
  </si>
  <si>
    <t>Gross Margin</t>
  </si>
  <si>
    <t>Sales Volume Driven</t>
  </si>
  <si>
    <t>Contribution Margin</t>
  </si>
  <si>
    <t>Depretiation Expenses</t>
  </si>
  <si>
    <t>Operating Earnings (EBIT)</t>
  </si>
  <si>
    <t>Interest Expense</t>
  </si>
  <si>
    <t>Income Tax Expense</t>
  </si>
  <si>
    <t>Net Income</t>
  </si>
  <si>
    <t>Risk Profile</t>
  </si>
  <si>
    <t>Earnings before income tax (EBT)</t>
  </si>
  <si>
    <t>NormDist(U=30; S=5)</t>
  </si>
  <si>
    <t>Uniforme de 10 - 20%</t>
  </si>
  <si>
    <t>PyG Sample</t>
  </si>
  <si>
    <t>Obs</t>
  </si>
  <si>
    <t>Simulation</t>
  </si>
  <si>
    <t>Prob. Acum.</t>
  </si>
  <si>
    <t>Prob. Precio Acum</t>
  </si>
  <si>
    <t>Units</t>
  </si>
  <si>
    <t>Price</t>
  </si>
  <si>
    <t>Cost of Goods Sold Expense (%)</t>
  </si>
  <si>
    <t>Sales Volume Driven (%)</t>
  </si>
  <si>
    <t>Income Tax Expense (%)</t>
  </si>
  <si>
    <t>media</t>
  </si>
  <si>
    <t>desv. Est.</t>
  </si>
  <si>
    <t>Configuration Parameters</t>
  </si>
  <si>
    <t>Summary statistics</t>
  </si>
  <si>
    <t>X</t>
  </si>
  <si>
    <t>desv. Est</t>
  </si>
  <si>
    <t>loss count</t>
  </si>
  <si>
    <t>profit count</t>
  </si>
  <si>
    <t>Coef. Var. %</t>
  </si>
  <si>
    <t>Rango</t>
  </si>
  <si>
    <t>Nro de clases</t>
  </si>
  <si>
    <t>Tabla de Frecuencia</t>
  </si>
  <si>
    <t>Longitud del rango</t>
  </si>
  <si>
    <t>Limite Inf. (Inc.)</t>
  </si>
  <si>
    <t>Limite Sup. (No Inc)</t>
  </si>
  <si>
    <t>Freq. Abs.</t>
  </si>
  <si>
    <t>Marca</t>
  </si>
  <si>
    <t xml:space="preserve">Perfil de Riesgo </t>
  </si>
  <si>
    <t>Estado de Pérdida y ganancia Simulaciones</t>
  </si>
  <si>
    <t>Caso:</t>
  </si>
  <si>
    <t>Aplicación del método de Montecarlo para obtener un perfil de riesgo a partir de suposiciones en los ingresos y costos.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</si>
</sst>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&quot;$&quot;\-#,##0"/>
    <numFmt numFmtId="8" formatCode="&quot;$&quot;#,##0.00;[Red]&quot;$&quot;\-#,##0.00"/>
    <numFmt numFmtId="44" formatCode="_ &quot;$&quot;* #,##0.00_ ;_ &quot;$&quot;* \-#,##0.00_ ;_ &quot;$&quot;* &quot;-&quot;??_ ;_ @_ "/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43" fontId="0" fillId="0" borderId="0" xfId="1" applyFont="1"/>
    <xf numFmtId="9" fontId="0" fillId="3" borderId="0" xfId="0" applyNumberFormat="1" applyFill="1"/>
    <xf numFmtId="0" fontId="0" fillId="0" borderId="0" xfId="0" applyAlignment="1">
      <alignment horizontal="center" vertical="center" wrapText="1"/>
    </xf>
    <xf numFmtId="0" fontId="2" fillId="3" borderId="0" xfId="0" applyFont="1" applyFill="1"/>
    <xf numFmtId="44" fontId="0" fillId="0" borderId="0" xfId="2" applyFont="1"/>
    <xf numFmtId="44" fontId="0" fillId="0" borderId="0" xfId="0" applyNumberFormat="1"/>
    <xf numFmtId="4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8" fontId="0" fillId="2" borderId="0" xfId="0" applyNumberFormat="1" applyFill="1"/>
    <xf numFmtId="6" fontId="0" fillId="0" borderId="0" xfId="0" applyNumberFormat="1"/>
    <xf numFmtId="0" fontId="3" fillId="0" borderId="0" xfId="3"/>
  </cellXfs>
  <cellStyles count="4">
    <cellStyle name="Hipervínculo" xfId="3" builtinId="8"/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RiskProfile!$D$3:$D$12</c:f>
              <c:numCache>
                <c:formatCode>"$"#,##0_);[Red]\("$"#,##0\)</c:formatCode>
                <c:ptCount val="10"/>
                <c:pt idx="0">
                  <c:v>1236.0565704073292</c:v>
                </c:pt>
                <c:pt idx="1">
                  <c:v>6923.5607718753399</c:v>
                </c:pt>
                <c:pt idx="2">
                  <c:v>12611.064973343351</c:v>
                </c:pt>
                <c:pt idx="3">
                  <c:v>18298.56917481136</c:v>
                </c:pt>
                <c:pt idx="4">
                  <c:v>23986.073376279375</c:v>
                </c:pt>
                <c:pt idx="5">
                  <c:v>29673.577577747383</c:v>
                </c:pt>
                <c:pt idx="6">
                  <c:v>35361.081779215398</c:v>
                </c:pt>
                <c:pt idx="7">
                  <c:v>41048.585980683405</c:v>
                </c:pt>
                <c:pt idx="8">
                  <c:v>46736.090182151413</c:v>
                </c:pt>
                <c:pt idx="9">
                  <c:v>52423.59438361942</c:v>
                </c:pt>
              </c:numCache>
            </c:numRef>
          </c:cat>
          <c:val>
            <c:numRef>
              <c:f>RiskProfile!$E$3:$E$12</c:f>
              <c:numCache>
                <c:formatCode>General</c:formatCode>
                <c:ptCount val="10"/>
                <c:pt idx="0">
                  <c:v>2</c:v>
                </c:pt>
                <c:pt idx="1">
                  <c:v>67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8-43EF-AAAE-DF112960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7"/>
        <c:axId val="737561456"/>
        <c:axId val="737561872"/>
      </c:barChart>
      <c:catAx>
        <c:axId val="737561456"/>
        <c:scaling>
          <c:orientation val="minMax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61872"/>
        <c:crosses val="autoZero"/>
        <c:auto val="1"/>
        <c:lblAlgn val="ctr"/>
        <c:lblOffset val="100"/>
        <c:noMultiLvlLbl val="0"/>
      </c:catAx>
      <c:valAx>
        <c:axId val="737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561456"/>
        <c:crosses val="autoZero"/>
        <c:crossBetween val="between"/>
      </c:valAx>
      <c:spPr>
        <a:noFill/>
        <a:ln w="25400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586739</xdr:colOff>
      <xdr:row>2</xdr:row>
      <xdr:rowOff>41910</xdr:rowOff>
    </xdr:from>
    <xdr:to>
      <xdr:col>11</xdr:col>
      <xdr:colOff>403859</xdr:colOff>
      <xdr:row>17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A12" sqref="A12"/>
    </sheetView>
  </sheetViews>
  <sheetFormatPr baseColWidth="10" defaultRowHeight="14.4" x14ac:dyDescent="0.3"/>
  <cols>
    <col min="1" max="1" width="26.44140625" bestFit="1" customWidth="1"/>
    <col min="2" max="2" width="39.44140625" bestFit="1" customWidth="1"/>
  </cols>
  <sheetData>
    <row r="2" spans="1:2" x14ac:dyDescent="0.3">
      <c r="B2" s="3" t="s">
        <v>18</v>
      </c>
    </row>
    <row r="3" spans="1:2" x14ac:dyDescent="0.3">
      <c r="A3" t="s">
        <v>22</v>
      </c>
      <c r="B3" t="s">
        <v>19</v>
      </c>
    </row>
    <row r="4" spans="1:2" x14ac:dyDescent="0.3">
      <c r="A4" t="s">
        <v>21</v>
      </c>
      <c r="B4" s="20" t="s">
        <v>20</v>
      </c>
    </row>
    <row r="5" spans="1:2" x14ac:dyDescent="0.3">
      <c r="A5" t="s">
        <v>23</v>
      </c>
      <c r="B5" s="20" t="s">
        <v>70</v>
      </c>
    </row>
    <row r="6" spans="1:2" x14ac:dyDescent="0.3">
      <c r="A6" t="s">
        <v>24</v>
      </c>
      <c r="B6" s="20" t="s">
        <v>69</v>
      </c>
    </row>
    <row r="10" spans="1:2" x14ac:dyDescent="0.3">
      <c r="A10" t="s">
        <v>71</v>
      </c>
    </row>
    <row r="11" spans="1:2" x14ac:dyDescent="0.3">
      <c r="A11" t="s">
        <v>72</v>
      </c>
    </row>
  </sheetData>
  <hyperlinks>
    <hyperlink ref="B4" location="Parámetros!A1" display="Parametros"/>
    <hyperlink ref="B5" location="PyGSimulation!A1" display="Estado de Pérdida y ganancia"/>
    <hyperlink ref="B6" location="RiskProfile!A1" display="Perfil de Riesgo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1" sqref="I1"/>
    </sheetView>
  </sheetViews>
  <sheetFormatPr baseColWidth="10" defaultRowHeight="14.4" x14ac:dyDescent="0.3"/>
  <cols>
    <col min="3" max="3" width="22" bestFit="1" customWidth="1"/>
  </cols>
  <sheetData>
    <row r="1" spans="1:9" x14ac:dyDescent="0.3">
      <c r="A1" s="11" t="s">
        <v>54</v>
      </c>
      <c r="B1" s="11"/>
      <c r="C1" s="11"/>
      <c r="D1" s="11"/>
      <c r="E1" s="11"/>
      <c r="F1" s="11"/>
      <c r="G1" s="11"/>
      <c r="I1" s="20" t="s">
        <v>22</v>
      </c>
    </row>
    <row r="2" spans="1:9" x14ac:dyDescent="0.3">
      <c r="A2" t="s">
        <v>6</v>
      </c>
    </row>
    <row r="3" spans="1:9" x14ac:dyDescent="0.3">
      <c r="D3" t="s">
        <v>0</v>
      </c>
      <c r="E3" t="s">
        <v>1</v>
      </c>
      <c r="F3" t="s">
        <v>2</v>
      </c>
    </row>
    <row r="4" spans="1:9" x14ac:dyDescent="0.3">
      <c r="C4" t="s">
        <v>45</v>
      </c>
      <c r="D4" s="2">
        <v>0</v>
      </c>
      <c r="E4" s="1">
        <f>D4+D5</f>
        <v>0.3</v>
      </c>
      <c r="F4" s="1">
        <f>E4+E5</f>
        <v>1</v>
      </c>
    </row>
    <row r="5" spans="1:9" x14ac:dyDescent="0.3">
      <c r="C5" t="s">
        <v>4</v>
      </c>
      <c r="D5" s="2">
        <v>0.3</v>
      </c>
      <c r="E5" s="1">
        <v>0.7</v>
      </c>
      <c r="F5" s="2"/>
    </row>
    <row r="6" spans="1:9" x14ac:dyDescent="0.3">
      <c r="C6" t="s">
        <v>3</v>
      </c>
      <c r="D6" s="3">
        <v>75000</v>
      </c>
      <c r="E6" s="3">
        <v>10000</v>
      </c>
      <c r="F6">
        <v>0</v>
      </c>
      <c r="I6" s="2"/>
    </row>
    <row r="7" spans="1:9" x14ac:dyDescent="0.3">
      <c r="I7" s="2"/>
    </row>
    <row r="8" spans="1:9" x14ac:dyDescent="0.3">
      <c r="C8" t="s">
        <v>46</v>
      </c>
      <c r="D8" s="2">
        <v>0</v>
      </c>
      <c r="E8" s="2">
        <f>D8+D9</f>
        <v>0.25</v>
      </c>
      <c r="F8" s="2">
        <f>E8+E9</f>
        <v>0.75</v>
      </c>
      <c r="G8" s="2">
        <f>F8+F9</f>
        <v>1</v>
      </c>
      <c r="I8" s="1"/>
    </row>
    <row r="9" spans="1:9" x14ac:dyDescent="0.3">
      <c r="C9" t="s">
        <v>25</v>
      </c>
      <c r="D9" s="2">
        <v>0.25</v>
      </c>
      <c r="E9" s="2">
        <v>0.5</v>
      </c>
      <c r="F9" s="2">
        <v>0.25</v>
      </c>
      <c r="I9" s="1"/>
    </row>
    <row r="10" spans="1:9" x14ac:dyDescent="0.3">
      <c r="C10" t="s">
        <v>5</v>
      </c>
      <c r="D10" s="3">
        <v>1.5</v>
      </c>
      <c r="E10" s="3">
        <v>2</v>
      </c>
      <c r="F10" s="3">
        <v>2.5</v>
      </c>
      <c r="I10" s="2"/>
    </row>
    <row r="14" spans="1:9" x14ac:dyDescent="0.3">
      <c r="A14" t="s">
        <v>7</v>
      </c>
    </row>
    <row r="15" spans="1:9" x14ac:dyDescent="0.3">
      <c r="D15" t="s">
        <v>52</v>
      </c>
      <c r="E15" t="s">
        <v>53</v>
      </c>
    </row>
    <row r="16" spans="1:9" x14ac:dyDescent="0.3">
      <c r="A16">
        <v>30</v>
      </c>
      <c r="B16">
        <v>5</v>
      </c>
      <c r="C16" t="s">
        <v>40</v>
      </c>
      <c r="D16" s="4">
        <v>30</v>
      </c>
      <c r="E16" s="1">
        <v>0.05</v>
      </c>
    </row>
    <row r="17" spans="1:6" x14ac:dyDescent="0.3">
      <c r="C17" t="s">
        <v>26</v>
      </c>
      <c r="D17" s="1">
        <v>1</v>
      </c>
      <c r="E17" s="1">
        <v>0</v>
      </c>
    </row>
    <row r="19" spans="1:6" x14ac:dyDescent="0.3">
      <c r="A19" t="s">
        <v>10</v>
      </c>
    </row>
    <row r="20" spans="1:6" x14ac:dyDescent="0.3">
      <c r="B20" t="s">
        <v>11</v>
      </c>
      <c r="D20" t="s">
        <v>8</v>
      </c>
      <c r="E20" t="s">
        <v>9</v>
      </c>
    </row>
    <row r="21" spans="1:6" x14ac:dyDescent="0.3">
      <c r="C21" t="s">
        <v>41</v>
      </c>
      <c r="D21" s="5">
        <v>0.1</v>
      </c>
      <c r="E21" s="1">
        <v>0.2</v>
      </c>
      <c r="F21" s="1"/>
    </row>
    <row r="22" spans="1:6" x14ac:dyDescent="0.3">
      <c r="B22" t="s">
        <v>12</v>
      </c>
      <c r="D22" s="1"/>
      <c r="E22" s="1"/>
      <c r="F22" s="2"/>
    </row>
    <row r="23" spans="1:6" x14ac:dyDescent="0.3">
      <c r="E23" s="1"/>
    </row>
    <row r="24" spans="1:6" x14ac:dyDescent="0.3">
      <c r="A24" t="s">
        <v>13</v>
      </c>
    </row>
    <row r="25" spans="1:6" x14ac:dyDescent="0.3">
      <c r="B25" t="s">
        <v>14</v>
      </c>
      <c r="D25">
        <v>6000</v>
      </c>
    </row>
    <row r="27" spans="1:6" x14ac:dyDescent="0.3">
      <c r="B27" t="s">
        <v>15</v>
      </c>
    </row>
    <row r="29" spans="1:6" x14ac:dyDescent="0.3">
      <c r="A29" t="s">
        <v>16</v>
      </c>
      <c r="D29">
        <v>3000</v>
      </c>
    </row>
    <row r="31" spans="1:6" x14ac:dyDescent="0.3">
      <c r="A31" t="s">
        <v>17</v>
      </c>
    </row>
    <row r="32" spans="1:6" x14ac:dyDescent="0.3">
      <c r="C32" t="s">
        <v>27</v>
      </c>
      <c r="D32">
        <v>0</v>
      </c>
      <c r="E32">
        <v>20000</v>
      </c>
    </row>
    <row r="33" spans="4:5" x14ac:dyDescent="0.3">
      <c r="D33" s="1">
        <v>0.35</v>
      </c>
      <c r="E33" s="1">
        <v>0.55000000000000004</v>
      </c>
    </row>
  </sheetData>
  <mergeCells count="1">
    <mergeCell ref="A1:G1"/>
  </mergeCells>
  <hyperlinks>
    <hyperlink ref="I1" location="Indice!A1" display="T de 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G1" workbookViewId="0">
      <selection activeCell="T1" sqref="T1"/>
    </sheetView>
  </sheetViews>
  <sheetFormatPr baseColWidth="10" defaultRowHeight="14.4" x14ac:dyDescent="0.3"/>
  <cols>
    <col min="1" max="1" width="10" bestFit="1" customWidth="1"/>
    <col min="2" max="2" width="11" bestFit="1" customWidth="1"/>
    <col min="3" max="3" width="5" bestFit="1" customWidth="1"/>
    <col min="4" max="4" width="11.88671875" bestFit="1" customWidth="1"/>
    <col min="5" max="5" width="10.6640625" bestFit="1" customWidth="1"/>
    <col min="6" max="6" width="12.5546875" bestFit="1" customWidth="1"/>
    <col min="7" max="7" width="12" style="4" bestFit="1" customWidth="1"/>
    <col min="8" max="8" width="9.21875" bestFit="1" customWidth="1"/>
    <col min="9" max="9" width="11.77734375" bestFit="1" customWidth="1"/>
    <col min="10" max="10" width="11.6640625" bestFit="1" customWidth="1"/>
    <col min="11" max="11" width="9" bestFit="1" customWidth="1"/>
    <col min="12" max="12" width="11.21875" bestFit="1" customWidth="1"/>
    <col min="13" max="13" width="11.88671875" bestFit="1" customWidth="1"/>
    <col min="14" max="14" width="7.6640625" bestFit="1" customWidth="1"/>
    <col min="15" max="15" width="11.88671875" bestFit="1" customWidth="1"/>
    <col min="16" max="16" width="10.6640625" bestFit="1" customWidth="1"/>
    <col min="17" max="17" width="11" bestFit="1" customWidth="1"/>
    <col min="18" max="18" width="10.77734375" bestFit="1" customWidth="1"/>
  </cols>
  <sheetData>
    <row r="1" spans="1:21" x14ac:dyDescent="0.3">
      <c r="B1" s="11" t="s">
        <v>42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T1" s="20" t="s">
        <v>22</v>
      </c>
    </row>
    <row r="2" spans="1:21" ht="15" thickBot="1" x14ac:dyDescent="0.35">
      <c r="A2" s="7" t="s">
        <v>44</v>
      </c>
    </row>
    <row r="3" spans="1:21" s="6" customFormat="1" ht="58.2" thickBot="1" x14ac:dyDescent="0.35">
      <c r="A3" s="12" t="s">
        <v>43</v>
      </c>
      <c r="B3" s="13" t="s">
        <v>47</v>
      </c>
      <c r="C3" s="13" t="s">
        <v>48</v>
      </c>
      <c r="D3" s="13" t="s">
        <v>28</v>
      </c>
      <c r="E3" s="13" t="s">
        <v>49</v>
      </c>
      <c r="F3" s="13" t="s">
        <v>29</v>
      </c>
      <c r="G3" s="14" t="s">
        <v>30</v>
      </c>
      <c r="H3" s="15" t="s">
        <v>50</v>
      </c>
      <c r="I3" s="15" t="s">
        <v>31</v>
      </c>
      <c r="J3" s="14" t="s">
        <v>32</v>
      </c>
      <c r="K3" s="15" t="s">
        <v>14</v>
      </c>
      <c r="L3" s="15" t="s">
        <v>33</v>
      </c>
      <c r="M3" s="14" t="s">
        <v>34</v>
      </c>
      <c r="N3" s="13" t="s">
        <v>35</v>
      </c>
      <c r="O3" s="14" t="s">
        <v>39</v>
      </c>
      <c r="P3" s="13" t="s">
        <v>51</v>
      </c>
      <c r="Q3" s="13" t="s">
        <v>36</v>
      </c>
      <c r="R3" s="16" t="s">
        <v>37</v>
      </c>
      <c r="T3" s="17" t="s">
        <v>55</v>
      </c>
      <c r="U3" s="17"/>
    </row>
    <row r="4" spans="1:21" x14ac:dyDescent="0.3">
      <c r="A4">
        <v>1</v>
      </c>
      <c r="B4">
        <f ca="1">HLOOKUP(RAND(),Parámetros!$D$4:$E$6,3,TRUE)</f>
        <v>10000</v>
      </c>
      <c r="C4">
        <f ca="1">HLOOKUP(RAND(),Parámetros!$D$8:$F$10,3,TRUE)</f>
        <v>1.5</v>
      </c>
      <c r="D4" s="8">
        <f ca="1">B4*C4</f>
        <v>15000</v>
      </c>
      <c r="E4" s="4">
        <f ca="1">_xlfn.NORM.INV(RAND(),Parámetros!$A$16,Parámetros!$B$16)</f>
        <v>35.659644234821172</v>
      </c>
      <c r="F4" s="8">
        <f ca="1">D4*E4/100</f>
        <v>5348.9466352231757</v>
      </c>
      <c r="G4" s="9">
        <f ca="1">D4-F4</f>
        <v>9651.0533647768243</v>
      </c>
      <c r="H4" s="4">
        <f ca="1">(Parámetros!$D$21+ (RAND()*(Parámetros!$E$21-Parámetros!$D$21)))*100</f>
        <v>15.058325967356668</v>
      </c>
      <c r="I4" s="8">
        <f ca="1">D4*H4/100</f>
        <v>2258.7488951035002</v>
      </c>
      <c r="J4" s="9">
        <f ca="1">G4-I4</f>
        <v>7392.3044696733241</v>
      </c>
      <c r="K4">
        <f>Parámetros!D25</f>
        <v>6000</v>
      </c>
      <c r="L4">
        <f>Parámetros!D27</f>
        <v>0</v>
      </c>
      <c r="M4" s="9">
        <f ca="1">J4-K4-L4</f>
        <v>1392.3044696733241</v>
      </c>
      <c r="N4">
        <f>Parámetros!D29</f>
        <v>3000</v>
      </c>
      <c r="O4" s="9">
        <f ca="1">M4-N4</f>
        <v>-1607.6955303266759</v>
      </c>
      <c r="P4">
        <f ca="1">IF(O4&lt;0,0,HLOOKUP(O4,Parámetros!$D$32:$E$33,2,TRUE))</f>
        <v>0</v>
      </c>
      <c r="Q4" s="10">
        <f ca="1">P4*O4</f>
        <v>0</v>
      </c>
      <c r="R4" s="18">
        <f ca="1">O4-Q4</f>
        <v>-1607.6955303266759</v>
      </c>
      <c r="T4" t="s">
        <v>8</v>
      </c>
      <c r="U4" s="9">
        <f ca="1">MIN($R$4:$R$103)</f>
        <v>-1607.6955303266759</v>
      </c>
    </row>
    <row r="5" spans="1:21" x14ac:dyDescent="0.3">
      <c r="A5">
        <f>A4+1</f>
        <v>2</v>
      </c>
      <c r="B5">
        <f ca="1">HLOOKUP(RAND(),Parámetros!$D$4:$E$6,3,TRUE)</f>
        <v>75000</v>
      </c>
      <c r="C5">
        <f ca="1">HLOOKUP(RAND(),Parámetros!$D$8:$F$10,3,TRUE)</f>
        <v>2</v>
      </c>
      <c r="D5" s="8">
        <f t="shared" ref="D5:D68" ca="1" si="0">B5*C5</f>
        <v>150000</v>
      </c>
      <c r="E5" s="4">
        <f ca="1">_xlfn.NORM.INV(RAND(),Parámetros!$A$16,Parámetros!$B$16)</f>
        <v>33.481084895216377</v>
      </c>
      <c r="F5" s="8">
        <f t="shared" ref="F5:F68" ca="1" si="1">D5*E5/100</f>
        <v>50221.627342824562</v>
      </c>
      <c r="G5" s="9">
        <f t="shared" ref="G5:G68" ca="1" si="2">D5-F5</f>
        <v>99778.372657175438</v>
      </c>
      <c r="H5" s="4">
        <f ca="1">(Parámetros!$D$21+ (RAND()*(Parámetros!$E$21-Parámetros!$D$21)))*100</f>
        <v>16.378888773015291</v>
      </c>
      <c r="I5" s="8">
        <f t="shared" ref="I5:I68" ca="1" si="3">D5*H5/100</f>
        <v>24568.333159522936</v>
      </c>
      <c r="J5" s="9">
        <f t="shared" ref="J5:J68" ca="1" si="4">G5-I5</f>
        <v>75210.039497652499</v>
      </c>
      <c r="K5">
        <f>Parámetros!D26</f>
        <v>0</v>
      </c>
      <c r="L5">
        <f>Parámetros!D28</f>
        <v>0</v>
      </c>
      <c r="M5" s="9">
        <f t="shared" ref="M5:M68" ca="1" si="5">J5-K5-L5</f>
        <v>75210.039497652499</v>
      </c>
      <c r="N5">
        <f>Parámetros!D30</f>
        <v>0</v>
      </c>
      <c r="O5" s="9">
        <f t="shared" ref="O5:O68" ca="1" si="6">M5-N5</f>
        <v>75210.039497652499</v>
      </c>
      <c r="P5">
        <f ca="1">IF(O5&lt;0,0,HLOOKUP(O5,Parámetros!$D$32:$E$33,2,TRUE))</f>
        <v>0.55000000000000004</v>
      </c>
      <c r="Q5" s="10">
        <f t="shared" ref="Q5:Q68" ca="1" si="7">P5*O5</f>
        <v>41365.52172370888</v>
      </c>
      <c r="R5" s="18">
        <f t="shared" ref="R5:R68" ca="1" si="8">O5-Q5</f>
        <v>33844.517773943619</v>
      </c>
      <c r="T5" t="s">
        <v>9</v>
      </c>
      <c r="U5" s="9">
        <f ca="1">MAX($R$4:$R$103)</f>
        <v>55267.346484353431</v>
      </c>
    </row>
    <row r="6" spans="1:21" x14ac:dyDescent="0.3">
      <c r="A6">
        <f t="shared" ref="A6:A69" si="9">A5+1</f>
        <v>3</v>
      </c>
      <c r="B6">
        <f ca="1">HLOOKUP(RAND(),Parámetros!$D$4:$E$6,3,TRUE)</f>
        <v>10000</v>
      </c>
      <c r="C6">
        <f ca="1">HLOOKUP(RAND(),Parámetros!$D$8:$F$10,3,TRUE)</f>
        <v>1.5</v>
      </c>
      <c r="D6" s="8">
        <f t="shared" ca="1" si="0"/>
        <v>15000</v>
      </c>
      <c r="E6" s="4">
        <f ca="1">_xlfn.NORM.INV(RAND(),Parámetros!$A$16,Parámetros!$B$16)</f>
        <v>25.599015002624093</v>
      </c>
      <c r="F6" s="8">
        <f t="shared" ca="1" si="1"/>
        <v>3839.8522503936138</v>
      </c>
      <c r="G6" s="9">
        <f t="shared" ca="1" si="2"/>
        <v>11160.147749606385</v>
      </c>
      <c r="H6" s="4">
        <f ca="1">(Parámetros!$D$21+ (RAND()*(Parámetros!$E$21-Parámetros!$D$21)))*100</f>
        <v>15.477307868788849</v>
      </c>
      <c r="I6" s="8">
        <f t="shared" ca="1" si="3"/>
        <v>2321.5961803183272</v>
      </c>
      <c r="J6" s="9">
        <f t="shared" ca="1" si="4"/>
        <v>8838.5515692880581</v>
      </c>
      <c r="K6">
        <f>Parámetros!D27</f>
        <v>0</v>
      </c>
      <c r="L6">
        <f>Parámetros!D29</f>
        <v>3000</v>
      </c>
      <c r="M6" s="9">
        <f t="shared" ca="1" si="5"/>
        <v>5838.5515692880581</v>
      </c>
      <c r="N6">
        <f>Parámetros!D31</f>
        <v>0</v>
      </c>
      <c r="O6" s="9">
        <f t="shared" ca="1" si="6"/>
        <v>5838.5515692880581</v>
      </c>
      <c r="P6">
        <f ca="1">IF(O6&lt;0,0,HLOOKUP(O6,Parámetros!$D$32:$E$33,2,TRUE))</f>
        <v>0.35</v>
      </c>
      <c r="Q6" s="10">
        <f t="shared" ca="1" si="7"/>
        <v>2043.4930492508201</v>
      </c>
      <c r="R6" s="18">
        <f t="shared" ca="1" si="8"/>
        <v>3795.0585200372379</v>
      </c>
      <c r="T6" t="s">
        <v>56</v>
      </c>
      <c r="U6" s="9">
        <f ca="1">AVERAGE($R$4:$R$103)</f>
        <v>14939.167714095251</v>
      </c>
    </row>
    <row r="7" spans="1:21" x14ac:dyDescent="0.3">
      <c r="A7">
        <f t="shared" si="9"/>
        <v>4</v>
      </c>
      <c r="B7">
        <f ca="1">HLOOKUP(RAND(),Parámetros!$D$4:$E$6,3,TRUE)</f>
        <v>10000</v>
      </c>
      <c r="C7">
        <f ca="1">HLOOKUP(RAND(),Parámetros!$D$8:$F$10,3,TRUE)</f>
        <v>2.5</v>
      </c>
      <c r="D7" s="8">
        <f t="shared" ca="1" si="0"/>
        <v>25000</v>
      </c>
      <c r="E7" s="4">
        <f ca="1">_xlfn.NORM.INV(RAND(),Parámetros!$A$16,Parámetros!$B$16)</f>
        <v>22.481074334306076</v>
      </c>
      <c r="F7" s="8">
        <f t="shared" ca="1" si="1"/>
        <v>5620.2685835765187</v>
      </c>
      <c r="G7" s="9">
        <f t="shared" ca="1" si="2"/>
        <v>19379.731416423481</v>
      </c>
      <c r="H7" s="4">
        <f ca="1">(Parámetros!$D$21+ (RAND()*(Parámetros!$E$21-Parámetros!$D$21)))*100</f>
        <v>16.090740988597293</v>
      </c>
      <c r="I7" s="8">
        <f t="shared" ca="1" si="3"/>
        <v>4022.685247149323</v>
      </c>
      <c r="J7" s="9">
        <f t="shared" ca="1" si="4"/>
        <v>15357.046169274159</v>
      </c>
      <c r="K7">
        <f>Parámetros!D28</f>
        <v>0</v>
      </c>
      <c r="L7">
        <f>Parámetros!D30</f>
        <v>0</v>
      </c>
      <c r="M7" s="9">
        <f t="shared" ca="1" si="5"/>
        <v>15357.046169274159</v>
      </c>
      <c r="N7">
        <f>Parámetros!D32</f>
        <v>0</v>
      </c>
      <c r="O7" s="9">
        <f t="shared" ca="1" si="6"/>
        <v>15357.046169274159</v>
      </c>
      <c r="P7">
        <f ca="1">IF(O7&lt;0,0,HLOOKUP(O7,Parámetros!$D$32:$E$33,2,TRUE))</f>
        <v>0.35</v>
      </c>
      <c r="Q7" s="10">
        <f t="shared" ca="1" si="7"/>
        <v>5374.9661592459552</v>
      </c>
      <c r="R7" s="18">
        <f t="shared" ca="1" si="8"/>
        <v>9982.0800100282031</v>
      </c>
      <c r="T7" t="s">
        <v>57</v>
      </c>
      <c r="U7" s="8">
        <f ca="1">_xlfn.STDEV.S($R$4:$R$103)</f>
        <v>14061.04723062437</v>
      </c>
    </row>
    <row r="8" spans="1:21" x14ac:dyDescent="0.3">
      <c r="A8">
        <f t="shared" si="9"/>
        <v>5</v>
      </c>
      <c r="B8">
        <f ca="1">HLOOKUP(RAND(),Parámetros!$D$4:$E$6,3,TRUE)</f>
        <v>10000</v>
      </c>
      <c r="C8">
        <f ca="1">HLOOKUP(RAND(),Parámetros!$D$8:$F$10,3,TRUE)</f>
        <v>2</v>
      </c>
      <c r="D8" s="8">
        <f t="shared" ca="1" si="0"/>
        <v>20000</v>
      </c>
      <c r="E8" s="4">
        <f ca="1">_xlfn.NORM.INV(RAND(),Parámetros!$A$16,Parámetros!$B$16)</f>
        <v>32.379447747909182</v>
      </c>
      <c r="F8" s="8">
        <f t="shared" ca="1" si="1"/>
        <v>6475.8895495818369</v>
      </c>
      <c r="G8" s="9">
        <f t="shared" ca="1" si="2"/>
        <v>13524.110450418164</v>
      </c>
      <c r="H8" s="4">
        <f ca="1">(Parámetros!$D$21+ (RAND()*(Parámetros!$E$21-Parámetros!$D$21)))*100</f>
        <v>16.080127817381722</v>
      </c>
      <c r="I8" s="8">
        <f t="shared" ca="1" si="3"/>
        <v>3216.0255634763448</v>
      </c>
      <c r="J8" s="9">
        <f t="shared" ca="1" si="4"/>
        <v>10308.084886941819</v>
      </c>
      <c r="K8">
        <f>Parámetros!D29</f>
        <v>3000</v>
      </c>
      <c r="L8">
        <f>Parámetros!D31</f>
        <v>0</v>
      </c>
      <c r="M8" s="9">
        <f t="shared" ca="1" si="5"/>
        <v>7308.0848869418187</v>
      </c>
      <c r="N8">
        <f>Parámetros!D33</f>
        <v>0.35</v>
      </c>
      <c r="O8" s="9">
        <f t="shared" ca="1" si="6"/>
        <v>7307.7348869418183</v>
      </c>
      <c r="P8">
        <f ca="1">IF(O8&lt;0,0,HLOOKUP(O8,Parámetros!$D$32:$E$33,2,TRUE))</f>
        <v>0.35</v>
      </c>
      <c r="Q8" s="10">
        <f t="shared" ca="1" si="7"/>
        <v>2557.7072104296362</v>
      </c>
      <c r="R8" s="18">
        <f t="shared" ca="1" si="8"/>
        <v>4750.0276765121816</v>
      </c>
      <c r="T8" t="s">
        <v>60</v>
      </c>
      <c r="U8">
        <f ca="1">U7/U6*100</f>
        <v>94.12202540143943</v>
      </c>
    </row>
    <row r="9" spans="1:21" x14ac:dyDescent="0.3">
      <c r="A9">
        <f t="shared" si="9"/>
        <v>6</v>
      </c>
      <c r="B9">
        <f ca="1">HLOOKUP(RAND(),Parámetros!$D$4:$E$6,3,TRUE)</f>
        <v>75000</v>
      </c>
      <c r="C9">
        <f ca="1">HLOOKUP(RAND(),Parámetros!$D$8:$F$10,3,TRUE)</f>
        <v>2.5</v>
      </c>
      <c r="D9" s="8">
        <f t="shared" ca="1" si="0"/>
        <v>187500</v>
      </c>
      <c r="E9" s="4">
        <f ca="1">_xlfn.NORM.INV(RAND(),Parámetros!$A$16,Parámetros!$B$16)</f>
        <v>29.296114416593117</v>
      </c>
      <c r="F9" s="8">
        <f t="shared" ca="1" si="1"/>
        <v>54930.214531112091</v>
      </c>
      <c r="G9" s="9">
        <f t="shared" ca="1" si="2"/>
        <v>132569.78546888792</v>
      </c>
      <c r="H9" s="4">
        <f ca="1">(Parámetros!$D$21+ (RAND()*(Parámetros!$E$21-Parámetros!$D$21)))*100</f>
        <v>15.180358838350905</v>
      </c>
      <c r="I9" s="8">
        <f t="shared" ca="1" si="3"/>
        <v>28463.172821907945</v>
      </c>
      <c r="J9" s="9">
        <f t="shared" ca="1" si="4"/>
        <v>104106.61264697998</v>
      </c>
      <c r="K9">
        <f>Parámetros!D30</f>
        <v>0</v>
      </c>
      <c r="L9">
        <f>Parámetros!D32</f>
        <v>0</v>
      </c>
      <c r="M9" s="9">
        <f t="shared" ca="1" si="5"/>
        <v>104106.61264697998</v>
      </c>
      <c r="N9">
        <f>Parámetros!D34</f>
        <v>0</v>
      </c>
      <c r="O9" s="9">
        <f t="shared" ca="1" si="6"/>
        <v>104106.61264697998</v>
      </c>
      <c r="P9">
        <f ca="1">IF(O9&lt;0,0,HLOOKUP(O9,Parámetros!$D$32:$E$33,2,TRUE))</f>
        <v>0.55000000000000004</v>
      </c>
      <c r="Q9" s="10">
        <f t="shared" ca="1" si="7"/>
        <v>57258.636955838992</v>
      </c>
      <c r="R9" s="18">
        <f t="shared" ca="1" si="8"/>
        <v>46847.975691140986</v>
      </c>
      <c r="T9" t="s">
        <v>61</v>
      </c>
      <c r="U9" s="9">
        <f ca="1">U5-U4</f>
        <v>56875.042014680104</v>
      </c>
    </row>
    <row r="10" spans="1:21" x14ac:dyDescent="0.3">
      <c r="A10">
        <f t="shared" si="9"/>
        <v>7</v>
      </c>
      <c r="B10">
        <f ca="1">HLOOKUP(RAND(),Parámetros!$D$4:$E$6,3,TRUE)</f>
        <v>10000</v>
      </c>
      <c r="C10">
        <f ca="1">HLOOKUP(RAND(),Parámetros!$D$8:$F$10,3,TRUE)</f>
        <v>1.5</v>
      </c>
      <c r="D10" s="8">
        <f t="shared" ca="1" si="0"/>
        <v>15000</v>
      </c>
      <c r="E10" s="4">
        <f ca="1">_xlfn.NORM.INV(RAND(),Parámetros!$A$16,Parámetros!$B$16)</f>
        <v>35.248272264639368</v>
      </c>
      <c r="F10" s="8">
        <f t="shared" ca="1" si="1"/>
        <v>5287.2408396959045</v>
      </c>
      <c r="G10" s="9">
        <f t="shared" ca="1" si="2"/>
        <v>9712.7591603040964</v>
      </c>
      <c r="H10" s="4">
        <f ca="1">(Parámetros!$D$21+ (RAND()*(Parámetros!$E$21-Parámetros!$D$21)))*100</f>
        <v>19.553887269190078</v>
      </c>
      <c r="I10" s="8">
        <f t="shared" ca="1" si="3"/>
        <v>2933.0830903785118</v>
      </c>
      <c r="J10" s="9">
        <f t="shared" ca="1" si="4"/>
        <v>6779.6760699255847</v>
      </c>
      <c r="K10">
        <f>Parámetros!D31</f>
        <v>0</v>
      </c>
      <c r="L10">
        <f>Parámetros!D33</f>
        <v>0.35</v>
      </c>
      <c r="M10" s="9">
        <f t="shared" ca="1" si="5"/>
        <v>6779.3260699255843</v>
      </c>
      <c r="N10">
        <f>Parámetros!D35</f>
        <v>0</v>
      </c>
      <c r="O10" s="9">
        <f t="shared" ca="1" si="6"/>
        <v>6779.3260699255843</v>
      </c>
      <c r="P10">
        <f ca="1">IF(O10&lt;0,0,HLOOKUP(O10,Parámetros!$D$32:$E$33,2,TRUE))</f>
        <v>0.35</v>
      </c>
      <c r="Q10" s="10">
        <f t="shared" ca="1" si="7"/>
        <v>2372.7641244739543</v>
      </c>
      <c r="R10" s="18">
        <f t="shared" ca="1" si="8"/>
        <v>4406.56194545163</v>
      </c>
      <c r="T10" t="s">
        <v>58</v>
      </c>
      <c r="U10">
        <f ca="1">COUNTIF(R4:R103,"&lt;0")</f>
        <v>1</v>
      </c>
    </row>
    <row r="11" spans="1:21" x14ac:dyDescent="0.3">
      <c r="A11">
        <f t="shared" si="9"/>
        <v>8</v>
      </c>
      <c r="B11">
        <f ca="1">HLOOKUP(RAND(),Parámetros!$D$4:$E$6,3,TRUE)</f>
        <v>10000</v>
      </c>
      <c r="C11">
        <f ca="1">HLOOKUP(RAND(),Parámetros!$D$8:$F$10,3,TRUE)</f>
        <v>2</v>
      </c>
      <c r="D11" s="8">
        <f t="shared" ca="1" si="0"/>
        <v>20000</v>
      </c>
      <c r="E11" s="4">
        <f ca="1">_xlfn.NORM.INV(RAND(),Parámetros!$A$16,Parámetros!$B$16)</f>
        <v>27.734587693440538</v>
      </c>
      <c r="F11" s="8">
        <f t="shared" ca="1" si="1"/>
        <v>5546.917538688107</v>
      </c>
      <c r="G11" s="9">
        <f t="shared" ca="1" si="2"/>
        <v>14453.082461311893</v>
      </c>
      <c r="H11" s="4">
        <f ca="1">(Parámetros!$D$21+ (RAND()*(Parámetros!$E$21-Parámetros!$D$21)))*100</f>
        <v>10.227137556132714</v>
      </c>
      <c r="I11" s="8">
        <f t="shared" ca="1" si="3"/>
        <v>2045.4275112265427</v>
      </c>
      <c r="J11" s="9">
        <f t="shared" ca="1" si="4"/>
        <v>12407.654950085351</v>
      </c>
      <c r="K11">
        <f>Parámetros!D32</f>
        <v>0</v>
      </c>
      <c r="L11">
        <f>Parámetros!D34</f>
        <v>0</v>
      </c>
      <c r="M11" s="9">
        <f t="shared" ca="1" si="5"/>
        <v>12407.654950085351</v>
      </c>
      <c r="N11">
        <f>Parámetros!D36</f>
        <v>0</v>
      </c>
      <c r="O11" s="9">
        <f t="shared" ca="1" si="6"/>
        <v>12407.654950085351</v>
      </c>
      <c r="P11">
        <f ca="1">IF(O11&lt;0,0,HLOOKUP(O11,Parámetros!$D$32:$E$33,2,TRUE))</f>
        <v>0.35</v>
      </c>
      <c r="Q11" s="10">
        <f t="shared" ca="1" si="7"/>
        <v>4342.679232529872</v>
      </c>
      <c r="R11" s="18">
        <f t="shared" ca="1" si="8"/>
        <v>8064.9757175554787</v>
      </c>
      <c r="T11" t="s">
        <v>59</v>
      </c>
      <c r="U11">
        <f ca="1">COUNTIF(R4:R103,"&gt;=0")</f>
        <v>99</v>
      </c>
    </row>
    <row r="12" spans="1:21" x14ac:dyDescent="0.3">
      <c r="A12">
        <f t="shared" si="9"/>
        <v>9</v>
      </c>
      <c r="B12">
        <f ca="1">HLOOKUP(RAND(),Parámetros!$D$4:$E$6,3,TRUE)</f>
        <v>10000</v>
      </c>
      <c r="C12">
        <f ca="1">HLOOKUP(RAND(),Parámetros!$D$8:$F$10,3,TRUE)</f>
        <v>1.5</v>
      </c>
      <c r="D12" s="8">
        <f t="shared" ca="1" si="0"/>
        <v>15000</v>
      </c>
      <c r="E12" s="4">
        <f ca="1">_xlfn.NORM.INV(RAND(),Parámetros!$A$16,Parámetros!$B$16)</f>
        <v>26.691945106115345</v>
      </c>
      <c r="F12" s="8">
        <f t="shared" ca="1" si="1"/>
        <v>4003.7917659173017</v>
      </c>
      <c r="G12" s="9">
        <f t="shared" ca="1" si="2"/>
        <v>10996.208234082698</v>
      </c>
      <c r="H12" s="4">
        <f ca="1">(Parámetros!$D$21+ (RAND()*(Parámetros!$E$21-Parámetros!$D$21)))*100</f>
        <v>17.291338202933137</v>
      </c>
      <c r="I12" s="8">
        <f t="shared" ca="1" si="3"/>
        <v>2593.7007304399704</v>
      </c>
      <c r="J12" s="9">
        <f t="shared" ca="1" si="4"/>
        <v>8402.5075036427279</v>
      </c>
      <c r="K12">
        <f>Parámetros!D33</f>
        <v>0.35</v>
      </c>
      <c r="L12">
        <f>Parámetros!D35</f>
        <v>0</v>
      </c>
      <c r="M12" s="9">
        <f t="shared" ca="1" si="5"/>
        <v>8402.1575036427275</v>
      </c>
      <c r="N12">
        <f>Parámetros!D37</f>
        <v>0</v>
      </c>
      <c r="O12" s="9">
        <f t="shared" ca="1" si="6"/>
        <v>8402.1575036427275</v>
      </c>
      <c r="P12">
        <f ca="1">IF(O12&lt;0,0,HLOOKUP(O12,Parámetros!$D$32:$E$33,2,TRUE))</f>
        <v>0.35</v>
      </c>
      <c r="Q12" s="10">
        <f t="shared" ca="1" si="7"/>
        <v>2940.7551262749544</v>
      </c>
      <c r="R12" s="18">
        <f t="shared" ca="1" si="8"/>
        <v>5461.4023773677727</v>
      </c>
      <c r="T12" t="s">
        <v>62</v>
      </c>
      <c r="U12">
        <f ca="1">SQRT(COUNT($R$4:$R$103))</f>
        <v>10</v>
      </c>
    </row>
    <row r="13" spans="1:21" x14ac:dyDescent="0.3">
      <c r="A13">
        <f t="shared" si="9"/>
        <v>10</v>
      </c>
      <c r="B13">
        <f ca="1">HLOOKUP(RAND(),Parámetros!$D$4:$E$6,3,TRUE)</f>
        <v>10000</v>
      </c>
      <c r="C13">
        <f ca="1">HLOOKUP(RAND(),Parámetros!$D$8:$F$10,3,TRUE)</f>
        <v>2</v>
      </c>
      <c r="D13" s="8">
        <f t="shared" ca="1" si="0"/>
        <v>20000</v>
      </c>
      <c r="E13" s="4">
        <f ca="1">_xlfn.NORM.INV(RAND(),Parámetros!$A$16,Parámetros!$B$16)</f>
        <v>32.304303626235061</v>
      </c>
      <c r="F13" s="8">
        <f t="shared" ca="1" si="1"/>
        <v>6460.8607252470129</v>
      </c>
      <c r="G13" s="9">
        <f t="shared" ca="1" si="2"/>
        <v>13539.139274752986</v>
      </c>
      <c r="H13" s="4">
        <f ca="1">(Parámetros!$D$21+ (RAND()*(Parámetros!$E$21-Parámetros!$D$21)))*100</f>
        <v>15.98581714633864</v>
      </c>
      <c r="I13" s="8">
        <f t="shared" ca="1" si="3"/>
        <v>3197.1634292677277</v>
      </c>
      <c r="J13" s="9">
        <f t="shared" ca="1" si="4"/>
        <v>10341.975845485258</v>
      </c>
      <c r="K13">
        <f>Parámetros!D34</f>
        <v>0</v>
      </c>
      <c r="L13">
        <f>Parámetros!D36</f>
        <v>0</v>
      </c>
      <c r="M13" s="9">
        <f t="shared" ca="1" si="5"/>
        <v>10341.975845485258</v>
      </c>
      <c r="N13">
        <f>Parámetros!D38</f>
        <v>0</v>
      </c>
      <c r="O13" s="9">
        <f t="shared" ca="1" si="6"/>
        <v>10341.975845485258</v>
      </c>
      <c r="P13">
        <f ca="1">IF(O13&lt;0,0,HLOOKUP(O13,Parámetros!$D$32:$E$33,2,TRUE))</f>
        <v>0.35</v>
      </c>
      <c r="Q13" s="10">
        <f t="shared" ca="1" si="7"/>
        <v>3619.6915459198399</v>
      </c>
      <c r="R13" s="18">
        <f t="shared" ca="1" si="8"/>
        <v>6722.2842995654182</v>
      </c>
      <c r="T13" t="s">
        <v>64</v>
      </c>
      <c r="U13" s="9">
        <f ca="1">U9/U12</f>
        <v>5687.5042014680103</v>
      </c>
    </row>
    <row r="14" spans="1:21" x14ac:dyDescent="0.3">
      <c r="A14">
        <f t="shared" si="9"/>
        <v>11</v>
      </c>
      <c r="B14">
        <f ca="1">HLOOKUP(RAND(),Parámetros!$D$4:$E$6,3,TRUE)</f>
        <v>75000</v>
      </c>
      <c r="C14">
        <f ca="1">HLOOKUP(RAND(),Parámetros!$D$8:$F$10,3,TRUE)</f>
        <v>2</v>
      </c>
      <c r="D14" s="8">
        <f t="shared" ca="1" si="0"/>
        <v>150000</v>
      </c>
      <c r="E14" s="4">
        <f ca="1">_xlfn.NORM.INV(RAND(),Parámetros!$A$16,Parámetros!$B$16)</f>
        <v>25.968895758245019</v>
      </c>
      <c r="F14" s="8">
        <f t="shared" ca="1" si="1"/>
        <v>38953.343637367529</v>
      </c>
      <c r="G14" s="9">
        <f t="shared" ca="1" si="2"/>
        <v>111046.65636263246</v>
      </c>
      <c r="H14" s="4">
        <f ca="1">(Parámetros!$D$21+ (RAND()*(Parámetros!$E$21-Parámetros!$D$21)))*100</f>
        <v>15.214312548391526</v>
      </c>
      <c r="I14" s="8">
        <f t="shared" ca="1" si="3"/>
        <v>22821.468822587285</v>
      </c>
      <c r="J14" s="9">
        <f t="shared" ca="1" si="4"/>
        <v>88225.187540045183</v>
      </c>
      <c r="K14">
        <f>Parámetros!D35</f>
        <v>0</v>
      </c>
      <c r="L14">
        <f>Parámetros!D37</f>
        <v>0</v>
      </c>
      <c r="M14" s="9">
        <f t="shared" ca="1" si="5"/>
        <v>88225.187540045183</v>
      </c>
      <c r="N14">
        <f>Parámetros!D39</f>
        <v>0</v>
      </c>
      <c r="O14" s="9">
        <f t="shared" ca="1" si="6"/>
        <v>88225.187540045183</v>
      </c>
      <c r="P14">
        <f ca="1">IF(O14&lt;0,0,HLOOKUP(O14,Parámetros!$D$32:$E$33,2,TRUE))</f>
        <v>0.55000000000000004</v>
      </c>
      <c r="Q14" s="10">
        <f t="shared" ca="1" si="7"/>
        <v>48523.853147024856</v>
      </c>
      <c r="R14" s="18">
        <f t="shared" ca="1" si="8"/>
        <v>39701.334393020326</v>
      </c>
    </row>
    <row r="15" spans="1:21" x14ac:dyDescent="0.3">
      <c r="A15">
        <f t="shared" si="9"/>
        <v>12</v>
      </c>
      <c r="B15">
        <f ca="1">HLOOKUP(RAND(),Parámetros!$D$4:$E$6,3,TRUE)</f>
        <v>75000</v>
      </c>
      <c r="C15">
        <f ca="1">HLOOKUP(RAND(),Parámetros!$D$8:$F$10,3,TRUE)</f>
        <v>2</v>
      </c>
      <c r="D15" s="8">
        <f t="shared" ca="1" si="0"/>
        <v>150000</v>
      </c>
      <c r="E15" s="4">
        <f ca="1">_xlfn.NORM.INV(RAND(),Parámetros!$A$16,Parámetros!$B$16)</f>
        <v>34.127522187868031</v>
      </c>
      <c r="F15" s="8">
        <f t="shared" ca="1" si="1"/>
        <v>51191.283281802054</v>
      </c>
      <c r="G15" s="9">
        <f t="shared" ca="1" si="2"/>
        <v>98808.716718197946</v>
      </c>
      <c r="H15" s="4">
        <f ca="1">(Parámetros!$D$21+ (RAND()*(Parámetros!$E$21-Parámetros!$D$21)))*100</f>
        <v>17.211849746982224</v>
      </c>
      <c r="I15" s="8">
        <f t="shared" ca="1" si="3"/>
        <v>25817.774620473338</v>
      </c>
      <c r="J15" s="9">
        <f t="shared" ca="1" si="4"/>
        <v>72990.942097724605</v>
      </c>
      <c r="K15">
        <f>Parámetros!D36</f>
        <v>0</v>
      </c>
      <c r="L15">
        <f>Parámetros!D38</f>
        <v>0</v>
      </c>
      <c r="M15" s="9">
        <f t="shared" ca="1" si="5"/>
        <v>72990.942097724605</v>
      </c>
      <c r="N15">
        <f>Parámetros!D40</f>
        <v>0</v>
      </c>
      <c r="O15" s="9">
        <f t="shared" ca="1" si="6"/>
        <v>72990.942097724605</v>
      </c>
      <c r="P15">
        <f ca="1">IF(O15&lt;0,0,HLOOKUP(O15,Parámetros!$D$32:$E$33,2,TRUE))</f>
        <v>0.55000000000000004</v>
      </c>
      <c r="Q15" s="10">
        <f t="shared" ca="1" si="7"/>
        <v>40145.018153748533</v>
      </c>
      <c r="R15" s="18">
        <f t="shared" ca="1" si="8"/>
        <v>32845.923943976071</v>
      </c>
    </row>
    <row r="16" spans="1:21" x14ac:dyDescent="0.3">
      <c r="A16">
        <f t="shared" si="9"/>
        <v>13</v>
      </c>
      <c r="B16">
        <f ca="1">HLOOKUP(RAND(),Parámetros!$D$4:$E$6,3,TRUE)</f>
        <v>10000</v>
      </c>
      <c r="C16">
        <f ca="1">HLOOKUP(RAND(),Parámetros!$D$8:$F$10,3,TRUE)</f>
        <v>2</v>
      </c>
      <c r="D16" s="8">
        <f t="shared" ca="1" si="0"/>
        <v>20000</v>
      </c>
      <c r="E16" s="4">
        <f ca="1">_xlfn.NORM.INV(RAND(),Parámetros!$A$16,Parámetros!$B$16)</f>
        <v>28.704019515176441</v>
      </c>
      <c r="F16" s="8">
        <f t="shared" ca="1" si="1"/>
        <v>5740.8039030352884</v>
      </c>
      <c r="G16" s="9">
        <f t="shared" ca="1" si="2"/>
        <v>14259.196096964712</v>
      </c>
      <c r="H16" s="4">
        <f ca="1">(Parámetros!$D$21+ (RAND()*(Parámetros!$E$21-Parámetros!$D$21)))*100</f>
        <v>14.209495041475623</v>
      </c>
      <c r="I16" s="8">
        <f t="shared" ca="1" si="3"/>
        <v>2841.8990082951245</v>
      </c>
      <c r="J16" s="9">
        <f t="shared" ca="1" si="4"/>
        <v>11417.297088669588</v>
      </c>
      <c r="K16">
        <f>Parámetros!D37</f>
        <v>0</v>
      </c>
      <c r="L16">
        <f>Parámetros!D39</f>
        <v>0</v>
      </c>
      <c r="M16" s="9">
        <f t="shared" ca="1" si="5"/>
        <v>11417.297088669588</v>
      </c>
      <c r="N16">
        <f>Parámetros!D41</f>
        <v>0</v>
      </c>
      <c r="O16" s="9">
        <f t="shared" ca="1" si="6"/>
        <v>11417.297088669588</v>
      </c>
      <c r="P16">
        <f ca="1">IF(O16&lt;0,0,HLOOKUP(O16,Parámetros!$D$32:$E$33,2,TRUE))</f>
        <v>0.35</v>
      </c>
      <c r="Q16" s="10">
        <f t="shared" ca="1" si="7"/>
        <v>3996.0539810343553</v>
      </c>
      <c r="R16" s="18">
        <f t="shared" ca="1" si="8"/>
        <v>7421.2431076352323</v>
      </c>
    </row>
    <row r="17" spans="1:18" x14ac:dyDescent="0.3">
      <c r="A17">
        <f t="shared" si="9"/>
        <v>14</v>
      </c>
      <c r="B17">
        <f ca="1">HLOOKUP(RAND(),Parámetros!$D$4:$E$6,3,TRUE)</f>
        <v>10000</v>
      </c>
      <c r="C17">
        <f ca="1">HLOOKUP(RAND(),Parámetros!$D$8:$F$10,3,TRUE)</f>
        <v>1.5</v>
      </c>
      <c r="D17" s="8">
        <f t="shared" ca="1" si="0"/>
        <v>15000</v>
      </c>
      <c r="E17" s="4">
        <f ca="1">_xlfn.NORM.INV(RAND(),Parámetros!$A$16,Parámetros!$B$16)</f>
        <v>20.705738819775309</v>
      </c>
      <c r="F17" s="8">
        <f t="shared" ca="1" si="1"/>
        <v>3105.8608229662959</v>
      </c>
      <c r="G17" s="9">
        <f t="shared" ca="1" si="2"/>
        <v>11894.139177033703</v>
      </c>
      <c r="H17" s="4">
        <f ca="1">(Parámetros!$D$21+ (RAND()*(Parámetros!$E$21-Parámetros!$D$21)))*100</f>
        <v>12.211135460295914</v>
      </c>
      <c r="I17" s="8">
        <f t="shared" ca="1" si="3"/>
        <v>1831.670319044387</v>
      </c>
      <c r="J17" s="9">
        <f t="shared" ca="1" si="4"/>
        <v>10062.468857989315</v>
      </c>
      <c r="K17">
        <f>Parámetros!D38</f>
        <v>0</v>
      </c>
      <c r="L17">
        <f>Parámetros!D40</f>
        <v>0</v>
      </c>
      <c r="M17" s="9">
        <f t="shared" ca="1" si="5"/>
        <v>10062.468857989315</v>
      </c>
      <c r="N17">
        <f>Parámetros!D42</f>
        <v>0</v>
      </c>
      <c r="O17" s="9">
        <f t="shared" ca="1" si="6"/>
        <v>10062.468857989315</v>
      </c>
      <c r="P17">
        <f ca="1">IF(O17&lt;0,0,HLOOKUP(O17,Parámetros!$D$32:$E$33,2,TRUE))</f>
        <v>0.35</v>
      </c>
      <c r="Q17" s="10">
        <f t="shared" ca="1" si="7"/>
        <v>3521.8641002962604</v>
      </c>
      <c r="R17" s="18">
        <f t="shared" ca="1" si="8"/>
        <v>6540.604757693055</v>
      </c>
    </row>
    <row r="18" spans="1:18" x14ac:dyDescent="0.3">
      <c r="A18">
        <f t="shared" si="9"/>
        <v>15</v>
      </c>
      <c r="B18">
        <f ca="1">HLOOKUP(RAND(),Parámetros!$D$4:$E$6,3,TRUE)</f>
        <v>10000</v>
      </c>
      <c r="C18">
        <f ca="1">HLOOKUP(RAND(),Parámetros!$D$8:$F$10,3,TRUE)</f>
        <v>2.5</v>
      </c>
      <c r="D18" s="8">
        <f t="shared" ca="1" si="0"/>
        <v>25000</v>
      </c>
      <c r="E18" s="4">
        <f ca="1">_xlfn.NORM.INV(RAND(),Parámetros!$A$16,Parámetros!$B$16)</f>
        <v>34.96301803218806</v>
      </c>
      <c r="F18" s="8">
        <f t="shared" ca="1" si="1"/>
        <v>8740.7545080470154</v>
      </c>
      <c r="G18" s="9">
        <f t="shared" ca="1" si="2"/>
        <v>16259.245491952985</v>
      </c>
      <c r="H18" s="4">
        <f ca="1">(Parámetros!$D$21+ (RAND()*(Parámetros!$E$21-Parámetros!$D$21)))*100</f>
        <v>18.956850407247266</v>
      </c>
      <c r="I18" s="8">
        <f t="shared" ca="1" si="3"/>
        <v>4739.212601811817</v>
      </c>
      <c r="J18" s="9">
        <f t="shared" ca="1" si="4"/>
        <v>11520.032890141167</v>
      </c>
      <c r="K18">
        <f>Parámetros!D39</f>
        <v>0</v>
      </c>
      <c r="L18">
        <f>Parámetros!D41</f>
        <v>0</v>
      </c>
      <c r="M18" s="9">
        <f t="shared" ca="1" si="5"/>
        <v>11520.032890141167</v>
      </c>
      <c r="N18">
        <f>Parámetros!D43</f>
        <v>0</v>
      </c>
      <c r="O18" s="9">
        <f t="shared" ca="1" si="6"/>
        <v>11520.032890141167</v>
      </c>
      <c r="P18">
        <f ca="1">IF(O18&lt;0,0,HLOOKUP(O18,Parámetros!$D$32:$E$33,2,TRUE))</f>
        <v>0.35</v>
      </c>
      <c r="Q18" s="10">
        <f t="shared" ca="1" si="7"/>
        <v>4032.0115115494082</v>
      </c>
      <c r="R18" s="18">
        <f t="shared" ca="1" si="8"/>
        <v>7488.0213785917585</v>
      </c>
    </row>
    <row r="19" spans="1:18" x14ac:dyDescent="0.3">
      <c r="A19">
        <f t="shared" si="9"/>
        <v>16</v>
      </c>
      <c r="B19">
        <f ca="1">HLOOKUP(RAND(),Parámetros!$D$4:$E$6,3,TRUE)</f>
        <v>10000</v>
      </c>
      <c r="C19">
        <f ca="1">HLOOKUP(RAND(),Parámetros!$D$8:$F$10,3,TRUE)</f>
        <v>2</v>
      </c>
      <c r="D19" s="8">
        <f t="shared" ca="1" si="0"/>
        <v>20000</v>
      </c>
      <c r="E19" s="4">
        <f ca="1">_xlfn.NORM.INV(RAND(),Parámetros!$A$16,Parámetros!$B$16)</f>
        <v>22.435898038340202</v>
      </c>
      <c r="F19" s="8">
        <f t="shared" ca="1" si="1"/>
        <v>4487.1796076680403</v>
      </c>
      <c r="G19" s="9">
        <f t="shared" ca="1" si="2"/>
        <v>15512.82039233196</v>
      </c>
      <c r="H19" s="4">
        <f ca="1">(Parámetros!$D$21+ (RAND()*(Parámetros!$E$21-Parámetros!$D$21)))*100</f>
        <v>17.589696107675191</v>
      </c>
      <c r="I19" s="8">
        <f t="shared" ca="1" si="3"/>
        <v>3517.9392215350381</v>
      </c>
      <c r="J19" s="9">
        <f t="shared" ca="1" si="4"/>
        <v>11994.881170796922</v>
      </c>
      <c r="K19">
        <f>Parámetros!D40</f>
        <v>0</v>
      </c>
      <c r="L19">
        <f>Parámetros!D42</f>
        <v>0</v>
      </c>
      <c r="M19" s="9">
        <f t="shared" ca="1" si="5"/>
        <v>11994.881170796922</v>
      </c>
      <c r="N19">
        <f>Parámetros!D44</f>
        <v>0</v>
      </c>
      <c r="O19" s="9">
        <f t="shared" ca="1" si="6"/>
        <v>11994.881170796922</v>
      </c>
      <c r="P19">
        <f ca="1">IF(O19&lt;0,0,HLOOKUP(O19,Parámetros!$D$32:$E$33,2,TRUE))</f>
        <v>0.35</v>
      </c>
      <c r="Q19" s="10">
        <f t="shared" ca="1" si="7"/>
        <v>4198.208409778922</v>
      </c>
      <c r="R19" s="18">
        <f t="shared" ca="1" si="8"/>
        <v>7796.6727610179996</v>
      </c>
    </row>
    <row r="20" spans="1:18" x14ac:dyDescent="0.3">
      <c r="A20">
        <f t="shared" si="9"/>
        <v>17</v>
      </c>
      <c r="B20">
        <f ca="1">HLOOKUP(RAND(),Parámetros!$D$4:$E$6,3,TRUE)</f>
        <v>10000</v>
      </c>
      <c r="C20">
        <f ca="1">HLOOKUP(RAND(),Parámetros!$D$8:$F$10,3,TRUE)</f>
        <v>1.5</v>
      </c>
      <c r="D20" s="8">
        <f t="shared" ca="1" si="0"/>
        <v>15000</v>
      </c>
      <c r="E20" s="4">
        <f ca="1">_xlfn.NORM.INV(RAND(),Parámetros!$A$16,Parámetros!$B$16)</f>
        <v>32.963632000740233</v>
      </c>
      <c r="F20" s="8">
        <f t="shared" ca="1" si="1"/>
        <v>4944.5448001110353</v>
      </c>
      <c r="G20" s="9">
        <f t="shared" ca="1" si="2"/>
        <v>10055.455199888966</v>
      </c>
      <c r="H20" s="4">
        <f ca="1">(Parámetros!$D$21+ (RAND()*(Parámetros!$E$21-Parámetros!$D$21)))*100</f>
        <v>17.01603472312452</v>
      </c>
      <c r="I20" s="8">
        <f t="shared" ca="1" si="3"/>
        <v>2552.4052084686778</v>
      </c>
      <c r="J20" s="9">
        <f t="shared" ca="1" si="4"/>
        <v>7503.0499914202883</v>
      </c>
      <c r="K20">
        <f>Parámetros!D41</f>
        <v>0</v>
      </c>
      <c r="L20">
        <f>Parámetros!D43</f>
        <v>0</v>
      </c>
      <c r="M20" s="9">
        <f t="shared" ca="1" si="5"/>
        <v>7503.0499914202883</v>
      </c>
      <c r="N20">
        <f>Parámetros!D45</f>
        <v>0</v>
      </c>
      <c r="O20" s="9">
        <f t="shared" ca="1" si="6"/>
        <v>7503.0499914202883</v>
      </c>
      <c r="P20">
        <f ca="1">IF(O20&lt;0,0,HLOOKUP(O20,Parámetros!$D$32:$E$33,2,TRUE))</f>
        <v>0.35</v>
      </c>
      <c r="Q20" s="10">
        <f t="shared" ca="1" si="7"/>
        <v>2626.0674969971005</v>
      </c>
      <c r="R20" s="18">
        <f t="shared" ca="1" si="8"/>
        <v>4876.9824944231877</v>
      </c>
    </row>
    <row r="21" spans="1:18" x14ac:dyDescent="0.3">
      <c r="A21">
        <f t="shared" si="9"/>
        <v>18</v>
      </c>
      <c r="B21">
        <f ca="1">HLOOKUP(RAND(),Parámetros!$D$4:$E$6,3,TRUE)</f>
        <v>10000</v>
      </c>
      <c r="C21">
        <f ca="1">HLOOKUP(RAND(),Parámetros!$D$8:$F$10,3,TRUE)</f>
        <v>2</v>
      </c>
      <c r="D21" s="8">
        <f t="shared" ca="1" si="0"/>
        <v>20000</v>
      </c>
      <c r="E21" s="4">
        <f ca="1">_xlfn.NORM.INV(RAND(),Parámetros!$A$16,Parámetros!$B$16)</f>
        <v>34.992700841584316</v>
      </c>
      <c r="F21" s="8">
        <f t="shared" ca="1" si="1"/>
        <v>6998.5401683168639</v>
      </c>
      <c r="G21" s="9">
        <f t="shared" ca="1" si="2"/>
        <v>13001.459831683136</v>
      </c>
      <c r="H21" s="4">
        <f ca="1">(Parámetros!$D$21+ (RAND()*(Parámetros!$E$21-Parámetros!$D$21)))*100</f>
        <v>18.890068358664912</v>
      </c>
      <c r="I21" s="8">
        <f t="shared" ca="1" si="3"/>
        <v>3778.0136717329824</v>
      </c>
      <c r="J21" s="9">
        <f t="shared" ca="1" si="4"/>
        <v>9223.4461599501537</v>
      </c>
      <c r="K21">
        <f>Parámetros!D42</f>
        <v>0</v>
      </c>
      <c r="L21">
        <f>Parámetros!D44</f>
        <v>0</v>
      </c>
      <c r="M21" s="9">
        <f t="shared" ca="1" si="5"/>
        <v>9223.4461599501537</v>
      </c>
      <c r="N21">
        <f>Parámetros!D46</f>
        <v>0</v>
      </c>
      <c r="O21" s="9">
        <f t="shared" ca="1" si="6"/>
        <v>9223.4461599501537</v>
      </c>
      <c r="P21">
        <f ca="1">IF(O21&lt;0,0,HLOOKUP(O21,Parámetros!$D$32:$E$33,2,TRUE))</f>
        <v>0.35</v>
      </c>
      <c r="Q21" s="10">
        <f t="shared" ca="1" si="7"/>
        <v>3228.2061559825538</v>
      </c>
      <c r="R21" s="18">
        <f t="shared" ca="1" si="8"/>
        <v>5995.2400039675995</v>
      </c>
    </row>
    <row r="22" spans="1:18" x14ac:dyDescent="0.3">
      <c r="A22">
        <f t="shared" si="9"/>
        <v>19</v>
      </c>
      <c r="B22">
        <f ca="1">HLOOKUP(RAND(),Parámetros!$D$4:$E$6,3,TRUE)</f>
        <v>75000</v>
      </c>
      <c r="C22">
        <f ca="1">HLOOKUP(RAND(),Parámetros!$D$8:$F$10,3,TRUE)</f>
        <v>1.5</v>
      </c>
      <c r="D22" s="8">
        <f t="shared" ca="1" si="0"/>
        <v>112500</v>
      </c>
      <c r="E22" s="4">
        <f ca="1">_xlfn.NORM.INV(RAND(),Parámetros!$A$16,Parámetros!$B$16)</f>
        <v>22.773681036312244</v>
      </c>
      <c r="F22" s="8">
        <f t="shared" ca="1" si="1"/>
        <v>25620.391165851277</v>
      </c>
      <c r="G22" s="9">
        <f t="shared" ca="1" si="2"/>
        <v>86879.608834148719</v>
      </c>
      <c r="H22" s="4">
        <f ca="1">(Parámetros!$D$21+ (RAND()*(Parámetros!$E$21-Parámetros!$D$21)))*100</f>
        <v>19.552830247610633</v>
      </c>
      <c r="I22" s="8">
        <f t="shared" ca="1" si="3"/>
        <v>21996.934028561962</v>
      </c>
      <c r="J22" s="9">
        <f t="shared" ca="1" si="4"/>
        <v>64882.674805586757</v>
      </c>
      <c r="K22">
        <f>Parámetros!D43</f>
        <v>0</v>
      </c>
      <c r="L22">
        <f>Parámetros!D45</f>
        <v>0</v>
      </c>
      <c r="M22" s="9">
        <f t="shared" ca="1" si="5"/>
        <v>64882.674805586757</v>
      </c>
      <c r="N22">
        <f>Parámetros!D47</f>
        <v>0</v>
      </c>
      <c r="O22" s="9">
        <f t="shared" ca="1" si="6"/>
        <v>64882.674805586757</v>
      </c>
      <c r="P22">
        <f ca="1">IF(O22&lt;0,0,HLOOKUP(O22,Parámetros!$D$32:$E$33,2,TRUE))</f>
        <v>0.55000000000000004</v>
      </c>
      <c r="Q22" s="10">
        <f t="shared" ca="1" si="7"/>
        <v>35685.471143072718</v>
      </c>
      <c r="R22" s="18">
        <f t="shared" ca="1" si="8"/>
        <v>29197.203662514039</v>
      </c>
    </row>
    <row r="23" spans="1:18" x14ac:dyDescent="0.3">
      <c r="A23">
        <f t="shared" si="9"/>
        <v>20</v>
      </c>
      <c r="B23">
        <f ca="1">HLOOKUP(RAND(),Parámetros!$D$4:$E$6,3,TRUE)</f>
        <v>10000</v>
      </c>
      <c r="C23">
        <f ca="1">HLOOKUP(RAND(),Parámetros!$D$8:$F$10,3,TRUE)</f>
        <v>2.5</v>
      </c>
      <c r="D23" s="8">
        <f t="shared" ca="1" si="0"/>
        <v>25000</v>
      </c>
      <c r="E23" s="4">
        <f ca="1">_xlfn.NORM.INV(RAND(),Parámetros!$A$16,Parámetros!$B$16)</f>
        <v>26.80504947652576</v>
      </c>
      <c r="F23" s="8">
        <f t="shared" ca="1" si="1"/>
        <v>6701.2623691314402</v>
      </c>
      <c r="G23" s="9">
        <f t="shared" ca="1" si="2"/>
        <v>18298.73763086856</v>
      </c>
      <c r="H23" s="4">
        <f ca="1">(Parámetros!$D$21+ (RAND()*(Parámetros!$E$21-Parámetros!$D$21)))*100</f>
        <v>16.78797498711128</v>
      </c>
      <c r="I23" s="8">
        <f t="shared" ca="1" si="3"/>
        <v>4196.99374677782</v>
      </c>
      <c r="J23" s="9">
        <f t="shared" ca="1" si="4"/>
        <v>14101.74388409074</v>
      </c>
      <c r="K23">
        <f>Parámetros!D44</f>
        <v>0</v>
      </c>
      <c r="L23">
        <f>Parámetros!D46</f>
        <v>0</v>
      </c>
      <c r="M23" s="9">
        <f t="shared" ca="1" si="5"/>
        <v>14101.74388409074</v>
      </c>
      <c r="N23">
        <f>Parámetros!D48</f>
        <v>0</v>
      </c>
      <c r="O23" s="9">
        <f t="shared" ca="1" si="6"/>
        <v>14101.74388409074</v>
      </c>
      <c r="P23">
        <f ca="1">IF(O23&lt;0,0,HLOOKUP(O23,Parámetros!$D$32:$E$33,2,TRUE))</f>
        <v>0.35</v>
      </c>
      <c r="Q23" s="10">
        <f t="shared" ca="1" si="7"/>
        <v>4935.6103594317583</v>
      </c>
      <c r="R23" s="18">
        <f t="shared" ca="1" si="8"/>
        <v>9166.1335246589806</v>
      </c>
    </row>
    <row r="24" spans="1:18" x14ac:dyDescent="0.3">
      <c r="A24">
        <f t="shared" si="9"/>
        <v>21</v>
      </c>
      <c r="B24">
        <f ca="1">HLOOKUP(RAND(),Parámetros!$D$4:$E$6,3,TRUE)</f>
        <v>10000</v>
      </c>
      <c r="C24">
        <f ca="1">HLOOKUP(RAND(),Parámetros!$D$8:$F$10,3,TRUE)</f>
        <v>2</v>
      </c>
      <c r="D24" s="8">
        <f t="shared" ca="1" si="0"/>
        <v>20000</v>
      </c>
      <c r="E24" s="4">
        <f ca="1">_xlfn.NORM.INV(RAND(),Parámetros!$A$16,Parámetros!$B$16)</f>
        <v>29.981587676750276</v>
      </c>
      <c r="F24" s="8">
        <f t="shared" ca="1" si="1"/>
        <v>5996.3175353500546</v>
      </c>
      <c r="G24" s="9">
        <f t="shared" ca="1" si="2"/>
        <v>14003.682464649944</v>
      </c>
      <c r="H24" s="4">
        <f ca="1">(Parámetros!$D$21+ (RAND()*(Parámetros!$E$21-Parámetros!$D$21)))*100</f>
        <v>18.938451596914838</v>
      </c>
      <c r="I24" s="8">
        <f t="shared" ca="1" si="3"/>
        <v>3787.6903193829676</v>
      </c>
      <c r="J24" s="9">
        <f t="shared" ca="1" si="4"/>
        <v>10215.992145266977</v>
      </c>
      <c r="K24">
        <f>Parámetros!D45</f>
        <v>0</v>
      </c>
      <c r="L24">
        <f>Parámetros!D47</f>
        <v>0</v>
      </c>
      <c r="M24" s="9">
        <f t="shared" ca="1" si="5"/>
        <v>10215.992145266977</v>
      </c>
      <c r="N24">
        <f>Parámetros!D49</f>
        <v>0</v>
      </c>
      <c r="O24" s="9">
        <f t="shared" ca="1" si="6"/>
        <v>10215.992145266977</v>
      </c>
      <c r="P24">
        <f ca="1">IF(O24&lt;0,0,HLOOKUP(O24,Parámetros!$D$32:$E$33,2,TRUE))</f>
        <v>0.35</v>
      </c>
      <c r="Q24" s="10">
        <f t="shared" ca="1" si="7"/>
        <v>3575.5972508434415</v>
      </c>
      <c r="R24" s="18">
        <f t="shared" ca="1" si="8"/>
        <v>6640.3948944235353</v>
      </c>
    </row>
    <row r="25" spans="1:18" x14ac:dyDescent="0.3">
      <c r="A25">
        <f t="shared" si="9"/>
        <v>22</v>
      </c>
      <c r="B25">
        <f ca="1">HLOOKUP(RAND(),Parámetros!$D$4:$E$6,3,TRUE)</f>
        <v>10000</v>
      </c>
      <c r="C25">
        <f ca="1">HLOOKUP(RAND(),Parámetros!$D$8:$F$10,3,TRUE)</f>
        <v>2</v>
      </c>
      <c r="D25" s="8">
        <f t="shared" ca="1" si="0"/>
        <v>20000</v>
      </c>
      <c r="E25" s="4">
        <f ca="1">_xlfn.NORM.INV(RAND(),Parámetros!$A$16,Parámetros!$B$16)</f>
        <v>34.345557455436122</v>
      </c>
      <c r="F25" s="8">
        <f t="shared" ca="1" si="1"/>
        <v>6869.1114910872247</v>
      </c>
      <c r="G25" s="9">
        <f t="shared" ca="1" si="2"/>
        <v>13130.888508912776</v>
      </c>
      <c r="H25" s="4">
        <f ca="1">(Parámetros!$D$21+ (RAND()*(Parámetros!$E$21-Parámetros!$D$21)))*100</f>
        <v>18.101909913483286</v>
      </c>
      <c r="I25" s="8">
        <f t="shared" ca="1" si="3"/>
        <v>3620.3819826966569</v>
      </c>
      <c r="J25" s="9">
        <f t="shared" ca="1" si="4"/>
        <v>9510.5065262161188</v>
      </c>
      <c r="K25">
        <f>Parámetros!D46</f>
        <v>0</v>
      </c>
      <c r="L25">
        <f>Parámetros!D48</f>
        <v>0</v>
      </c>
      <c r="M25" s="9">
        <f t="shared" ca="1" si="5"/>
        <v>9510.5065262161188</v>
      </c>
      <c r="N25">
        <f>Parámetros!D50</f>
        <v>0</v>
      </c>
      <c r="O25" s="9">
        <f t="shared" ca="1" si="6"/>
        <v>9510.5065262161188</v>
      </c>
      <c r="P25">
        <f ca="1">IF(O25&lt;0,0,HLOOKUP(O25,Parámetros!$D$32:$E$33,2,TRUE))</f>
        <v>0.35</v>
      </c>
      <c r="Q25" s="10">
        <f t="shared" ca="1" si="7"/>
        <v>3328.6772841756415</v>
      </c>
      <c r="R25" s="18">
        <f t="shared" ca="1" si="8"/>
        <v>6181.8292420404778</v>
      </c>
    </row>
    <row r="26" spans="1:18" x14ac:dyDescent="0.3">
      <c r="A26">
        <f t="shared" si="9"/>
        <v>23</v>
      </c>
      <c r="B26">
        <f ca="1">HLOOKUP(RAND(),Parámetros!$D$4:$E$6,3,TRUE)</f>
        <v>10000</v>
      </c>
      <c r="C26">
        <f ca="1">HLOOKUP(RAND(),Parámetros!$D$8:$F$10,3,TRUE)</f>
        <v>1.5</v>
      </c>
      <c r="D26" s="8">
        <f t="shared" ca="1" si="0"/>
        <v>15000</v>
      </c>
      <c r="E26" s="4">
        <f ca="1">_xlfn.NORM.INV(RAND(),Parámetros!$A$16,Parámetros!$B$16)</f>
        <v>27.536823442797932</v>
      </c>
      <c r="F26" s="8">
        <f t="shared" ca="1" si="1"/>
        <v>4130.5235164196902</v>
      </c>
      <c r="G26" s="9">
        <f t="shared" ca="1" si="2"/>
        <v>10869.476483580311</v>
      </c>
      <c r="H26" s="4">
        <f ca="1">(Parámetros!$D$21+ (RAND()*(Parámetros!$E$21-Parámetros!$D$21)))*100</f>
        <v>14.942046069106052</v>
      </c>
      <c r="I26" s="8">
        <f t="shared" ca="1" si="3"/>
        <v>2241.3069103659077</v>
      </c>
      <c r="J26" s="9">
        <f t="shared" ca="1" si="4"/>
        <v>8628.1695732144035</v>
      </c>
      <c r="K26">
        <f>Parámetros!D47</f>
        <v>0</v>
      </c>
      <c r="L26">
        <f>Parámetros!D49</f>
        <v>0</v>
      </c>
      <c r="M26" s="9">
        <f t="shared" ca="1" si="5"/>
        <v>8628.1695732144035</v>
      </c>
      <c r="N26">
        <f>Parámetros!D51</f>
        <v>0</v>
      </c>
      <c r="O26" s="9">
        <f t="shared" ca="1" si="6"/>
        <v>8628.1695732144035</v>
      </c>
      <c r="P26">
        <f ca="1">IF(O26&lt;0,0,HLOOKUP(O26,Parámetros!$D$32:$E$33,2,TRUE))</f>
        <v>0.35</v>
      </c>
      <c r="Q26" s="10">
        <f t="shared" ca="1" si="7"/>
        <v>3019.8593506250409</v>
      </c>
      <c r="R26" s="18">
        <f t="shared" ca="1" si="8"/>
        <v>5608.3102225893626</v>
      </c>
    </row>
    <row r="27" spans="1:18" x14ac:dyDescent="0.3">
      <c r="A27">
        <f t="shared" si="9"/>
        <v>24</v>
      </c>
      <c r="B27">
        <f ca="1">HLOOKUP(RAND(),Parámetros!$D$4:$E$6,3,TRUE)</f>
        <v>75000</v>
      </c>
      <c r="C27">
        <f ca="1">HLOOKUP(RAND(),Parámetros!$D$8:$F$10,3,TRUE)</f>
        <v>1.5</v>
      </c>
      <c r="D27" s="8">
        <f t="shared" ca="1" si="0"/>
        <v>112500</v>
      </c>
      <c r="E27" s="4">
        <f ca="1">_xlfn.NORM.INV(RAND(),Parámetros!$A$16,Parámetros!$B$16)</f>
        <v>35.527579458195419</v>
      </c>
      <c r="F27" s="8">
        <f t="shared" ca="1" si="1"/>
        <v>39968.526890469846</v>
      </c>
      <c r="G27" s="9">
        <f t="shared" ca="1" si="2"/>
        <v>72531.473109530154</v>
      </c>
      <c r="H27" s="4">
        <f ca="1">(Parámetros!$D$21+ (RAND()*(Parámetros!$E$21-Parámetros!$D$21)))*100</f>
        <v>17.109235014165851</v>
      </c>
      <c r="I27" s="8">
        <f t="shared" ca="1" si="3"/>
        <v>19247.889390936583</v>
      </c>
      <c r="J27" s="9">
        <f t="shared" ca="1" si="4"/>
        <v>53283.583718593567</v>
      </c>
      <c r="K27">
        <f>Parámetros!D48</f>
        <v>0</v>
      </c>
      <c r="L27">
        <f>Parámetros!D50</f>
        <v>0</v>
      </c>
      <c r="M27" s="9">
        <f t="shared" ca="1" si="5"/>
        <v>53283.583718593567</v>
      </c>
      <c r="N27">
        <f>Parámetros!D52</f>
        <v>0</v>
      </c>
      <c r="O27" s="9">
        <f t="shared" ca="1" si="6"/>
        <v>53283.583718593567</v>
      </c>
      <c r="P27">
        <f ca="1">IF(O27&lt;0,0,HLOOKUP(O27,Parámetros!$D$32:$E$33,2,TRUE))</f>
        <v>0.55000000000000004</v>
      </c>
      <c r="Q27" s="10">
        <f t="shared" ca="1" si="7"/>
        <v>29305.971045226463</v>
      </c>
      <c r="R27" s="18">
        <f t="shared" ca="1" si="8"/>
        <v>23977.612673367104</v>
      </c>
    </row>
    <row r="28" spans="1:18" x14ac:dyDescent="0.3">
      <c r="A28">
        <f t="shared" si="9"/>
        <v>25</v>
      </c>
      <c r="B28">
        <f ca="1">HLOOKUP(RAND(),Parámetros!$D$4:$E$6,3,TRUE)</f>
        <v>10000</v>
      </c>
      <c r="C28">
        <f ca="1">HLOOKUP(RAND(),Parámetros!$D$8:$F$10,3,TRUE)</f>
        <v>2</v>
      </c>
      <c r="D28" s="8">
        <f t="shared" ca="1" si="0"/>
        <v>20000</v>
      </c>
      <c r="E28" s="4">
        <f ca="1">_xlfn.NORM.INV(RAND(),Parámetros!$A$16,Parámetros!$B$16)</f>
        <v>31.552171288153783</v>
      </c>
      <c r="F28" s="8">
        <f t="shared" ca="1" si="1"/>
        <v>6310.4342576307572</v>
      </c>
      <c r="G28" s="9">
        <f t="shared" ca="1" si="2"/>
        <v>13689.565742369243</v>
      </c>
      <c r="H28" s="4">
        <f ca="1">(Parámetros!$D$21+ (RAND()*(Parámetros!$E$21-Parámetros!$D$21)))*100</f>
        <v>12.016114871298505</v>
      </c>
      <c r="I28" s="8">
        <f t="shared" ca="1" si="3"/>
        <v>2403.222974259701</v>
      </c>
      <c r="J28" s="9">
        <f t="shared" ca="1" si="4"/>
        <v>11286.342768109542</v>
      </c>
      <c r="K28">
        <f>Parámetros!D49</f>
        <v>0</v>
      </c>
      <c r="L28">
        <f>Parámetros!D51</f>
        <v>0</v>
      </c>
      <c r="M28" s="9">
        <f t="shared" ca="1" si="5"/>
        <v>11286.342768109542</v>
      </c>
      <c r="N28">
        <f>Parámetros!D53</f>
        <v>0</v>
      </c>
      <c r="O28" s="9">
        <f t="shared" ca="1" si="6"/>
        <v>11286.342768109542</v>
      </c>
      <c r="P28">
        <f ca="1">IF(O28&lt;0,0,HLOOKUP(O28,Parámetros!$D$32:$E$33,2,TRUE))</f>
        <v>0.35</v>
      </c>
      <c r="Q28" s="10">
        <f t="shared" ca="1" si="7"/>
        <v>3950.2199688383394</v>
      </c>
      <c r="R28" s="18">
        <f t="shared" ca="1" si="8"/>
        <v>7336.1227992712029</v>
      </c>
    </row>
    <row r="29" spans="1:18" x14ac:dyDescent="0.3">
      <c r="A29">
        <f t="shared" si="9"/>
        <v>26</v>
      </c>
      <c r="B29">
        <f ca="1">HLOOKUP(RAND(),Parámetros!$D$4:$E$6,3,TRUE)</f>
        <v>10000</v>
      </c>
      <c r="C29">
        <f ca="1">HLOOKUP(RAND(),Parámetros!$D$8:$F$10,3,TRUE)</f>
        <v>1.5</v>
      </c>
      <c r="D29" s="8">
        <f t="shared" ca="1" si="0"/>
        <v>15000</v>
      </c>
      <c r="E29" s="4">
        <f ca="1">_xlfn.NORM.INV(RAND(),Parámetros!$A$16,Parámetros!$B$16)</f>
        <v>26.985604675586949</v>
      </c>
      <c r="F29" s="8">
        <f t="shared" ca="1" si="1"/>
        <v>4047.8407013380424</v>
      </c>
      <c r="G29" s="9">
        <f t="shared" ca="1" si="2"/>
        <v>10952.159298661958</v>
      </c>
      <c r="H29" s="4">
        <f ca="1">(Parámetros!$D$21+ (RAND()*(Parámetros!$E$21-Parámetros!$D$21)))*100</f>
        <v>19.187577474769764</v>
      </c>
      <c r="I29" s="8">
        <f t="shared" ca="1" si="3"/>
        <v>2878.1366212154644</v>
      </c>
      <c r="J29" s="9">
        <f t="shared" ca="1" si="4"/>
        <v>8074.0226774464936</v>
      </c>
      <c r="K29">
        <f>Parámetros!D50</f>
        <v>0</v>
      </c>
      <c r="L29">
        <f>Parámetros!D52</f>
        <v>0</v>
      </c>
      <c r="M29" s="9">
        <f t="shared" ca="1" si="5"/>
        <v>8074.0226774464936</v>
      </c>
      <c r="N29">
        <f>Parámetros!D54</f>
        <v>0</v>
      </c>
      <c r="O29" s="9">
        <f t="shared" ca="1" si="6"/>
        <v>8074.0226774464936</v>
      </c>
      <c r="P29">
        <f ca="1">IF(O29&lt;0,0,HLOOKUP(O29,Parámetros!$D$32:$E$33,2,TRUE))</f>
        <v>0.35</v>
      </c>
      <c r="Q29" s="10">
        <f t="shared" ca="1" si="7"/>
        <v>2825.9079371062726</v>
      </c>
      <c r="R29" s="18">
        <f t="shared" ca="1" si="8"/>
        <v>5248.114740340221</v>
      </c>
    </row>
    <row r="30" spans="1:18" x14ac:dyDescent="0.3">
      <c r="A30">
        <f t="shared" si="9"/>
        <v>27</v>
      </c>
      <c r="B30">
        <f ca="1">HLOOKUP(RAND(),Parámetros!$D$4:$E$6,3,TRUE)</f>
        <v>75000</v>
      </c>
      <c r="C30">
        <f ca="1">HLOOKUP(RAND(),Parámetros!$D$8:$F$10,3,TRUE)</f>
        <v>2</v>
      </c>
      <c r="D30" s="8">
        <f t="shared" ca="1" si="0"/>
        <v>150000</v>
      </c>
      <c r="E30" s="4">
        <f ca="1">_xlfn.NORM.INV(RAND(),Parámetros!$A$16,Parámetros!$B$16)</f>
        <v>31.752517148972384</v>
      </c>
      <c r="F30" s="8">
        <f t="shared" ca="1" si="1"/>
        <v>47628.775723458573</v>
      </c>
      <c r="G30" s="9">
        <f t="shared" ca="1" si="2"/>
        <v>102371.22427654143</v>
      </c>
      <c r="H30" s="4">
        <f ca="1">(Parámetros!$D$21+ (RAND()*(Parámetros!$E$21-Parámetros!$D$21)))*100</f>
        <v>12.508802911780936</v>
      </c>
      <c r="I30" s="8">
        <f t="shared" ca="1" si="3"/>
        <v>18763.204367671406</v>
      </c>
      <c r="J30" s="9">
        <f t="shared" ca="1" si="4"/>
        <v>83608.019908870017</v>
      </c>
      <c r="K30">
        <f>Parámetros!D51</f>
        <v>0</v>
      </c>
      <c r="L30">
        <f>Parámetros!D53</f>
        <v>0</v>
      </c>
      <c r="M30" s="9">
        <f t="shared" ca="1" si="5"/>
        <v>83608.019908870017</v>
      </c>
      <c r="N30">
        <f>Parámetros!D55</f>
        <v>0</v>
      </c>
      <c r="O30" s="9">
        <f t="shared" ca="1" si="6"/>
        <v>83608.019908870017</v>
      </c>
      <c r="P30">
        <f ca="1">IF(O30&lt;0,0,HLOOKUP(O30,Parámetros!$D$32:$E$33,2,TRUE))</f>
        <v>0.55000000000000004</v>
      </c>
      <c r="Q30" s="10">
        <f t="shared" ca="1" si="7"/>
        <v>45984.410949878511</v>
      </c>
      <c r="R30" s="18">
        <f t="shared" ca="1" si="8"/>
        <v>37623.608958991506</v>
      </c>
    </row>
    <row r="31" spans="1:18" x14ac:dyDescent="0.3">
      <c r="A31">
        <f t="shared" si="9"/>
        <v>28</v>
      </c>
      <c r="B31">
        <f ca="1">HLOOKUP(RAND(),Parámetros!$D$4:$E$6,3,TRUE)</f>
        <v>10000</v>
      </c>
      <c r="C31">
        <f ca="1">HLOOKUP(RAND(),Parámetros!$D$8:$F$10,3,TRUE)</f>
        <v>2</v>
      </c>
      <c r="D31" s="8">
        <f t="shared" ca="1" si="0"/>
        <v>20000</v>
      </c>
      <c r="E31" s="4">
        <f ca="1">_xlfn.NORM.INV(RAND(),Parámetros!$A$16,Parámetros!$B$16)</f>
        <v>29.050406211043107</v>
      </c>
      <c r="F31" s="8">
        <f t="shared" ca="1" si="1"/>
        <v>5810.0812422086219</v>
      </c>
      <c r="G31" s="9">
        <f t="shared" ca="1" si="2"/>
        <v>14189.918757791378</v>
      </c>
      <c r="H31" s="4">
        <f ca="1">(Parámetros!$D$21+ (RAND()*(Parámetros!$E$21-Parámetros!$D$21)))*100</f>
        <v>17.748409339337108</v>
      </c>
      <c r="I31" s="8">
        <f t="shared" ca="1" si="3"/>
        <v>3549.6818678674217</v>
      </c>
      <c r="J31" s="9">
        <f t="shared" ca="1" si="4"/>
        <v>10640.236889923955</v>
      </c>
      <c r="K31">
        <f>Parámetros!D52</f>
        <v>0</v>
      </c>
      <c r="L31">
        <f>Parámetros!D54</f>
        <v>0</v>
      </c>
      <c r="M31" s="9">
        <f t="shared" ca="1" si="5"/>
        <v>10640.236889923955</v>
      </c>
      <c r="N31">
        <f>Parámetros!D56</f>
        <v>0</v>
      </c>
      <c r="O31" s="9">
        <f t="shared" ca="1" si="6"/>
        <v>10640.236889923955</v>
      </c>
      <c r="P31">
        <f ca="1">IF(O31&lt;0,0,HLOOKUP(O31,Parámetros!$D$32:$E$33,2,TRUE))</f>
        <v>0.35</v>
      </c>
      <c r="Q31" s="10">
        <f t="shared" ca="1" si="7"/>
        <v>3724.0829114733842</v>
      </c>
      <c r="R31" s="18">
        <f t="shared" ca="1" si="8"/>
        <v>6916.1539784505712</v>
      </c>
    </row>
    <row r="32" spans="1:18" x14ac:dyDescent="0.3">
      <c r="A32">
        <f t="shared" si="9"/>
        <v>29</v>
      </c>
      <c r="B32">
        <f ca="1">HLOOKUP(RAND(),Parámetros!$D$4:$E$6,3,TRUE)</f>
        <v>10000</v>
      </c>
      <c r="C32">
        <f ca="1">HLOOKUP(RAND(),Parámetros!$D$8:$F$10,3,TRUE)</f>
        <v>2</v>
      </c>
      <c r="D32" s="8">
        <f t="shared" ca="1" si="0"/>
        <v>20000</v>
      </c>
      <c r="E32" s="4">
        <f ca="1">_xlfn.NORM.INV(RAND(),Parámetros!$A$16,Parámetros!$B$16)</f>
        <v>30.565391850598871</v>
      </c>
      <c r="F32" s="8">
        <f t="shared" ca="1" si="1"/>
        <v>6113.0783701197743</v>
      </c>
      <c r="G32" s="9">
        <f t="shared" ca="1" si="2"/>
        <v>13886.921629880226</v>
      </c>
      <c r="H32" s="4">
        <f ca="1">(Parámetros!$D$21+ (RAND()*(Parámetros!$E$21-Parámetros!$D$21)))*100</f>
        <v>19.876877623078677</v>
      </c>
      <c r="I32" s="8">
        <f t="shared" ca="1" si="3"/>
        <v>3975.3755246157357</v>
      </c>
      <c r="J32" s="9">
        <f t="shared" ca="1" si="4"/>
        <v>9911.5461052644896</v>
      </c>
      <c r="K32">
        <f>Parámetros!D53</f>
        <v>0</v>
      </c>
      <c r="L32">
        <f>Parámetros!D55</f>
        <v>0</v>
      </c>
      <c r="M32" s="9">
        <f t="shared" ca="1" si="5"/>
        <v>9911.5461052644896</v>
      </c>
      <c r="N32">
        <f>Parámetros!D57</f>
        <v>0</v>
      </c>
      <c r="O32" s="9">
        <f t="shared" ca="1" si="6"/>
        <v>9911.5461052644896</v>
      </c>
      <c r="P32">
        <f ca="1">IF(O32&lt;0,0,HLOOKUP(O32,Parámetros!$D$32:$E$33,2,TRUE))</f>
        <v>0.35</v>
      </c>
      <c r="Q32" s="10">
        <f t="shared" ca="1" si="7"/>
        <v>3469.0411368425712</v>
      </c>
      <c r="R32" s="18">
        <f t="shared" ca="1" si="8"/>
        <v>6442.5049684219184</v>
      </c>
    </row>
    <row r="33" spans="1:18" x14ac:dyDescent="0.3">
      <c r="A33">
        <f t="shared" si="9"/>
        <v>30</v>
      </c>
      <c r="B33">
        <f ca="1">HLOOKUP(RAND(),Parámetros!$D$4:$E$6,3,TRUE)</f>
        <v>10000</v>
      </c>
      <c r="C33">
        <f ca="1">HLOOKUP(RAND(),Parámetros!$D$8:$F$10,3,TRUE)</f>
        <v>2</v>
      </c>
      <c r="D33" s="8">
        <f t="shared" ca="1" si="0"/>
        <v>20000</v>
      </c>
      <c r="E33" s="4">
        <f ca="1">_xlfn.NORM.INV(RAND(),Parámetros!$A$16,Parámetros!$B$16)</f>
        <v>28.988972430802882</v>
      </c>
      <c r="F33" s="8">
        <f t="shared" ca="1" si="1"/>
        <v>5797.7944861605765</v>
      </c>
      <c r="G33" s="9">
        <f t="shared" ca="1" si="2"/>
        <v>14202.205513839424</v>
      </c>
      <c r="H33" s="4">
        <f ca="1">(Parámetros!$D$21+ (RAND()*(Parámetros!$E$21-Parámetros!$D$21)))*100</f>
        <v>14.083248258543918</v>
      </c>
      <c r="I33" s="8">
        <f t="shared" ca="1" si="3"/>
        <v>2816.6496517087835</v>
      </c>
      <c r="J33" s="9">
        <f t="shared" ca="1" si="4"/>
        <v>11385.555862130641</v>
      </c>
      <c r="K33">
        <f>Parámetros!D54</f>
        <v>0</v>
      </c>
      <c r="L33">
        <f>Parámetros!D56</f>
        <v>0</v>
      </c>
      <c r="M33" s="9">
        <f t="shared" ca="1" si="5"/>
        <v>11385.555862130641</v>
      </c>
      <c r="N33">
        <f>Parámetros!D58</f>
        <v>0</v>
      </c>
      <c r="O33" s="9">
        <f t="shared" ca="1" si="6"/>
        <v>11385.555862130641</v>
      </c>
      <c r="P33">
        <f ca="1">IF(O33&lt;0,0,HLOOKUP(O33,Parámetros!$D$32:$E$33,2,TRUE))</f>
        <v>0.35</v>
      </c>
      <c r="Q33" s="10">
        <f t="shared" ca="1" si="7"/>
        <v>3984.9445517457239</v>
      </c>
      <c r="R33" s="18">
        <f t="shared" ca="1" si="8"/>
        <v>7400.6113103849166</v>
      </c>
    </row>
    <row r="34" spans="1:18" x14ac:dyDescent="0.3">
      <c r="A34">
        <f t="shared" si="9"/>
        <v>31</v>
      </c>
      <c r="B34">
        <f ca="1">HLOOKUP(RAND(),Parámetros!$D$4:$E$6,3,TRUE)</f>
        <v>10000</v>
      </c>
      <c r="C34">
        <f ca="1">HLOOKUP(RAND(),Parámetros!$D$8:$F$10,3,TRUE)</f>
        <v>2.5</v>
      </c>
      <c r="D34" s="8">
        <f t="shared" ca="1" si="0"/>
        <v>25000</v>
      </c>
      <c r="E34" s="4">
        <f ca="1">_xlfn.NORM.INV(RAND(),Parámetros!$A$16,Parámetros!$B$16)</f>
        <v>29.823245541454423</v>
      </c>
      <c r="F34" s="8">
        <f t="shared" ca="1" si="1"/>
        <v>7455.811385363606</v>
      </c>
      <c r="G34" s="9">
        <f t="shared" ca="1" si="2"/>
        <v>17544.188614636394</v>
      </c>
      <c r="H34" s="4">
        <f ca="1">(Parámetros!$D$21+ (RAND()*(Parámetros!$E$21-Parámetros!$D$21)))*100</f>
        <v>15.575038757996651</v>
      </c>
      <c r="I34" s="8">
        <f t="shared" ca="1" si="3"/>
        <v>3893.759689499163</v>
      </c>
      <c r="J34" s="9">
        <f t="shared" ca="1" si="4"/>
        <v>13650.428925137232</v>
      </c>
      <c r="K34">
        <f>Parámetros!D55</f>
        <v>0</v>
      </c>
      <c r="L34">
        <f>Parámetros!D57</f>
        <v>0</v>
      </c>
      <c r="M34" s="9">
        <f t="shared" ca="1" si="5"/>
        <v>13650.428925137232</v>
      </c>
      <c r="N34">
        <f>Parámetros!D59</f>
        <v>0</v>
      </c>
      <c r="O34" s="9">
        <f t="shared" ca="1" si="6"/>
        <v>13650.428925137232</v>
      </c>
      <c r="P34">
        <f ca="1">IF(O34&lt;0,0,HLOOKUP(O34,Parámetros!$D$32:$E$33,2,TRUE))</f>
        <v>0.35</v>
      </c>
      <c r="Q34" s="10">
        <f t="shared" ca="1" si="7"/>
        <v>4777.650123798031</v>
      </c>
      <c r="R34" s="18">
        <f t="shared" ca="1" si="8"/>
        <v>8872.7788013392019</v>
      </c>
    </row>
    <row r="35" spans="1:18" x14ac:dyDescent="0.3">
      <c r="A35">
        <f t="shared" si="9"/>
        <v>32</v>
      </c>
      <c r="B35">
        <f ca="1">HLOOKUP(RAND(),Parámetros!$D$4:$E$6,3,TRUE)</f>
        <v>10000</v>
      </c>
      <c r="C35">
        <f ca="1">HLOOKUP(RAND(),Parámetros!$D$8:$F$10,3,TRUE)</f>
        <v>2</v>
      </c>
      <c r="D35" s="8">
        <f t="shared" ca="1" si="0"/>
        <v>20000</v>
      </c>
      <c r="E35" s="4">
        <f ca="1">_xlfn.NORM.INV(RAND(),Parámetros!$A$16,Parámetros!$B$16)</f>
        <v>26.772777818620632</v>
      </c>
      <c r="F35" s="8">
        <f t="shared" ca="1" si="1"/>
        <v>5354.5555637241259</v>
      </c>
      <c r="G35" s="9">
        <f t="shared" ca="1" si="2"/>
        <v>14645.444436275873</v>
      </c>
      <c r="H35" s="4">
        <f ca="1">(Parámetros!$D$21+ (RAND()*(Parámetros!$E$21-Parámetros!$D$21)))*100</f>
        <v>19.666391113257024</v>
      </c>
      <c r="I35" s="8">
        <f t="shared" ca="1" si="3"/>
        <v>3933.2782226514046</v>
      </c>
      <c r="J35" s="9">
        <f t="shared" ca="1" si="4"/>
        <v>10712.166213624469</v>
      </c>
      <c r="K35">
        <f>Parámetros!D56</f>
        <v>0</v>
      </c>
      <c r="L35">
        <f>Parámetros!D58</f>
        <v>0</v>
      </c>
      <c r="M35" s="9">
        <f t="shared" ca="1" si="5"/>
        <v>10712.166213624469</v>
      </c>
      <c r="N35">
        <f>Parámetros!D60</f>
        <v>0</v>
      </c>
      <c r="O35" s="9">
        <f t="shared" ca="1" si="6"/>
        <v>10712.166213624469</v>
      </c>
      <c r="P35">
        <f ca="1">IF(O35&lt;0,0,HLOOKUP(O35,Parámetros!$D$32:$E$33,2,TRUE))</f>
        <v>0.35</v>
      </c>
      <c r="Q35" s="10">
        <f t="shared" ca="1" si="7"/>
        <v>3749.2581747685635</v>
      </c>
      <c r="R35" s="18">
        <f t="shared" ca="1" si="8"/>
        <v>6962.908038855905</v>
      </c>
    </row>
    <row r="36" spans="1:18" x14ac:dyDescent="0.3">
      <c r="A36">
        <f t="shared" si="9"/>
        <v>33</v>
      </c>
      <c r="B36">
        <f ca="1">HLOOKUP(RAND(),Parámetros!$D$4:$E$6,3,TRUE)</f>
        <v>10000</v>
      </c>
      <c r="C36">
        <f ca="1">HLOOKUP(RAND(),Parámetros!$D$8:$F$10,3,TRUE)</f>
        <v>2</v>
      </c>
      <c r="D36" s="8">
        <f t="shared" ca="1" si="0"/>
        <v>20000</v>
      </c>
      <c r="E36" s="4">
        <f ca="1">_xlfn.NORM.INV(RAND(),Parámetros!$A$16,Parámetros!$B$16)</f>
        <v>27.54559101506792</v>
      </c>
      <c r="F36" s="8">
        <f t="shared" ca="1" si="1"/>
        <v>5509.1182030135833</v>
      </c>
      <c r="G36" s="9">
        <f t="shared" ca="1" si="2"/>
        <v>14490.881796986418</v>
      </c>
      <c r="H36" s="4">
        <f ca="1">(Parámetros!$D$21+ (RAND()*(Parámetros!$E$21-Parámetros!$D$21)))*100</f>
        <v>15.661248701182712</v>
      </c>
      <c r="I36" s="8">
        <f t="shared" ca="1" si="3"/>
        <v>3132.2497402365425</v>
      </c>
      <c r="J36" s="9">
        <f t="shared" ca="1" si="4"/>
        <v>11358.632056749875</v>
      </c>
      <c r="K36">
        <f>Parámetros!D57</f>
        <v>0</v>
      </c>
      <c r="L36">
        <f>Parámetros!D59</f>
        <v>0</v>
      </c>
      <c r="M36" s="9">
        <f t="shared" ca="1" si="5"/>
        <v>11358.632056749875</v>
      </c>
      <c r="N36">
        <f>Parámetros!D61</f>
        <v>0</v>
      </c>
      <c r="O36" s="9">
        <f t="shared" ca="1" si="6"/>
        <v>11358.632056749875</v>
      </c>
      <c r="P36">
        <f ca="1">IF(O36&lt;0,0,HLOOKUP(O36,Parámetros!$D$32:$E$33,2,TRUE))</f>
        <v>0.35</v>
      </c>
      <c r="Q36" s="10">
        <f t="shared" ca="1" si="7"/>
        <v>3975.5212198624558</v>
      </c>
      <c r="R36" s="18">
        <f t="shared" ca="1" si="8"/>
        <v>7383.1108368874193</v>
      </c>
    </row>
    <row r="37" spans="1:18" x14ac:dyDescent="0.3">
      <c r="A37">
        <f t="shared" si="9"/>
        <v>34</v>
      </c>
      <c r="B37">
        <f ca="1">HLOOKUP(RAND(),Parámetros!$D$4:$E$6,3,TRUE)</f>
        <v>75000</v>
      </c>
      <c r="C37">
        <f ca="1">HLOOKUP(RAND(),Parámetros!$D$8:$F$10,3,TRUE)</f>
        <v>2</v>
      </c>
      <c r="D37" s="8">
        <f t="shared" ca="1" si="0"/>
        <v>150000</v>
      </c>
      <c r="E37" s="4">
        <f ca="1">_xlfn.NORM.INV(RAND(),Parámetros!$A$16,Parámetros!$B$16)</f>
        <v>31.169193970084731</v>
      </c>
      <c r="F37" s="8">
        <f t="shared" ca="1" si="1"/>
        <v>46753.790955127093</v>
      </c>
      <c r="G37" s="9">
        <f t="shared" ca="1" si="2"/>
        <v>103246.2090448729</v>
      </c>
      <c r="H37" s="4">
        <f ca="1">(Parámetros!$D$21+ (RAND()*(Parámetros!$E$21-Parámetros!$D$21)))*100</f>
        <v>12.530350759844055</v>
      </c>
      <c r="I37" s="8">
        <f t="shared" ca="1" si="3"/>
        <v>18795.526139766083</v>
      </c>
      <c r="J37" s="9">
        <f t="shared" ca="1" si="4"/>
        <v>84450.68290510682</v>
      </c>
      <c r="K37">
        <f>Parámetros!D58</f>
        <v>0</v>
      </c>
      <c r="L37">
        <f>Parámetros!D60</f>
        <v>0</v>
      </c>
      <c r="M37" s="9">
        <f t="shared" ca="1" si="5"/>
        <v>84450.68290510682</v>
      </c>
      <c r="N37">
        <f>Parámetros!D62</f>
        <v>0</v>
      </c>
      <c r="O37" s="9">
        <f t="shared" ca="1" si="6"/>
        <v>84450.68290510682</v>
      </c>
      <c r="P37">
        <f ca="1">IF(O37&lt;0,0,HLOOKUP(O37,Parámetros!$D$32:$E$33,2,TRUE))</f>
        <v>0.55000000000000004</v>
      </c>
      <c r="Q37" s="10">
        <f t="shared" ca="1" si="7"/>
        <v>46447.875597808757</v>
      </c>
      <c r="R37" s="18">
        <f t="shared" ca="1" si="8"/>
        <v>38002.807307298062</v>
      </c>
    </row>
    <row r="38" spans="1:18" x14ac:dyDescent="0.3">
      <c r="A38">
        <f t="shared" si="9"/>
        <v>35</v>
      </c>
      <c r="B38">
        <f ca="1">HLOOKUP(RAND(),Parámetros!$D$4:$E$6,3,TRUE)</f>
        <v>10000</v>
      </c>
      <c r="C38">
        <f ca="1">HLOOKUP(RAND(),Parámetros!$D$8:$F$10,3,TRUE)</f>
        <v>2</v>
      </c>
      <c r="D38" s="8">
        <f t="shared" ca="1" si="0"/>
        <v>20000</v>
      </c>
      <c r="E38" s="4">
        <f ca="1">_xlfn.NORM.INV(RAND(),Parámetros!$A$16,Parámetros!$B$16)</f>
        <v>34.495172768005631</v>
      </c>
      <c r="F38" s="8">
        <f t="shared" ca="1" si="1"/>
        <v>6899.0345536011264</v>
      </c>
      <c r="G38" s="9">
        <f t="shared" ca="1" si="2"/>
        <v>13100.965446398874</v>
      </c>
      <c r="H38" s="4">
        <f ca="1">(Parámetros!$D$21+ (RAND()*(Parámetros!$E$21-Parámetros!$D$21)))*100</f>
        <v>12.376718894367642</v>
      </c>
      <c r="I38" s="8">
        <f t="shared" ca="1" si="3"/>
        <v>2475.3437788735282</v>
      </c>
      <c r="J38" s="9">
        <f t="shared" ca="1" si="4"/>
        <v>10625.621667525345</v>
      </c>
      <c r="K38">
        <f>Parámetros!D59</f>
        <v>0</v>
      </c>
      <c r="L38">
        <f>Parámetros!D61</f>
        <v>0</v>
      </c>
      <c r="M38" s="9">
        <f t="shared" ca="1" si="5"/>
        <v>10625.621667525345</v>
      </c>
      <c r="N38">
        <f>Parámetros!D63</f>
        <v>0</v>
      </c>
      <c r="O38" s="9">
        <f t="shared" ca="1" si="6"/>
        <v>10625.621667525345</v>
      </c>
      <c r="P38">
        <f ca="1">IF(O38&lt;0,0,HLOOKUP(O38,Parámetros!$D$32:$E$33,2,TRUE))</f>
        <v>0.35</v>
      </c>
      <c r="Q38" s="10">
        <f t="shared" ca="1" si="7"/>
        <v>3718.9675836338706</v>
      </c>
      <c r="R38" s="18">
        <f t="shared" ca="1" si="8"/>
        <v>6906.6540838914752</v>
      </c>
    </row>
    <row r="39" spans="1:18" x14ac:dyDescent="0.3">
      <c r="A39">
        <f t="shared" si="9"/>
        <v>36</v>
      </c>
      <c r="B39">
        <f ca="1">HLOOKUP(RAND(),Parámetros!$D$4:$E$6,3,TRUE)</f>
        <v>75000</v>
      </c>
      <c r="C39">
        <f ca="1">HLOOKUP(RAND(),Parámetros!$D$8:$F$10,3,TRUE)</f>
        <v>1.5</v>
      </c>
      <c r="D39" s="8">
        <f t="shared" ca="1" si="0"/>
        <v>112500</v>
      </c>
      <c r="E39" s="4">
        <f ca="1">_xlfn.NORM.INV(RAND(),Parámetros!$A$16,Parámetros!$B$16)</f>
        <v>29.897663074067101</v>
      </c>
      <c r="F39" s="8">
        <f t="shared" ca="1" si="1"/>
        <v>33634.870958325489</v>
      </c>
      <c r="G39" s="9">
        <f t="shared" ca="1" si="2"/>
        <v>78865.129041674518</v>
      </c>
      <c r="H39" s="4">
        <f ca="1">(Parámetros!$D$21+ (RAND()*(Parámetros!$E$21-Parámetros!$D$21)))*100</f>
        <v>18.618125468209225</v>
      </c>
      <c r="I39" s="8">
        <f t="shared" ca="1" si="3"/>
        <v>20945.391151735377</v>
      </c>
      <c r="J39" s="9">
        <f t="shared" ca="1" si="4"/>
        <v>57919.737889939141</v>
      </c>
      <c r="K39">
        <f>Parámetros!D60</f>
        <v>0</v>
      </c>
      <c r="L39">
        <f>Parámetros!D62</f>
        <v>0</v>
      </c>
      <c r="M39" s="9">
        <f t="shared" ca="1" si="5"/>
        <v>57919.737889939141</v>
      </c>
      <c r="N39">
        <f>Parámetros!D64</f>
        <v>0</v>
      </c>
      <c r="O39" s="9">
        <f t="shared" ca="1" si="6"/>
        <v>57919.737889939141</v>
      </c>
      <c r="P39">
        <f ca="1">IF(O39&lt;0,0,HLOOKUP(O39,Parámetros!$D$32:$E$33,2,TRUE))</f>
        <v>0.55000000000000004</v>
      </c>
      <c r="Q39" s="10">
        <f t="shared" ca="1" si="7"/>
        <v>31855.855839466531</v>
      </c>
      <c r="R39" s="18">
        <f t="shared" ca="1" si="8"/>
        <v>26063.88205047261</v>
      </c>
    </row>
    <row r="40" spans="1:18" x14ac:dyDescent="0.3">
      <c r="A40">
        <f t="shared" si="9"/>
        <v>37</v>
      </c>
      <c r="B40">
        <f ca="1">HLOOKUP(RAND(),Parámetros!$D$4:$E$6,3,TRUE)</f>
        <v>75000</v>
      </c>
      <c r="C40">
        <f ca="1">HLOOKUP(RAND(),Parámetros!$D$8:$F$10,3,TRUE)</f>
        <v>1.5</v>
      </c>
      <c r="D40" s="8">
        <f t="shared" ca="1" si="0"/>
        <v>112500</v>
      </c>
      <c r="E40" s="4">
        <f ca="1">_xlfn.NORM.INV(RAND(),Parámetros!$A$16,Parámetros!$B$16)</f>
        <v>26.955239366608133</v>
      </c>
      <c r="F40" s="8">
        <f t="shared" ca="1" si="1"/>
        <v>30324.644287434152</v>
      </c>
      <c r="G40" s="9">
        <f t="shared" ca="1" si="2"/>
        <v>82175.355712565855</v>
      </c>
      <c r="H40" s="4">
        <f ca="1">(Parámetros!$D$21+ (RAND()*(Parámetros!$E$21-Parámetros!$D$21)))*100</f>
        <v>16.500504190610876</v>
      </c>
      <c r="I40" s="8">
        <f t="shared" ca="1" si="3"/>
        <v>18563.067214437233</v>
      </c>
      <c r="J40" s="9">
        <f t="shared" ca="1" si="4"/>
        <v>63612.288498128619</v>
      </c>
      <c r="K40">
        <f>Parámetros!D61</f>
        <v>0</v>
      </c>
      <c r="L40">
        <f>Parámetros!D63</f>
        <v>0</v>
      </c>
      <c r="M40" s="9">
        <f t="shared" ca="1" si="5"/>
        <v>63612.288498128619</v>
      </c>
      <c r="N40">
        <f>Parámetros!D65</f>
        <v>0</v>
      </c>
      <c r="O40" s="9">
        <f t="shared" ca="1" si="6"/>
        <v>63612.288498128619</v>
      </c>
      <c r="P40">
        <f ca="1">IF(O40&lt;0,0,HLOOKUP(O40,Parámetros!$D$32:$E$33,2,TRUE))</f>
        <v>0.55000000000000004</v>
      </c>
      <c r="Q40" s="10">
        <f t="shared" ca="1" si="7"/>
        <v>34986.75867397074</v>
      </c>
      <c r="R40" s="18">
        <f t="shared" ca="1" si="8"/>
        <v>28625.529824157878</v>
      </c>
    </row>
    <row r="41" spans="1:18" x14ac:dyDescent="0.3">
      <c r="A41">
        <f t="shared" si="9"/>
        <v>38</v>
      </c>
      <c r="B41">
        <f ca="1">HLOOKUP(RAND(),Parámetros!$D$4:$E$6,3,TRUE)</f>
        <v>10000</v>
      </c>
      <c r="C41">
        <f ca="1">HLOOKUP(RAND(),Parámetros!$D$8:$F$10,3,TRUE)</f>
        <v>2.5</v>
      </c>
      <c r="D41" s="8">
        <f t="shared" ca="1" si="0"/>
        <v>25000</v>
      </c>
      <c r="E41" s="4">
        <f ca="1">_xlfn.NORM.INV(RAND(),Parámetros!$A$16,Parámetros!$B$16)</f>
        <v>29.401167123784674</v>
      </c>
      <c r="F41" s="8">
        <f t="shared" ca="1" si="1"/>
        <v>7350.2917809461687</v>
      </c>
      <c r="G41" s="9">
        <f t="shared" ca="1" si="2"/>
        <v>17649.708219053831</v>
      </c>
      <c r="H41" s="4">
        <f ca="1">(Parámetros!$D$21+ (RAND()*(Parámetros!$E$21-Parámetros!$D$21)))*100</f>
        <v>10.998126264410736</v>
      </c>
      <c r="I41" s="8">
        <f t="shared" ca="1" si="3"/>
        <v>2749.5315661026839</v>
      </c>
      <c r="J41" s="9">
        <f t="shared" ca="1" si="4"/>
        <v>14900.176652951148</v>
      </c>
      <c r="K41">
        <f>Parámetros!D62</f>
        <v>0</v>
      </c>
      <c r="L41">
        <f>Parámetros!D64</f>
        <v>0</v>
      </c>
      <c r="M41" s="9">
        <f t="shared" ca="1" si="5"/>
        <v>14900.176652951148</v>
      </c>
      <c r="N41">
        <f>Parámetros!D66</f>
        <v>0</v>
      </c>
      <c r="O41" s="9">
        <f t="shared" ca="1" si="6"/>
        <v>14900.176652951148</v>
      </c>
      <c r="P41">
        <f ca="1">IF(O41&lt;0,0,HLOOKUP(O41,Parámetros!$D$32:$E$33,2,TRUE))</f>
        <v>0.35</v>
      </c>
      <c r="Q41" s="10">
        <f t="shared" ca="1" si="7"/>
        <v>5215.061828532901</v>
      </c>
      <c r="R41" s="18">
        <f t="shared" ca="1" si="8"/>
        <v>9685.1148244182477</v>
      </c>
    </row>
    <row r="42" spans="1:18" x14ac:dyDescent="0.3">
      <c r="A42">
        <f t="shared" si="9"/>
        <v>39</v>
      </c>
      <c r="B42">
        <f ca="1">HLOOKUP(RAND(),Parámetros!$D$4:$E$6,3,TRUE)</f>
        <v>75000</v>
      </c>
      <c r="C42">
        <f ca="1">HLOOKUP(RAND(),Parámetros!$D$8:$F$10,3,TRUE)</f>
        <v>2</v>
      </c>
      <c r="D42" s="8">
        <f t="shared" ca="1" si="0"/>
        <v>150000</v>
      </c>
      <c r="E42" s="4">
        <f ca="1">_xlfn.NORM.INV(RAND(),Parámetros!$A$16,Parámetros!$B$16)</f>
        <v>28.589391285124698</v>
      </c>
      <c r="F42" s="8">
        <f t="shared" ca="1" si="1"/>
        <v>42884.086927687051</v>
      </c>
      <c r="G42" s="9">
        <f t="shared" ca="1" si="2"/>
        <v>107115.91307231295</v>
      </c>
      <c r="H42" s="4">
        <f ca="1">(Parámetros!$D$21+ (RAND()*(Parámetros!$E$21-Parámetros!$D$21)))*100</f>
        <v>11.342042566693964</v>
      </c>
      <c r="I42" s="8">
        <f t="shared" ca="1" si="3"/>
        <v>17013.063850040944</v>
      </c>
      <c r="J42" s="9">
        <f t="shared" ca="1" si="4"/>
        <v>90102.849222272009</v>
      </c>
      <c r="K42">
        <f>Parámetros!D63</f>
        <v>0</v>
      </c>
      <c r="L42">
        <f>Parámetros!D65</f>
        <v>0</v>
      </c>
      <c r="M42" s="9">
        <f t="shared" ca="1" si="5"/>
        <v>90102.849222272009</v>
      </c>
      <c r="N42">
        <f>Parámetros!D67</f>
        <v>0</v>
      </c>
      <c r="O42" s="9">
        <f t="shared" ca="1" si="6"/>
        <v>90102.849222272009</v>
      </c>
      <c r="P42">
        <f ca="1">IF(O42&lt;0,0,HLOOKUP(O42,Parámetros!$D$32:$E$33,2,TRUE))</f>
        <v>0.55000000000000004</v>
      </c>
      <c r="Q42" s="10">
        <f t="shared" ca="1" si="7"/>
        <v>49556.567072249607</v>
      </c>
      <c r="R42" s="18">
        <f t="shared" ca="1" si="8"/>
        <v>40546.282150022402</v>
      </c>
    </row>
    <row r="43" spans="1:18" x14ac:dyDescent="0.3">
      <c r="A43">
        <f t="shared" si="9"/>
        <v>40</v>
      </c>
      <c r="B43">
        <f ca="1">HLOOKUP(RAND(),Parámetros!$D$4:$E$6,3,TRUE)</f>
        <v>10000</v>
      </c>
      <c r="C43">
        <f ca="1">HLOOKUP(RAND(),Parámetros!$D$8:$F$10,3,TRUE)</f>
        <v>2</v>
      </c>
      <c r="D43" s="8">
        <f t="shared" ca="1" si="0"/>
        <v>20000</v>
      </c>
      <c r="E43" s="4">
        <f ca="1">_xlfn.NORM.INV(RAND(),Parámetros!$A$16,Parámetros!$B$16)</f>
        <v>32.031098182975811</v>
      </c>
      <c r="F43" s="8">
        <f t="shared" ca="1" si="1"/>
        <v>6406.2196365951622</v>
      </c>
      <c r="G43" s="9">
        <f t="shared" ca="1" si="2"/>
        <v>13593.780363404838</v>
      </c>
      <c r="H43" s="4">
        <f ca="1">(Parámetros!$D$21+ (RAND()*(Parámetros!$E$21-Parámetros!$D$21)))*100</f>
        <v>19.234109524881159</v>
      </c>
      <c r="I43" s="8">
        <f t="shared" ca="1" si="3"/>
        <v>3846.821904976232</v>
      </c>
      <c r="J43" s="9">
        <f t="shared" ca="1" si="4"/>
        <v>9746.9584584286058</v>
      </c>
      <c r="K43">
        <f>Parámetros!D64</f>
        <v>0</v>
      </c>
      <c r="L43">
        <f>Parámetros!D66</f>
        <v>0</v>
      </c>
      <c r="M43" s="9">
        <f t="shared" ca="1" si="5"/>
        <v>9746.9584584286058</v>
      </c>
      <c r="N43">
        <f>Parámetros!D68</f>
        <v>0</v>
      </c>
      <c r="O43" s="9">
        <f t="shared" ca="1" si="6"/>
        <v>9746.9584584286058</v>
      </c>
      <c r="P43">
        <f ca="1">IF(O43&lt;0,0,HLOOKUP(O43,Parámetros!$D$32:$E$33,2,TRUE))</f>
        <v>0.35</v>
      </c>
      <c r="Q43" s="10">
        <f t="shared" ca="1" si="7"/>
        <v>3411.4354604500118</v>
      </c>
      <c r="R43" s="18">
        <f t="shared" ca="1" si="8"/>
        <v>6335.5229979785945</v>
      </c>
    </row>
    <row r="44" spans="1:18" x14ac:dyDescent="0.3">
      <c r="A44">
        <f t="shared" si="9"/>
        <v>41</v>
      </c>
      <c r="B44">
        <f ca="1">HLOOKUP(RAND(),Parámetros!$D$4:$E$6,3,TRUE)</f>
        <v>10000</v>
      </c>
      <c r="C44">
        <f ca="1">HLOOKUP(RAND(),Parámetros!$D$8:$F$10,3,TRUE)</f>
        <v>1.5</v>
      </c>
      <c r="D44" s="8">
        <f t="shared" ca="1" si="0"/>
        <v>15000</v>
      </c>
      <c r="E44" s="4">
        <f ca="1">_xlfn.NORM.INV(RAND(),Parámetros!$A$16,Parámetros!$B$16)</f>
        <v>30.297627942206638</v>
      </c>
      <c r="F44" s="8">
        <f t="shared" ca="1" si="1"/>
        <v>4544.6441913309955</v>
      </c>
      <c r="G44" s="9">
        <f t="shared" ca="1" si="2"/>
        <v>10455.355808669005</v>
      </c>
      <c r="H44" s="4">
        <f ca="1">(Parámetros!$D$21+ (RAND()*(Parámetros!$E$21-Parámetros!$D$21)))*100</f>
        <v>10.508647722430339</v>
      </c>
      <c r="I44" s="8">
        <f t="shared" ca="1" si="3"/>
        <v>1576.2971583645508</v>
      </c>
      <c r="J44" s="9">
        <f t="shared" ca="1" si="4"/>
        <v>8879.0586503044542</v>
      </c>
      <c r="K44">
        <f>Parámetros!D65</f>
        <v>0</v>
      </c>
      <c r="L44">
        <f>Parámetros!D67</f>
        <v>0</v>
      </c>
      <c r="M44" s="9">
        <f t="shared" ca="1" si="5"/>
        <v>8879.0586503044542</v>
      </c>
      <c r="N44">
        <f>Parámetros!D69</f>
        <v>0</v>
      </c>
      <c r="O44" s="9">
        <f t="shared" ca="1" si="6"/>
        <v>8879.0586503044542</v>
      </c>
      <c r="P44">
        <f ca="1">IF(O44&lt;0,0,HLOOKUP(O44,Parámetros!$D$32:$E$33,2,TRUE))</f>
        <v>0.35</v>
      </c>
      <c r="Q44" s="10">
        <f t="shared" ca="1" si="7"/>
        <v>3107.6705276065586</v>
      </c>
      <c r="R44" s="18">
        <f t="shared" ca="1" si="8"/>
        <v>5771.3881226978956</v>
      </c>
    </row>
    <row r="45" spans="1:18" x14ac:dyDescent="0.3">
      <c r="A45">
        <f t="shared" si="9"/>
        <v>42</v>
      </c>
      <c r="B45">
        <f ca="1">HLOOKUP(RAND(),Parámetros!$D$4:$E$6,3,TRUE)</f>
        <v>10000</v>
      </c>
      <c r="C45">
        <f ca="1">HLOOKUP(RAND(),Parámetros!$D$8:$F$10,3,TRUE)</f>
        <v>2</v>
      </c>
      <c r="D45" s="8">
        <f t="shared" ca="1" si="0"/>
        <v>20000</v>
      </c>
      <c r="E45" s="4">
        <f ca="1">_xlfn.NORM.INV(RAND(),Parámetros!$A$16,Parámetros!$B$16)</f>
        <v>24.53716831438344</v>
      </c>
      <c r="F45" s="8">
        <f t="shared" ca="1" si="1"/>
        <v>4907.4336628766878</v>
      </c>
      <c r="G45" s="9">
        <f t="shared" ca="1" si="2"/>
        <v>15092.566337123313</v>
      </c>
      <c r="H45" s="4">
        <f ca="1">(Parámetros!$D$21+ (RAND()*(Parámetros!$E$21-Parámetros!$D$21)))*100</f>
        <v>12.843179750626662</v>
      </c>
      <c r="I45" s="8">
        <f t="shared" ca="1" si="3"/>
        <v>2568.6359501253323</v>
      </c>
      <c r="J45" s="9">
        <f t="shared" ca="1" si="4"/>
        <v>12523.930386997981</v>
      </c>
      <c r="K45">
        <f>Parámetros!D66</f>
        <v>0</v>
      </c>
      <c r="L45">
        <f>Parámetros!D68</f>
        <v>0</v>
      </c>
      <c r="M45" s="9">
        <f t="shared" ca="1" si="5"/>
        <v>12523.930386997981</v>
      </c>
      <c r="N45">
        <f>Parámetros!D70</f>
        <v>0</v>
      </c>
      <c r="O45" s="9">
        <f t="shared" ca="1" si="6"/>
        <v>12523.930386997981</v>
      </c>
      <c r="P45">
        <f ca="1">IF(O45&lt;0,0,HLOOKUP(O45,Parámetros!$D$32:$E$33,2,TRUE))</f>
        <v>0.35</v>
      </c>
      <c r="Q45" s="10">
        <f t="shared" ca="1" si="7"/>
        <v>4383.3756354492934</v>
      </c>
      <c r="R45" s="18">
        <f t="shared" ca="1" si="8"/>
        <v>8140.5547515486878</v>
      </c>
    </row>
    <row r="46" spans="1:18" x14ac:dyDescent="0.3">
      <c r="A46">
        <f t="shared" si="9"/>
        <v>43</v>
      </c>
      <c r="B46">
        <f ca="1">HLOOKUP(RAND(),Parámetros!$D$4:$E$6,3,TRUE)</f>
        <v>75000</v>
      </c>
      <c r="C46">
        <f ca="1">HLOOKUP(RAND(),Parámetros!$D$8:$F$10,3,TRUE)</f>
        <v>1.5</v>
      </c>
      <c r="D46" s="8">
        <f t="shared" ca="1" si="0"/>
        <v>112500</v>
      </c>
      <c r="E46" s="4">
        <f ca="1">_xlfn.NORM.INV(RAND(),Parámetros!$A$16,Parámetros!$B$16)</f>
        <v>32.073086868394</v>
      </c>
      <c r="F46" s="8">
        <f t="shared" ca="1" si="1"/>
        <v>36082.222726943248</v>
      </c>
      <c r="G46" s="9">
        <f t="shared" ca="1" si="2"/>
        <v>76417.777273056752</v>
      </c>
      <c r="H46" s="4">
        <f ca="1">(Parámetros!$D$21+ (RAND()*(Parámetros!$E$21-Parámetros!$D$21)))*100</f>
        <v>11.052957070251161</v>
      </c>
      <c r="I46" s="8">
        <f t="shared" ca="1" si="3"/>
        <v>12434.576704032555</v>
      </c>
      <c r="J46" s="9">
        <f t="shared" ca="1" si="4"/>
        <v>63983.200569024193</v>
      </c>
      <c r="K46">
        <f>Parámetros!D67</f>
        <v>0</v>
      </c>
      <c r="L46">
        <f>Parámetros!D69</f>
        <v>0</v>
      </c>
      <c r="M46" s="9">
        <f t="shared" ca="1" si="5"/>
        <v>63983.200569024193</v>
      </c>
      <c r="N46">
        <f>Parámetros!D71</f>
        <v>0</v>
      </c>
      <c r="O46" s="9">
        <f t="shared" ca="1" si="6"/>
        <v>63983.200569024193</v>
      </c>
      <c r="P46">
        <f ca="1">IF(O46&lt;0,0,HLOOKUP(O46,Parámetros!$D$32:$E$33,2,TRUE))</f>
        <v>0.55000000000000004</v>
      </c>
      <c r="Q46" s="10">
        <f t="shared" ca="1" si="7"/>
        <v>35190.760312963306</v>
      </c>
      <c r="R46" s="18">
        <f t="shared" ca="1" si="8"/>
        <v>28792.440256060887</v>
      </c>
    </row>
    <row r="47" spans="1:18" x14ac:dyDescent="0.3">
      <c r="A47">
        <f t="shared" si="9"/>
        <v>44</v>
      </c>
      <c r="B47">
        <f ca="1">HLOOKUP(RAND(),Parámetros!$D$4:$E$6,3,TRUE)</f>
        <v>10000</v>
      </c>
      <c r="C47">
        <f ca="1">HLOOKUP(RAND(),Parámetros!$D$8:$F$10,3,TRUE)</f>
        <v>2.5</v>
      </c>
      <c r="D47" s="8">
        <f t="shared" ca="1" si="0"/>
        <v>25000</v>
      </c>
      <c r="E47" s="4">
        <f ca="1">_xlfn.NORM.INV(RAND(),Parámetros!$A$16,Parámetros!$B$16)</f>
        <v>29.768284221453925</v>
      </c>
      <c r="F47" s="8">
        <f t="shared" ca="1" si="1"/>
        <v>7442.0710553634808</v>
      </c>
      <c r="G47" s="9">
        <f t="shared" ca="1" si="2"/>
        <v>17557.928944636518</v>
      </c>
      <c r="H47" s="4">
        <f ca="1">(Parámetros!$D$21+ (RAND()*(Parámetros!$E$21-Parámetros!$D$21)))*100</f>
        <v>14.416460135541055</v>
      </c>
      <c r="I47" s="8">
        <f t="shared" ca="1" si="3"/>
        <v>3604.115033885264</v>
      </c>
      <c r="J47" s="9">
        <f t="shared" ca="1" si="4"/>
        <v>13953.813910751254</v>
      </c>
      <c r="K47">
        <f>Parámetros!D68</f>
        <v>0</v>
      </c>
      <c r="L47">
        <f>Parámetros!D70</f>
        <v>0</v>
      </c>
      <c r="M47" s="9">
        <f t="shared" ca="1" si="5"/>
        <v>13953.813910751254</v>
      </c>
      <c r="N47">
        <f>Parámetros!D72</f>
        <v>0</v>
      </c>
      <c r="O47" s="9">
        <f t="shared" ca="1" si="6"/>
        <v>13953.813910751254</v>
      </c>
      <c r="P47">
        <f ca="1">IF(O47&lt;0,0,HLOOKUP(O47,Parámetros!$D$32:$E$33,2,TRUE))</f>
        <v>0.35</v>
      </c>
      <c r="Q47" s="10">
        <f t="shared" ca="1" si="7"/>
        <v>4883.8348687629386</v>
      </c>
      <c r="R47" s="18">
        <f t="shared" ca="1" si="8"/>
        <v>9069.9790419883157</v>
      </c>
    </row>
    <row r="48" spans="1:18" x14ac:dyDescent="0.3">
      <c r="A48">
        <f t="shared" si="9"/>
        <v>45</v>
      </c>
      <c r="B48">
        <f ca="1">HLOOKUP(RAND(),Parámetros!$D$4:$E$6,3,TRUE)</f>
        <v>75000</v>
      </c>
      <c r="C48">
        <f ca="1">HLOOKUP(RAND(),Parámetros!$D$8:$F$10,3,TRUE)</f>
        <v>2</v>
      </c>
      <c r="D48" s="8">
        <f t="shared" ca="1" si="0"/>
        <v>150000</v>
      </c>
      <c r="E48" s="4">
        <f ca="1">_xlfn.NORM.INV(RAND(),Parámetros!$A$16,Parámetros!$B$16)</f>
        <v>33.732723548160727</v>
      </c>
      <c r="F48" s="8">
        <f t="shared" ca="1" si="1"/>
        <v>50599.085322241095</v>
      </c>
      <c r="G48" s="9">
        <f t="shared" ca="1" si="2"/>
        <v>99400.914677758905</v>
      </c>
      <c r="H48" s="4">
        <f ca="1">(Parámetros!$D$21+ (RAND()*(Parámetros!$E$21-Parámetros!$D$21)))*100</f>
        <v>19.014612410345606</v>
      </c>
      <c r="I48" s="8">
        <f t="shared" ca="1" si="3"/>
        <v>28521.918615518407</v>
      </c>
      <c r="J48" s="9">
        <f t="shared" ca="1" si="4"/>
        <v>70878.996062240505</v>
      </c>
      <c r="K48">
        <f>Parámetros!D69</f>
        <v>0</v>
      </c>
      <c r="L48">
        <f>Parámetros!D71</f>
        <v>0</v>
      </c>
      <c r="M48" s="9">
        <f t="shared" ca="1" si="5"/>
        <v>70878.996062240505</v>
      </c>
      <c r="N48">
        <f>Parámetros!D73</f>
        <v>0</v>
      </c>
      <c r="O48" s="9">
        <f t="shared" ca="1" si="6"/>
        <v>70878.996062240505</v>
      </c>
      <c r="P48">
        <f ca="1">IF(O48&lt;0,0,HLOOKUP(O48,Parámetros!$D$32:$E$33,2,TRUE))</f>
        <v>0.55000000000000004</v>
      </c>
      <c r="Q48" s="10">
        <f t="shared" ca="1" si="7"/>
        <v>38983.447834232284</v>
      </c>
      <c r="R48" s="18">
        <f t="shared" ca="1" si="8"/>
        <v>31895.548228008221</v>
      </c>
    </row>
    <row r="49" spans="1:18" x14ac:dyDescent="0.3">
      <c r="A49">
        <f t="shared" si="9"/>
        <v>46</v>
      </c>
      <c r="B49">
        <f ca="1">HLOOKUP(RAND(),Parámetros!$D$4:$E$6,3,TRUE)</f>
        <v>10000</v>
      </c>
      <c r="C49">
        <f ca="1">HLOOKUP(RAND(),Parámetros!$D$8:$F$10,3,TRUE)</f>
        <v>2</v>
      </c>
      <c r="D49" s="8">
        <f t="shared" ca="1" si="0"/>
        <v>20000</v>
      </c>
      <c r="E49" s="4">
        <f ca="1">_xlfn.NORM.INV(RAND(),Parámetros!$A$16,Parámetros!$B$16)</f>
        <v>29.534249860179525</v>
      </c>
      <c r="F49" s="8">
        <f t="shared" ca="1" si="1"/>
        <v>5906.849972035905</v>
      </c>
      <c r="G49" s="9">
        <f t="shared" ca="1" si="2"/>
        <v>14093.150027964095</v>
      </c>
      <c r="H49" s="4">
        <f ca="1">(Parámetros!$D$21+ (RAND()*(Parámetros!$E$21-Parámetros!$D$21)))*100</f>
        <v>10.596916503010757</v>
      </c>
      <c r="I49" s="8">
        <f t="shared" ca="1" si="3"/>
        <v>2119.3833006021514</v>
      </c>
      <c r="J49" s="9">
        <f t="shared" ca="1" si="4"/>
        <v>11973.766727361945</v>
      </c>
      <c r="K49">
        <f>Parámetros!D70</f>
        <v>0</v>
      </c>
      <c r="L49">
        <f>Parámetros!D72</f>
        <v>0</v>
      </c>
      <c r="M49" s="9">
        <f t="shared" ca="1" si="5"/>
        <v>11973.766727361945</v>
      </c>
      <c r="N49">
        <f>Parámetros!D74</f>
        <v>0</v>
      </c>
      <c r="O49" s="9">
        <f t="shared" ca="1" si="6"/>
        <v>11973.766727361945</v>
      </c>
      <c r="P49">
        <f ca="1">IF(O49&lt;0,0,HLOOKUP(O49,Parámetros!$D$32:$E$33,2,TRUE))</f>
        <v>0.35</v>
      </c>
      <c r="Q49" s="10">
        <f t="shared" ca="1" si="7"/>
        <v>4190.8183545766806</v>
      </c>
      <c r="R49" s="18">
        <f t="shared" ca="1" si="8"/>
        <v>7782.9483727852639</v>
      </c>
    </row>
    <row r="50" spans="1:18" x14ac:dyDescent="0.3">
      <c r="A50">
        <f t="shared" si="9"/>
        <v>47</v>
      </c>
      <c r="B50">
        <f ca="1">HLOOKUP(RAND(),Parámetros!$D$4:$E$6,3,TRUE)</f>
        <v>75000</v>
      </c>
      <c r="C50">
        <f ca="1">HLOOKUP(RAND(),Parámetros!$D$8:$F$10,3,TRUE)</f>
        <v>1.5</v>
      </c>
      <c r="D50" s="8">
        <f t="shared" ca="1" si="0"/>
        <v>112500</v>
      </c>
      <c r="E50" s="4">
        <f ca="1">_xlfn.NORM.INV(RAND(),Parámetros!$A$16,Parámetros!$B$16)</f>
        <v>28.464434699462043</v>
      </c>
      <c r="F50" s="8">
        <f t="shared" ca="1" si="1"/>
        <v>32022.4890368948</v>
      </c>
      <c r="G50" s="9">
        <f t="shared" ca="1" si="2"/>
        <v>80477.510963105204</v>
      </c>
      <c r="H50" s="4">
        <f ca="1">(Parámetros!$D$21+ (RAND()*(Parámetros!$E$21-Parámetros!$D$21)))*100</f>
        <v>17.776546359993066</v>
      </c>
      <c r="I50" s="8">
        <f t="shared" ca="1" si="3"/>
        <v>19998.614654992198</v>
      </c>
      <c r="J50" s="9">
        <f t="shared" ca="1" si="4"/>
        <v>60478.896308113006</v>
      </c>
      <c r="K50">
        <f>Parámetros!D71</f>
        <v>0</v>
      </c>
      <c r="L50">
        <f>Parámetros!D73</f>
        <v>0</v>
      </c>
      <c r="M50" s="9">
        <f t="shared" ca="1" si="5"/>
        <v>60478.896308113006</v>
      </c>
      <c r="N50">
        <f>Parámetros!D75</f>
        <v>0</v>
      </c>
      <c r="O50" s="9">
        <f t="shared" ca="1" si="6"/>
        <v>60478.896308113006</v>
      </c>
      <c r="P50">
        <f ca="1">IF(O50&lt;0,0,HLOOKUP(O50,Parámetros!$D$32:$E$33,2,TRUE))</f>
        <v>0.55000000000000004</v>
      </c>
      <c r="Q50" s="10">
        <f t="shared" ca="1" si="7"/>
        <v>33263.392969462155</v>
      </c>
      <c r="R50" s="18">
        <f t="shared" ca="1" si="8"/>
        <v>27215.503338650851</v>
      </c>
    </row>
    <row r="51" spans="1:18" x14ac:dyDescent="0.3">
      <c r="A51">
        <f t="shared" si="9"/>
        <v>48</v>
      </c>
      <c r="B51">
        <f ca="1">HLOOKUP(RAND(),Parámetros!$D$4:$E$6,3,TRUE)</f>
        <v>10000</v>
      </c>
      <c r="C51">
        <f ca="1">HLOOKUP(RAND(),Parámetros!$D$8:$F$10,3,TRUE)</f>
        <v>2.5</v>
      </c>
      <c r="D51" s="8">
        <f t="shared" ca="1" si="0"/>
        <v>25000</v>
      </c>
      <c r="E51" s="4">
        <f ca="1">_xlfn.NORM.INV(RAND(),Parámetros!$A$16,Parámetros!$B$16)</f>
        <v>35.235063851994973</v>
      </c>
      <c r="F51" s="8">
        <f t="shared" ca="1" si="1"/>
        <v>8808.7659629987429</v>
      </c>
      <c r="G51" s="9">
        <f t="shared" ca="1" si="2"/>
        <v>16191.234037001257</v>
      </c>
      <c r="H51" s="4">
        <f ca="1">(Parámetros!$D$21+ (RAND()*(Parámetros!$E$21-Parámetros!$D$21)))*100</f>
        <v>15.22466071817956</v>
      </c>
      <c r="I51" s="8">
        <f t="shared" ca="1" si="3"/>
        <v>3806.1651795448897</v>
      </c>
      <c r="J51" s="9">
        <f t="shared" ca="1" si="4"/>
        <v>12385.068857456368</v>
      </c>
      <c r="K51">
        <f>Parámetros!D72</f>
        <v>0</v>
      </c>
      <c r="L51">
        <f>Parámetros!D74</f>
        <v>0</v>
      </c>
      <c r="M51" s="9">
        <f t="shared" ca="1" si="5"/>
        <v>12385.068857456368</v>
      </c>
      <c r="N51">
        <f>Parámetros!D76</f>
        <v>0</v>
      </c>
      <c r="O51" s="9">
        <f t="shared" ca="1" si="6"/>
        <v>12385.068857456368</v>
      </c>
      <c r="P51">
        <f ca="1">IF(O51&lt;0,0,HLOOKUP(O51,Parámetros!$D$32:$E$33,2,TRUE))</f>
        <v>0.35</v>
      </c>
      <c r="Q51" s="10">
        <f t="shared" ca="1" si="7"/>
        <v>4334.7741001097284</v>
      </c>
      <c r="R51" s="18">
        <f t="shared" ca="1" si="8"/>
        <v>8050.2947573466399</v>
      </c>
    </row>
    <row r="52" spans="1:18" x14ac:dyDescent="0.3">
      <c r="A52">
        <f t="shared" si="9"/>
        <v>49</v>
      </c>
      <c r="B52">
        <f ca="1">HLOOKUP(RAND(),Parámetros!$D$4:$E$6,3,TRUE)</f>
        <v>75000</v>
      </c>
      <c r="C52">
        <f ca="1">HLOOKUP(RAND(),Parámetros!$D$8:$F$10,3,TRUE)</f>
        <v>2.5</v>
      </c>
      <c r="D52" s="8">
        <f t="shared" ca="1" si="0"/>
        <v>187500</v>
      </c>
      <c r="E52" s="4">
        <f ca="1">_xlfn.NORM.INV(RAND(),Parámetros!$A$16,Parámetros!$B$16)</f>
        <v>32.105256232000812</v>
      </c>
      <c r="F52" s="8">
        <f t="shared" ca="1" si="1"/>
        <v>60197.355435001526</v>
      </c>
      <c r="G52" s="9">
        <f t="shared" ca="1" si="2"/>
        <v>127302.64456499848</v>
      </c>
      <c r="H52" s="4">
        <f ca="1">(Parámetros!$D$21+ (RAND()*(Parámetros!$E$21-Parámetros!$D$21)))*100</f>
        <v>18.570052289719321</v>
      </c>
      <c r="I52" s="8">
        <f t="shared" ca="1" si="3"/>
        <v>34818.848043223727</v>
      </c>
      <c r="J52" s="9">
        <f t="shared" ca="1" si="4"/>
        <v>92483.796521774755</v>
      </c>
      <c r="K52">
        <f>Parámetros!D73</f>
        <v>0</v>
      </c>
      <c r="L52">
        <f>Parámetros!D75</f>
        <v>0</v>
      </c>
      <c r="M52" s="9">
        <f t="shared" ca="1" si="5"/>
        <v>92483.796521774755</v>
      </c>
      <c r="N52">
        <f>Parámetros!D77</f>
        <v>0</v>
      </c>
      <c r="O52" s="9">
        <f t="shared" ca="1" si="6"/>
        <v>92483.796521774755</v>
      </c>
      <c r="P52">
        <f ca="1">IF(O52&lt;0,0,HLOOKUP(O52,Parámetros!$D$32:$E$33,2,TRUE))</f>
        <v>0.55000000000000004</v>
      </c>
      <c r="Q52" s="10">
        <f t="shared" ca="1" si="7"/>
        <v>50866.088086976117</v>
      </c>
      <c r="R52" s="18">
        <f t="shared" ca="1" si="8"/>
        <v>41617.708434798638</v>
      </c>
    </row>
    <row r="53" spans="1:18" x14ac:dyDescent="0.3">
      <c r="A53">
        <f t="shared" si="9"/>
        <v>50</v>
      </c>
      <c r="B53">
        <f ca="1">HLOOKUP(RAND(),Parámetros!$D$4:$E$6,3,TRUE)</f>
        <v>75000</v>
      </c>
      <c r="C53">
        <f ca="1">HLOOKUP(RAND(),Parámetros!$D$8:$F$10,3,TRUE)</f>
        <v>2.5</v>
      </c>
      <c r="D53" s="8">
        <f t="shared" ca="1" si="0"/>
        <v>187500</v>
      </c>
      <c r="E53" s="4">
        <f ca="1">_xlfn.NORM.INV(RAND(),Parámetros!$A$16,Parámetros!$B$16)</f>
        <v>29.981093226673597</v>
      </c>
      <c r="F53" s="8">
        <f t="shared" ca="1" si="1"/>
        <v>56214.549800012996</v>
      </c>
      <c r="G53" s="9">
        <f t="shared" ca="1" si="2"/>
        <v>131285.45019998701</v>
      </c>
      <c r="H53" s="4">
        <f ca="1">(Parámetros!$D$21+ (RAND()*(Parámetros!$E$21-Parámetros!$D$21)))*100</f>
        <v>18.900054468446321</v>
      </c>
      <c r="I53" s="8">
        <f t="shared" ca="1" si="3"/>
        <v>35437.602128336854</v>
      </c>
      <c r="J53" s="9">
        <f t="shared" ca="1" si="4"/>
        <v>95847.848071650165</v>
      </c>
      <c r="K53">
        <f>Parámetros!D74</f>
        <v>0</v>
      </c>
      <c r="L53">
        <f>Parámetros!D76</f>
        <v>0</v>
      </c>
      <c r="M53" s="9">
        <f t="shared" ca="1" si="5"/>
        <v>95847.848071650165</v>
      </c>
      <c r="N53">
        <f>Parámetros!D78</f>
        <v>0</v>
      </c>
      <c r="O53" s="9">
        <f t="shared" ca="1" si="6"/>
        <v>95847.848071650165</v>
      </c>
      <c r="P53">
        <f ca="1">IF(O53&lt;0,0,HLOOKUP(O53,Parámetros!$D$32:$E$33,2,TRUE))</f>
        <v>0.55000000000000004</v>
      </c>
      <c r="Q53" s="10">
        <f t="shared" ca="1" si="7"/>
        <v>52716.316439407594</v>
      </c>
      <c r="R53" s="18">
        <f t="shared" ca="1" si="8"/>
        <v>43131.531632242572</v>
      </c>
    </row>
    <row r="54" spans="1:18" x14ac:dyDescent="0.3">
      <c r="A54">
        <f t="shared" si="9"/>
        <v>51</v>
      </c>
      <c r="B54">
        <f ca="1">HLOOKUP(RAND(),Parámetros!$D$4:$E$6,3,TRUE)</f>
        <v>10000</v>
      </c>
      <c r="C54">
        <f ca="1">HLOOKUP(RAND(),Parámetros!$D$8:$F$10,3,TRUE)</f>
        <v>1.5</v>
      </c>
      <c r="D54" s="8">
        <f t="shared" ca="1" si="0"/>
        <v>15000</v>
      </c>
      <c r="E54" s="4">
        <f ca="1">_xlfn.NORM.INV(RAND(),Parámetros!$A$16,Parámetros!$B$16)</f>
        <v>24.235928543244317</v>
      </c>
      <c r="F54" s="8">
        <f t="shared" ca="1" si="1"/>
        <v>3635.3892814866476</v>
      </c>
      <c r="G54" s="9">
        <f t="shared" ca="1" si="2"/>
        <v>11364.610718513351</v>
      </c>
      <c r="H54" s="4">
        <f ca="1">(Parámetros!$D$21+ (RAND()*(Parámetros!$E$21-Parámetros!$D$21)))*100</f>
        <v>11.950978638554865</v>
      </c>
      <c r="I54" s="8">
        <f t="shared" ca="1" si="3"/>
        <v>1792.6467957832297</v>
      </c>
      <c r="J54" s="9">
        <f t="shared" ca="1" si="4"/>
        <v>9571.9639227301213</v>
      </c>
      <c r="K54">
        <f>Parámetros!D75</f>
        <v>0</v>
      </c>
      <c r="L54">
        <f>Parámetros!D77</f>
        <v>0</v>
      </c>
      <c r="M54" s="9">
        <f t="shared" ca="1" si="5"/>
        <v>9571.9639227301213</v>
      </c>
      <c r="N54">
        <f>Parámetros!D79</f>
        <v>0</v>
      </c>
      <c r="O54" s="9">
        <f t="shared" ca="1" si="6"/>
        <v>9571.9639227301213</v>
      </c>
      <c r="P54">
        <f ca="1">IF(O54&lt;0,0,HLOOKUP(O54,Parámetros!$D$32:$E$33,2,TRUE))</f>
        <v>0.35</v>
      </c>
      <c r="Q54" s="10">
        <f t="shared" ca="1" si="7"/>
        <v>3350.1873729555423</v>
      </c>
      <c r="R54" s="18">
        <f t="shared" ca="1" si="8"/>
        <v>6221.7765497745786</v>
      </c>
    </row>
    <row r="55" spans="1:18" x14ac:dyDescent="0.3">
      <c r="A55">
        <f t="shared" si="9"/>
        <v>52</v>
      </c>
      <c r="B55">
        <f ca="1">HLOOKUP(RAND(),Parámetros!$D$4:$E$6,3,TRUE)</f>
        <v>75000</v>
      </c>
      <c r="C55">
        <f ca="1">HLOOKUP(RAND(),Parámetros!$D$8:$F$10,3,TRUE)</f>
        <v>2</v>
      </c>
      <c r="D55" s="8">
        <f t="shared" ca="1" si="0"/>
        <v>150000</v>
      </c>
      <c r="E55" s="4">
        <f ca="1">_xlfn.NORM.INV(RAND(),Parámetros!$A$16,Parámetros!$B$16)</f>
        <v>35.600723326977665</v>
      </c>
      <c r="F55" s="8">
        <f t="shared" ca="1" si="1"/>
        <v>53401.084990466501</v>
      </c>
      <c r="G55" s="9">
        <f t="shared" ca="1" si="2"/>
        <v>96598.915009533492</v>
      </c>
      <c r="H55" s="4">
        <f ca="1">(Parámetros!$D$21+ (RAND()*(Parámetros!$E$21-Parámetros!$D$21)))*100</f>
        <v>18.727306601197714</v>
      </c>
      <c r="I55" s="8">
        <f t="shared" ca="1" si="3"/>
        <v>28090.95990179657</v>
      </c>
      <c r="J55" s="9">
        <f t="shared" ca="1" si="4"/>
        <v>68507.955107736925</v>
      </c>
      <c r="K55">
        <f>Parámetros!D76</f>
        <v>0</v>
      </c>
      <c r="L55">
        <f>Parámetros!D78</f>
        <v>0</v>
      </c>
      <c r="M55" s="9">
        <f t="shared" ca="1" si="5"/>
        <v>68507.955107736925</v>
      </c>
      <c r="N55">
        <f>Parámetros!D80</f>
        <v>0</v>
      </c>
      <c r="O55" s="9">
        <f t="shared" ca="1" si="6"/>
        <v>68507.955107736925</v>
      </c>
      <c r="P55">
        <f ca="1">IF(O55&lt;0,0,HLOOKUP(O55,Parámetros!$D$32:$E$33,2,TRUE))</f>
        <v>0.55000000000000004</v>
      </c>
      <c r="Q55" s="10">
        <f t="shared" ca="1" si="7"/>
        <v>37679.375309255309</v>
      </c>
      <c r="R55" s="18">
        <f t="shared" ca="1" si="8"/>
        <v>30828.579798481616</v>
      </c>
    </row>
    <row r="56" spans="1:18" x14ac:dyDescent="0.3">
      <c r="A56">
        <f t="shared" si="9"/>
        <v>53</v>
      </c>
      <c r="B56">
        <f ca="1">HLOOKUP(RAND(),Parámetros!$D$4:$E$6,3,TRUE)</f>
        <v>10000</v>
      </c>
      <c r="C56">
        <f ca="1">HLOOKUP(RAND(),Parámetros!$D$8:$F$10,3,TRUE)</f>
        <v>1.5</v>
      </c>
      <c r="D56" s="8">
        <f t="shared" ca="1" si="0"/>
        <v>15000</v>
      </c>
      <c r="E56" s="4">
        <f ca="1">_xlfn.NORM.INV(RAND(),Parámetros!$A$16,Parámetros!$B$16)</f>
        <v>31.357923233456333</v>
      </c>
      <c r="F56" s="8">
        <f t="shared" ca="1" si="1"/>
        <v>4703.6884850184497</v>
      </c>
      <c r="G56" s="9">
        <f t="shared" ca="1" si="2"/>
        <v>10296.311514981549</v>
      </c>
      <c r="H56" s="4">
        <f ca="1">(Parámetros!$D$21+ (RAND()*(Parámetros!$E$21-Parámetros!$D$21)))*100</f>
        <v>19.689803413825597</v>
      </c>
      <c r="I56" s="8">
        <f t="shared" ca="1" si="3"/>
        <v>2953.4705120738399</v>
      </c>
      <c r="J56" s="9">
        <f t="shared" ca="1" si="4"/>
        <v>7342.8410029077095</v>
      </c>
      <c r="K56">
        <f>Parámetros!D77</f>
        <v>0</v>
      </c>
      <c r="L56">
        <f>Parámetros!D79</f>
        <v>0</v>
      </c>
      <c r="M56" s="9">
        <f t="shared" ca="1" si="5"/>
        <v>7342.8410029077095</v>
      </c>
      <c r="N56">
        <f>Parámetros!D81</f>
        <v>0</v>
      </c>
      <c r="O56" s="9">
        <f t="shared" ca="1" si="6"/>
        <v>7342.8410029077095</v>
      </c>
      <c r="P56">
        <f ca="1">IF(O56&lt;0,0,HLOOKUP(O56,Parámetros!$D$32:$E$33,2,TRUE))</f>
        <v>0.35</v>
      </c>
      <c r="Q56" s="10">
        <f t="shared" ca="1" si="7"/>
        <v>2569.9943510176981</v>
      </c>
      <c r="R56" s="18">
        <f t="shared" ca="1" si="8"/>
        <v>4772.8466518900113</v>
      </c>
    </row>
    <row r="57" spans="1:18" x14ac:dyDescent="0.3">
      <c r="A57">
        <f t="shared" si="9"/>
        <v>54</v>
      </c>
      <c r="B57">
        <f ca="1">HLOOKUP(RAND(),Parámetros!$D$4:$E$6,3,TRUE)</f>
        <v>10000</v>
      </c>
      <c r="C57">
        <f ca="1">HLOOKUP(RAND(),Parámetros!$D$8:$F$10,3,TRUE)</f>
        <v>2</v>
      </c>
      <c r="D57" s="8">
        <f t="shared" ca="1" si="0"/>
        <v>20000</v>
      </c>
      <c r="E57" s="4">
        <f ca="1">_xlfn.NORM.INV(RAND(),Parámetros!$A$16,Parámetros!$B$16)</f>
        <v>22.27243578634836</v>
      </c>
      <c r="F57" s="8">
        <f t="shared" ca="1" si="1"/>
        <v>4454.487157269672</v>
      </c>
      <c r="G57" s="9">
        <f t="shared" ca="1" si="2"/>
        <v>15545.512842730328</v>
      </c>
      <c r="H57" s="4">
        <f ca="1">(Parámetros!$D$21+ (RAND()*(Parámetros!$E$21-Parámetros!$D$21)))*100</f>
        <v>14.916690873951488</v>
      </c>
      <c r="I57" s="8">
        <f t="shared" ca="1" si="3"/>
        <v>2983.3381747902977</v>
      </c>
      <c r="J57" s="9">
        <f t="shared" ca="1" si="4"/>
        <v>12562.174667940031</v>
      </c>
      <c r="K57">
        <f>Parámetros!D78</f>
        <v>0</v>
      </c>
      <c r="L57">
        <f>Parámetros!D80</f>
        <v>0</v>
      </c>
      <c r="M57" s="9">
        <f t="shared" ca="1" si="5"/>
        <v>12562.174667940031</v>
      </c>
      <c r="N57">
        <f>Parámetros!D82</f>
        <v>0</v>
      </c>
      <c r="O57" s="9">
        <f t="shared" ca="1" si="6"/>
        <v>12562.174667940031</v>
      </c>
      <c r="P57">
        <f ca="1">IF(O57&lt;0,0,HLOOKUP(O57,Parámetros!$D$32:$E$33,2,TRUE))</f>
        <v>0.35</v>
      </c>
      <c r="Q57" s="10">
        <f t="shared" ca="1" si="7"/>
        <v>4396.7611337790104</v>
      </c>
      <c r="R57" s="18">
        <f t="shared" ca="1" si="8"/>
        <v>8165.4135341610208</v>
      </c>
    </row>
    <row r="58" spans="1:18" x14ac:dyDescent="0.3">
      <c r="A58">
        <f t="shared" si="9"/>
        <v>55</v>
      </c>
      <c r="B58">
        <f ca="1">HLOOKUP(RAND(),Parámetros!$D$4:$E$6,3,TRUE)</f>
        <v>10000</v>
      </c>
      <c r="C58">
        <f ca="1">HLOOKUP(RAND(),Parámetros!$D$8:$F$10,3,TRUE)</f>
        <v>2</v>
      </c>
      <c r="D58" s="8">
        <f t="shared" ca="1" si="0"/>
        <v>20000</v>
      </c>
      <c r="E58" s="4">
        <f ca="1">_xlfn.NORM.INV(RAND(),Parámetros!$A$16,Parámetros!$B$16)</f>
        <v>32.91557918786318</v>
      </c>
      <c r="F58" s="8">
        <f t="shared" ca="1" si="1"/>
        <v>6583.1158375726363</v>
      </c>
      <c r="G58" s="9">
        <f t="shared" ca="1" si="2"/>
        <v>13416.884162427363</v>
      </c>
      <c r="H58" s="4">
        <f ca="1">(Parámetros!$D$21+ (RAND()*(Parámetros!$E$21-Parámetros!$D$21)))*100</f>
        <v>17.939736850246849</v>
      </c>
      <c r="I58" s="8">
        <f t="shared" ca="1" si="3"/>
        <v>3587.9473700493695</v>
      </c>
      <c r="J58" s="9">
        <f t="shared" ca="1" si="4"/>
        <v>9828.9367923779937</v>
      </c>
      <c r="K58">
        <f>Parámetros!D79</f>
        <v>0</v>
      </c>
      <c r="L58">
        <f>Parámetros!D81</f>
        <v>0</v>
      </c>
      <c r="M58" s="9">
        <f t="shared" ca="1" si="5"/>
        <v>9828.9367923779937</v>
      </c>
      <c r="N58">
        <f>Parámetros!D83</f>
        <v>0</v>
      </c>
      <c r="O58" s="9">
        <f t="shared" ca="1" si="6"/>
        <v>9828.9367923779937</v>
      </c>
      <c r="P58">
        <f ca="1">IF(O58&lt;0,0,HLOOKUP(O58,Parámetros!$D$32:$E$33,2,TRUE))</f>
        <v>0.35</v>
      </c>
      <c r="Q58" s="10">
        <f t="shared" ca="1" si="7"/>
        <v>3440.1278773322974</v>
      </c>
      <c r="R58" s="18">
        <f t="shared" ca="1" si="8"/>
        <v>6388.8089150456963</v>
      </c>
    </row>
    <row r="59" spans="1:18" x14ac:dyDescent="0.3">
      <c r="A59">
        <f t="shared" si="9"/>
        <v>56</v>
      </c>
      <c r="B59">
        <f ca="1">HLOOKUP(RAND(),Parámetros!$D$4:$E$6,3,TRUE)</f>
        <v>10000</v>
      </c>
      <c r="C59">
        <f ca="1">HLOOKUP(RAND(),Parámetros!$D$8:$F$10,3,TRUE)</f>
        <v>2</v>
      </c>
      <c r="D59" s="8">
        <f t="shared" ca="1" si="0"/>
        <v>20000</v>
      </c>
      <c r="E59" s="4">
        <f ca="1">_xlfn.NORM.INV(RAND(),Parámetros!$A$16,Parámetros!$B$16)</f>
        <v>32.51958201083265</v>
      </c>
      <c r="F59" s="8">
        <f t="shared" ca="1" si="1"/>
        <v>6503.9164021665301</v>
      </c>
      <c r="G59" s="9">
        <f t="shared" ca="1" si="2"/>
        <v>13496.083597833469</v>
      </c>
      <c r="H59" s="4">
        <f ca="1">(Parámetros!$D$21+ (RAND()*(Parámetros!$E$21-Parámetros!$D$21)))*100</f>
        <v>12.153001457039062</v>
      </c>
      <c r="I59" s="8">
        <f t="shared" ca="1" si="3"/>
        <v>2430.6002914078122</v>
      </c>
      <c r="J59" s="9">
        <f t="shared" ca="1" si="4"/>
        <v>11065.483306425656</v>
      </c>
      <c r="K59">
        <f>Parámetros!D80</f>
        <v>0</v>
      </c>
      <c r="L59">
        <f>Parámetros!D82</f>
        <v>0</v>
      </c>
      <c r="M59" s="9">
        <f t="shared" ca="1" si="5"/>
        <v>11065.483306425656</v>
      </c>
      <c r="N59">
        <f>Parámetros!D84</f>
        <v>0</v>
      </c>
      <c r="O59" s="9">
        <f t="shared" ca="1" si="6"/>
        <v>11065.483306425656</v>
      </c>
      <c r="P59">
        <f ca="1">IF(O59&lt;0,0,HLOOKUP(O59,Parámetros!$D$32:$E$33,2,TRUE))</f>
        <v>0.35</v>
      </c>
      <c r="Q59" s="10">
        <f t="shared" ca="1" si="7"/>
        <v>3872.9191572489794</v>
      </c>
      <c r="R59" s="18">
        <f t="shared" ca="1" si="8"/>
        <v>7192.5641491766764</v>
      </c>
    </row>
    <row r="60" spans="1:18" x14ac:dyDescent="0.3">
      <c r="A60">
        <f t="shared" si="9"/>
        <v>57</v>
      </c>
      <c r="B60">
        <f ca="1">HLOOKUP(RAND(),Parámetros!$D$4:$E$6,3,TRUE)</f>
        <v>10000</v>
      </c>
      <c r="C60">
        <f ca="1">HLOOKUP(RAND(),Parámetros!$D$8:$F$10,3,TRUE)</f>
        <v>1.5</v>
      </c>
      <c r="D60" s="8">
        <f t="shared" ca="1" si="0"/>
        <v>15000</v>
      </c>
      <c r="E60" s="4">
        <f ca="1">_xlfn.NORM.INV(RAND(),Parámetros!$A$16,Parámetros!$B$16)</f>
        <v>26.761691202473319</v>
      </c>
      <c r="F60" s="8">
        <f t="shared" ca="1" si="1"/>
        <v>4014.2536803709977</v>
      </c>
      <c r="G60" s="9">
        <f t="shared" ca="1" si="2"/>
        <v>10985.746319629003</v>
      </c>
      <c r="H60" s="4">
        <f ca="1">(Parámetros!$D$21+ (RAND()*(Parámetros!$E$21-Parámetros!$D$21)))*100</f>
        <v>18.01341382935961</v>
      </c>
      <c r="I60" s="8">
        <f t="shared" ca="1" si="3"/>
        <v>2702.0120744039414</v>
      </c>
      <c r="J60" s="9">
        <f t="shared" ca="1" si="4"/>
        <v>8283.7342452250614</v>
      </c>
      <c r="K60">
        <f>Parámetros!D81</f>
        <v>0</v>
      </c>
      <c r="L60">
        <f>Parámetros!D83</f>
        <v>0</v>
      </c>
      <c r="M60" s="9">
        <f t="shared" ca="1" si="5"/>
        <v>8283.7342452250614</v>
      </c>
      <c r="N60">
        <f>Parámetros!D85</f>
        <v>0</v>
      </c>
      <c r="O60" s="9">
        <f t="shared" ca="1" si="6"/>
        <v>8283.7342452250614</v>
      </c>
      <c r="P60">
        <f ca="1">IF(O60&lt;0,0,HLOOKUP(O60,Parámetros!$D$32:$E$33,2,TRUE))</f>
        <v>0.35</v>
      </c>
      <c r="Q60" s="10">
        <f t="shared" ca="1" si="7"/>
        <v>2899.3069858287713</v>
      </c>
      <c r="R60" s="18">
        <f t="shared" ca="1" si="8"/>
        <v>5384.4272593962905</v>
      </c>
    </row>
    <row r="61" spans="1:18" x14ac:dyDescent="0.3">
      <c r="A61">
        <f t="shared" si="9"/>
        <v>58</v>
      </c>
      <c r="B61">
        <f ca="1">HLOOKUP(RAND(),Parámetros!$D$4:$E$6,3,TRUE)</f>
        <v>10000</v>
      </c>
      <c r="C61">
        <f ca="1">HLOOKUP(RAND(),Parámetros!$D$8:$F$10,3,TRUE)</f>
        <v>2.5</v>
      </c>
      <c r="D61" s="8">
        <f t="shared" ca="1" si="0"/>
        <v>25000</v>
      </c>
      <c r="E61" s="4">
        <f ca="1">_xlfn.NORM.INV(RAND(),Parámetros!$A$16,Parámetros!$B$16)</f>
        <v>25.550507019540543</v>
      </c>
      <c r="F61" s="8">
        <f t="shared" ca="1" si="1"/>
        <v>6387.6267548851356</v>
      </c>
      <c r="G61" s="9">
        <f t="shared" ca="1" si="2"/>
        <v>18612.373245114864</v>
      </c>
      <c r="H61" s="4">
        <f ca="1">(Parámetros!$D$21+ (RAND()*(Parámetros!$E$21-Parámetros!$D$21)))*100</f>
        <v>17.286099773943381</v>
      </c>
      <c r="I61" s="8">
        <f t="shared" ca="1" si="3"/>
        <v>4321.5249434858451</v>
      </c>
      <c r="J61" s="9">
        <f t="shared" ca="1" si="4"/>
        <v>14290.848301629019</v>
      </c>
      <c r="K61">
        <f>Parámetros!D82</f>
        <v>0</v>
      </c>
      <c r="L61">
        <f>Parámetros!D84</f>
        <v>0</v>
      </c>
      <c r="M61" s="9">
        <f t="shared" ca="1" si="5"/>
        <v>14290.848301629019</v>
      </c>
      <c r="N61">
        <f>Parámetros!D86</f>
        <v>0</v>
      </c>
      <c r="O61" s="9">
        <f t="shared" ca="1" si="6"/>
        <v>14290.848301629019</v>
      </c>
      <c r="P61">
        <f ca="1">IF(O61&lt;0,0,HLOOKUP(O61,Parámetros!$D$32:$E$33,2,TRUE))</f>
        <v>0.35</v>
      </c>
      <c r="Q61" s="10">
        <f t="shared" ca="1" si="7"/>
        <v>5001.796905570156</v>
      </c>
      <c r="R61" s="18">
        <f t="shared" ca="1" si="8"/>
        <v>9289.0513960588632</v>
      </c>
    </row>
    <row r="62" spans="1:18" x14ac:dyDescent="0.3">
      <c r="A62">
        <f t="shared" si="9"/>
        <v>59</v>
      </c>
      <c r="B62">
        <f ca="1">HLOOKUP(RAND(),Parámetros!$D$4:$E$6,3,TRUE)</f>
        <v>10000</v>
      </c>
      <c r="C62">
        <f ca="1">HLOOKUP(RAND(),Parámetros!$D$8:$F$10,3,TRUE)</f>
        <v>1.5</v>
      </c>
      <c r="D62" s="8">
        <f t="shared" ca="1" si="0"/>
        <v>15000</v>
      </c>
      <c r="E62" s="4">
        <f ca="1">_xlfn.NORM.INV(RAND(),Parámetros!$A$16,Parámetros!$B$16)</f>
        <v>23.732803414404199</v>
      </c>
      <c r="F62" s="8">
        <f t="shared" ca="1" si="1"/>
        <v>3559.9205121606296</v>
      </c>
      <c r="G62" s="9">
        <f t="shared" ca="1" si="2"/>
        <v>11440.07948783937</v>
      </c>
      <c r="H62" s="4">
        <f ca="1">(Parámetros!$D$21+ (RAND()*(Parámetros!$E$21-Parámetros!$D$21)))*100</f>
        <v>10.139431334197365</v>
      </c>
      <c r="I62" s="8">
        <f t="shared" ca="1" si="3"/>
        <v>1520.9147001296046</v>
      </c>
      <c r="J62" s="9">
        <f t="shared" ca="1" si="4"/>
        <v>9919.1647877097657</v>
      </c>
      <c r="K62">
        <f>Parámetros!D83</f>
        <v>0</v>
      </c>
      <c r="L62">
        <f>Parámetros!D85</f>
        <v>0</v>
      </c>
      <c r="M62" s="9">
        <f t="shared" ca="1" si="5"/>
        <v>9919.1647877097657</v>
      </c>
      <c r="N62">
        <f>Parámetros!D87</f>
        <v>0</v>
      </c>
      <c r="O62" s="9">
        <f t="shared" ca="1" si="6"/>
        <v>9919.1647877097657</v>
      </c>
      <c r="P62">
        <f ca="1">IF(O62&lt;0,0,HLOOKUP(O62,Parámetros!$D$32:$E$33,2,TRUE))</f>
        <v>0.35</v>
      </c>
      <c r="Q62" s="10">
        <f t="shared" ca="1" si="7"/>
        <v>3471.7076756984179</v>
      </c>
      <c r="R62" s="18">
        <f t="shared" ca="1" si="8"/>
        <v>6447.4571120113478</v>
      </c>
    </row>
    <row r="63" spans="1:18" x14ac:dyDescent="0.3">
      <c r="A63">
        <f t="shared" si="9"/>
        <v>60</v>
      </c>
      <c r="B63">
        <f ca="1">HLOOKUP(RAND(),Parámetros!$D$4:$E$6,3,TRUE)</f>
        <v>10000</v>
      </c>
      <c r="C63">
        <f ca="1">HLOOKUP(RAND(),Parámetros!$D$8:$F$10,3,TRUE)</f>
        <v>2</v>
      </c>
      <c r="D63" s="8">
        <f t="shared" ca="1" si="0"/>
        <v>20000</v>
      </c>
      <c r="E63" s="4">
        <f ca="1">_xlfn.NORM.INV(RAND(),Parámetros!$A$16,Parámetros!$B$16)</f>
        <v>33.393463016270047</v>
      </c>
      <c r="F63" s="8">
        <f t="shared" ca="1" si="1"/>
        <v>6678.6926032540096</v>
      </c>
      <c r="G63" s="9">
        <f t="shared" ca="1" si="2"/>
        <v>13321.30739674599</v>
      </c>
      <c r="H63" s="4">
        <f ca="1">(Parámetros!$D$21+ (RAND()*(Parámetros!$E$21-Parámetros!$D$21)))*100</f>
        <v>14.084371221803702</v>
      </c>
      <c r="I63" s="8">
        <f t="shared" ca="1" si="3"/>
        <v>2816.8742443607402</v>
      </c>
      <c r="J63" s="9">
        <f t="shared" ca="1" si="4"/>
        <v>10504.433152385249</v>
      </c>
      <c r="K63">
        <f>Parámetros!D84</f>
        <v>0</v>
      </c>
      <c r="L63">
        <f>Parámetros!D86</f>
        <v>0</v>
      </c>
      <c r="M63" s="9">
        <f t="shared" ca="1" si="5"/>
        <v>10504.433152385249</v>
      </c>
      <c r="N63">
        <f>Parámetros!D88</f>
        <v>0</v>
      </c>
      <c r="O63" s="9">
        <f t="shared" ca="1" si="6"/>
        <v>10504.433152385249</v>
      </c>
      <c r="P63">
        <f ca="1">IF(O63&lt;0,0,HLOOKUP(O63,Parámetros!$D$32:$E$33,2,TRUE))</f>
        <v>0.35</v>
      </c>
      <c r="Q63" s="10">
        <f t="shared" ca="1" si="7"/>
        <v>3676.5516033348367</v>
      </c>
      <c r="R63" s="18">
        <f t="shared" ca="1" si="8"/>
        <v>6827.8815490504121</v>
      </c>
    </row>
    <row r="64" spans="1:18" x14ac:dyDescent="0.3">
      <c r="A64">
        <f t="shared" si="9"/>
        <v>61</v>
      </c>
      <c r="B64">
        <f ca="1">HLOOKUP(RAND(),Parámetros!$D$4:$E$6,3,TRUE)</f>
        <v>10000</v>
      </c>
      <c r="C64">
        <f ca="1">HLOOKUP(RAND(),Parámetros!$D$8:$F$10,3,TRUE)</f>
        <v>1.5</v>
      </c>
      <c r="D64" s="8">
        <f t="shared" ca="1" si="0"/>
        <v>15000</v>
      </c>
      <c r="E64" s="4">
        <f ca="1">_xlfn.NORM.INV(RAND(),Parámetros!$A$16,Parámetros!$B$16)</f>
        <v>32.313616572706955</v>
      </c>
      <c r="F64" s="8">
        <f t="shared" ca="1" si="1"/>
        <v>4847.0424859060431</v>
      </c>
      <c r="G64" s="9">
        <f t="shared" ca="1" si="2"/>
        <v>10152.957514093956</v>
      </c>
      <c r="H64" s="4">
        <f ca="1">(Parámetros!$D$21+ (RAND()*(Parámetros!$E$21-Parámetros!$D$21)))*100</f>
        <v>18.288601260539018</v>
      </c>
      <c r="I64" s="8">
        <f t="shared" ca="1" si="3"/>
        <v>2743.2901890808525</v>
      </c>
      <c r="J64" s="9">
        <f t="shared" ca="1" si="4"/>
        <v>7409.6673250131034</v>
      </c>
      <c r="K64">
        <f>Parámetros!D85</f>
        <v>0</v>
      </c>
      <c r="L64">
        <f>Parámetros!D87</f>
        <v>0</v>
      </c>
      <c r="M64" s="9">
        <f t="shared" ca="1" si="5"/>
        <v>7409.6673250131034</v>
      </c>
      <c r="N64">
        <f>Parámetros!D89</f>
        <v>0</v>
      </c>
      <c r="O64" s="9">
        <f t="shared" ca="1" si="6"/>
        <v>7409.6673250131034</v>
      </c>
      <c r="P64">
        <f ca="1">IF(O64&lt;0,0,HLOOKUP(O64,Parámetros!$D$32:$E$33,2,TRUE))</f>
        <v>0.35</v>
      </c>
      <c r="Q64" s="10">
        <f t="shared" ca="1" si="7"/>
        <v>2593.3835637545862</v>
      </c>
      <c r="R64" s="18">
        <f t="shared" ca="1" si="8"/>
        <v>4816.2837612585172</v>
      </c>
    </row>
    <row r="65" spans="1:18" x14ac:dyDescent="0.3">
      <c r="A65">
        <f t="shared" si="9"/>
        <v>62</v>
      </c>
      <c r="B65">
        <f ca="1">HLOOKUP(RAND(),Parámetros!$D$4:$E$6,3,TRUE)</f>
        <v>10000</v>
      </c>
      <c r="C65">
        <f ca="1">HLOOKUP(RAND(),Parámetros!$D$8:$F$10,3,TRUE)</f>
        <v>1.5</v>
      </c>
      <c r="D65" s="8">
        <f t="shared" ca="1" si="0"/>
        <v>15000</v>
      </c>
      <c r="E65" s="4">
        <f ca="1">_xlfn.NORM.INV(RAND(),Parámetros!$A$16,Parámetros!$B$16)</f>
        <v>33.444843873063881</v>
      </c>
      <c r="F65" s="8">
        <f t="shared" ca="1" si="1"/>
        <v>5016.726580959582</v>
      </c>
      <c r="G65" s="9">
        <f t="shared" ca="1" si="2"/>
        <v>9983.273419040419</v>
      </c>
      <c r="H65" s="4">
        <f ca="1">(Parámetros!$D$21+ (RAND()*(Parámetros!$E$21-Parámetros!$D$21)))*100</f>
        <v>17.608665409360153</v>
      </c>
      <c r="I65" s="8">
        <f t="shared" ca="1" si="3"/>
        <v>2641.2998114040233</v>
      </c>
      <c r="J65" s="9">
        <f t="shared" ca="1" si="4"/>
        <v>7341.9736076363952</v>
      </c>
      <c r="K65">
        <f>Parámetros!D86</f>
        <v>0</v>
      </c>
      <c r="L65">
        <f>Parámetros!D88</f>
        <v>0</v>
      </c>
      <c r="M65" s="9">
        <f t="shared" ca="1" si="5"/>
        <v>7341.9736076363952</v>
      </c>
      <c r="N65">
        <f>Parámetros!D90</f>
        <v>0</v>
      </c>
      <c r="O65" s="9">
        <f t="shared" ca="1" si="6"/>
        <v>7341.9736076363952</v>
      </c>
      <c r="P65">
        <f ca="1">IF(O65&lt;0,0,HLOOKUP(O65,Parámetros!$D$32:$E$33,2,TRUE))</f>
        <v>0.35</v>
      </c>
      <c r="Q65" s="10">
        <f t="shared" ca="1" si="7"/>
        <v>2569.6907626727379</v>
      </c>
      <c r="R65" s="18">
        <f t="shared" ca="1" si="8"/>
        <v>4772.2828449636572</v>
      </c>
    </row>
    <row r="66" spans="1:18" x14ac:dyDescent="0.3">
      <c r="A66">
        <f t="shared" si="9"/>
        <v>63</v>
      </c>
      <c r="B66">
        <f ca="1">HLOOKUP(RAND(),Parámetros!$D$4:$E$6,3,TRUE)</f>
        <v>10000</v>
      </c>
      <c r="C66">
        <f ca="1">HLOOKUP(RAND(),Parámetros!$D$8:$F$10,3,TRUE)</f>
        <v>1.5</v>
      </c>
      <c r="D66" s="8">
        <f t="shared" ca="1" si="0"/>
        <v>15000</v>
      </c>
      <c r="E66" s="4">
        <f ca="1">_xlfn.NORM.INV(RAND(),Parámetros!$A$16,Parámetros!$B$16)</f>
        <v>34.198582628879954</v>
      </c>
      <c r="F66" s="8">
        <f t="shared" ca="1" si="1"/>
        <v>5129.7873943319937</v>
      </c>
      <c r="G66" s="9">
        <f t="shared" ca="1" si="2"/>
        <v>9870.2126056680063</v>
      </c>
      <c r="H66" s="4">
        <f ca="1">(Parámetros!$D$21+ (RAND()*(Parámetros!$E$21-Parámetros!$D$21)))*100</f>
        <v>13.362779514411624</v>
      </c>
      <c r="I66" s="8">
        <f t="shared" ca="1" si="3"/>
        <v>2004.4169271617436</v>
      </c>
      <c r="J66" s="9">
        <f t="shared" ca="1" si="4"/>
        <v>7865.7956785062624</v>
      </c>
      <c r="K66">
        <f>Parámetros!D87</f>
        <v>0</v>
      </c>
      <c r="L66">
        <f>Parámetros!D89</f>
        <v>0</v>
      </c>
      <c r="M66" s="9">
        <f t="shared" ca="1" si="5"/>
        <v>7865.7956785062624</v>
      </c>
      <c r="N66">
        <f>Parámetros!D91</f>
        <v>0</v>
      </c>
      <c r="O66" s="9">
        <f t="shared" ca="1" si="6"/>
        <v>7865.7956785062624</v>
      </c>
      <c r="P66">
        <f ca="1">IF(O66&lt;0,0,HLOOKUP(O66,Parámetros!$D$32:$E$33,2,TRUE))</f>
        <v>0.35</v>
      </c>
      <c r="Q66" s="10">
        <f t="shared" ca="1" si="7"/>
        <v>2753.0284874771919</v>
      </c>
      <c r="R66" s="18">
        <f t="shared" ca="1" si="8"/>
        <v>5112.7671910290701</v>
      </c>
    </row>
    <row r="67" spans="1:18" x14ac:dyDescent="0.3">
      <c r="A67">
        <f t="shared" si="9"/>
        <v>64</v>
      </c>
      <c r="B67">
        <f ca="1">HLOOKUP(RAND(),Parámetros!$D$4:$E$6,3,TRUE)</f>
        <v>10000</v>
      </c>
      <c r="C67">
        <f ca="1">HLOOKUP(RAND(),Parámetros!$D$8:$F$10,3,TRUE)</f>
        <v>1.5</v>
      </c>
      <c r="D67" s="8">
        <f t="shared" ca="1" si="0"/>
        <v>15000</v>
      </c>
      <c r="E67" s="4">
        <f ca="1">_xlfn.NORM.INV(RAND(),Parámetros!$A$16,Parámetros!$B$16)</f>
        <v>29.87817344923651</v>
      </c>
      <c r="F67" s="8">
        <f t="shared" ca="1" si="1"/>
        <v>4481.7260173854766</v>
      </c>
      <c r="G67" s="9">
        <f t="shared" ca="1" si="2"/>
        <v>10518.273982614523</v>
      </c>
      <c r="H67" s="4">
        <f ca="1">(Parámetros!$D$21+ (RAND()*(Parámetros!$E$21-Parámetros!$D$21)))*100</f>
        <v>19.890231225246069</v>
      </c>
      <c r="I67" s="8">
        <f t="shared" ca="1" si="3"/>
        <v>2983.5346837869106</v>
      </c>
      <c r="J67" s="9">
        <f t="shared" ca="1" si="4"/>
        <v>7534.7392988276115</v>
      </c>
      <c r="K67">
        <f>Parámetros!D88</f>
        <v>0</v>
      </c>
      <c r="L67">
        <f>Parámetros!D90</f>
        <v>0</v>
      </c>
      <c r="M67" s="9">
        <f t="shared" ca="1" si="5"/>
        <v>7534.7392988276115</v>
      </c>
      <c r="N67">
        <f>Parámetros!D92</f>
        <v>0</v>
      </c>
      <c r="O67" s="9">
        <f t="shared" ca="1" si="6"/>
        <v>7534.7392988276115</v>
      </c>
      <c r="P67">
        <f ca="1">IF(O67&lt;0,0,HLOOKUP(O67,Parámetros!$D$32:$E$33,2,TRUE))</f>
        <v>0.35</v>
      </c>
      <c r="Q67" s="10">
        <f t="shared" ca="1" si="7"/>
        <v>2637.1587545896637</v>
      </c>
      <c r="R67" s="18">
        <f t="shared" ca="1" si="8"/>
        <v>4897.5805442379478</v>
      </c>
    </row>
    <row r="68" spans="1:18" x14ac:dyDescent="0.3">
      <c r="A68">
        <f t="shared" si="9"/>
        <v>65</v>
      </c>
      <c r="B68">
        <f ca="1">HLOOKUP(RAND(),Parámetros!$D$4:$E$6,3,TRUE)</f>
        <v>10000</v>
      </c>
      <c r="C68">
        <f ca="1">HLOOKUP(RAND(),Parámetros!$D$8:$F$10,3,TRUE)</f>
        <v>2</v>
      </c>
      <c r="D68" s="8">
        <f t="shared" ca="1" si="0"/>
        <v>20000</v>
      </c>
      <c r="E68" s="4">
        <f ca="1">_xlfn.NORM.INV(RAND(),Parámetros!$A$16,Parámetros!$B$16)</f>
        <v>34.853427597800241</v>
      </c>
      <c r="F68" s="8">
        <f t="shared" ca="1" si="1"/>
        <v>6970.6855195600483</v>
      </c>
      <c r="G68" s="9">
        <f t="shared" ca="1" si="2"/>
        <v>13029.314480439953</v>
      </c>
      <c r="H68" s="4">
        <f ca="1">(Parámetros!$D$21+ (RAND()*(Parámetros!$E$21-Parámetros!$D$21)))*100</f>
        <v>15.377490658664875</v>
      </c>
      <c r="I68" s="8">
        <f t="shared" ca="1" si="3"/>
        <v>3075.4981317329748</v>
      </c>
      <c r="J68" s="9">
        <f t="shared" ca="1" si="4"/>
        <v>9953.8163487069778</v>
      </c>
      <c r="K68">
        <f>Parámetros!D89</f>
        <v>0</v>
      </c>
      <c r="L68">
        <f>Parámetros!D91</f>
        <v>0</v>
      </c>
      <c r="M68" s="9">
        <f t="shared" ca="1" si="5"/>
        <v>9953.8163487069778</v>
      </c>
      <c r="N68">
        <f>Parámetros!D93</f>
        <v>0</v>
      </c>
      <c r="O68" s="9">
        <f t="shared" ca="1" si="6"/>
        <v>9953.8163487069778</v>
      </c>
      <c r="P68">
        <f ca="1">IF(O68&lt;0,0,HLOOKUP(O68,Parámetros!$D$32:$E$33,2,TRUE))</f>
        <v>0.35</v>
      </c>
      <c r="Q68" s="10">
        <f t="shared" ca="1" si="7"/>
        <v>3483.8357220474422</v>
      </c>
      <c r="R68" s="18">
        <f t="shared" ca="1" si="8"/>
        <v>6469.9806266595351</v>
      </c>
    </row>
    <row r="69" spans="1:18" x14ac:dyDescent="0.3">
      <c r="A69">
        <f t="shared" si="9"/>
        <v>66</v>
      </c>
      <c r="B69">
        <f ca="1">HLOOKUP(RAND(),Parámetros!$D$4:$E$6,3,TRUE)</f>
        <v>10000</v>
      </c>
      <c r="C69">
        <f ca="1">HLOOKUP(RAND(),Parámetros!$D$8:$F$10,3,TRUE)</f>
        <v>2</v>
      </c>
      <c r="D69" s="8">
        <f t="shared" ref="D69:D103" ca="1" si="10">B69*C69</f>
        <v>20000</v>
      </c>
      <c r="E69" s="4">
        <f ca="1">_xlfn.NORM.INV(RAND(),Parámetros!$A$16,Parámetros!$B$16)</f>
        <v>26.517432887583897</v>
      </c>
      <c r="F69" s="8">
        <f t="shared" ref="F69:F103" ca="1" si="11">D69*E69/100</f>
        <v>5303.4865775167791</v>
      </c>
      <c r="G69" s="9">
        <f t="shared" ref="G69:G103" ca="1" si="12">D69-F69</f>
        <v>14696.513422483222</v>
      </c>
      <c r="H69" s="4">
        <f ca="1">(Parámetros!$D$21+ (RAND()*(Parámetros!$E$21-Parámetros!$D$21)))*100</f>
        <v>10.030703898507715</v>
      </c>
      <c r="I69" s="8">
        <f t="shared" ref="I69:I103" ca="1" si="13">D69*H69/100</f>
        <v>2006.1407797015429</v>
      </c>
      <c r="J69" s="9">
        <f t="shared" ref="J69:J103" ca="1" si="14">G69-I69</f>
        <v>12690.372642781678</v>
      </c>
      <c r="K69">
        <f>Parámetros!D90</f>
        <v>0</v>
      </c>
      <c r="L69">
        <f>Parámetros!D92</f>
        <v>0</v>
      </c>
      <c r="M69" s="9">
        <f t="shared" ref="M69:M103" ca="1" si="15">J69-K69-L69</f>
        <v>12690.372642781678</v>
      </c>
      <c r="N69">
        <f>Parámetros!D94</f>
        <v>0</v>
      </c>
      <c r="O69" s="9">
        <f t="shared" ref="O69:O103" ca="1" si="16">M69-N69</f>
        <v>12690.372642781678</v>
      </c>
      <c r="P69">
        <f ca="1">IF(O69&lt;0,0,HLOOKUP(O69,Parámetros!$D$32:$E$33,2,TRUE))</f>
        <v>0.35</v>
      </c>
      <c r="Q69" s="10">
        <f t="shared" ref="Q69:Q103" ca="1" si="17">P69*O69</f>
        <v>4441.6304249735867</v>
      </c>
      <c r="R69" s="18">
        <f t="shared" ref="R69:R103" ca="1" si="18">O69-Q69</f>
        <v>8248.7422178080924</v>
      </c>
    </row>
    <row r="70" spans="1:18" x14ac:dyDescent="0.3">
      <c r="A70">
        <f t="shared" ref="A70:A103" si="19">A69+1</f>
        <v>67</v>
      </c>
      <c r="B70">
        <f ca="1">HLOOKUP(RAND(),Parámetros!$D$4:$E$6,3,TRUE)</f>
        <v>10000</v>
      </c>
      <c r="C70">
        <f ca="1">HLOOKUP(RAND(),Parámetros!$D$8:$F$10,3,TRUE)</f>
        <v>2.5</v>
      </c>
      <c r="D70" s="8">
        <f t="shared" ca="1" si="10"/>
        <v>25000</v>
      </c>
      <c r="E70" s="4">
        <f ca="1">_xlfn.NORM.INV(RAND(),Parámetros!$A$16,Parámetros!$B$16)</f>
        <v>29.963313499812735</v>
      </c>
      <c r="F70" s="8">
        <f t="shared" ca="1" si="11"/>
        <v>7490.8283749531838</v>
      </c>
      <c r="G70" s="9">
        <f t="shared" ca="1" si="12"/>
        <v>17509.171625046816</v>
      </c>
      <c r="H70" s="4">
        <f ca="1">(Parámetros!$D$21+ (RAND()*(Parámetros!$E$21-Parámetros!$D$21)))*100</f>
        <v>17.524744528940889</v>
      </c>
      <c r="I70" s="8">
        <f t="shared" ca="1" si="13"/>
        <v>4381.1861322352224</v>
      </c>
      <c r="J70" s="9">
        <f t="shared" ca="1" si="14"/>
        <v>13127.985492811593</v>
      </c>
      <c r="K70">
        <f>Parámetros!D91</f>
        <v>0</v>
      </c>
      <c r="L70">
        <f>Parámetros!D93</f>
        <v>0</v>
      </c>
      <c r="M70" s="9">
        <f t="shared" ca="1" si="15"/>
        <v>13127.985492811593</v>
      </c>
      <c r="N70">
        <f>Parámetros!D95</f>
        <v>0</v>
      </c>
      <c r="O70" s="9">
        <f t="shared" ca="1" si="16"/>
        <v>13127.985492811593</v>
      </c>
      <c r="P70">
        <f ca="1">IF(O70&lt;0,0,HLOOKUP(O70,Parámetros!$D$32:$E$33,2,TRUE))</f>
        <v>0.35</v>
      </c>
      <c r="Q70" s="10">
        <f t="shared" ca="1" si="17"/>
        <v>4594.7949224840568</v>
      </c>
      <c r="R70" s="18">
        <f t="shared" ca="1" si="18"/>
        <v>8533.190570327537</v>
      </c>
    </row>
    <row r="71" spans="1:18" x14ac:dyDescent="0.3">
      <c r="A71">
        <f t="shared" si="19"/>
        <v>68</v>
      </c>
      <c r="B71">
        <f ca="1">HLOOKUP(RAND(),Parámetros!$D$4:$E$6,3,TRUE)</f>
        <v>10000</v>
      </c>
      <c r="C71">
        <f ca="1">HLOOKUP(RAND(),Parámetros!$D$8:$F$10,3,TRUE)</f>
        <v>1.5</v>
      </c>
      <c r="D71" s="8">
        <f t="shared" ca="1" si="10"/>
        <v>15000</v>
      </c>
      <c r="E71" s="4">
        <f ca="1">_xlfn.NORM.INV(RAND(),Parámetros!$A$16,Parámetros!$B$16)</f>
        <v>21.516185656749578</v>
      </c>
      <c r="F71" s="8">
        <f t="shared" ca="1" si="11"/>
        <v>3227.4278485124364</v>
      </c>
      <c r="G71" s="9">
        <f t="shared" ca="1" si="12"/>
        <v>11772.572151487564</v>
      </c>
      <c r="H71" s="4">
        <f ca="1">(Parámetros!$D$21+ (RAND()*(Parámetros!$E$21-Parámetros!$D$21)))*100</f>
        <v>19.251266754187565</v>
      </c>
      <c r="I71" s="8">
        <f t="shared" ca="1" si="13"/>
        <v>2887.690013128135</v>
      </c>
      <c r="J71" s="9">
        <f t="shared" ca="1" si="14"/>
        <v>8884.8821383594295</v>
      </c>
      <c r="K71">
        <f>Parámetros!D92</f>
        <v>0</v>
      </c>
      <c r="L71">
        <f>Parámetros!D94</f>
        <v>0</v>
      </c>
      <c r="M71" s="9">
        <f t="shared" ca="1" si="15"/>
        <v>8884.8821383594295</v>
      </c>
      <c r="N71">
        <f>Parámetros!D96</f>
        <v>0</v>
      </c>
      <c r="O71" s="9">
        <f t="shared" ca="1" si="16"/>
        <v>8884.8821383594295</v>
      </c>
      <c r="P71">
        <f ca="1">IF(O71&lt;0,0,HLOOKUP(O71,Parámetros!$D$32:$E$33,2,TRUE))</f>
        <v>0.35</v>
      </c>
      <c r="Q71" s="10">
        <f t="shared" ca="1" si="17"/>
        <v>3109.7087484258</v>
      </c>
      <c r="R71" s="18">
        <f t="shared" ca="1" si="18"/>
        <v>5775.1733899336296</v>
      </c>
    </row>
    <row r="72" spans="1:18" x14ac:dyDescent="0.3">
      <c r="A72">
        <f t="shared" si="19"/>
        <v>69</v>
      </c>
      <c r="B72">
        <f ca="1">HLOOKUP(RAND(),Parámetros!$D$4:$E$6,3,TRUE)</f>
        <v>75000</v>
      </c>
      <c r="C72">
        <f ca="1">HLOOKUP(RAND(),Parámetros!$D$8:$F$10,3,TRUE)</f>
        <v>1.5</v>
      </c>
      <c r="D72" s="8">
        <f t="shared" ca="1" si="10"/>
        <v>112500</v>
      </c>
      <c r="E72" s="4">
        <f ca="1">_xlfn.NORM.INV(RAND(),Parámetros!$A$16,Parámetros!$B$16)</f>
        <v>31.988814601876545</v>
      </c>
      <c r="F72" s="8">
        <f t="shared" ca="1" si="11"/>
        <v>35987.416427111115</v>
      </c>
      <c r="G72" s="9">
        <f t="shared" ca="1" si="12"/>
        <v>76512.583572888892</v>
      </c>
      <c r="H72" s="4">
        <f ca="1">(Parámetros!$D$21+ (RAND()*(Parámetros!$E$21-Parámetros!$D$21)))*100</f>
        <v>18.666336809657679</v>
      </c>
      <c r="I72" s="8">
        <f t="shared" ca="1" si="13"/>
        <v>20999.628910864889</v>
      </c>
      <c r="J72" s="9">
        <f t="shared" ca="1" si="14"/>
        <v>55512.954662024</v>
      </c>
      <c r="K72">
        <f>Parámetros!D93</f>
        <v>0</v>
      </c>
      <c r="L72">
        <f>Parámetros!D95</f>
        <v>0</v>
      </c>
      <c r="M72" s="9">
        <f t="shared" ca="1" si="15"/>
        <v>55512.954662024</v>
      </c>
      <c r="N72">
        <f>Parámetros!D97</f>
        <v>0</v>
      </c>
      <c r="O72" s="9">
        <f t="shared" ca="1" si="16"/>
        <v>55512.954662024</v>
      </c>
      <c r="P72">
        <f ca="1">IF(O72&lt;0,0,HLOOKUP(O72,Parámetros!$D$32:$E$33,2,TRUE))</f>
        <v>0.55000000000000004</v>
      </c>
      <c r="Q72" s="10">
        <f t="shared" ca="1" si="17"/>
        <v>30532.125064113203</v>
      </c>
      <c r="R72" s="18">
        <f t="shared" ca="1" si="18"/>
        <v>24980.829597910797</v>
      </c>
    </row>
    <row r="73" spans="1:18" x14ac:dyDescent="0.3">
      <c r="A73">
        <f t="shared" si="19"/>
        <v>70</v>
      </c>
      <c r="B73">
        <f ca="1">HLOOKUP(RAND(),Parámetros!$D$4:$E$6,3,TRUE)</f>
        <v>10000</v>
      </c>
      <c r="C73">
        <f ca="1">HLOOKUP(RAND(),Parámetros!$D$8:$F$10,3,TRUE)</f>
        <v>1.5</v>
      </c>
      <c r="D73" s="8">
        <f t="shared" ca="1" si="10"/>
        <v>15000</v>
      </c>
      <c r="E73" s="4">
        <f ca="1">_xlfn.NORM.INV(RAND(),Parámetros!$A$16,Parámetros!$B$16)</f>
        <v>25.57492155677329</v>
      </c>
      <c r="F73" s="8">
        <f t="shared" ca="1" si="11"/>
        <v>3836.2382335159932</v>
      </c>
      <c r="G73" s="9">
        <f t="shared" ca="1" si="12"/>
        <v>11163.761766484007</v>
      </c>
      <c r="H73" s="4">
        <f ca="1">(Parámetros!$D$21+ (RAND()*(Parámetros!$E$21-Parámetros!$D$21)))*100</f>
        <v>18.603581132491477</v>
      </c>
      <c r="I73" s="8">
        <f t="shared" ca="1" si="13"/>
        <v>2790.5371698737213</v>
      </c>
      <c r="J73" s="9">
        <f t="shared" ca="1" si="14"/>
        <v>8373.2245966102855</v>
      </c>
      <c r="K73">
        <f>Parámetros!D94</f>
        <v>0</v>
      </c>
      <c r="L73">
        <f>Parámetros!D96</f>
        <v>0</v>
      </c>
      <c r="M73" s="9">
        <f t="shared" ca="1" si="15"/>
        <v>8373.2245966102855</v>
      </c>
      <c r="N73">
        <f>Parámetros!D98</f>
        <v>0</v>
      </c>
      <c r="O73" s="9">
        <f t="shared" ca="1" si="16"/>
        <v>8373.2245966102855</v>
      </c>
      <c r="P73">
        <f ca="1">IF(O73&lt;0,0,HLOOKUP(O73,Parámetros!$D$32:$E$33,2,TRUE))</f>
        <v>0.35</v>
      </c>
      <c r="Q73" s="10">
        <f t="shared" ca="1" si="17"/>
        <v>2930.6286088135998</v>
      </c>
      <c r="R73" s="18">
        <f t="shared" ca="1" si="18"/>
        <v>5442.5959877966852</v>
      </c>
    </row>
    <row r="74" spans="1:18" x14ac:dyDescent="0.3">
      <c r="A74">
        <f t="shared" si="19"/>
        <v>71</v>
      </c>
      <c r="B74">
        <f ca="1">HLOOKUP(RAND(),Parámetros!$D$4:$E$6,3,TRUE)</f>
        <v>10000</v>
      </c>
      <c r="C74">
        <f ca="1">HLOOKUP(RAND(),Parámetros!$D$8:$F$10,3,TRUE)</f>
        <v>1.5</v>
      </c>
      <c r="D74" s="8">
        <f t="shared" ca="1" si="10"/>
        <v>15000</v>
      </c>
      <c r="E74" s="4">
        <f ca="1">_xlfn.NORM.INV(RAND(),Parámetros!$A$16,Parámetros!$B$16)</f>
        <v>25.119227894800964</v>
      </c>
      <c r="F74" s="8">
        <f t="shared" ca="1" si="11"/>
        <v>3767.8841842201446</v>
      </c>
      <c r="G74" s="9">
        <f t="shared" ca="1" si="12"/>
        <v>11232.115815779856</v>
      </c>
      <c r="H74" s="4">
        <f ca="1">(Parámetros!$D$21+ (RAND()*(Parámetros!$E$21-Parámetros!$D$21)))*100</f>
        <v>19.342062462295925</v>
      </c>
      <c r="I74" s="8">
        <f t="shared" ca="1" si="13"/>
        <v>2901.3093693443889</v>
      </c>
      <c r="J74" s="9">
        <f t="shared" ca="1" si="14"/>
        <v>8330.8064464354684</v>
      </c>
      <c r="K74">
        <f>Parámetros!D95</f>
        <v>0</v>
      </c>
      <c r="L74">
        <f>Parámetros!D97</f>
        <v>0</v>
      </c>
      <c r="M74" s="9">
        <f t="shared" ca="1" si="15"/>
        <v>8330.8064464354684</v>
      </c>
      <c r="N74">
        <f>Parámetros!D99</f>
        <v>0</v>
      </c>
      <c r="O74" s="9">
        <f t="shared" ca="1" si="16"/>
        <v>8330.8064464354684</v>
      </c>
      <c r="P74">
        <f ca="1">IF(O74&lt;0,0,HLOOKUP(O74,Parámetros!$D$32:$E$33,2,TRUE))</f>
        <v>0.35</v>
      </c>
      <c r="Q74" s="10">
        <f t="shared" ca="1" si="17"/>
        <v>2915.7822562524138</v>
      </c>
      <c r="R74" s="18">
        <f t="shared" ca="1" si="18"/>
        <v>5415.0241901830541</v>
      </c>
    </row>
    <row r="75" spans="1:18" x14ac:dyDescent="0.3">
      <c r="A75">
        <f t="shared" si="19"/>
        <v>72</v>
      </c>
      <c r="B75">
        <f ca="1">HLOOKUP(RAND(),Parámetros!$D$4:$E$6,3,TRUE)</f>
        <v>75000</v>
      </c>
      <c r="C75">
        <f ca="1">HLOOKUP(RAND(),Parámetros!$D$8:$F$10,3,TRUE)</f>
        <v>1.5</v>
      </c>
      <c r="D75" s="8">
        <f t="shared" ca="1" si="10"/>
        <v>112500</v>
      </c>
      <c r="E75" s="4">
        <f ca="1">_xlfn.NORM.INV(RAND(),Parámetros!$A$16,Parámetros!$B$16)</f>
        <v>24.117698786980682</v>
      </c>
      <c r="F75" s="8">
        <f t="shared" ca="1" si="11"/>
        <v>27132.411135353268</v>
      </c>
      <c r="G75" s="9">
        <f t="shared" ca="1" si="12"/>
        <v>85367.588864646736</v>
      </c>
      <c r="H75" s="4">
        <f ca="1">(Parámetros!$D$21+ (RAND()*(Parámetros!$E$21-Parámetros!$D$21)))*100</f>
        <v>12.054137523600559</v>
      </c>
      <c r="I75" s="8">
        <f t="shared" ca="1" si="13"/>
        <v>13560.904714050628</v>
      </c>
      <c r="J75" s="9">
        <f t="shared" ca="1" si="14"/>
        <v>71806.684150596106</v>
      </c>
      <c r="K75">
        <f>Parámetros!D96</f>
        <v>0</v>
      </c>
      <c r="L75">
        <f>Parámetros!D98</f>
        <v>0</v>
      </c>
      <c r="M75" s="9">
        <f t="shared" ca="1" si="15"/>
        <v>71806.684150596106</v>
      </c>
      <c r="N75">
        <f>Parámetros!D100</f>
        <v>0</v>
      </c>
      <c r="O75" s="9">
        <f t="shared" ca="1" si="16"/>
        <v>71806.684150596106</v>
      </c>
      <c r="P75">
        <f ca="1">IF(O75&lt;0,0,HLOOKUP(O75,Parámetros!$D$32:$E$33,2,TRUE))</f>
        <v>0.55000000000000004</v>
      </c>
      <c r="Q75" s="10">
        <f t="shared" ca="1" si="17"/>
        <v>39493.676282827859</v>
      </c>
      <c r="R75" s="18">
        <f t="shared" ca="1" si="18"/>
        <v>32313.007867768247</v>
      </c>
    </row>
    <row r="76" spans="1:18" x14ac:dyDescent="0.3">
      <c r="A76">
        <f t="shared" si="19"/>
        <v>73</v>
      </c>
      <c r="B76">
        <f ca="1">HLOOKUP(RAND(),Parámetros!$D$4:$E$6,3,TRUE)</f>
        <v>75000</v>
      </c>
      <c r="C76">
        <f ca="1">HLOOKUP(RAND(),Parámetros!$D$8:$F$10,3,TRUE)</f>
        <v>2</v>
      </c>
      <c r="D76" s="8">
        <f t="shared" ca="1" si="10"/>
        <v>150000</v>
      </c>
      <c r="E76" s="4">
        <f ca="1">_xlfn.NORM.INV(RAND(),Parámetros!$A$16,Parámetros!$B$16)</f>
        <v>33.009559002715804</v>
      </c>
      <c r="F76" s="8">
        <f t="shared" ca="1" si="11"/>
        <v>49514.338504073705</v>
      </c>
      <c r="G76" s="9">
        <f t="shared" ca="1" si="12"/>
        <v>100485.6614959263</v>
      </c>
      <c r="H76" s="4">
        <f ca="1">(Parámetros!$D$21+ (RAND()*(Parámetros!$E$21-Parámetros!$D$21)))*100</f>
        <v>13.113479462819228</v>
      </c>
      <c r="I76" s="8">
        <f t="shared" ca="1" si="13"/>
        <v>19670.219194228841</v>
      </c>
      <c r="J76" s="9">
        <f t="shared" ca="1" si="14"/>
        <v>80815.442301697447</v>
      </c>
      <c r="K76">
        <f>Parámetros!D97</f>
        <v>0</v>
      </c>
      <c r="L76">
        <f>Parámetros!D99</f>
        <v>0</v>
      </c>
      <c r="M76" s="9">
        <f t="shared" ca="1" si="15"/>
        <v>80815.442301697447</v>
      </c>
      <c r="N76">
        <f>Parámetros!D101</f>
        <v>0</v>
      </c>
      <c r="O76" s="9">
        <f t="shared" ca="1" si="16"/>
        <v>80815.442301697447</v>
      </c>
      <c r="P76">
        <f ca="1">IF(O76&lt;0,0,HLOOKUP(O76,Parámetros!$D$32:$E$33,2,TRUE))</f>
        <v>0.55000000000000004</v>
      </c>
      <c r="Q76" s="10">
        <f t="shared" ca="1" si="17"/>
        <v>44448.493265933597</v>
      </c>
      <c r="R76" s="18">
        <f t="shared" ca="1" si="18"/>
        <v>36366.94903576385</v>
      </c>
    </row>
    <row r="77" spans="1:18" x14ac:dyDescent="0.3">
      <c r="A77">
        <f t="shared" si="19"/>
        <v>74</v>
      </c>
      <c r="B77">
        <f ca="1">HLOOKUP(RAND(),Parámetros!$D$4:$E$6,3,TRUE)</f>
        <v>75000</v>
      </c>
      <c r="C77">
        <f ca="1">HLOOKUP(RAND(),Parámetros!$D$8:$F$10,3,TRUE)</f>
        <v>2</v>
      </c>
      <c r="D77" s="8">
        <f t="shared" ca="1" si="10"/>
        <v>150000</v>
      </c>
      <c r="E77" s="4">
        <f ca="1">_xlfn.NORM.INV(RAND(),Parámetros!$A$16,Parámetros!$B$16)</f>
        <v>16.928872875136484</v>
      </c>
      <c r="F77" s="8">
        <f t="shared" ca="1" si="11"/>
        <v>25393.309312704729</v>
      </c>
      <c r="G77" s="9">
        <f t="shared" ca="1" si="12"/>
        <v>124606.69068729527</v>
      </c>
      <c r="H77" s="4">
        <f ca="1">(Parámetros!$D$21+ (RAND()*(Parámetros!$E$21-Parámetros!$D$21)))*100</f>
        <v>16.261928663682991</v>
      </c>
      <c r="I77" s="8">
        <f t="shared" ca="1" si="13"/>
        <v>24392.892995524486</v>
      </c>
      <c r="J77" s="9">
        <f t="shared" ca="1" si="14"/>
        <v>100213.79769177079</v>
      </c>
      <c r="K77">
        <f>Parámetros!D98</f>
        <v>0</v>
      </c>
      <c r="L77">
        <f>Parámetros!D100</f>
        <v>0</v>
      </c>
      <c r="M77" s="9">
        <f t="shared" ca="1" si="15"/>
        <v>100213.79769177079</v>
      </c>
      <c r="N77">
        <f>Parámetros!D102</f>
        <v>0</v>
      </c>
      <c r="O77" s="9">
        <f t="shared" ca="1" si="16"/>
        <v>100213.79769177079</v>
      </c>
      <c r="P77">
        <f ca="1">IF(O77&lt;0,0,HLOOKUP(O77,Parámetros!$D$32:$E$33,2,TRUE))</f>
        <v>0.55000000000000004</v>
      </c>
      <c r="Q77" s="10">
        <f t="shared" ca="1" si="17"/>
        <v>55117.588730473937</v>
      </c>
      <c r="R77" s="18">
        <f t="shared" ca="1" si="18"/>
        <v>45096.208961296848</v>
      </c>
    </row>
    <row r="78" spans="1:18" x14ac:dyDescent="0.3">
      <c r="A78">
        <f t="shared" si="19"/>
        <v>75</v>
      </c>
      <c r="B78">
        <f ca="1">HLOOKUP(RAND(),Parámetros!$D$4:$E$6,3,TRUE)</f>
        <v>10000</v>
      </c>
      <c r="C78">
        <f ca="1">HLOOKUP(RAND(),Parámetros!$D$8:$F$10,3,TRUE)</f>
        <v>2.5</v>
      </c>
      <c r="D78" s="8">
        <f t="shared" ca="1" si="10"/>
        <v>25000</v>
      </c>
      <c r="E78" s="4">
        <f ca="1">_xlfn.NORM.INV(RAND(),Parámetros!$A$16,Parámetros!$B$16)</f>
        <v>26.105645961379295</v>
      </c>
      <c r="F78" s="8">
        <f t="shared" ca="1" si="11"/>
        <v>6526.4114903448244</v>
      </c>
      <c r="G78" s="9">
        <f t="shared" ca="1" si="12"/>
        <v>18473.588509655176</v>
      </c>
      <c r="H78" s="4">
        <f ca="1">(Parámetros!$D$21+ (RAND()*(Parámetros!$E$21-Parámetros!$D$21)))*100</f>
        <v>12.001046276862837</v>
      </c>
      <c r="I78" s="8">
        <f t="shared" ca="1" si="13"/>
        <v>3000.2615692157096</v>
      </c>
      <c r="J78" s="9">
        <f t="shared" ca="1" si="14"/>
        <v>15473.326940439467</v>
      </c>
      <c r="K78">
        <f>Parámetros!D99</f>
        <v>0</v>
      </c>
      <c r="L78">
        <f>Parámetros!D101</f>
        <v>0</v>
      </c>
      <c r="M78" s="9">
        <f t="shared" ca="1" si="15"/>
        <v>15473.326940439467</v>
      </c>
      <c r="N78">
        <f>Parámetros!D103</f>
        <v>0</v>
      </c>
      <c r="O78" s="9">
        <f t="shared" ca="1" si="16"/>
        <v>15473.326940439467</v>
      </c>
      <c r="P78">
        <f ca="1">IF(O78&lt;0,0,HLOOKUP(O78,Parámetros!$D$32:$E$33,2,TRUE))</f>
        <v>0.35</v>
      </c>
      <c r="Q78" s="10">
        <f t="shared" ca="1" si="17"/>
        <v>5415.6644291538132</v>
      </c>
      <c r="R78" s="18">
        <f t="shared" ca="1" si="18"/>
        <v>10057.662511285653</v>
      </c>
    </row>
    <row r="79" spans="1:18" x14ac:dyDescent="0.3">
      <c r="A79">
        <f t="shared" si="19"/>
        <v>76</v>
      </c>
      <c r="B79">
        <f ca="1">HLOOKUP(RAND(),Parámetros!$D$4:$E$6,3,TRUE)</f>
        <v>75000</v>
      </c>
      <c r="C79">
        <f ca="1">HLOOKUP(RAND(),Parámetros!$D$8:$F$10,3,TRUE)</f>
        <v>2</v>
      </c>
      <c r="D79" s="8">
        <f t="shared" ca="1" si="10"/>
        <v>150000</v>
      </c>
      <c r="E79" s="4">
        <f ca="1">_xlfn.NORM.INV(RAND(),Parámetros!$A$16,Parámetros!$B$16)</f>
        <v>32.62382607613975</v>
      </c>
      <c r="F79" s="8">
        <f t="shared" ca="1" si="11"/>
        <v>48935.739114209631</v>
      </c>
      <c r="G79" s="9">
        <f t="shared" ca="1" si="12"/>
        <v>101064.26088579037</v>
      </c>
      <c r="H79" s="4">
        <f ca="1">(Parámetros!$D$21+ (RAND()*(Parámetros!$E$21-Parámetros!$D$21)))*100</f>
        <v>19.512491512276771</v>
      </c>
      <c r="I79" s="8">
        <f t="shared" ca="1" si="13"/>
        <v>29268.73726841516</v>
      </c>
      <c r="J79" s="9">
        <f t="shared" ca="1" si="14"/>
        <v>71795.523617375206</v>
      </c>
      <c r="K79">
        <f>Parámetros!D100</f>
        <v>0</v>
      </c>
      <c r="L79">
        <f>Parámetros!D102</f>
        <v>0</v>
      </c>
      <c r="M79" s="9">
        <f t="shared" ca="1" si="15"/>
        <v>71795.523617375206</v>
      </c>
      <c r="N79">
        <f>Parámetros!D104</f>
        <v>0</v>
      </c>
      <c r="O79" s="9">
        <f t="shared" ca="1" si="16"/>
        <v>71795.523617375206</v>
      </c>
      <c r="P79">
        <f ca="1">IF(O79&lt;0,0,HLOOKUP(O79,Parámetros!$D$32:$E$33,2,TRUE))</f>
        <v>0.55000000000000004</v>
      </c>
      <c r="Q79" s="10">
        <f t="shared" ca="1" si="17"/>
        <v>39487.537989556367</v>
      </c>
      <c r="R79" s="18">
        <f t="shared" ca="1" si="18"/>
        <v>32307.985627818838</v>
      </c>
    </row>
    <row r="80" spans="1:18" x14ac:dyDescent="0.3">
      <c r="A80">
        <f t="shared" si="19"/>
        <v>77</v>
      </c>
      <c r="B80">
        <f ca="1">HLOOKUP(RAND(),Parámetros!$D$4:$E$6,3,TRUE)</f>
        <v>10000</v>
      </c>
      <c r="C80">
        <f ca="1">HLOOKUP(RAND(),Parámetros!$D$8:$F$10,3,TRUE)</f>
        <v>2</v>
      </c>
      <c r="D80" s="8">
        <f t="shared" ca="1" si="10"/>
        <v>20000</v>
      </c>
      <c r="E80" s="4">
        <f ca="1">_xlfn.NORM.INV(RAND(),Parámetros!$A$16,Parámetros!$B$16)</f>
        <v>31.300569688300538</v>
      </c>
      <c r="F80" s="8">
        <f t="shared" ca="1" si="11"/>
        <v>6260.1139376601077</v>
      </c>
      <c r="G80" s="9">
        <f t="shared" ca="1" si="12"/>
        <v>13739.886062339892</v>
      </c>
      <c r="H80" s="4">
        <f ca="1">(Parámetros!$D$21+ (RAND()*(Parámetros!$E$21-Parámetros!$D$21)))*100</f>
        <v>17.182163238710142</v>
      </c>
      <c r="I80" s="8">
        <f t="shared" ca="1" si="13"/>
        <v>3436.4326477420282</v>
      </c>
      <c r="J80" s="9">
        <f t="shared" ca="1" si="14"/>
        <v>10303.453414597865</v>
      </c>
      <c r="K80">
        <f>Parámetros!D101</f>
        <v>0</v>
      </c>
      <c r="L80">
        <f>Parámetros!D103</f>
        <v>0</v>
      </c>
      <c r="M80" s="9">
        <f t="shared" ca="1" si="15"/>
        <v>10303.453414597865</v>
      </c>
      <c r="N80">
        <f>Parámetros!D105</f>
        <v>0</v>
      </c>
      <c r="O80" s="9">
        <f t="shared" ca="1" si="16"/>
        <v>10303.453414597865</v>
      </c>
      <c r="P80">
        <f ca="1">IF(O80&lt;0,0,HLOOKUP(O80,Parámetros!$D$32:$E$33,2,TRUE))</f>
        <v>0.35</v>
      </c>
      <c r="Q80" s="10">
        <f t="shared" ca="1" si="17"/>
        <v>3606.2086951092524</v>
      </c>
      <c r="R80" s="18">
        <f t="shared" ca="1" si="18"/>
        <v>6697.2447194886126</v>
      </c>
    </row>
    <row r="81" spans="1:18" x14ac:dyDescent="0.3">
      <c r="A81">
        <f t="shared" si="19"/>
        <v>78</v>
      </c>
      <c r="B81">
        <f ca="1">HLOOKUP(RAND(),Parámetros!$D$4:$E$6,3,TRUE)</f>
        <v>10000</v>
      </c>
      <c r="C81">
        <f ca="1">HLOOKUP(RAND(),Parámetros!$D$8:$F$10,3,TRUE)</f>
        <v>2</v>
      </c>
      <c r="D81" s="8">
        <f t="shared" ca="1" si="10"/>
        <v>20000</v>
      </c>
      <c r="E81" s="4">
        <f ca="1">_xlfn.NORM.INV(RAND(),Parámetros!$A$16,Parámetros!$B$16)</f>
        <v>35.089057734066628</v>
      </c>
      <c r="F81" s="8">
        <f t="shared" ca="1" si="11"/>
        <v>7017.8115468133255</v>
      </c>
      <c r="G81" s="9">
        <f t="shared" ca="1" si="12"/>
        <v>12982.188453186674</v>
      </c>
      <c r="H81" s="4">
        <f ca="1">(Parámetros!$D$21+ (RAND()*(Parámetros!$E$21-Parámetros!$D$21)))*100</f>
        <v>12.08553507761015</v>
      </c>
      <c r="I81" s="8">
        <f t="shared" ca="1" si="13"/>
        <v>2417.10701552203</v>
      </c>
      <c r="J81" s="9">
        <f t="shared" ca="1" si="14"/>
        <v>10565.081437664645</v>
      </c>
      <c r="K81">
        <f>Parámetros!D102</f>
        <v>0</v>
      </c>
      <c r="L81">
        <f>Parámetros!D104</f>
        <v>0</v>
      </c>
      <c r="M81" s="9">
        <f t="shared" ca="1" si="15"/>
        <v>10565.081437664645</v>
      </c>
      <c r="N81">
        <f>Parámetros!D106</f>
        <v>0</v>
      </c>
      <c r="O81" s="9">
        <f t="shared" ca="1" si="16"/>
        <v>10565.081437664645</v>
      </c>
      <c r="P81">
        <f ca="1">IF(O81&lt;0,0,HLOOKUP(O81,Parámetros!$D$32:$E$33,2,TRUE))</f>
        <v>0.35</v>
      </c>
      <c r="Q81" s="10">
        <f t="shared" ca="1" si="17"/>
        <v>3697.7785031826256</v>
      </c>
      <c r="R81" s="18">
        <f t="shared" ca="1" si="18"/>
        <v>6867.3029344820188</v>
      </c>
    </row>
    <row r="82" spans="1:18" x14ac:dyDescent="0.3">
      <c r="A82">
        <f t="shared" si="19"/>
        <v>79</v>
      </c>
      <c r="B82">
        <f ca="1">HLOOKUP(RAND(),Parámetros!$D$4:$E$6,3,TRUE)</f>
        <v>75000</v>
      </c>
      <c r="C82">
        <f ca="1">HLOOKUP(RAND(),Parámetros!$D$8:$F$10,3,TRUE)</f>
        <v>2.5</v>
      </c>
      <c r="D82" s="8">
        <f t="shared" ca="1" si="10"/>
        <v>187500</v>
      </c>
      <c r="E82" s="4">
        <f ca="1">_xlfn.NORM.INV(RAND(),Parámetros!$A$16,Parámetros!$B$16)</f>
        <v>24.336257641987348</v>
      </c>
      <c r="F82" s="8">
        <f t="shared" ca="1" si="11"/>
        <v>45630.483078726276</v>
      </c>
      <c r="G82" s="9">
        <f t="shared" ca="1" si="12"/>
        <v>141869.51692127372</v>
      </c>
      <c r="H82" s="4">
        <f ca="1">(Parámetros!$D$21+ (RAND()*(Parámetros!$E$21-Parámetros!$D$21)))*100</f>
        <v>17.145644587245123</v>
      </c>
      <c r="I82" s="8">
        <f t="shared" ca="1" si="13"/>
        <v>32148.083601084603</v>
      </c>
      <c r="J82" s="9">
        <f t="shared" ca="1" si="14"/>
        <v>109721.43332018913</v>
      </c>
      <c r="K82">
        <f>Parámetros!D103</f>
        <v>0</v>
      </c>
      <c r="L82">
        <f>Parámetros!D105</f>
        <v>0</v>
      </c>
      <c r="M82" s="9">
        <f t="shared" ca="1" si="15"/>
        <v>109721.43332018913</v>
      </c>
      <c r="N82">
        <f>Parámetros!D107</f>
        <v>0</v>
      </c>
      <c r="O82" s="9">
        <f t="shared" ca="1" si="16"/>
        <v>109721.43332018913</v>
      </c>
      <c r="P82">
        <f ca="1">IF(O82&lt;0,0,HLOOKUP(O82,Parámetros!$D$32:$E$33,2,TRUE))</f>
        <v>0.55000000000000004</v>
      </c>
      <c r="Q82" s="10">
        <f t="shared" ca="1" si="17"/>
        <v>60346.788326104026</v>
      </c>
      <c r="R82" s="18">
        <f t="shared" ca="1" si="18"/>
        <v>49374.644994085102</v>
      </c>
    </row>
    <row r="83" spans="1:18" x14ac:dyDescent="0.3">
      <c r="A83">
        <f t="shared" si="19"/>
        <v>80</v>
      </c>
      <c r="B83">
        <f ca="1">HLOOKUP(RAND(),Parámetros!$D$4:$E$6,3,TRUE)</f>
        <v>75000</v>
      </c>
      <c r="C83">
        <f ca="1">HLOOKUP(RAND(),Parámetros!$D$8:$F$10,3,TRUE)</f>
        <v>2</v>
      </c>
      <c r="D83" s="8">
        <f t="shared" ca="1" si="10"/>
        <v>150000</v>
      </c>
      <c r="E83" s="4">
        <f ca="1">_xlfn.NORM.INV(RAND(),Parámetros!$A$16,Parámetros!$B$16)</f>
        <v>36.072356563636859</v>
      </c>
      <c r="F83" s="8">
        <f t="shared" ca="1" si="11"/>
        <v>54108.534845455288</v>
      </c>
      <c r="G83" s="9">
        <f t="shared" ca="1" si="12"/>
        <v>95891.465154544712</v>
      </c>
      <c r="H83" s="4">
        <f ca="1">(Parámetros!$D$21+ (RAND()*(Parámetros!$E$21-Parámetros!$D$21)))*100</f>
        <v>14.191129711395419</v>
      </c>
      <c r="I83" s="8">
        <f t="shared" ca="1" si="13"/>
        <v>21286.694567093127</v>
      </c>
      <c r="J83" s="9">
        <f t="shared" ca="1" si="14"/>
        <v>74604.770587451581</v>
      </c>
      <c r="K83">
        <f>Parámetros!D104</f>
        <v>0</v>
      </c>
      <c r="L83">
        <f>Parámetros!D106</f>
        <v>0</v>
      </c>
      <c r="M83" s="9">
        <f t="shared" ca="1" si="15"/>
        <v>74604.770587451581</v>
      </c>
      <c r="N83">
        <f>Parámetros!D108</f>
        <v>0</v>
      </c>
      <c r="O83" s="9">
        <f t="shared" ca="1" si="16"/>
        <v>74604.770587451581</v>
      </c>
      <c r="P83">
        <f ca="1">IF(O83&lt;0,0,HLOOKUP(O83,Parámetros!$D$32:$E$33,2,TRUE))</f>
        <v>0.55000000000000004</v>
      </c>
      <c r="Q83" s="10">
        <f t="shared" ca="1" si="17"/>
        <v>41032.623823098373</v>
      </c>
      <c r="R83" s="18">
        <f t="shared" ca="1" si="18"/>
        <v>33572.146764353209</v>
      </c>
    </row>
    <row r="84" spans="1:18" x14ac:dyDescent="0.3">
      <c r="A84">
        <f t="shared" si="19"/>
        <v>81</v>
      </c>
      <c r="B84">
        <f ca="1">HLOOKUP(RAND(),Parámetros!$D$4:$E$6,3,TRUE)</f>
        <v>10000</v>
      </c>
      <c r="C84">
        <f ca="1">HLOOKUP(RAND(),Parámetros!$D$8:$F$10,3,TRUE)</f>
        <v>2.5</v>
      </c>
      <c r="D84" s="8">
        <f t="shared" ca="1" si="10"/>
        <v>25000</v>
      </c>
      <c r="E84" s="4">
        <f ca="1">_xlfn.NORM.INV(RAND(),Parámetros!$A$16,Parámetros!$B$16)</f>
        <v>27.808688839630282</v>
      </c>
      <c r="F84" s="8">
        <f t="shared" ca="1" si="11"/>
        <v>6952.1722099075696</v>
      </c>
      <c r="G84" s="9">
        <f t="shared" ca="1" si="12"/>
        <v>18047.827790092429</v>
      </c>
      <c r="H84" s="4">
        <f ca="1">(Parámetros!$D$21+ (RAND()*(Parámetros!$E$21-Parámetros!$D$21)))*100</f>
        <v>17.768867591950606</v>
      </c>
      <c r="I84" s="8">
        <f t="shared" ca="1" si="13"/>
        <v>4442.2168979876515</v>
      </c>
      <c r="J84" s="9">
        <f t="shared" ca="1" si="14"/>
        <v>13605.610892104778</v>
      </c>
      <c r="K84">
        <f>Parámetros!D105</f>
        <v>0</v>
      </c>
      <c r="L84">
        <f>Parámetros!D107</f>
        <v>0</v>
      </c>
      <c r="M84" s="9">
        <f t="shared" ca="1" si="15"/>
        <v>13605.610892104778</v>
      </c>
      <c r="N84">
        <f>Parámetros!D109</f>
        <v>0</v>
      </c>
      <c r="O84" s="9">
        <f t="shared" ca="1" si="16"/>
        <v>13605.610892104778</v>
      </c>
      <c r="P84">
        <f ca="1">IF(O84&lt;0,0,HLOOKUP(O84,Parámetros!$D$32:$E$33,2,TRUE))</f>
        <v>0.35</v>
      </c>
      <c r="Q84" s="10">
        <f t="shared" ca="1" si="17"/>
        <v>4761.9638122366723</v>
      </c>
      <c r="R84" s="18">
        <f t="shared" ca="1" si="18"/>
        <v>8843.6470798681057</v>
      </c>
    </row>
    <row r="85" spans="1:18" x14ac:dyDescent="0.3">
      <c r="A85">
        <f t="shared" si="19"/>
        <v>82</v>
      </c>
      <c r="B85">
        <f ca="1">HLOOKUP(RAND(),Parámetros!$D$4:$E$6,3,TRUE)</f>
        <v>10000</v>
      </c>
      <c r="C85">
        <f ca="1">HLOOKUP(RAND(),Parámetros!$D$8:$F$10,3,TRUE)</f>
        <v>2</v>
      </c>
      <c r="D85" s="8">
        <f t="shared" ca="1" si="10"/>
        <v>20000</v>
      </c>
      <c r="E85" s="4">
        <f ca="1">_xlfn.NORM.INV(RAND(),Parámetros!$A$16,Parámetros!$B$16)</f>
        <v>31.025242930294691</v>
      </c>
      <c r="F85" s="8">
        <f t="shared" ca="1" si="11"/>
        <v>6205.0485860589379</v>
      </c>
      <c r="G85" s="9">
        <f t="shared" ca="1" si="12"/>
        <v>13794.951413941062</v>
      </c>
      <c r="H85" s="4">
        <f ca="1">(Parámetros!$D$21+ (RAND()*(Parámetros!$E$21-Parámetros!$D$21)))*100</f>
        <v>12.574175188931729</v>
      </c>
      <c r="I85" s="8">
        <f t="shared" ca="1" si="13"/>
        <v>2514.8350377863458</v>
      </c>
      <c r="J85" s="9">
        <f t="shared" ca="1" si="14"/>
        <v>11280.116376154716</v>
      </c>
      <c r="K85">
        <f>Parámetros!D106</f>
        <v>0</v>
      </c>
      <c r="L85">
        <f>Parámetros!D108</f>
        <v>0</v>
      </c>
      <c r="M85" s="9">
        <f t="shared" ca="1" si="15"/>
        <v>11280.116376154716</v>
      </c>
      <c r="N85">
        <f>Parámetros!D110</f>
        <v>0</v>
      </c>
      <c r="O85" s="9">
        <f t="shared" ca="1" si="16"/>
        <v>11280.116376154716</v>
      </c>
      <c r="P85">
        <f ca="1">IF(O85&lt;0,0,HLOOKUP(O85,Parámetros!$D$32:$E$33,2,TRUE))</f>
        <v>0.35</v>
      </c>
      <c r="Q85" s="10">
        <f t="shared" ca="1" si="17"/>
        <v>3948.0407316541505</v>
      </c>
      <c r="R85" s="18">
        <f t="shared" ca="1" si="18"/>
        <v>7332.0756445005654</v>
      </c>
    </row>
    <row r="86" spans="1:18" x14ac:dyDescent="0.3">
      <c r="A86">
        <f t="shared" si="19"/>
        <v>83</v>
      </c>
      <c r="B86">
        <f ca="1">HLOOKUP(RAND(),Parámetros!$D$4:$E$6,3,TRUE)</f>
        <v>10000</v>
      </c>
      <c r="C86">
        <f ca="1">HLOOKUP(RAND(),Parámetros!$D$8:$F$10,3,TRUE)</f>
        <v>1.5</v>
      </c>
      <c r="D86" s="8">
        <f t="shared" ca="1" si="10"/>
        <v>15000</v>
      </c>
      <c r="E86" s="4">
        <f ca="1">_xlfn.NORM.INV(RAND(),Parámetros!$A$16,Parámetros!$B$16)</f>
        <v>29.108337823763499</v>
      </c>
      <c r="F86" s="8">
        <f t="shared" ca="1" si="11"/>
        <v>4366.2506735645247</v>
      </c>
      <c r="G86" s="9">
        <f t="shared" ca="1" si="12"/>
        <v>10633.749326435474</v>
      </c>
      <c r="H86" s="4">
        <f ca="1">(Parámetros!$D$21+ (RAND()*(Parámetros!$E$21-Parámetros!$D$21)))*100</f>
        <v>10.083314696025026</v>
      </c>
      <c r="I86" s="8">
        <f t="shared" ca="1" si="13"/>
        <v>1512.4972044037538</v>
      </c>
      <c r="J86" s="9">
        <f t="shared" ca="1" si="14"/>
        <v>9121.2521220317212</v>
      </c>
      <c r="K86">
        <f>Parámetros!D107</f>
        <v>0</v>
      </c>
      <c r="L86">
        <f>Parámetros!D109</f>
        <v>0</v>
      </c>
      <c r="M86" s="9">
        <f t="shared" ca="1" si="15"/>
        <v>9121.2521220317212</v>
      </c>
      <c r="N86">
        <f>Parámetros!D111</f>
        <v>0</v>
      </c>
      <c r="O86" s="9">
        <f t="shared" ca="1" si="16"/>
        <v>9121.2521220317212</v>
      </c>
      <c r="P86">
        <f ca="1">IF(O86&lt;0,0,HLOOKUP(O86,Parámetros!$D$32:$E$33,2,TRUE))</f>
        <v>0.35</v>
      </c>
      <c r="Q86" s="10">
        <f t="shared" ca="1" si="17"/>
        <v>3192.4382427111022</v>
      </c>
      <c r="R86" s="18">
        <f t="shared" ca="1" si="18"/>
        <v>5928.813879320619</v>
      </c>
    </row>
    <row r="87" spans="1:18" x14ac:dyDescent="0.3">
      <c r="A87">
        <f t="shared" si="19"/>
        <v>84</v>
      </c>
      <c r="B87">
        <f ca="1">HLOOKUP(RAND(),Parámetros!$D$4:$E$6,3,TRUE)</f>
        <v>10000</v>
      </c>
      <c r="C87">
        <f ca="1">HLOOKUP(RAND(),Parámetros!$D$8:$F$10,3,TRUE)</f>
        <v>2</v>
      </c>
      <c r="D87" s="8">
        <f t="shared" ca="1" si="10"/>
        <v>20000</v>
      </c>
      <c r="E87" s="4">
        <f ca="1">_xlfn.NORM.INV(RAND(),Parámetros!$A$16,Parámetros!$B$16)</f>
        <v>33.7193032337847</v>
      </c>
      <c r="F87" s="8">
        <f t="shared" ca="1" si="11"/>
        <v>6743.8606467569398</v>
      </c>
      <c r="G87" s="9">
        <f t="shared" ca="1" si="12"/>
        <v>13256.139353243059</v>
      </c>
      <c r="H87" s="4">
        <f ca="1">(Parámetros!$D$21+ (RAND()*(Parámetros!$E$21-Parámetros!$D$21)))*100</f>
        <v>16.989459389229129</v>
      </c>
      <c r="I87" s="8">
        <f t="shared" ca="1" si="13"/>
        <v>3397.891877845826</v>
      </c>
      <c r="J87" s="9">
        <f t="shared" ca="1" si="14"/>
        <v>9858.2474753972328</v>
      </c>
      <c r="K87">
        <f>Parámetros!D108</f>
        <v>0</v>
      </c>
      <c r="L87">
        <f>Parámetros!D110</f>
        <v>0</v>
      </c>
      <c r="M87" s="9">
        <f t="shared" ca="1" si="15"/>
        <v>9858.2474753972328</v>
      </c>
      <c r="N87">
        <f>Parámetros!D112</f>
        <v>0</v>
      </c>
      <c r="O87" s="9">
        <f t="shared" ca="1" si="16"/>
        <v>9858.2474753972328</v>
      </c>
      <c r="P87">
        <f ca="1">IF(O87&lt;0,0,HLOOKUP(O87,Parámetros!$D$32:$E$33,2,TRUE))</f>
        <v>0.35</v>
      </c>
      <c r="Q87" s="10">
        <f t="shared" ca="1" si="17"/>
        <v>3450.3866163890311</v>
      </c>
      <c r="R87" s="18">
        <f t="shared" ca="1" si="18"/>
        <v>6407.8608590082022</v>
      </c>
    </row>
    <row r="88" spans="1:18" x14ac:dyDescent="0.3">
      <c r="A88">
        <f t="shared" si="19"/>
        <v>85</v>
      </c>
      <c r="B88">
        <f ca="1">HLOOKUP(RAND(),Parámetros!$D$4:$E$6,3,TRUE)</f>
        <v>10000</v>
      </c>
      <c r="C88">
        <f ca="1">HLOOKUP(RAND(),Parámetros!$D$8:$F$10,3,TRUE)</f>
        <v>2</v>
      </c>
      <c r="D88" s="8">
        <f t="shared" ca="1" si="10"/>
        <v>20000</v>
      </c>
      <c r="E88" s="4">
        <f ca="1">_xlfn.NORM.INV(RAND(),Parámetros!$A$16,Parámetros!$B$16)</f>
        <v>25.386401297232361</v>
      </c>
      <c r="F88" s="8">
        <f t="shared" ca="1" si="11"/>
        <v>5077.280259446472</v>
      </c>
      <c r="G88" s="9">
        <f t="shared" ca="1" si="12"/>
        <v>14922.719740553528</v>
      </c>
      <c r="H88" s="4">
        <f ca="1">(Parámetros!$D$21+ (RAND()*(Parámetros!$E$21-Parámetros!$D$21)))*100</f>
        <v>14.265556455556256</v>
      </c>
      <c r="I88" s="8">
        <f t="shared" ca="1" si="13"/>
        <v>2853.1112911112514</v>
      </c>
      <c r="J88" s="9">
        <f t="shared" ca="1" si="14"/>
        <v>12069.608449442276</v>
      </c>
      <c r="K88">
        <f>Parámetros!D109</f>
        <v>0</v>
      </c>
      <c r="L88">
        <f>Parámetros!D111</f>
        <v>0</v>
      </c>
      <c r="M88" s="9">
        <f t="shared" ca="1" si="15"/>
        <v>12069.608449442276</v>
      </c>
      <c r="N88">
        <f>Parámetros!D113</f>
        <v>0</v>
      </c>
      <c r="O88" s="9">
        <f t="shared" ca="1" si="16"/>
        <v>12069.608449442276</v>
      </c>
      <c r="P88">
        <f ca="1">IF(O88&lt;0,0,HLOOKUP(O88,Parámetros!$D$32:$E$33,2,TRUE))</f>
        <v>0.35</v>
      </c>
      <c r="Q88" s="10">
        <f t="shared" ca="1" si="17"/>
        <v>4224.3629573047965</v>
      </c>
      <c r="R88" s="18">
        <f t="shared" ca="1" si="18"/>
        <v>7845.2454921374792</v>
      </c>
    </row>
    <row r="89" spans="1:18" x14ac:dyDescent="0.3">
      <c r="A89">
        <f t="shared" si="19"/>
        <v>86</v>
      </c>
      <c r="B89">
        <f ca="1">HLOOKUP(RAND(),Parámetros!$D$4:$E$6,3,TRUE)</f>
        <v>10000</v>
      </c>
      <c r="C89">
        <f ca="1">HLOOKUP(RAND(),Parámetros!$D$8:$F$10,3,TRUE)</f>
        <v>1.5</v>
      </c>
      <c r="D89" s="8">
        <f t="shared" ca="1" si="10"/>
        <v>15000</v>
      </c>
      <c r="E89" s="4">
        <f ca="1">_xlfn.NORM.INV(RAND(),Parámetros!$A$16,Parámetros!$B$16)</f>
        <v>31.826498956365043</v>
      </c>
      <c r="F89" s="8">
        <f t="shared" ca="1" si="11"/>
        <v>4773.9748434547564</v>
      </c>
      <c r="G89" s="9">
        <f t="shared" ca="1" si="12"/>
        <v>10226.025156545244</v>
      </c>
      <c r="H89" s="4">
        <f ca="1">(Parámetros!$D$21+ (RAND()*(Parámetros!$E$21-Parámetros!$D$21)))*100</f>
        <v>13.408433898919064</v>
      </c>
      <c r="I89" s="8">
        <f t="shared" ca="1" si="13"/>
        <v>2011.2650848378596</v>
      </c>
      <c r="J89" s="9">
        <f t="shared" ca="1" si="14"/>
        <v>8214.7600717073838</v>
      </c>
      <c r="K89">
        <f>Parámetros!D110</f>
        <v>0</v>
      </c>
      <c r="L89">
        <f>Parámetros!D112</f>
        <v>0</v>
      </c>
      <c r="M89" s="9">
        <f t="shared" ca="1" si="15"/>
        <v>8214.7600717073838</v>
      </c>
      <c r="N89">
        <f>Parámetros!D114</f>
        <v>0</v>
      </c>
      <c r="O89" s="9">
        <f t="shared" ca="1" si="16"/>
        <v>8214.7600717073838</v>
      </c>
      <c r="P89">
        <f ca="1">IF(O89&lt;0,0,HLOOKUP(O89,Parámetros!$D$32:$E$33,2,TRUE))</f>
        <v>0.35</v>
      </c>
      <c r="Q89" s="10">
        <f t="shared" ca="1" si="17"/>
        <v>2875.1660250975842</v>
      </c>
      <c r="R89" s="18">
        <f t="shared" ca="1" si="18"/>
        <v>5339.5940466098</v>
      </c>
    </row>
    <row r="90" spans="1:18" x14ac:dyDescent="0.3">
      <c r="A90">
        <f t="shared" si="19"/>
        <v>87</v>
      </c>
      <c r="B90">
        <f ca="1">HLOOKUP(RAND(),Parámetros!$D$4:$E$6,3,TRUE)</f>
        <v>75000</v>
      </c>
      <c r="C90">
        <f ca="1">HLOOKUP(RAND(),Parámetros!$D$8:$F$10,3,TRUE)</f>
        <v>2.5</v>
      </c>
      <c r="D90" s="8">
        <f t="shared" ca="1" si="10"/>
        <v>187500</v>
      </c>
      <c r="E90" s="4">
        <f ca="1">_xlfn.NORM.INV(RAND(),Parámetros!$A$16,Parámetros!$B$16)</f>
        <v>23.49377178398187</v>
      </c>
      <c r="F90" s="8">
        <f t="shared" ca="1" si="11"/>
        <v>44050.822094966003</v>
      </c>
      <c r="G90" s="9">
        <f t="shared" ca="1" si="12"/>
        <v>143449.17790503398</v>
      </c>
      <c r="H90" s="4">
        <f ca="1">(Parámetros!$D$21+ (RAND()*(Parámetros!$E$21-Parámetros!$D$21)))*100</f>
        <v>11.004187938265902</v>
      </c>
      <c r="I90" s="8">
        <f t="shared" ca="1" si="13"/>
        <v>20632.852384248567</v>
      </c>
      <c r="J90" s="9">
        <f t="shared" ca="1" si="14"/>
        <v>122816.32552078541</v>
      </c>
      <c r="K90">
        <f>Parámetros!D111</f>
        <v>0</v>
      </c>
      <c r="L90">
        <f>Parámetros!D113</f>
        <v>0</v>
      </c>
      <c r="M90" s="9">
        <f t="shared" ca="1" si="15"/>
        <v>122816.32552078541</v>
      </c>
      <c r="N90">
        <f>Parámetros!D115</f>
        <v>0</v>
      </c>
      <c r="O90" s="9">
        <f t="shared" ca="1" si="16"/>
        <v>122816.32552078541</v>
      </c>
      <c r="P90">
        <f ca="1">IF(O90&lt;0,0,HLOOKUP(O90,Parámetros!$D$32:$E$33,2,TRUE))</f>
        <v>0.55000000000000004</v>
      </c>
      <c r="Q90" s="10">
        <f t="shared" ca="1" si="17"/>
        <v>67548.979036431978</v>
      </c>
      <c r="R90" s="18">
        <f t="shared" ca="1" si="18"/>
        <v>55267.346484353431</v>
      </c>
    </row>
    <row r="91" spans="1:18" x14ac:dyDescent="0.3">
      <c r="A91">
        <f t="shared" si="19"/>
        <v>88</v>
      </c>
      <c r="B91">
        <f ca="1">HLOOKUP(RAND(),Parámetros!$D$4:$E$6,3,TRUE)</f>
        <v>10000</v>
      </c>
      <c r="C91">
        <f ca="1">HLOOKUP(RAND(),Parámetros!$D$8:$F$10,3,TRUE)</f>
        <v>2</v>
      </c>
      <c r="D91" s="8">
        <f t="shared" ca="1" si="10"/>
        <v>20000</v>
      </c>
      <c r="E91" s="4">
        <f ca="1">_xlfn.NORM.INV(RAND(),Parámetros!$A$16,Parámetros!$B$16)</f>
        <v>24.989892550547602</v>
      </c>
      <c r="F91" s="8">
        <f t="shared" ca="1" si="11"/>
        <v>4997.9785101095204</v>
      </c>
      <c r="G91" s="9">
        <f t="shared" ca="1" si="12"/>
        <v>15002.02148989048</v>
      </c>
      <c r="H91" s="4">
        <f ca="1">(Parámetros!$D$21+ (RAND()*(Parámetros!$E$21-Parámetros!$D$21)))*100</f>
        <v>15.40959646031591</v>
      </c>
      <c r="I91" s="8">
        <f t="shared" ca="1" si="13"/>
        <v>3081.9192920631822</v>
      </c>
      <c r="J91" s="9">
        <f t="shared" ca="1" si="14"/>
        <v>11920.102197827298</v>
      </c>
      <c r="K91">
        <f>Parámetros!D112</f>
        <v>0</v>
      </c>
      <c r="L91">
        <f>Parámetros!D114</f>
        <v>0</v>
      </c>
      <c r="M91" s="9">
        <f t="shared" ca="1" si="15"/>
        <v>11920.102197827298</v>
      </c>
      <c r="N91">
        <f>Parámetros!D116</f>
        <v>0</v>
      </c>
      <c r="O91" s="9">
        <f t="shared" ca="1" si="16"/>
        <v>11920.102197827298</v>
      </c>
      <c r="P91">
        <f ca="1">IF(O91&lt;0,0,HLOOKUP(O91,Parámetros!$D$32:$E$33,2,TRUE))</f>
        <v>0.35</v>
      </c>
      <c r="Q91" s="10">
        <f t="shared" ca="1" si="17"/>
        <v>4172.0357692395546</v>
      </c>
      <c r="R91" s="18">
        <f t="shared" ca="1" si="18"/>
        <v>7748.0664285877438</v>
      </c>
    </row>
    <row r="92" spans="1:18" x14ac:dyDescent="0.3">
      <c r="A92">
        <f t="shared" si="19"/>
        <v>89</v>
      </c>
      <c r="B92">
        <f ca="1">HLOOKUP(RAND(),Parámetros!$D$4:$E$6,3,TRUE)</f>
        <v>10000</v>
      </c>
      <c r="C92">
        <f ca="1">HLOOKUP(RAND(),Parámetros!$D$8:$F$10,3,TRUE)</f>
        <v>1.5</v>
      </c>
      <c r="D92" s="8">
        <f t="shared" ca="1" si="10"/>
        <v>15000</v>
      </c>
      <c r="E92" s="4">
        <f ca="1">_xlfn.NORM.INV(RAND(),Parámetros!$A$16,Parámetros!$B$16)</f>
        <v>31.992491119876455</v>
      </c>
      <c r="F92" s="8">
        <f t="shared" ca="1" si="11"/>
        <v>4798.8736679814683</v>
      </c>
      <c r="G92" s="9">
        <f t="shared" ca="1" si="12"/>
        <v>10201.126332018532</v>
      </c>
      <c r="H92" s="4">
        <f ca="1">(Parámetros!$D$21+ (RAND()*(Parámetros!$E$21-Parámetros!$D$21)))*100</f>
        <v>10.204269809293688</v>
      </c>
      <c r="I92" s="8">
        <f t="shared" ca="1" si="13"/>
        <v>1530.6404713940533</v>
      </c>
      <c r="J92" s="9">
        <f t="shared" ca="1" si="14"/>
        <v>8670.4858606244779</v>
      </c>
      <c r="K92">
        <f>Parámetros!D113</f>
        <v>0</v>
      </c>
      <c r="L92">
        <f>Parámetros!D115</f>
        <v>0</v>
      </c>
      <c r="M92" s="9">
        <f t="shared" ca="1" si="15"/>
        <v>8670.4858606244779</v>
      </c>
      <c r="N92">
        <f>Parámetros!D117</f>
        <v>0</v>
      </c>
      <c r="O92" s="9">
        <f t="shared" ca="1" si="16"/>
        <v>8670.4858606244779</v>
      </c>
      <c r="P92">
        <f ca="1">IF(O92&lt;0,0,HLOOKUP(O92,Parámetros!$D$32:$E$33,2,TRUE))</f>
        <v>0.35</v>
      </c>
      <c r="Q92" s="10">
        <f t="shared" ca="1" si="17"/>
        <v>3034.6700512185671</v>
      </c>
      <c r="R92" s="18">
        <f t="shared" ca="1" si="18"/>
        <v>5635.8158094059108</v>
      </c>
    </row>
    <row r="93" spans="1:18" x14ac:dyDescent="0.3">
      <c r="A93">
        <f t="shared" si="19"/>
        <v>90</v>
      </c>
      <c r="B93">
        <f ca="1">HLOOKUP(RAND(),Parámetros!$D$4:$E$6,3,TRUE)</f>
        <v>10000</v>
      </c>
      <c r="C93">
        <f ca="1">HLOOKUP(RAND(),Parámetros!$D$8:$F$10,3,TRUE)</f>
        <v>1.5</v>
      </c>
      <c r="D93" s="8">
        <f t="shared" ca="1" si="10"/>
        <v>15000</v>
      </c>
      <c r="E93" s="4">
        <f ca="1">_xlfn.NORM.INV(RAND(),Parámetros!$A$16,Parámetros!$B$16)</f>
        <v>29.511929236305335</v>
      </c>
      <c r="F93" s="8">
        <f t="shared" ca="1" si="11"/>
        <v>4426.7893854457998</v>
      </c>
      <c r="G93" s="9">
        <f t="shared" ca="1" si="12"/>
        <v>10573.2106145542</v>
      </c>
      <c r="H93" s="4">
        <f ca="1">(Parámetros!$D$21+ (RAND()*(Parámetros!$E$21-Parámetros!$D$21)))*100</f>
        <v>16.614826897311978</v>
      </c>
      <c r="I93" s="8">
        <f t="shared" ca="1" si="13"/>
        <v>2492.2240345967966</v>
      </c>
      <c r="J93" s="9">
        <f t="shared" ca="1" si="14"/>
        <v>8080.9865799574036</v>
      </c>
      <c r="K93">
        <f>Parámetros!D114</f>
        <v>0</v>
      </c>
      <c r="L93">
        <f>Parámetros!D116</f>
        <v>0</v>
      </c>
      <c r="M93" s="9">
        <f t="shared" ca="1" si="15"/>
        <v>8080.9865799574036</v>
      </c>
      <c r="N93">
        <f>Parámetros!D118</f>
        <v>0</v>
      </c>
      <c r="O93" s="9">
        <f t="shared" ca="1" si="16"/>
        <v>8080.9865799574036</v>
      </c>
      <c r="P93">
        <f ca="1">IF(O93&lt;0,0,HLOOKUP(O93,Parámetros!$D$32:$E$33,2,TRUE))</f>
        <v>0.35</v>
      </c>
      <c r="Q93" s="10">
        <f t="shared" ca="1" si="17"/>
        <v>2828.3453029850912</v>
      </c>
      <c r="R93" s="18">
        <f t="shared" ca="1" si="18"/>
        <v>5252.641276972312</v>
      </c>
    </row>
    <row r="94" spans="1:18" x14ac:dyDescent="0.3">
      <c r="A94">
        <f t="shared" si="19"/>
        <v>91</v>
      </c>
      <c r="B94">
        <f ca="1">HLOOKUP(RAND(),Parámetros!$D$4:$E$6,3,TRUE)</f>
        <v>75000</v>
      </c>
      <c r="C94">
        <f ca="1">HLOOKUP(RAND(),Parámetros!$D$8:$F$10,3,TRUE)</f>
        <v>2.5</v>
      </c>
      <c r="D94" s="8">
        <f t="shared" ca="1" si="10"/>
        <v>187500</v>
      </c>
      <c r="E94" s="4">
        <f ca="1">_xlfn.NORM.INV(RAND(),Parámetros!$A$16,Parámetros!$B$16)</f>
        <v>24.62495560472243</v>
      </c>
      <c r="F94" s="8">
        <f t="shared" ca="1" si="11"/>
        <v>46171.791758854553</v>
      </c>
      <c r="G94" s="9">
        <f t="shared" ca="1" si="12"/>
        <v>141328.20824114545</v>
      </c>
      <c r="H94" s="4">
        <f ca="1">(Parámetros!$D$21+ (RAND()*(Parámetros!$E$21-Parámetros!$D$21)))*100</f>
        <v>12.96663742422775</v>
      </c>
      <c r="I94" s="8">
        <f t="shared" ca="1" si="13"/>
        <v>24312.445170427029</v>
      </c>
      <c r="J94" s="9">
        <f t="shared" ca="1" si="14"/>
        <v>117015.76307071841</v>
      </c>
      <c r="K94">
        <f>Parámetros!D115</f>
        <v>0</v>
      </c>
      <c r="L94">
        <f>Parámetros!D117</f>
        <v>0</v>
      </c>
      <c r="M94" s="9">
        <f t="shared" ca="1" si="15"/>
        <v>117015.76307071841</v>
      </c>
      <c r="N94">
        <f>Parámetros!D119</f>
        <v>0</v>
      </c>
      <c r="O94" s="9">
        <f t="shared" ca="1" si="16"/>
        <v>117015.76307071841</v>
      </c>
      <c r="P94">
        <f ca="1">IF(O94&lt;0,0,HLOOKUP(O94,Parámetros!$D$32:$E$33,2,TRUE))</f>
        <v>0.55000000000000004</v>
      </c>
      <c r="Q94" s="10">
        <f t="shared" ca="1" si="17"/>
        <v>64358.669688895134</v>
      </c>
      <c r="R94" s="18">
        <f t="shared" ca="1" si="18"/>
        <v>52657.093381823281</v>
      </c>
    </row>
    <row r="95" spans="1:18" x14ac:dyDescent="0.3">
      <c r="A95">
        <f t="shared" si="19"/>
        <v>92</v>
      </c>
      <c r="B95">
        <f ca="1">HLOOKUP(RAND(),Parámetros!$D$4:$E$6,3,TRUE)</f>
        <v>10000</v>
      </c>
      <c r="C95">
        <f ca="1">HLOOKUP(RAND(),Parámetros!$D$8:$F$10,3,TRUE)</f>
        <v>2.5</v>
      </c>
      <c r="D95" s="8">
        <f t="shared" ca="1" si="10"/>
        <v>25000</v>
      </c>
      <c r="E95" s="4">
        <f ca="1">_xlfn.NORM.INV(RAND(),Parámetros!$A$16,Parámetros!$B$16)</f>
        <v>27.721115388020962</v>
      </c>
      <c r="F95" s="8">
        <f t="shared" ca="1" si="11"/>
        <v>6930.2788470052401</v>
      </c>
      <c r="G95" s="9">
        <f t="shared" ca="1" si="12"/>
        <v>18069.72115299476</v>
      </c>
      <c r="H95" s="4">
        <f ca="1">(Parámetros!$D$21+ (RAND()*(Parámetros!$E$21-Parámetros!$D$21)))*100</f>
        <v>16.155520858393242</v>
      </c>
      <c r="I95" s="8">
        <f t="shared" ca="1" si="13"/>
        <v>4038.8802145983104</v>
      </c>
      <c r="J95" s="9">
        <f t="shared" ca="1" si="14"/>
        <v>14030.84093839645</v>
      </c>
      <c r="K95">
        <f>Parámetros!D116</f>
        <v>0</v>
      </c>
      <c r="L95">
        <f>Parámetros!D118</f>
        <v>0</v>
      </c>
      <c r="M95" s="9">
        <f t="shared" ca="1" si="15"/>
        <v>14030.84093839645</v>
      </c>
      <c r="N95">
        <f>Parámetros!D120</f>
        <v>0</v>
      </c>
      <c r="O95" s="9">
        <f t="shared" ca="1" si="16"/>
        <v>14030.84093839645</v>
      </c>
      <c r="P95">
        <f ca="1">IF(O95&lt;0,0,HLOOKUP(O95,Parámetros!$D$32:$E$33,2,TRUE))</f>
        <v>0.35</v>
      </c>
      <c r="Q95" s="10">
        <f t="shared" ca="1" si="17"/>
        <v>4910.7943284387575</v>
      </c>
      <c r="R95" s="18">
        <f t="shared" ca="1" si="18"/>
        <v>9120.0466099576915</v>
      </c>
    </row>
    <row r="96" spans="1:18" x14ac:dyDescent="0.3">
      <c r="A96">
        <f t="shared" si="19"/>
        <v>93</v>
      </c>
      <c r="B96">
        <f ca="1">HLOOKUP(RAND(),Parámetros!$D$4:$E$6,3,TRUE)</f>
        <v>10000</v>
      </c>
      <c r="C96">
        <f ca="1">HLOOKUP(RAND(),Parámetros!$D$8:$F$10,3,TRUE)</f>
        <v>1.5</v>
      </c>
      <c r="D96" s="8">
        <f t="shared" ca="1" si="10"/>
        <v>15000</v>
      </c>
      <c r="E96" s="4">
        <f ca="1">_xlfn.NORM.INV(RAND(),Parámetros!$A$16,Parámetros!$B$16)</f>
        <v>31.1193792299248</v>
      </c>
      <c r="F96" s="8">
        <f t="shared" ca="1" si="11"/>
        <v>4667.9068844887197</v>
      </c>
      <c r="G96" s="9">
        <f t="shared" ca="1" si="12"/>
        <v>10332.093115511281</v>
      </c>
      <c r="H96" s="4">
        <f ca="1">(Parámetros!$D$21+ (RAND()*(Parámetros!$E$21-Parámetros!$D$21)))*100</f>
        <v>10.351444376729042</v>
      </c>
      <c r="I96" s="8">
        <f t="shared" ca="1" si="13"/>
        <v>1552.7166565093562</v>
      </c>
      <c r="J96" s="9">
        <f t="shared" ca="1" si="14"/>
        <v>8779.3764590019255</v>
      </c>
      <c r="K96">
        <f>Parámetros!D117</f>
        <v>0</v>
      </c>
      <c r="L96">
        <f>Parámetros!D119</f>
        <v>0</v>
      </c>
      <c r="M96" s="9">
        <f t="shared" ca="1" si="15"/>
        <v>8779.3764590019255</v>
      </c>
      <c r="N96">
        <f>Parámetros!D121</f>
        <v>0</v>
      </c>
      <c r="O96" s="9">
        <f t="shared" ca="1" si="16"/>
        <v>8779.3764590019255</v>
      </c>
      <c r="P96">
        <f ca="1">IF(O96&lt;0,0,HLOOKUP(O96,Parámetros!$D$32:$E$33,2,TRUE))</f>
        <v>0.35</v>
      </c>
      <c r="Q96" s="10">
        <f t="shared" ca="1" si="17"/>
        <v>3072.7817606506737</v>
      </c>
      <c r="R96" s="18">
        <f t="shared" ca="1" si="18"/>
        <v>5706.5946983512513</v>
      </c>
    </row>
    <row r="97" spans="1:18" x14ac:dyDescent="0.3">
      <c r="A97">
        <f t="shared" si="19"/>
        <v>94</v>
      </c>
      <c r="B97">
        <f ca="1">HLOOKUP(RAND(),Parámetros!$D$4:$E$6,3,TRUE)</f>
        <v>10000</v>
      </c>
      <c r="C97">
        <f ca="1">HLOOKUP(RAND(),Parámetros!$D$8:$F$10,3,TRUE)</f>
        <v>2</v>
      </c>
      <c r="D97" s="8">
        <f t="shared" ca="1" si="10"/>
        <v>20000</v>
      </c>
      <c r="E97" s="4">
        <f ca="1">_xlfn.NORM.INV(RAND(),Parámetros!$A$16,Parámetros!$B$16)</f>
        <v>26.949538714922827</v>
      </c>
      <c r="F97" s="8">
        <f t="shared" ca="1" si="11"/>
        <v>5389.9077429845647</v>
      </c>
      <c r="G97" s="9">
        <f t="shared" ca="1" si="12"/>
        <v>14610.092257015436</v>
      </c>
      <c r="H97" s="4">
        <f ca="1">(Parámetros!$D$21+ (RAND()*(Parámetros!$E$21-Parámetros!$D$21)))*100</f>
        <v>11.192491356116852</v>
      </c>
      <c r="I97" s="8">
        <f t="shared" ca="1" si="13"/>
        <v>2238.4982712233705</v>
      </c>
      <c r="J97" s="9">
        <f t="shared" ca="1" si="14"/>
        <v>12371.593985792066</v>
      </c>
      <c r="K97">
        <f>Parámetros!D118</f>
        <v>0</v>
      </c>
      <c r="L97">
        <f>Parámetros!D120</f>
        <v>0</v>
      </c>
      <c r="M97" s="9">
        <f t="shared" ca="1" si="15"/>
        <v>12371.593985792066</v>
      </c>
      <c r="N97">
        <f>Parámetros!D122</f>
        <v>0</v>
      </c>
      <c r="O97" s="9">
        <f t="shared" ca="1" si="16"/>
        <v>12371.593985792066</v>
      </c>
      <c r="P97">
        <f ca="1">IF(O97&lt;0,0,HLOOKUP(O97,Parámetros!$D$32:$E$33,2,TRUE))</f>
        <v>0.35</v>
      </c>
      <c r="Q97" s="10">
        <f t="shared" ca="1" si="17"/>
        <v>4330.0578950272229</v>
      </c>
      <c r="R97" s="18">
        <f t="shared" ca="1" si="18"/>
        <v>8041.5360907648428</v>
      </c>
    </row>
    <row r="98" spans="1:18" x14ac:dyDescent="0.3">
      <c r="A98">
        <f t="shared" si="19"/>
        <v>95</v>
      </c>
      <c r="B98">
        <f ca="1">HLOOKUP(RAND(),Parámetros!$D$4:$E$6,3,TRUE)</f>
        <v>10000</v>
      </c>
      <c r="C98">
        <f ca="1">HLOOKUP(RAND(),Parámetros!$D$8:$F$10,3,TRUE)</f>
        <v>1.5</v>
      </c>
      <c r="D98" s="8">
        <f t="shared" ca="1" si="10"/>
        <v>15000</v>
      </c>
      <c r="E98" s="4">
        <f ca="1">_xlfn.NORM.INV(RAND(),Parámetros!$A$16,Parámetros!$B$16)</f>
        <v>37.050214849590269</v>
      </c>
      <c r="F98" s="8">
        <f t="shared" ca="1" si="11"/>
        <v>5557.5322274385408</v>
      </c>
      <c r="G98" s="9">
        <f t="shared" ca="1" si="12"/>
        <v>9442.4677725614602</v>
      </c>
      <c r="H98" s="4">
        <f ca="1">(Parámetros!$D$21+ (RAND()*(Parámetros!$E$21-Parámetros!$D$21)))*100</f>
        <v>13.987116517274517</v>
      </c>
      <c r="I98" s="8">
        <f t="shared" ca="1" si="13"/>
        <v>2098.0674775911775</v>
      </c>
      <c r="J98" s="9">
        <f t="shared" ca="1" si="14"/>
        <v>7344.4002949702826</v>
      </c>
      <c r="K98">
        <f>Parámetros!D119</f>
        <v>0</v>
      </c>
      <c r="L98">
        <f>Parámetros!D121</f>
        <v>0</v>
      </c>
      <c r="M98" s="9">
        <f t="shared" ca="1" si="15"/>
        <v>7344.4002949702826</v>
      </c>
      <c r="N98">
        <f>Parámetros!D123</f>
        <v>0</v>
      </c>
      <c r="O98" s="9">
        <f t="shared" ca="1" si="16"/>
        <v>7344.4002949702826</v>
      </c>
      <c r="P98">
        <f ca="1">IF(O98&lt;0,0,HLOOKUP(O98,Parámetros!$D$32:$E$33,2,TRUE))</f>
        <v>0.35</v>
      </c>
      <c r="Q98" s="10">
        <f t="shared" ca="1" si="17"/>
        <v>2570.5401032395989</v>
      </c>
      <c r="R98" s="18">
        <f t="shared" ca="1" si="18"/>
        <v>4773.8601917306842</v>
      </c>
    </row>
    <row r="99" spans="1:18" x14ac:dyDescent="0.3">
      <c r="A99">
        <f t="shared" si="19"/>
        <v>96</v>
      </c>
      <c r="B99">
        <f ca="1">HLOOKUP(RAND(),Parámetros!$D$4:$E$6,3,TRUE)</f>
        <v>10000</v>
      </c>
      <c r="C99">
        <f ca="1">HLOOKUP(RAND(),Parámetros!$D$8:$F$10,3,TRUE)</f>
        <v>2.5</v>
      </c>
      <c r="D99" s="8">
        <f t="shared" ca="1" si="10"/>
        <v>25000</v>
      </c>
      <c r="E99" s="4">
        <f ca="1">_xlfn.NORM.INV(RAND(),Parámetros!$A$16,Parámetros!$B$16)</f>
        <v>24.121980695797426</v>
      </c>
      <c r="F99" s="8">
        <f t="shared" ca="1" si="11"/>
        <v>6030.4951739493563</v>
      </c>
      <c r="G99" s="9">
        <f t="shared" ca="1" si="12"/>
        <v>18969.504826050645</v>
      </c>
      <c r="H99" s="4">
        <f ca="1">(Parámetros!$D$21+ (RAND()*(Parámetros!$E$21-Parámetros!$D$21)))*100</f>
        <v>14.041630573841516</v>
      </c>
      <c r="I99" s="8">
        <f t="shared" ca="1" si="13"/>
        <v>3510.4076434603789</v>
      </c>
      <c r="J99" s="9">
        <f t="shared" ca="1" si="14"/>
        <v>15459.097182590265</v>
      </c>
      <c r="K99">
        <f>Parámetros!D120</f>
        <v>0</v>
      </c>
      <c r="L99">
        <f>Parámetros!D122</f>
        <v>0</v>
      </c>
      <c r="M99" s="9">
        <f t="shared" ca="1" si="15"/>
        <v>15459.097182590265</v>
      </c>
      <c r="N99">
        <f>Parámetros!D124</f>
        <v>0</v>
      </c>
      <c r="O99" s="9">
        <f t="shared" ca="1" si="16"/>
        <v>15459.097182590265</v>
      </c>
      <c r="P99">
        <f ca="1">IF(O99&lt;0,0,HLOOKUP(O99,Parámetros!$D$32:$E$33,2,TRUE))</f>
        <v>0.35</v>
      </c>
      <c r="Q99" s="10">
        <f t="shared" ca="1" si="17"/>
        <v>5410.6840139065926</v>
      </c>
      <c r="R99" s="18">
        <f t="shared" ca="1" si="18"/>
        <v>10048.413168683674</v>
      </c>
    </row>
    <row r="100" spans="1:18" x14ac:dyDescent="0.3">
      <c r="A100">
        <f t="shared" si="19"/>
        <v>97</v>
      </c>
      <c r="B100">
        <f ca="1">HLOOKUP(RAND(),Parámetros!$D$4:$E$6,3,TRUE)</f>
        <v>75000</v>
      </c>
      <c r="C100">
        <f ca="1">HLOOKUP(RAND(),Parámetros!$D$8:$F$10,3,TRUE)</f>
        <v>1.5</v>
      </c>
      <c r="D100" s="8">
        <f t="shared" ca="1" si="10"/>
        <v>112500</v>
      </c>
      <c r="E100" s="4">
        <f ca="1">_xlfn.NORM.INV(RAND(),Parámetros!$A$16,Parámetros!$B$16)</f>
        <v>23.886201149924506</v>
      </c>
      <c r="F100" s="8">
        <f t="shared" ca="1" si="11"/>
        <v>26871.97629366507</v>
      </c>
      <c r="G100" s="9">
        <f t="shared" ca="1" si="12"/>
        <v>85628.023706334934</v>
      </c>
      <c r="H100" s="4">
        <f ca="1">(Parámetros!$D$21+ (RAND()*(Parámetros!$E$21-Parámetros!$D$21)))*100</f>
        <v>19.098768161239587</v>
      </c>
      <c r="I100" s="8">
        <f t="shared" ca="1" si="13"/>
        <v>21486.114181394536</v>
      </c>
      <c r="J100" s="9">
        <f t="shared" ca="1" si="14"/>
        <v>64141.909524940398</v>
      </c>
      <c r="K100">
        <f>Parámetros!D121</f>
        <v>0</v>
      </c>
      <c r="L100">
        <f>Parámetros!D123</f>
        <v>0</v>
      </c>
      <c r="M100" s="9">
        <f t="shared" ca="1" si="15"/>
        <v>64141.909524940398</v>
      </c>
      <c r="N100">
        <f>Parámetros!D125</f>
        <v>0</v>
      </c>
      <c r="O100" s="9">
        <f t="shared" ca="1" si="16"/>
        <v>64141.909524940398</v>
      </c>
      <c r="P100">
        <f ca="1">IF(O100&lt;0,0,HLOOKUP(O100,Parámetros!$D$32:$E$33,2,TRUE))</f>
        <v>0.55000000000000004</v>
      </c>
      <c r="Q100" s="10">
        <f t="shared" ca="1" si="17"/>
        <v>35278.050238717224</v>
      </c>
      <c r="R100" s="18">
        <f t="shared" ca="1" si="18"/>
        <v>28863.859286223174</v>
      </c>
    </row>
    <row r="101" spans="1:18" x14ac:dyDescent="0.3">
      <c r="A101">
        <f t="shared" si="19"/>
        <v>98</v>
      </c>
      <c r="B101">
        <f ca="1">HLOOKUP(RAND(),Parámetros!$D$4:$E$6,3,TRUE)</f>
        <v>10000</v>
      </c>
      <c r="C101">
        <f ca="1">HLOOKUP(RAND(),Parámetros!$D$8:$F$10,3,TRUE)</f>
        <v>2.5</v>
      </c>
      <c r="D101" s="8">
        <f t="shared" ca="1" si="10"/>
        <v>25000</v>
      </c>
      <c r="E101" s="4">
        <f ca="1">_xlfn.NORM.INV(RAND(),Parámetros!$A$16,Parámetros!$B$16)</f>
        <v>36.214154033170217</v>
      </c>
      <c r="F101" s="8">
        <f t="shared" ca="1" si="11"/>
        <v>9053.538508292555</v>
      </c>
      <c r="G101" s="9">
        <f t="shared" ca="1" si="12"/>
        <v>15946.461491707445</v>
      </c>
      <c r="H101" s="4">
        <f ca="1">(Parámetros!$D$21+ (RAND()*(Parámetros!$E$21-Parámetros!$D$21)))*100</f>
        <v>18.172911222311559</v>
      </c>
      <c r="I101" s="8">
        <f t="shared" ca="1" si="13"/>
        <v>4543.2278055778897</v>
      </c>
      <c r="J101" s="9">
        <f t="shared" ca="1" si="14"/>
        <v>11403.233686129555</v>
      </c>
      <c r="K101">
        <f>Parámetros!D122</f>
        <v>0</v>
      </c>
      <c r="L101">
        <f>Parámetros!D124</f>
        <v>0</v>
      </c>
      <c r="M101" s="9">
        <f t="shared" ca="1" si="15"/>
        <v>11403.233686129555</v>
      </c>
      <c r="N101">
        <f>Parámetros!D126</f>
        <v>0</v>
      </c>
      <c r="O101" s="9">
        <f t="shared" ca="1" si="16"/>
        <v>11403.233686129555</v>
      </c>
      <c r="P101">
        <f ca="1">IF(O101&lt;0,0,HLOOKUP(O101,Parámetros!$D$32:$E$33,2,TRUE))</f>
        <v>0.35</v>
      </c>
      <c r="Q101" s="10">
        <f t="shared" ca="1" si="17"/>
        <v>3991.131790145344</v>
      </c>
      <c r="R101" s="18">
        <f t="shared" ca="1" si="18"/>
        <v>7412.1018959842113</v>
      </c>
    </row>
    <row r="102" spans="1:18" x14ac:dyDescent="0.3">
      <c r="A102">
        <f t="shared" si="19"/>
        <v>99</v>
      </c>
      <c r="B102">
        <f ca="1">HLOOKUP(RAND(),Parámetros!$D$4:$E$6,3,TRUE)</f>
        <v>10000</v>
      </c>
      <c r="C102">
        <f ca="1">HLOOKUP(RAND(),Parámetros!$D$8:$F$10,3,TRUE)</f>
        <v>2</v>
      </c>
      <c r="D102" s="8">
        <f t="shared" ca="1" si="10"/>
        <v>20000</v>
      </c>
      <c r="E102" s="4">
        <f ca="1">_xlfn.NORM.INV(RAND(),Parámetros!$A$16,Parámetros!$B$16)</f>
        <v>35.814094595286093</v>
      </c>
      <c r="F102" s="8">
        <f t="shared" ca="1" si="11"/>
        <v>7162.8189190572184</v>
      </c>
      <c r="G102" s="9">
        <f t="shared" ca="1" si="12"/>
        <v>12837.181080942781</v>
      </c>
      <c r="H102" s="4">
        <f ca="1">(Parámetros!$D$21+ (RAND()*(Parámetros!$E$21-Parámetros!$D$21)))*100</f>
        <v>19.41913397900656</v>
      </c>
      <c r="I102" s="8">
        <f t="shared" ca="1" si="13"/>
        <v>3883.8267958013121</v>
      </c>
      <c r="J102" s="9">
        <f t="shared" ca="1" si="14"/>
        <v>8953.3542851414677</v>
      </c>
      <c r="K102">
        <f>Parámetros!D123</f>
        <v>0</v>
      </c>
      <c r="L102">
        <f>Parámetros!D125</f>
        <v>0</v>
      </c>
      <c r="M102" s="9">
        <f t="shared" ca="1" si="15"/>
        <v>8953.3542851414677</v>
      </c>
      <c r="N102">
        <f>Parámetros!D127</f>
        <v>0</v>
      </c>
      <c r="O102" s="9">
        <f t="shared" ca="1" si="16"/>
        <v>8953.3542851414677</v>
      </c>
      <c r="P102">
        <f ca="1">IF(O102&lt;0,0,HLOOKUP(O102,Parámetros!$D$32:$E$33,2,TRUE))</f>
        <v>0.35</v>
      </c>
      <c r="Q102" s="10">
        <f t="shared" ca="1" si="17"/>
        <v>3133.6739997995137</v>
      </c>
      <c r="R102" s="18">
        <f t="shared" ca="1" si="18"/>
        <v>5819.680285341954</v>
      </c>
    </row>
    <row r="103" spans="1:18" x14ac:dyDescent="0.3">
      <c r="A103">
        <f t="shared" si="19"/>
        <v>100</v>
      </c>
      <c r="B103">
        <f ca="1">HLOOKUP(RAND(),Parámetros!$D$4:$E$6,3,TRUE)</f>
        <v>75000</v>
      </c>
      <c r="C103">
        <f ca="1">HLOOKUP(RAND(),Parámetros!$D$8:$F$10,3,TRUE)</f>
        <v>2</v>
      </c>
      <c r="D103" s="8">
        <f t="shared" ca="1" si="10"/>
        <v>150000</v>
      </c>
      <c r="E103" s="4">
        <f ca="1">_xlfn.NORM.INV(RAND(),Parámetros!$A$16,Parámetros!$B$16)</f>
        <v>30.363688229459921</v>
      </c>
      <c r="F103" s="8">
        <f t="shared" ca="1" si="11"/>
        <v>45545.53234418988</v>
      </c>
      <c r="G103" s="9">
        <f t="shared" ca="1" si="12"/>
        <v>104454.46765581012</v>
      </c>
      <c r="H103" s="4">
        <f ca="1">(Parámetros!$D$21+ (RAND()*(Parámetros!$E$21-Parámetros!$D$21)))*100</f>
        <v>10.80406377365494</v>
      </c>
      <c r="I103" s="8">
        <f t="shared" ca="1" si="13"/>
        <v>16206.09566048241</v>
      </c>
      <c r="J103" s="9">
        <f t="shared" ca="1" si="14"/>
        <v>88248.371995327703</v>
      </c>
      <c r="K103">
        <f>Parámetros!D124</f>
        <v>0</v>
      </c>
      <c r="L103">
        <f>Parámetros!D126</f>
        <v>0</v>
      </c>
      <c r="M103" s="9">
        <f t="shared" ca="1" si="15"/>
        <v>88248.371995327703</v>
      </c>
      <c r="N103">
        <f>Parámetros!D128</f>
        <v>0</v>
      </c>
      <c r="O103" s="9">
        <f t="shared" ca="1" si="16"/>
        <v>88248.371995327703</v>
      </c>
      <c r="P103">
        <f ca="1">IF(O103&lt;0,0,HLOOKUP(O103,Parámetros!$D$32:$E$33,2,TRUE))</f>
        <v>0.55000000000000004</v>
      </c>
      <c r="Q103" s="10">
        <f t="shared" ca="1" si="17"/>
        <v>48536.60459743024</v>
      </c>
      <c r="R103" s="18">
        <f t="shared" ca="1" si="18"/>
        <v>39711.767397897464</v>
      </c>
    </row>
  </sheetData>
  <mergeCells count="2">
    <mergeCell ref="B1:R1"/>
    <mergeCell ref="T3:U3"/>
  </mergeCells>
  <hyperlinks>
    <hyperlink ref="T1" location="Indice!A1" display="T de C"/>
  </hyperlink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M1" sqref="M1"/>
    </sheetView>
  </sheetViews>
  <sheetFormatPr baseColWidth="10" defaultRowHeight="14.4" x14ac:dyDescent="0.3"/>
  <cols>
    <col min="1" max="1" width="3" bestFit="1" customWidth="1"/>
    <col min="2" max="2" width="17.21875" bestFit="1" customWidth="1"/>
    <col min="3" max="3" width="16.88671875" bestFit="1" customWidth="1"/>
    <col min="4" max="4" width="16.88671875" customWidth="1"/>
  </cols>
  <sheetData>
    <row r="1" spans="1:13" x14ac:dyDescent="0.3">
      <c r="B1" s="11" t="s">
        <v>63</v>
      </c>
      <c r="C1" s="11"/>
      <c r="D1" s="11"/>
      <c r="E1" s="11"/>
      <c r="I1" s="3" t="s">
        <v>38</v>
      </c>
      <c r="M1" s="20" t="s">
        <v>22</v>
      </c>
    </row>
    <row r="2" spans="1:13" x14ac:dyDescent="0.3">
      <c r="B2" s="3" t="s">
        <v>65</v>
      </c>
      <c r="C2" s="3" t="s">
        <v>66</v>
      </c>
      <c r="D2" s="3" t="s">
        <v>68</v>
      </c>
      <c r="E2" s="3" t="s">
        <v>67</v>
      </c>
    </row>
    <row r="3" spans="1:13" x14ac:dyDescent="0.3">
      <c r="A3">
        <v>1</v>
      </c>
      <c r="B3" s="9">
        <f ca="1">PyGSimulation!U4</f>
        <v>-1607.6955303266759</v>
      </c>
      <c r="C3" s="9">
        <f ca="1">B3+PyGSimulation!$U$13</f>
        <v>4079.8086711413343</v>
      </c>
      <c r="D3" s="19">
        <f ca="1">(B3+C3)/2</f>
        <v>1236.0565704073292</v>
      </c>
      <c r="E3">
        <f ca="1">COUNTIFS(PyGSimulation!$R$4:$R$103,"&gt;="&amp;RiskProfile!$B3,PyGSimulation!$R$4:$R$103,"&lt;"&amp;RiskProfile!$C3)</f>
        <v>2</v>
      </c>
    </row>
    <row r="4" spans="1:13" x14ac:dyDescent="0.3">
      <c r="A4">
        <v>2</v>
      </c>
      <c r="B4" s="9">
        <f ca="1">C3</f>
        <v>4079.8086711413343</v>
      </c>
      <c r="C4" s="9">
        <f ca="1">B4+PyGSimulation!$U$13</f>
        <v>9767.3128726093455</v>
      </c>
      <c r="D4" s="19">
        <f t="shared" ref="D4:D12" ca="1" si="0">(B4+C4)/2</f>
        <v>6923.5607718753399</v>
      </c>
      <c r="E4">
        <f ca="1">COUNTIFS(PyGSimulation!$R$4:$R$103,"&gt;="&amp;RiskProfile!$B4,PyGSimulation!$R$4:$R$103,"&lt;"&amp;RiskProfile!$C4)</f>
        <v>67</v>
      </c>
    </row>
    <row r="5" spans="1:13" x14ac:dyDescent="0.3">
      <c r="A5">
        <v>3</v>
      </c>
      <c r="B5" s="9">
        <f t="shared" ref="B5:B12" ca="1" si="1">C4</f>
        <v>9767.3128726093455</v>
      </c>
      <c r="C5" s="9">
        <f ca="1">B5+PyGSimulation!$U$13</f>
        <v>15454.817074077357</v>
      </c>
      <c r="D5" s="19">
        <f t="shared" ca="1" si="0"/>
        <v>12611.064973343351</v>
      </c>
      <c r="E5">
        <f ca="1">COUNTIFS(PyGSimulation!$R$4:$R$103,"&gt;="&amp;RiskProfile!$B5,PyGSimulation!$R$4:$R$103,"&lt;"&amp;RiskProfile!$C5)</f>
        <v>3</v>
      </c>
    </row>
    <row r="6" spans="1:13" x14ac:dyDescent="0.3">
      <c r="A6">
        <v>4</v>
      </c>
      <c r="B6" s="9">
        <f t="shared" ca="1" si="1"/>
        <v>15454.817074077357</v>
      </c>
      <c r="C6" s="9">
        <f ca="1">B6+PyGSimulation!$U$13</f>
        <v>21142.321275545368</v>
      </c>
      <c r="D6" s="19">
        <f t="shared" ca="1" si="0"/>
        <v>18298.56917481136</v>
      </c>
      <c r="E6">
        <f ca="1">COUNTIFS(PyGSimulation!$R$4:$R$103,"&gt;="&amp;RiskProfile!$B6,PyGSimulation!$R$4:$R$103,"&lt;"&amp;RiskProfile!$C6)</f>
        <v>0</v>
      </c>
    </row>
    <row r="7" spans="1:13" x14ac:dyDescent="0.3">
      <c r="A7">
        <v>5</v>
      </c>
      <c r="B7" s="9">
        <f t="shared" ca="1" si="1"/>
        <v>21142.321275545368</v>
      </c>
      <c r="C7" s="9">
        <f ca="1">B7+PyGSimulation!$U$13</f>
        <v>26829.825477013379</v>
      </c>
      <c r="D7" s="19">
        <f t="shared" ca="1" si="0"/>
        <v>23986.073376279375</v>
      </c>
      <c r="E7">
        <f ca="1">COUNTIFS(PyGSimulation!$R$4:$R$103,"&gt;="&amp;RiskProfile!$B7,PyGSimulation!$R$4:$R$103,"&lt;"&amp;RiskProfile!$C7)</f>
        <v>3</v>
      </c>
    </row>
    <row r="8" spans="1:13" x14ac:dyDescent="0.3">
      <c r="A8">
        <v>6</v>
      </c>
      <c r="B8" s="9">
        <f t="shared" ca="1" si="1"/>
        <v>26829.825477013379</v>
      </c>
      <c r="C8" s="9">
        <f ca="1">B8+PyGSimulation!$U$13</f>
        <v>32517.32967848139</v>
      </c>
      <c r="D8" s="19">
        <f t="shared" ca="1" si="0"/>
        <v>29673.577577747383</v>
      </c>
      <c r="E8">
        <f ca="1">COUNTIFS(PyGSimulation!$R$4:$R$103,"&gt;="&amp;RiskProfile!$B8,PyGSimulation!$R$4:$R$103,"&lt;"&amp;RiskProfile!$C8)</f>
        <v>9</v>
      </c>
    </row>
    <row r="9" spans="1:13" x14ac:dyDescent="0.3">
      <c r="A9">
        <v>7</v>
      </c>
      <c r="B9" s="9">
        <f t="shared" ca="1" si="1"/>
        <v>32517.32967848139</v>
      </c>
      <c r="C9" s="9">
        <f ca="1">B9+PyGSimulation!$U$13</f>
        <v>38204.833879949401</v>
      </c>
      <c r="D9" s="19">
        <f t="shared" ca="1" si="0"/>
        <v>35361.081779215398</v>
      </c>
      <c r="E9">
        <f ca="1">COUNTIFS(PyGSimulation!$R$4:$R$103,"&gt;="&amp;RiskProfile!$B9,PyGSimulation!$R$4:$R$103,"&lt;"&amp;RiskProfile!$C9)</f>
        <v>6</v>
      </c>
    </row>
    <row r="10" spans="1:13" x14ac:dyDescent="0.3">
      <c r="A10">
        <v>8</v>
      </c>
      <c r="B10" s="9">
        <f t="shared" ca="1" si="1"/>
        <v>38204.833879949401</v>
      </c>
      <c r="C10" s="9">
        <f ca="1">B10+PyGSimulation!$U$13</f>
        <v>43892.338081417409</v>
      </c>
      <c r="D10" s="19">
        <f t="shared" ca="1" si="0"/>
        <v>41048.585980683405</v>
      </c>
      <c r="E10">
        <f ca="1">COUNTIFS(PyGSimulation!$R$4:$R$103,"&gt;="&amp;RiskProfile!$B10,PyGSimulation!$R$4:$R$103,"&lt;"&amp;RiskProfile!$C10)</f>
        <v>5</v>
      </c>
    </row>
    <row r="11" spans="1:13" x14ac:dyDescent="0.3">
      <c r="A11">
        <v>9</v>
      </c>
      <c r="B11" s="9">
        <f t="shared" ca="1" si="1"/>
        <v>43892.338081417409</v>
      </c>
      <c r="C11" s="9">
        <f ca="1">B11+PyGSimulation!$U$13</f>
        <v>49579.842282885416</v>
      </c>
      <c r="D11" s="19">
        <f t="shared" ca="1" si="0"/>
        <v>46736.090182151413</v>
      </c>
      <c r="E11">
        <f ca="1">COUNTIFS(PyGSimulation!$R$4:$R$103,"&gt;="&amp;RiskProfile!$B11,PyGSimulation!$R$4:$R$103,"&lt;"&amp;RiskProfile!$C11)</f>
        <v>3</v>
      </c>
    </row>
    <row r="12" spans="1:13" x14ac:dyDescent="0.3">
      <c r="A12">
        <v>10</v>
      </c>
      <c r="B12" s="9">
        <f t="shared" ca="1" si="1"/>
        <v>49579.842282885416</v>
      </c>
      <c r="C12" s="9">
        <f ca="1">B12+PyGSimulation!$U$13</f>
        <v>55267.346484353424</v>
      </c>
      <c r="D12" s="19">
        <f t="shared" ca="1" si="0"/>
        <v>52423.59438361942</v>
      </c>
      <c r="E12">
        <f ca="1">COUNTIFS(PyGSimulation!$R$4:$R$103,"&gt;="&amp;RiskProfile!$B12,PyGSimulation!$R$4:$R$103,"&lt;"&amp;RiskProfile!$C12)</f>
        <v>1</v>
      </c>
    </row>
  </sheetData>
  <mergeCells count="1">
    <mergeCell ref="B1:E1"/>
  </mergeCells>
  <hyperlinks>
    <hyperlink ref="M1" location="Indice!A1" display="T de 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Indice</vt:lpstr>
      <vt:lpstr>Parámetros</vt:lpstr>
      <vt:lpstr>PyGSimulation</vt:lpstr>
      <vt:lpstr>RiskProfile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2024-06-16T23:37:49Z</dcterms:created>
  <dcterms:modified xsi:type="dcterms:W3CDTF">2024-06-17T23:15:45Z</dcterms:modified>
</cp:coreProperties>
</file>