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OneDrive - Microsoft\Documents\GitHub\DataAnalyst\Tecniche avanzate Data Analysis con Excel\"/>
    </mc:Choice>
  </mc:AlternateContent>
  <xr:revisionPtr revIDLastSave="0" documentId="8_{D6F69B69-5C9B-4EE4-80E7-5EC33D64AC74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paziCampionari" sheetId="1" r:id="rId1"/>
    <sheet name="SpaziCampCombPerm" sheetId="2" r:id="rId2"/>
    <sheet name="1esempioProb" sheetId="3" r:id="rId3"/>
    <sheet name="2esempioProb" sheetId="4" r:id="rId4"/>
    <sheet name="Esercizio1" sheetId="6" r:id="rId5"/>
    <sheet name="ProbCondiz" sheetId="5" r:id="rId6"/>
    <sheet name="ProbCondPivot" sheetId="7" r:id="rId7"/>
  </sheets>
  <definedNames>
    <definedName name="_xlnm._FilterDatabase" localSheetId="1" hidden="1">SpaziCampCombPerm!$G$9:$H$9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H15" i="7"/>
  <c r="H14" i="7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" i="7"/>
  <c r="B19" i="5"/>
  <c r="B16" i="5"/>
  <c r="B15" i="5"/>
  <c r="D8" i="5"/>
  <c r="D7" i="5"/>
  <c r="B17" i="5" s="1"/>
  <c r="C9" i="5"/>
  <c r="B9" i="5"/>
  <c r="B18" i="5" s="1"/>
  <c r="B45" i="6"/>
  <c r="B38" i="6"/>
  <c r="B37" i="6"/>
  <c r="B36" i="6"/>
  <c r="B34" i="6"/>
  <c r="C31" i="6" s="1"/>
  <c r="B21" i="6"/>
  <c r="B20" i="6"/>
  <c r="B19" i="6"/>
  <c r="B18" i="6"/>
  <c r="B17" i="6"/>
  <c r="B16" i="6"/>
  <c r="C6" i="6"/>
  <c r="C7" i="6"/>
  <c r="C8" i="6"/>
  <c r="C9" i="6"/>
  <c r="C10" i="6"/>
  <c r="C11" i="6"/>
  <c r="C12" i="6"/>
  <c r="C5" i="6"/>
  <c r="J36" i="4"/>
  <c r="F11" i="4"/>
  <c r="G11" i="3"/>
  <c r="G10" i="3"/>
  <c r="G9" i="3"/>
  <c r="G8" i="3"/>
  <c r="G7" i="3"/>
  <c r="G6" i="3"/>
  <c r="H19" i="7"/>
  <c r="H18" i="7"/>
  <c r="H17" i="7"/>
  <c r="H16" i="7"/>
  <c r="H13" i="7"/>
  <c r="H12" i="7"/>
  <c r="H11" i="7"/>
  <c r="H10" i="7"/>
  <c r="D9" i="5" l="1"/>
  <c r="B14" i="5" s="1"/>
  <c r="C30" i="6"/>
  <c r="C34" i="6"/>
  <c r="C33" i="6"/>
  <c r="C32" i="6"/>
  <c r="G12" i="3"/>
  <c r="B30" i="2"/>
  <c r="F25" i="2"/>
  <c r="F24" i="2"/>
  <c r="F23" i="2"/>
  <c r="F22" i="2"/>
  <c r="F21" i="2"/>
  <c r="F20" i="2"/>
  <c r="E9" i="2"/>
  <c r="C26" i="1"/>
  <c r="G13" i="1"/>
  <c r="G14" i="1"/>
  <c r="G15" i="1"/>
  <c r="G16" i="1"/>
  <c r="G17" i="1"/>
  <c r="G12" i="1"/>
  <c r="F13" i="1"/>
  <c r="F14" i="1"/>
  <c r="F15" i="1"/>
  <c r="F16" i="1"/>
  <c r="F17" i="1"/>
  <c r="F12" i="1"/>
  <c r="E12" i="1"/>
  <c r="E13" i="1"/>
  <c r="E14" i="1"/>
  <c r="E15" i="1"/>
  <c r="E16" i="1"/>
  <c r="E17" i="1"/>
  <c r="C12" i="1"/>
  <c r="D12" i="1"/>
  <c r="B12" i="1"/>
  <c r="D13" i="1"/>
  <c r="D14" i="1"/>
  <c r="D15" i="1"/>
  <c r="D16" i="1"/>
  <c r="D17" i="1"/>
  <c r="C13" i="1"/>
  <c r="C14" i="1"/>
  <c r="C15" i="1"/>
  <c r="C16" i="1"/>
  <c r="C17" i="1"/>
  <c r="B13" i="1"/>
  <c r="B14" i="1"/>
  <c r="B15" i="1"/>
  <c r="B16" i="1"/>
  <c r="B17" i="1"/>
  <c r="G11" i="1"/>
  <c r="D11" i="1"/>
  <c r="E11" i="1" s="1"/>
  <c r="F11" i="1" s="1"/>
  <c r="C11" i="1"/>
  <c r="B11" i="1"/>
  <c r="A17" i="1"/>
  <c r="A14" i="1"/>
  <c r="A15" i="1" s="1"/>
  <c r="A16" i="1" s="1"/>
  <c r="A13" i="1"/>
  <c r="B13" i="5" l="1"/>
</calcChain>
</file>

<file path=xl/sharedStrings.xml><?xml version="1.0" encoding="utf-8"?>
<sst xmlns="http://schemas.openxmlformats.org/spreadsheetml/2006/main" count="456" uniqueCount="145">
  <si>
    <t>Spazi campionari</t>
  </si>
  <si>
    <t>Lancio di una moneta = (T,C)</t>
  </si>
  <si>
    <t>Esito di una partita = (Vincita, Perdita, Pareggio)</t>
  </si>
  <si>
    <t>Lancio di due monete = (T,T) (T,C) (C,T) (C,C)</t>
  </si>
  <si>
    <t>Lancio di un dato = (1,2,3,4,5,6)</t>
  </si>
  <si>
    <t>L'insieme di tutti i possibili outcome (scenari) di un esperimento. Non è sempre possibile listare lo spazio campionario. Eccoti alcuni esempi:</t>
  </si>
  <si>
    <t>Ti mostro la costruzione di una tabella per lo spazio campionario del lancio di due dadi</t>
  </si>
  <si>
    <t>Il lancio di due dadi? È già più "complicato", come altri spazi campionari che pur essendo finiti non sempre semplici da costruire. In questo può aiutarci la costruzione di diagrammi ad albero</t>
  </si>
  <si>
    <t>Lancio</t>
  </si>
  <si>
    <t>Conteggiare i punti dello spazio campionario è quindi più semplice così: ad esempio ti è possibile rispondere a quante combinazioni hanno somma 5</t>
  </si>
  <si>
    <t>Se conteggio le combinazioni in rosa, sono n su 36, dunque la probabilità è di 4/36 = 1/9</t>
  </si>
  <si>
    <t>In generale per un esperimento costituito da più tentativi, l'entità dello spazio campionario si elevando il numero di possibili outcome di ciascun tentativo alla potenza del numero di tentativi</t>
  </si>
  <si>
    <t>Esempio: lancio di 4 monete, ciascun lancio ha 6 possibili outcome dunque la dimensione dello spazio campionario è di 6^4</t>
  </si>
  <si>
    <t>Numero di lanci</t>
  </si>
  <si>
    <t xml:space="preserve">Numero di outcome </t>
  </si>
  <si>
    <t>Spazio campionario</t>
  </si>
  <si>
    <t>A volte la costruzione del sample space è regolata da combinazioni e permutazioni: ricorda che per le permutazioni l'ordine conta</t>
  </si>
  <si>
    <t>Pantalone cuoco</t>
  </si>
  <si>
    <t>Casacca cuoco</t>
  </si>
  <si>
    <t>Pantalone cameriere</t>
  </si>
  <si>
    <t>Camicia cameriere</t>
  </si>
  <si>
    <t>Capi</t>
  </si>
  <si>
    <t>Prezzi scontati</t>
  </si>
  <si>
    <t>Permutazioni</t>
  </si>
  <si>
    <t>In questo caso per cominciare le tue valutazioni ti sarà utile sapere come calcolare la dimensione dello spazio campionario e come crearlo: come avrai intuito, si tratta di combinazioni</t>
  </si>
  <si>
    <t>Combinazioni</t>
  </si>
  <si>
    <t>Possibili combinazioni</t>
  </si>
  <si>
    <t>Utilizzeremo la funzione COMBIN (per le permutazioni sarà PERMUT)</t>
  </si>
  <si>
    <t xml:space="preserve">Ti mostro un esempio da un negozio di abbigliamento tecnico per la ristorazione che abbia prodotto un certo esubero di capi e voglia proporre tutti i possibili lotti sul mercato da 2 capi </t>
  </si>
  <si>
    <t>Possibili combinazioni prezzo</t>
  </si>
  <si>
    <t>FUNZIONE COMBIN</t>
  </si>
  <si>
    <t>FUNZIONE PERMUT</t>
  </si>
  <si>
    <t>Per un matrimonio sono state selezionate 10 canzoni di cui solo 5 verranno suonate. Individua il numero di possibili arrangiamenti (l'ordine conta!).</t>
  </si>
  <si>
    <t>Spazi campionari con combinazioni e permutazioni</t>
  </si>
  <si>
    <t>Data</t>
  </si>
  <si>
    <t>GG della settimana</t>
  </si>
  <si>
    <t>N° auto</t>
  </si>
  <si>
    <t>Sabato</t>
  </si>
  <si>
    <t>Numero auto</t>
  </si>
  <si>
    <t>Frequenza</t>
  </si>
  <si>
    <t>Domenica</t>
  </si>
  <si>
    <t>Lunedì</t>
  </si>
  <si>
    <t>Martedì</t>
  </si>
  <si>
    <t>Mercoledì</t>
  </si>
  <si>
    <t>Giovedì</t>
  </si>
  <si>
    <t>Venerdì</t>
  </si>
  <si>
    <t>Grand Total</t>
  </si>
  <si>
    <t>Numero auto in autolavaggio in orario pausa pranzo (12-13)</t>
  </si>
  <si>
    <t>Frequenza percentuale</t>
  </si>
  <si>
    <t>Torniamo ad un esempio già visto per parlare di probabilità</t>
  </si>
  <si>
    <t>Probabilità evento in giallo: 35%</t>
  </si>
  <si>
    <t xml:space="preserve">Se consideriamo quindi questa distribuzione di frequenza come un sample space di 90 punti, possiamo utilizzare la frequenza percentuale per </t>
  </si>
  <si>
    <t>rispondere ad alcune domande, come ad esempio:</t>
  </si>
  <si>
    <t>Probabilità di avere la presenza di più di 2 auto? ci troveremo di fronte alla seguente risposta:</t>
  </si>
  <si>
    <t>Esempio probabilità</t>
  </si>
  <si>
    <t>In questo esempio vorremo vedere l'applicazione della probabilità alla costruzione di un sample space con diagramma</t>
  </si>
  <si>
    <t>preparazione dell'esame orale.</t>
  </si>
  <si>
    <t>In particolare, un'università vuole stimare i tempi di studio necessari per il completamento di un corso per fornirli ai propri studenti iscritti al primo anno.</t>
  </si>
  <si>
    <t>Si vuole stimare la probabilità di concludere la preparazione in 1 mese</t>
  </si>
  <si>
    <t>Numero possibili outcome per preparazione orale</t>
  </si>
  <si>
    <t>Numero possibili outcome per preparazione esercitazione</t>
  </si>
  <si>
    <t>Inseriamo un diagramma da Smart Art nella sezione dedicata ai grafici di gerarchia</t>
  </si>
  <si>
    <t>I dati a disposizione dell'università indicano che i tempi si componongono di circa 1-2 settimane per la preparazione dell'esercitazione tecnica, 1-4 settimane per la preparazione</t>
  </si>
  <si>
    <t>5 abbinamenti su 8 rispettano il criterio della preparazione entro un mese: la probabilità è del:</t>
  </si>
  <si>
    <t>Probabilità condizionata</t>
  </si>
  <si>
    <t>Costruiamo lo spazio campionario costruito dal triplo lancio di una moneta: come puoi immaginare il numero di elementi dello spazio campionario è 2^3</t>
  </si>
  <si>
    <t>(Testa,Croce,Testa)</t>
  </si>
  <si>
    <t>(Testa, Testa, Croce)</t>
  </si>
  <si>
    <t>(Croce, Croce, Testa)</t>
  </si>
  <si>
    <t>(Croce, Testa, Croce)</t>
  </si>
  <si>
    <t>(Testa,Croce,Croce)</t>
  </si>
  <si>
    <t>(Croce, Croce, Croce)</t>
  </si>
  <si>
    <t>(Testa,Testa,Testa)</t>
  </si>
  <si>
    <t>(Croce,Testa,Testa)</t>
  </si>
  <si>
    <t>Probabilità di ciascun punto</t>
  </si>
  <si>
    <t>Numero teste</t>
  </si>
  <si>
    <t>Numero croci</t>
  </si>
  <si>
    <t>Rispondiamo ad alcune probabilità di eventi</t>
  </si>
  <si>
    <t>Probabilità di 3 T</t>
  </si>
  <si>
    <t>Probabilità di 2 C</t>
  </si>
  <si>
    <t>Probabilità d 1 T</t>
  </si>
  <si>
    <t>Evento</t>
  </si>
  <si>
    <t>Probabilità</t>
  </si>
  <si>
    <t>Probabilità di 0 T</t>
  </si>
  <si>
    <t>Probabilità di almeno 1 T</t>
  </si>
  <si>
    <t>Probabilità di almeno 2 C</t>
  </si>
  <si>
    <t>Esercizio1</t>
  </si>
  <si>
    <t xml:space="preserve">Ricordiamo ora le seguenti leggi di probabilità:
</t>
  </si>
  <si>
    <t>P(A U B) = P(A) + P(B) - P(A ∩ B) se gli eventi non sono mutualmente esclusivi</t>
  </si>
  <si>
    <t>P(A U B) = P(A) + P(B) se gli eventi  sono mutualmente esclusivi</t>
  </si>
  <si>
    <t>Concerto</t>
  </si>
  <si>
    <t>Presentazione libro</t>
  </si>
  <si>
    <t>Piece teatrale</t>
  </si>
  <si>
    <t>StandUpcComedy</t>
  </si>
  <si>
    <t>Numero date</t>
  </si>
  <si>
    <t>Eventi mutualmente esclusivi</t>
  </si>
  <si>
    <t>Probabilità di andare a concerto o presentazione del libro</t>
  </si>
  <si>
    <t>Probabilità di non andare a una piece teatrale</t>
  </si>
  <si>
    <t>Probabilità StandUpComedy o Concertp</t>
  </si>
  <si>
    <t>Travel survey of people who visit Seattle</t>
  </si>
  <si>
    <t>Eventi non mutualmente esclusivi</t>
  </si>
  <si>
    <t>Iscrizione a statistica</t>
  </si>
  <si>
    <t>Iscrizione a Python course</t>
  </si>
  <si>
    <t>Iscrizione a entrambi</t>
  </si>
  <si>
    <t>Probabilità iscrizione a statistica o a Python Course</t>
  </si>
  <si>
    <t>La probabilità di un evento dato il fatto che è già avvenuto un altro evento</t>
  </si>
  <si>
    <t>Abbonamenti studenti</t>
  </si>
  <si>
    <t>Non abb. Spotify</t>
  </si>
  <si>
    <t>Abbonato Spotify</t>
  </si>
  <si>
    <t>Abbonato Netflix</t>
  </si>
  <si>
    <t>Non abb. Netflix</t>
  </si>
  <si>
    <t>Totale</t>
  </si>
  <si>
    <t>Calcola le seguenti probabilità</t>
  </si>
  <si>
    <t>P(S)</t>
  </si>
  <si>
    <t>P(N)</t>
  </si>
  <si>
    <t>P(S|N)</t>
  </si>
  <si>
    <t>P(N|S)</t>
  </si>
  <si>
    <t>Ricordiamo la formula: P(A|B) = P(A ∩ B)/ P(B)</t>
  </si>
  <si>
    <t>Facciamo qualche esempio di calcolo su una tabella di probabilità congiunta</t>
  </si>
  <si>
    <t>P(not S)</t>
  </si>
  <si>
    <t>P(not N)</t>
  </si>
  <si>
    <t>P(S|not N)</t>
  </si>
  <si>
    <t>Probabilità condizionata con Pivot</t>
  </si>
  <si>
    <t>Analizziamo i risultati di due mense</t>
  </si>
  <si>
    <t>Scuole medie Kennedy</t>
  </si>
  <si>
    <t>Scuole medie Montale</t>
  </si>
  <si>
    <t>Intervistato</t>
  </si>
  <si>
    <t>Istituto</t>
  </si>
  <si>
    <t>Catering Rossi</t>
  </si>
  <si>
    <t>ABC Mense</t>
  </si>
  <si>
    <t>Catering</t>
  </si>
  <si>
    <t>Row Labels</t>
  </si>
  <si>
    <t>Count of Catering</t>
  </si>
  <si>
    <t>Column Labels</t>
  </si>
  <si>
    <t>P che uno studente del campione sia della Scuola Kennedy</t>
  </si>
  <si>
    <t>P che uno studente del campione sia della Scuola Montale</t>
  </si>
  <si>
    <t>P che uno studente abbia scelto ABC mense</t>
  </si>
  <si>
    <t>P che uno studente abbia scelto Catering Rossi</t>
  </si>
  <si>
    <t>P che uno studente abbia scelto Catering Rossi alla Kennedy</t>
  </si>
  <si>
    <t>P che uno studente abbia scelto Catering Rossi alla Montale</t>
  </si>
  <si>
    <t>P che uno studente NON abbia scelto ABC mense</t>
  </si>
  <si>
    <t>P che uno studente NON abbia scelto Catering Rossi</t>
  </si>
  <si>
    <t>P che uno studente abbia scelto ABC mense alla Kennedy</t>
  </si>
  <si>
    <t>P che uno studente abbia scelto ABC mense alla Montale</t>
  </si>
  <si>
    <t>&gt;2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</si>
</sst>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\d\d\d\d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5" fillId="8" borderId="1">
      <alignment wrapText="1"/>
    </xf>
    <xf numFmtId="0" fontId="5" fillId="8" borderId="1">
      <alignment horizontal="centerContinuous" wrapText="1"/>
    </xf>
    <xf numFmtId="0" fontId="7" fillId="9" borderId="1">
      <alignment wrapText="1"/>
    </xf>
    <xf numFmtId="0" fontId="7" fillId="9" borderId="1">
      <alignment horizontal="centerContinuous" wrapText="1"/>
    </xf>
    <xf numFmtId="0" fontId="7" fillId="10" borderId="1">
      <alignment wrapText="1"/>
    </xf>
    <xf numFmtId="0" fontId="7" fillId="10" borderId="1">
      <alignment horizontal="centerContinuous" wrapText="1"/>
    </xf>
    <xf numFmtId="0" fontId="6" fillId="0" borderId="0"/>
    <xf numFmtId="0" fontId="5" fillId="8" borderId="4" applyBorder="0">
      <alignment horizontal="centerContinuous" wrapText="1"/>
    </xf>
  </cellStyleXfs>
  <cellXfs count="44">
    <xf numFmtId="0" fontId="0" fillId="0" borderId="0" xfId="0"/>
    <xf numFmtId="0" fontId="0" fillId="3" borderId="0" xfId="0" applyFill="1"/>
    <xf numFmtId="0" fontId="3" fillId="3" borderId="0" xfId="0" applyFont="1" applyFill="1"/>
    <xf numFmtId="0" fontId="3" fillId="4" borderId="0" xfId="0" applyFont="1" applyFill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3" fillId="3" borderId="0" xfId="0" applyFont="1" applyFill="1" applyAlignment="1">
      <alignment horizontal="left"/>
    </xf>
    <xf numFmtId="0" fontId="0" fillId="6" borderId="0" xfId="0" applyFill="1"/>
    <xf numFmtId="0" fontId="2" fillId="6" borderId="0" xfId="0" applyFont="1" applyFill="1"/>
    <xf numFmtId="164" fontId="0" fillId="0" borderId="1" xfId="0" applyNumberFormat="1" applyBorder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vertical="top" wrapText="1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3" fillId="7" borderId="2" xfId="0" applyFont="1" applyFill="1" applyBorder="1"/>
    <xf numFmtId="9" fontId="0" fillId="0" borderId="0" xfId="1" applyFont="1"/>
    <xf numFmtId="9" fontId="3" fillId="7" borderId="3" xfId="1" applyFont="1" applyFill="1" applyBorder="1"/>
    <xf numFmtId="9" fontId="0" fillId="2" borderId="0" xfId="1" applyFont="1" applyFill="1"/>
    <xf numFmtId="10" fontId="0" fillId="2" borderId="0" xfId="0" applyNumberFormat="1" applyFill="1"/>
    <xf numFmtId="0" fontId="2" fillId="6" borderId="0" xfId="0" applyFont="1" applyFill="1" applyAlignment="1">
      <alignment wrapText="1"/>
    </xf>
    <xf numFmtId="0" fontId="0" fillId="0" borderId="1" xfId="0" applyBorder="1" applyAlignment="1">
      <alignment wrapText="1"/>
    </xf>
    <xf numFmtId="9" fontId="0" fillId="0" borderId="1" xfId="0" applyNumberFormat="1" applyBorder="1"/>
    <xf numFmtId="9" fontId="0" fillId="2" borderId="1" xfId="0" applyNumberFormat="1" applyFill="1" applyBorder="1" applyAlignment="1">
      <alignment wrapText="1"/>
    </xf>
    <xf numFmtId="9" fontId="0" fillId="2" borderId="1" xfId="0" applyNumberFormat="1" applyFill="1" applyBorder="1"/>
    <xf numFmtId="0" fontId="0" fillId="0" borderId="0" xfId="0" applyAlignment="1">
      <alignment wrapText="1"/>
    </xf>
    <xf numFmtId="0" fontId="0" fillId="0" borderId="5" xfId="0" applyBorder="1"/>
    <xf numFmtId="9" fontId="0" fillId="0" borderId="1" xfId="1" applyFont="1" applyBorder="1"/>
    <xf numFmtId="0" fontId="0" fillId="2" borderId="0" xfId="0" applyFill="1"/>
    <xf numFmtId="0" fontId="3" fillId="0" borderId="1" xfId="0" applyFont="1" applyBorder="1"/>
    <xf numFmtId="0" fontId="0" fillId="3" borderId="1" xfId="0" applyFill="1" applyBorder="1"/>
    <xf numFmtId="0" fontId="0" fillId="3" borderId="6" xfId="0" applyFill="1" applyBorder="1"/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3" fillId="3" borderId="0" xfId="0" applyFont="1" applyFill="1" applyAlignment="1">
      <alignment horizontal="center"/>
    </xf>
    <xf numFmtId="166" fontId="0" fillId="11" borderId="7" xfId="0" applyNumberFormat="1" applyFill="1" applyBorder="1"/>
    <xf numFmtId="0" fontId="0" fillId="0" borderId="0" xfId="0" applyAlignment="1">
      <alignment horizontal="center" vertical="center"/>
    </xf>
  </cellXfs>
  <cellStyles count="10">
    <cellStyle name="DarkBlueLabel" xfId="2" xr:uid="{BC1C85D8-0A12-40F4-BA33-32711C2C9B2F}"/>
    <cellStyle name="DarkBlueLabelCentered" xfId="3" xr:uid="{B8F4149F-80AD-4D97-8388-82AD2D589C88}"/>
    <cellStyle name="GreenLabel" xfId="4" xr:uid="{89DE0D6F-78FD-420D-8204-5C7C9946D852}"/>
    <cellStyle name="GreenLabelCentered" xfId="5" xr:uid="{546F01C0-D8C3-4DAF-B0C0-A05BA0F5B84B}"/>
    <cellStyle name="LightYellowLabel" xfId="6" xr:uid="{A9CE6F5B-2EF4-42F3-BAB4-3CBDDA2A214D}"/>
    <cellStyle name="LightYellowLabelCentered" xfId="7" xr:uid="{7838B682-E3E1-4EB1-A3A8-07FDC0D7928C}"/>
    <cellStyle name="Normal 2" xfId="8" xr:uid="{223CE2F6-C456-48CC-B153-326082349123}"/>
    <cellStyle name="Normale" xfId="0" builtinId="0"/>
    <cellStyle name="Percentuale" xfId="1" builtinId="5"/>
    <cellStyle name="Style 1" xfId="9" xr:uid="{8C5B7DFE-C448-42FA-A305-68A29C7CF6ED}"/>
  </cellStyles>
  <dxfs count="0"/>
  <tableStyles count="0" defaultTableStyle="TableStyleMedium2" defaultPivotStyle="PivotStyleLight16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7D547D3-54C5-45BA-B242-5B0E91DC1AF0}" type="doc">
      <dgm:prSet loTypeId="urn:microsoft.com/office/officeart/2005/8/layout/hierarchy5" loCatId="hierarchy" qsTypeId="urn:microsoft.com/office/officeart/2005/8/quickstyle/simple3" qsCatId="simple" csTypeId="urn:microsoft.com/office/officeart/2005/8/colors/accent1_2" csCatId="accent1" phldr="1"/>
      <dgm:spPr/>
      <dgm:t>
        <a:bodyPr/>
        <a:lstStyle/>
        <a:p>
          <a:endParaRPr lang="it-IT"/>
        </a:p>
      </dgm:t>
    </dgm:pt>
    <dgm:pt modelId="{8C6858E2-9DA4-473F-AEC1-2A4AF27F0381}">
      <dgm:prSet phldrT="[Text]"/>
      <dgm:spPr/>
      <dgm:t>
        <a:bodyPr/>
        <a:lstStyle/>
        <a:p>
          <a:r>
            <a:rPr lang="it-IT"/>
            <a:t>Inizio</a:t>
          </a:r>
        </a:p>
        <a:p>
          <a:endParaRPr lang="it-IT"/>
        </a:p>
      </dgm:t>
    </dgm:pt>
    <dgm:pt modelId="{753FCB04-5CBB-43EA-B930-882B3DFE6A0E}" type="parTrans" cxnId="{D165FC54-A7B7-479F-B75A-76A1CFD7C426}">
      <dgm:prSet/>
      <dgm:spPr/>
      <dgm:t>
        <a:bodyPr/>
        <a:lstStyle/>
        <a:p>
          <a:endParaRPr lang="it-IT"/>
        </a:p>
      </dgm:t>
    </dgm:pt>
    <dgm:pt modelId="{1E1A7F82-FCA7-427A-9E58-8D52BC9653A9}" type="sibTrans" cxnId="{D165FC54-A7B7-479F-B75A-76A1CFD7C426}">
      <dgm:prSet/>
      <dgm:spPr/>
      <dgm:t>
        <a:bodyPr/>
        <a:lstStyle/>
        <a:p>
          <a:endParaRPr lang="it-IT"/>
        </a:p>
      </dgm:t>
    </dgm:pt>
    <dgm:pt modelId="{590E4225-4882-41BF-B6EB-9E1031C9264A}">
      <dgm:prSet phldrT="[Text]"/>
      <dgm:spPr/>
      <dgm:t>
        <a:bodyPr/>
        <a:lstStyle/>
        <a:p>
          <a:r>
            <a:rPr lang="it-IT"/>
            <a:t>1 settimana</a:t>
          </a:r>
        </a:p>
      </dgm:t>
    </dgm:pt>
    <dgm:pt modelId="{135D8AFE-054D-46A0-9919-F48137F3C429}" type="parTrans" cxnId="{1AE49E5C-C849-412E-8515-F87364FD31AA}">
      <dgm:prSet/>
      <dgm:spPr/>
      <dgm:t>
        <a:bodyPr/>
        <a:lstStyle/>
        <a:p>
          <a:endParaRPr lang="it-IT"/>
        </a:p>
      </dgm:t>
    </dgm:pt>
    <dgm:pt modelId="{DAFF7414-0A95-4666-A18F-31D151DF2C37}" type="sibTrans" cxnId="{1AE49E5C-C849-412E-8515-F87364FD31AA}">
      <dgm:prSet/>
      <dgm:spPr/>
      <dgm:t>
        <a:bodyPr/>
        <a:lstStyle/>
        <a:p>
          <a:endParaRPr lang="it-IT"/>
        </a:p>
      </dgm:t>
    </dgm:pt>
    <dgm:pt modelId="{EBBBC87F-CA1B-4E22-8221-1F216049AC39}">
      <dgm:prSet phldrT="[Text]"/>
      <dgm:spPr/>
      <dgm:t>
        <a:bodyPr/>
        <a:lstStyle/>
        <a:p>
          <a:r>
            <a:rPr lang="it-IT"/>
            <a:t>1 settimana</a:t>
          </a:r>
        </a:p>
      </dgm:t>
    </dgm:pt>
    <dgm:pt modelId="{9B506472-4698-4510-8E68-B5404F854188}" type="parTrans" cxnId="{93C965E7-6442-4858-A49A-F07F74806418}">
      <dgm:prSet/>
      <dgm:spPr/>
      <dgm:t>
        <a:bodyPr/>
        <a:lstStyle/>
        <a:p>
          <a:endParaRPr lang="it-IT"/>
        </a:p>
      </dgm:t>
    </dgm:pt>
    <dgm:pt modelId="{F2C14D1E-5803-4170-82C8-8C2018D80303}" type="sibTrans" cxnId="{93C965E7-6442-4858-A49A-F07F74806418}">
      <dgm:prSet/>
      <dgm:spPr/>
      <dgm:t>
        <a:bodyPr/>
        <a:lstStyle/>
        <a:p>
          <a:endParaRPr lang="it-IT"/>
        </a:p>
      </dgm:t>
    </dgm:pt>
    <dgm:pt modelId="{8860F258-A912-40E3-8D39-8F33AEBB2FD0}">
      <dgm:prSet phldrT="[Text]"/>
      <dgm:spPr/>
      <dgm:t>
        <a:bodyPr/>
        <a:lstStyle/>
        <a:p>
          <a:r>
            <a:rPr lang="it-IT"/>
            <a:t>2 settimane</a:t>
          </a:r>
        </a:p>
      </dgm:t>
    </dgm:pt>
    <dgm:pt modelId="{CEF428A7-15A0-4B70-BDD0-20F4A9A3DCEF}" type="parTrans" cxnId="{D627D408-112B-4EB3-97BB-9D649E6D912C}">
      <dgm:prSet/>
      <dgm:spPr/>
      <dgm:t>
        <a:bodyPr/>
        <a:lstStyle/>
        <a:p>
          <a:endParaRPr lang="it-IT"/>
        </a:p>
      </dgm:t>
    </dgm:pt>
    <dgm:pt modelId="{369DE1A2-B699-43F5-92F5-C88762BCFB4D}" type="sibTrans" cxnId="{D627D408-112B-4EB3-97BB-9D649E6D912C}">
      <dgm:prSet/>
      <dgm:spPr/>
      <dgm:t>
        <a:bodyPr/>
        <a:lstStyle/>
        <a:p>
          <a:endParaRPr lang="it-IT"/>
        </a:p>
      </dgm:t>
    </dgm:pt>
    <dgm:pt modelId="{C5EBFE44-039B-466B-959B-8447ECF4E4B3}">
      <dgm:prSet phldrT="[Text]"/>
      <dgm:spPr/>
      <dgm:t>
        <a:bodyPr/>
        <a:lstStyle/>
        <a:p>
          <a:r>
            <a:rPr lang="it-IT"/>
            <a:t>1 settimana</a:t>
          </a:r>
        </a:p>
      </dgm:t>
    </dgm:pt>
    <dgm:pt modelId="{9903EC1F-2CB9-45C8-802A-C37D23A3794E}" type="sibTrans" cxnId="{078FC945-40F4-4AB1-BDDD-886C53201E95}">
      <dgm:prSet/>
      <dgm:spPr/>
      <dgm:t>
        <a:bodyPr/>
        <a:lstStyle/>
        <a:p>
          <a:endParaRPr lang="it-IT"/>
        </a:p>
      </dgm:t>
    </dgm:pt>
    <dgm:pt modelId="{B64A0472-EBB3-4CBA-9D50-6AD28FA639C5}" type="parTrans" cxnId="{078FC945-40F4-4AB1-BDDD-886C53201E95}">
      <dgm:prSet/>
      <dgm:spPr/>
      <dgm:t>
        <a:bodyPr/>
        <a:lstStyle/>
        <a:p>
          <a:endParaRPr lang="it-IT"/>
        </a:p>
      </dgm:t>
    </dgm:pt>
    <dgm:pt modelId="{A108FA1F-A89B-425F-B848-8C482550356A}">
      <dgm:prSet phldrT="[Text]"/>
      <dgm:spPr/>
      <dgm:t>
        <a:bodyPr/>
        <a:lstStyle/>
        <a:p>
          <a:r>
            <a:rPr lang="it-IT"/>
            <a:t>2 settimane</a:t>
          </a:r>
        </a:p>
      </dgm:t>
    </dgm:pt>
    <dgm:pt modelId="{BDA90D41-20BE-4FE9-83E5-CD44EC645C87}" type="sibTrans" cxnId="{5871D989-5EBE-4C1C-8A89-E9D221E3A0AC}">
      <dgm:prSet/>
      <dgm:spPr/>
      <dgm:t>
        <a:bodyPr/>
        <a:lstStyle/>
        <a:p>
          <a:endParaRPr lang="it-IT"/>
        </a:p>
      </dgm:t>
    </dgm:pt>
    <dgm:pt modelId="{3AE3FFA5-A997-4F2D-A0CC-4BDECF4859EC}" type="parTrans" cxnId="{5871D989-5EBE-4C1C-8A89-E9D221E3A0AC}">
      <dgm:prSet/>
      <dgm:spPr/>
      <dgm:t>
        <a:bodyPr/>
        <a:lstStyle/>
        <a:p>
          <a:endParaRPr lang="it-IT"/>
        </a:p>
      </dgm:t>
    </dgm:pt>
    <dgm:pt modelId="{8592F9E4-7A61-4B99-B0E9-4871CD5D6127}">
      <dgm:prSet phldrT="[Text]"/>
      <dgm:spPr/>
      <dgm:t>
        <a:bodyPr/>
        <a:lstStyle/>
        <a:p>
          <a:r>
            <a:rPr lang="it-IT"/>
            <a:t>2 settimane</a:t>
          </a:r>
        </a:p>
      </dgm:t>
    </dgm:pt>
    <dgm:pt modelId="{ACAE62B8-6C31-4324-89B5-1963130EA624}" type="parTrans" cxnId="{F1BF825B-524B-4AD9-AB8B-17BD85F79D1E}">
      <dgm:prSet/>
      <dgm:spPr/>
      <dgm:t>
        <a:bodyPr/>
        <a:lstStyle/>
        <a:p>
          <a:endParaRPr lang="it-IT"/>
        </a:p>
      </dgm:t>
    </dgm:pt>
    <dgm:pt modelId="{83C92629-01E2-4B57-9FCB-284E7D616450}" type="sibTrans" cxnId="{F1BF825B-524B-4AD9-AB8B-17BD85F79D1E}">
      <dgm:prSet/>
      <dgm:spPr/>
      <dgm:t>
        <a:bodyPr/>
        <a:lstStyle/>
        <a:p>
          <a:endParaRPr lang="it-IT"/>
        </a:p>
      </dgm:t>
    </dgm:pt>
    <dgm:pt modelId="{F234F24B-B6DD-409F-89D4-A7A4C79238B5}">
      <dgm:prSet phldrT="[Text]"/>
      <dgm:spPr/>
      <dgm:t>
        <a:bodyPr/>
        <a:lstStyle/>
        <a:p>
          <a:r>
            <a:rPr lang="it-IT"/>
            <a:t>3 settimane</a:t>
          </a:r>
        </a:p>
      </dgm:t>
    </dgm:pt>
    <dgm:pt modelId="{14D33050-D7CD-44B2-AA48-72FE4E378E2C}" type="parTrans" cxnId="{87F505A4-1ADA-4B5E-81C4-9AEB22C04B1E}">
      <dgm:prSet/>
      <dgm:spPr/>
      <dgm:t>
        <a:bodyPr/>
        <a:lstStyle/>
        <a:p>
          <a:endParaRPr lang="it-IT"/>
        </a:p>
      </dgm:t>
    </dgm:pt>
    <dgm:pt modelId="{2335C45D-6533-4E09-8D6A-1670AB50D5E9}" type="sibTrans" cxnId="{87F505A4-1ADA-4B5E-81C4-9AEB22C04B1E}">
      <dgm:prSet/>
      <dgm:spPr/>
      <dgm:t>
        <a:bodyPr/>
        <a:lstStyle/>
        <a:p>
          <a:endParaRPr lang="it-IT"/>
        </a:p>
      </dgm:t>
    </dgm:pt>
    <dgm:pt modelId="{250F31D3-0E28-4178-A8D0-2AFDA8523E29}">
      <dgm:prSet phldrT="[Text]"/>
      <dgm:spPr/>
      <dgm:t>
        <a:bodyPr/>
        <a:lstStyle/>
        <a:p>
          <a:r>
            <a:rPr lang="it-IT"/>
            <a:t>3 settimana</a:t>
          </a:r>
        </a:p>
      </dgm:t>
    </dgm:pt>
    <dgm:pt modelId="{376DDCB4-EBCD-473E-89FC-2C3959A43A89}" type="parTrans" cxnId="{FA99E934-B640-4A36-97E7-326AC788F8BE}">
      <dgm:prSet/>
      <dgm:spPr/>
      <dgm:t>
        <a:bodyPr/>
        <a:lstStyle/>
        <a:p>
          <a:endParaRPr lang="it-IT"/>
        </a:p>
      </dgm:t>
    </dgm:pt>
    <dgm:pt modelId="{EB0A2472-75A2-4694-A01C-29113946FAB8}" type="sibTrans" cxnId="{FA99E934-B640-4A36-97E7-326AC788F8BE}">
      <dgm:prSet/>
      <dgm:spPr/>
      <dgm:t>
        <a:bodyPr/>
        <a:lstStyle/>
        <a:p>
          <a:endParaRPr lang="it-IT"/>
        </a:p>
      </dgm:t>
    </dgm:pt>
    <dgm:pt modelId="{A140247B-7AA5-4FDA-9F60-227E5EB188B9}">
      <dgm:prSet phldrT="[Text]"/>
      <dgm:spPr/>
      <dgm:t>
        <a:bodyPr/>
        <a:lstStyle/>
        <a:p>
          <a:r>
            <a:rPr lang="it-IT"/>
            <a:t>4 settimana</a:t>
          </a:r>
        </a:p>
      </dgm:t>
    </dgm:pt>
    <dgm:pt modelId="{3624D65C-144E-4D15-A838-E04F95BE4016}" type="parTrans" cxnId="{C3DAA8C4-279F-44DC-892B-3E5ABEA4947C}">
      <dgm:prSet/>
      <dgm:spPr/>
      <dgm:t>
        <a:bodyPr/>
        <a:lstStyle/>
        <a:p>
          <a:endParaRPr lang="it-IT"/>
        </a:p>
      </dgm:t>
    </dgm:pt>
    <dgm:pt modelId="{CD7872B7-6D6C-4D07-BC78-C52DDDDF88C4}" type="sibTrans" cxnId="{C3DAA8C4-279F-44DC-892B-3E5ABEA4947C}">
      <dgm:prSet/>
      <dgm:spPr/>
      <dgm:t>
        <a:bodyPr/>
        <a:lstStyle/>
        <a:p>
          <a:endParaRPr lang="it-IT"/>
        </a:p>
      </dgm:t>
    </dgm:pt>
    <dgm:pt modelId="{592E1C23-2CEC-4026-9CFE-808E96388BA0}">
      <dgm:prSet phldrT="[Text]"/>
      <dgm:spPr/>
      <dgm:t>
        <a:bodyPr/>
        <a:lstStyle/>
        <a:p>
          <a:r>
            <a:rPr lang="it-IT"/>
            <a:t>4 settimane</a:t>
          </a:r>
        </a:p>
      </dgm:t>
    </dgm:pt>
    <dgm:pt modelId="{7A0B0079-4A77-4041-8EC7-0D5E3158B826}" type="parTrans" cxnId="{18BBEB58-21DB-41FD-9B20-ECEAC106B3D1}">
      <dgm:prSet/>
      <dgm:spPr/>
      <dgm:t>
        <a:bodyPr/>
        <a:lstStyle/>
        <a:p>
          <a:endParaRPr lang="it-IT"/>
        </a:p>
      </dgm:t>
    </dgm:pt>
    <dgm:pt modelId="{4D2B5410-FEB1-4231-84F3-94A6D3930A31}" type="sibTrans" cxnId="{18BBEB58-21DB-41FD-9B20-ECEAC106B3D1}">
      <dgm:prSet/>
      <dgm:spPr/>
      <dgm:t>
        <a:bodyPr/>
        <a:lstStyle/>
        <a:p>
          <a:endParaRPr lang="it-IT"/>
        </a:p>
      </dgm:t>
    </dgm:pt>
    <dgm:pt modelId="{0F582225-8E8B-495D-A5C0-D782F67D2F42}" type="pres">
      <dgm:prSet presAssocID="{F7D547D3-54C5-45BA-B242-5B0E91DC1AF0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BDD8DE75-7EA8-4B32-9550-B2EB281DF0F5}" type="pres">
      <dgm:prSet presAssocID="{F7D547D3-54C5-45BA-B242-5B0E91DC1AF0}" presName="hierFlow" presStyleCnt="0"/>
      <dgm:spPr/>
    </dgm:pt>
    <dgm:pt modelId="{55EFE457-AFD1-445B-A4E7-4E9165CA47BC}" type="pres">
      <dgm:prSet presAssocID="{F7D547D3-54C5-45BA-B242-5B0E91DC1AF0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3AF6713-3031-45D4-88F7-087AAEB3A4F9}" type="pres">
      <dgm:prSet presAssocID="{8C6858E2-9DA4-473F-AEC1-2A4AF27F0381}" presName="Name17" presStyleCnt="0"/>
      <dgm:spPr/>
    </dgm:pt>
    <dgm:pt modelId="{39B3B629-1438-40E9-BAC7-9347C087C126}" type="pres">
      <dgm:prSet presAssocID="{8C6858E2-9DA4-473F-AEC1-2A4AF27F0381}" presName="level1Shape" presStyleLbl="node0" presStyleIdx="0" presStyleCnt="1">
        <dgm:presLayoutVars>
          <dgm:chPref val="3"/>
        </dgm:presLayoutVars>
      </dgm:prSet>
      <dgm:spPr/>
    </dgm:pt>
    <dgm:pt modelId="{3A29100E-306B-450E-8CC4-A30B80076557}" type="pres">
      <dgm:prSet presAssocID="{8C6858E2-9DA4-473F-AEC1-2A4AF27F0381}" presName="hierChild2" presStyleCnt="0"/>
      <dgm:spPr/>
    </dgm:pt>
    <dgm:pt modelId="{74271581-1020-48EB-9621-5367F4833522}" type="pres">
      <dgm:prSet presAssocID="{135D8AFE-054D-46A0-9919-F48137F3C429}" presName="Name25" presStyleLbl="parChTrans1D2" presStyleIdx="0" presStyleCnt="2"/>
      <dgm:spPr/>
    </dgm:pt>
    <dgm:pt modelId="{CB3848A1-A7C1-4D77-AAA2-D04261BF7B8A}" type="pres">
      <dgm:prSet presAssocID="{135D8AFE-054D-46A0-9919-F48137F3C429}" presName="connTx" presStyleLbl="parChTrans1D2" presStyleIdx="0" presStyleCnt="2"/>
      <dgm:spPr/>
    </dgm:pt>
    <dgm:pt modelId="{8A730A54-3974-4E96-8E64-922B527B2EDE}" type="pres">
      <dgm:prSet presAssocID="{590E4225-4882-41BF-B6EB-9E1031C9264A}" presName="Name30" presStyleCnt="0"/>
      <dgm:spPr/>
    </dgm:pt>
    <dgm:pt modelId="{DAF86C6A-399C-493F-95D8-AE819F891E48}" type="pres">
      <dgm:prSet presAssocID="{590E4225-4882-41BF-B6EB-9E1031C9264A}" presName="level2Shape" presStyleLbl="node2" presStyleIdx="0" presStyleCnt="2"/>
      <dgm:spPr/>
    </dgm:pt>
    <dgm:pt modelId="{29121234-B06F-49C5-B3AF-CB0806608E01}" type="pres">
      <dgm:prSet presAssocID="{590E4225-4882-41BF-B6EB-9E1031C9264A}" presName="hierChild3" presStyleCnt="0"/>
      <dgm:spPr/>
    </dgm:pt>
    <dgm:pt modelId="{D70ED2EF-1B86-4CE4-914A-735D09348C5B}" type="pres">
      <dgm:prSet presAssocID="{9B506472-4698-4510-8E68-B5404F854188}" presName="Name25" presStyleLbl="parChTrans1D3" presStyleIdx="0" presStyleCnt="8"/>
      <dgm:spPr/>
    </dgm:pt>
    <dgm:pt modelId="{AE7980E7-6666-4C92-BE1F-C9CCE4C6DB5C}" type="pres">
      <dgm:prSet presAssocID="{9B506472-4698-4510-8E68-B5404F854188}" presName="connTx" presStyleLbl="parChTrans1D3" presStyleIdx="0" presStyleCnt="8"/>
      <dgm:spPr/>
    </dgm:pt>
    <dgm:pt modelId="{DED9F556-5F7A-47CD-9ACA-524CB8DB128B}" type="pres">
      <dgm:prSet presAssocID="{EBBBC87F-CA1B-4E22-8221-1F216049AC39}" presName="Name30" presStyleCnt="0"/>
      <dgm:spPr/>
    </dgm:pt>
    <dgm:pt modelId="{6FDF1638-90EF-4FB0-A6DD-A36EBE657387}" type="pres">
      <dgm:prSet presAssocID="{EBBBC87F-CA1B-4E22-8221-1F216049AC39}" presName="level2Shape" presStyleLbl="node3" presStyleIdx="0" presStyleCnt="8"/>
      <dgm:spPr/>
    </dgm:pt>
    <dgm:pt modelId="{6B8CA0DD-2E08-493B-ABE9-2608EBBFBF6C}" type="pres">
      <dgm:prSet presAssocID="{EBBBC87F-CA1B-4E22-8221-1F216049AC39}" presName="hierChild3" presStyleCnt="0"/>
      <dgm:spPr/>
    </dgm:pt>
    <dgm:pt modelId="{D508E69A-2B4D-482E-B51C-A5B53A986F55}" type="pres">
      <dgm:prSet presAssocID="{CEF428A7-15A0-4B70-BDD0-20F4A9A3DCEF}" presName="Name25" presStyleLbl="parChTrans1D3" presStyleIdx="1" presStyleCnt="8"/>
      <dgm:spPr/>
    </dgm:pt>
    <dgm:pt modelId="{90A7CBCD-2ECF-46FB-88D9-8B6A033618DC}" type="pres">
      <dgm:prSet presAssocID="{CEF428A7-15A0-4B70-BDD0-20F4A9A3DCEF}" presName="connTx" presStyleLbl="parChTrans1D3" presStyleIdx="1" presStyleCnt="8"/>
      <dgm:spPr/>
    </dgm:pt>
    <dgm:pt modelId="{75D1A0AE-A17B-4FC2-ACA2-B4DEC3FD5BE3}" type="pres">
      <dgm:prSet presAssocID="{8860F258-A912-40E3-8D39-8F33AEBB2FD0}" presName="Name30" presStyleCnt="0"/>
      <dgm:spPr/>
    </dgm:pt>
    <dgm:pt modelId="{AB9B0619-DE77-49F4-9E6A-935BF9EE727F}" type="pres">
      <dgm:prSet presAssocID="{8860F258-A912-40E3-8D39-8F33AEBB2FD0}" presName="level2Shape" presStyleLbl="node3" presStyleIdx="1" presStyleCnt="8"/>
      <dgm:spPr/>
    </dgm:pt>
    <dgm:pt modelId="{D979A2A7-ED12-404A-B27A-3F16678B3A1D}" type="pres">
      <dgm:prSet presAssocID="{8860F258-A912-40E3-8D39-8F33AEBB2FD0}" presName="hierChild3" presStyleCnt="0"/>
      <dgm:spPr/>
    </dgm:pt>
    <dgm:pt modelId="{2172BBB4-893E-4F60-8AB9-A99F25ECC141}" type="pres">
      <dgm:prSet presAssocID="{376DDCB4-EBCD-473E-89FC-2C3959A43A89}" presName="Name25" presStyleLbl="parChTrans1D3" presStyleIdx="2" presStyleCnt="8"/>
      <dgm:spPr/>
    </dgm:pt>
    <dgm:pt modelId="{616142BB-4D88-40C9-A290-9175AD03A530}" type="pres">
      <dgm:prSet presAssocID="{376DDCB4-EBCD-473E-89FC-2C3959A43A89}" presName="connTx" presStyleLbl="parChTrans1D3" presStyleIdx="2" presStyleCnt="8"/>
      <dgm:spPr/>
    </dgm:pt>
    <dgm:pt modelId="{E9007538-0A7C-463A-AD12-B758645ACBC3}" type="pres">
      <dgm:prSet presAssocID="{250F31D3-0E28-4178-A8D0-2AFDA8523E29}" presName="Name30" presStyleCnt="0"/>
      <dgm:spPr/>
    </dgm:pt>
    <dgm:pt modelId="{D5230490-C6C7-4C9F-85D5-446C80436231}" type="pres">
      <dgm:prSet presAssocID="{250F31D3-0E28-4178-A8D0-2AFDA8523E29}" presName="level2Shape" presStyleLbl="node3" presStyleIdx="2" presStyleCnt="8"/>
      <dgm:spPr/>
    </dgm:pt>
    <dgm:pt modelId="{8283B4E6-F45E-4703-A188-D34CF367B153}" type="pres">
      <dgm:prSet presAssocID="{250F31D3-0E28-4178-A8D0-2AFDA8523E29}" presName="hierChild3" presStyleCnt="0"/>
      <dgm:spPr/>
    </dgm:pt>
    <dgm:pt modelId="{997F0182-3E06-4634-8C69-4AE0BF16719B}" type="pres">
      <dgm:prSet presAssocID="{3624D65C-144E-4D15-A838-E04F95BE4016}" presName="Name25" presStyleLbl="parChTrans1D3" presStyleIdx="3" presStyleCnt="8"/>
      <dgm:spPr/>
    </dgm:pt>
    <dgm:pt modelId="{B5DDF176-23A7-4868-9F42-7043BBC00CE0}" type="pres">
      <dgm:prSet presAssocID="{3624D65C-144E-4D15-A838-E04F95BE4016}" presName="connTx" presStyleLbl="parChTrans1D3" presStyleIdx="3" presStyleCnt="8"/>
      <dgm:spPr/>
    </dgm:pt>
    <dgm:pt modelId="{CAFEA7EB-7927-4F3D-8CF1-CB735E5F2A4F}" type="pres">
      <dgm:prSet presAssocID="{A140247B-7AA5-4FDA-9F60-227E5EB188B9}" presName="Name30" presStyleCnt="0"/>
      <dgm:spPr/>
    </dgm:pt>
    <dgm:pt modelId="{9295A5F6-2838-4F68-9307-6AA1CCF23E31}" type="pres">
      <dgm:prSet presAssocID="{A140247B-7AA5-4FDA-9F60-227E5EB188B9}" presName="level2Shape" presStyleLbl="node3" presStyleIdx="3" presStyleCnt="8"/>
      <dgm:spPr/>
    </dgm:pt>
    <dgm:pt modelId="{6B61FFB7-5B2B-4454-B501-B80FA3D6011E}" type="pres">
      <dgm:prSet presAssocID="{A140247B-7AA5-4FDA-9F60-227E5EB188B9}" presName="hierChild3" presStyleCnt="0"/>
      <dgm:spPr/>
    </dgm:pt>
    <dgm:pt modelId="{78891F25-F8C5-4057-8077-21518CB98EAF}" type="pres">
      <dgm:prSet presAssocID="{3AE3FFA5-A997-4F2D-A0CC-4BDECF4859EC}" presName="Name25" presStyleLbl="parChTrans1D2" presStyleIdx="1" presStyleCnt="2"/>
      <dgm:spPr/>
    </dgm:pt>
    <dgm:pt modelId="{E828FDA4-6E23-414B-8F99-829027459462}" type="pres">
      <dgm:prSet presAssocID="{3AE3FFA5-A997-4F2D-A0CC-4BDECF4859EC}" presName="connTx" presStyleLbl="parChTrans1D2" presStyleIdx="1" presStyleCnt="2"/>
      <dgm:spPr/>
    </dgm:pt>
    <dgm:pt modelId="{472BC8B0-9ACB-47A4-BD07-DA4F7BC9D715}" type="pres">
      <dgm:prSet presAssocID="{A108FA1F-A89B-425F-B848-8C482550356A}" presName="Name30" presStyleCnt="0"/>
      <dgm:spPr/>
    </dgm:pt>
    <dgm:pt modelId="{14212425-989E-4AAA-AD4E-890C339849A2}" type="pres">
      <dgm:prSet presAssocID="{A108FA1F-A89B-425F-B848-8C482550356A}" presName="level2Shape" presStyleLbl="node2" presStyleIdx="1" presStyleCnt="2"/>
      <dgm:spPr/>
    </dgm:pt>
    <dgm:pt modelId="{D9676504-8D91-4ADE-B4D6-C4581BBD6F05}" type="pres">
      <dgm:prSet presAssocID="{A108FA1F-A89B-425F-B848-8C482550356A}" presName="hierChild3" presStyleCnt="0"/>
      <dgm:spPr/>
    </dgm:pt>
    <dgm:pt modelId="{3AB53B14-1B58-4968-911D-2336336457E8}" type="pres">
      <dgm:prSet presAssocID="{B64A0472-EBB3-4CBA-9D50-6AD28FA639C5}" presName="Name25" presStyleLbl="parChTrans1D3" presStyleIdx="4" presStyleCnt="8"/>
      <dgm:spPr/>
    </dgm:pt>
    <dgm:pt modelId="{7D282730-7F57-4D59-8E80-D491ADF4329C}" type="pres">
      <dgm:prSet presAssocID="{B64A0472-EBB3-4CBA-9D50-6AD28FA639C5}" presName="connTx" presStyleLbl="parChTrans1D3" presStyleIdx="4" presStyleCnt="8"/>
      <dgm:spPr/>
    </dgm:pt>
    <dgm:pt modelId="{FBCEAA04-66B0-427C-B847-6223B1D5B326}" type="pres">
      <dgm:prSet presAssocID="{C5EBFE44-039B-466B-959B-8447ECF4E4B3}" presName="Name30" presStyleCnt="0"/>
      <dgm:spPr/>
    </dgm:pt>
    <dgm:pt modelId="{0768AC81-6D93-4AED-9838-1E464831A262}" type="pres">
      <dgm:prSet presAssocID="{C5EBFE44-039B-466B-959B-8447ECF4E4B3}" presName="level2Shape" presStyleLbl="node3" presStyleIdx="4" presStyleCnt="8"/>
      <dgm:spPr/>
    </dgm:pt>
    <dgm:pt modelId="{07B7CB84-22E6-45B3-8064-F526BA5741D2}" type="pres">
      <dgm:prSet presAssocID="{C5EBFE44-039B-466B-959B-8447ECF4E4B3}" presName="hierChild3" presStyleCnt="0"/>
      <dgm:spPr/>
    </dgm:pt>
    <dgm:pt modelId="{80ADCEAB-42CE-4EE1-BD44-8B633F2185B1}" type="pres">
      <dgm:prSet presAssocID="{ACAE62B8-6C31-4324-89B5-1963130EA624}" presName="Name25" presStyleLbl="parChTrans1D3" presStyleIdx="5" presStyleCnt="8"/>
      <dgm:spPr/>
    </dgm:pt>
    <dgm:pt modelId="{779064A2-667E-4411-8B6F-B6E48D65E1B4}" type="pres">
      <dgm:prSet presAssocID="{ACAE62B8-6C31-4324-89B5-1963130EA624}" presName="connTx" presStyleLbl="parChTrans1D3" presStyleIdx="5" presStyleCnt="8"/>
      <dgm:spPr/>
    </dgm:pt>
    <dgm:pt modelId="{B145EDB0-F0D2-4899-B219-39BF658E7866}" type="pres">
      <dgm:prSet presAssocID="{8592F9E4-7A61-4B99-B0E9-4871CD5D6127}" presName="Name30" presStyleCnt="0"/>
      <dgm:spPr/>
    </dgm:pt>
    <dgm:pt modelId="{A17B23D7-A029-41DD-B4A5-1514394BC662}" type="pres">
      <dgm:prSet presAssocID="{8592F9E4-7A61-4B99-B0E9-4871CD5D6127}" presName="level2Shape" presStyleLbl="node3" presStyleIdx="5" presStyleCnt="8"/>
      <dgm:spPr/>
    </dgm:pt>
    <dgm:pt modelId="{AEA14E68-F260-4EF5-AF82-B1C7443238C0}" type="pres">
      <dgm:prSet presAssocID="{8592F9E4-7A61-4B99-B0E9-4871CD5D6127}" presName="hierChild3" presStyleCnt="0"/>
      <dgm:spPr/>
    </dgm:pt>
    <dgm:pt modelId="{0A4532B8-711D-478E-891A-70AFE527AA2D}" type="pres">
      <dgm:prSet presAssocID="{14D33050-D7CD-44B2-AA48-72FE4E378E2C}" presName="Name25" presStyleLbl="parChTrans1D3" presStyleIdx="6" presStyleCnt="8"/>
      <dgm:spPr/>
    </dgm:pt>
    <dgm:pt modelId="{AB19DE76-A81E-4669-B031-B98644A59E08}" type="pres">
      <dgm:prSet presAssocID="{14D33050-D7CD-44B2-AA48-72FE4E378E2C}" presName="connTx" presStyleLbl="parChTrans1D3" presStyleIdx="6" presStyleCnt="8"/>
      <dgm:spPr/>
    </dgm:pt>
    <dgm:pt modelId="{EF419A9D-FE30-4884-8465-437970071FF4}" type="pres">
      <dgm:prSet presAssocID="{F234F24B-B6DD-409F-89D4-A7A4C79238B5}" presName="Name30" presStyleCnt="0"/>
      <dgm:spPr/>
    </dgm:pt>
    <dgm:pt modelId="{9EFDD256-C33F-435F-8026-9AE01AE7C41C}" type="pres">
      <dgm:prSet presAssocID="{F234F24B-B6DD-409F-89D4-A7A4C79238B5}" presName="level2Shape" presStyleLbl="node3" presStyleIdx="6" presStyleCnt="8"/>
      <dgm:spPr/>
    </dgm:pt>
    <dgm:pt modelId="{1FAF5399-9AF9-4E39-A1BE-6FA706CBDE31}" type="pres">
      <dgm:prSet presAssocID="{F234F24B-B6DD-409F-89D4-A7A4C79238B5}" presName="hierChild3" presStyleCnt="0"/>
      <dgm:spPr/>
    </dgm:pt>
    <dgm:pt modelId="{40F05026-4D70-4C8D-A0CD-CE34E0863D82}" type="pres">
      <dgm:prSet presAssocID="{7A0B0079-4A77-4041-8EC7-0D5E3158B826}" presName="Name25" presStyleLbl="parChTrans1D3" presStyleIdx="7" presStyleCnt="8"/>
      <dgm:spPr/>
    </dgm:pt>
    <dgm:pt modelId="{C6C9D808-E202-406A-AD26-5D8F882F9714}" type="pres">
      <dgm:prSet presAssocID="{7A0B0079-4A77-4041-8EC7-0D5E3158B826}" presName="connTx" presStyleLbl="parChTrans1D3" presStyleIdx="7" presStyleCnt="8"/>
      <dgm:spPr/>
    </dgm:pt>
    <dgm:pt modelId="{5606B168-20BD-40C1-BAB2-D32D4EF773DF}" type="pres">
      <dgm:prSet presAssocID="{592E1C23-2CEC-4026-9CFE-808E96388BA0}" presName="Name30" presStyleCnt="0"/>
      <dgm:spPr/>
    </dgm:pt>
    <dgm:pt modelId="{94E166DC-58E1-441F-9184-F17E1F042A0F}" type="pres">
      <dgm:prSet presAssocID="{592E1C23-2CEC-4026-9CFE-808E96388BA0}" presName="level2Shape" presStyleLbl="node3" presStyleIdx="7" presStyleCnt="8"/>
      <dgm:spPr/>
    </dgm:pt>
    <dgm:pt modelId="{A72AC99E-19BE-4AA6-B430-9AEEB854B8F1}" type="pres">
      <dgm:prSet presAssocID="{592E1C23-2CEC-4026-9CFE-808E96388BA0}" presName="hierChild3" presStyleCnt="0"/>
      <dgm:spPr/>
    </dgm:pt>
    <dgm:pt modelId="{A3DBCF9D-98A9-4B30-9ED4-FEB4B732EB17}" type="pres">
      <dgm:prSet presAssocID="{F7D547D3-54C5-45BA-B242-5B0E91DC1AF0}" presName="bgShapesFlow" presStyleCnt="0"/>
      <dgm:spPr/>
    </dgm:pt>
  </dgm:ptLst>
  <dgm:cxnLst>
    <dgm:cxn modelId="{A833EB06-86C0-4300-8807-8A801AAE249B}" type="presOf" srcId="{8C6858E2-9DA4-473F-AEC1-2A4AF27F0381}" destId="{39B3B629-1438-40E9-BAC7-9347C087C126}" srcOrd="0" destOrd="0" presId="urn:microsoft.com/office/officeart/2005/8/layout/hierarchy5"/>
    <dgm:cxn modelId="{D627D408-112B-4EB3-97BB-9D649E6D912C}" srcId="{590E4225-4882-41BF-B6EB-9E1031C9264A}" destId="{8860F258-A912-40E3-8D39-8F33AEBB2FD0}" srcOrd="1" destOrd="0" parTransId="{CEF428A7-15A0-4B70-BDD0-20F4A9A3DCEF}" sibTransId="{369DE1A2-B699-43F5-92F5-C88762BCFB4D}"/>
    <dgm:cxn modelId="{3F2BFA0E-5C3C-4B72-9759-A4164BDA4861}" type="presOf" srcId="{590E4225-4882-41BF-B6EB-9E1031C9264A}" destId="{DAF86C6A-399C-493F-95D8-AE819F891E48}" srcOrd="0" destOrd="0" presId="urn:microsoft.com/office/officeart/2005/8/layout/hierarchy5"/>
    <dgm:cxn modelId="{09722317-4F95-4B88-A006-CC7C8975081D}" type="presOf" srcId="{8592F9E4-7A61-4B99-B0E9-4871CD5D6127}" destId="{A17B23D7-A029-41DD-B4A5-1514394BC662}" srcOrd="0" destOrd="0" presId="urn:microsoft.com/office/officeart/2005/8/layout/hierarchy5"/>
    <dgm:cxn modelId="{B35F691A-2AAD-4448-BDCD-CB3C7E706ADC}" type="presOf" srcId="{A108FA1F-A89B-425F-B848-8C482550356A}" destId="{14212425-989E-4AAA-AD4E-890C339849A2}" srcOrd="0" destOrd="0" presId="urn:microsoft.com/office/officeart/2005/8/layout/hierarchy5"/>
    <dgm:cxn modelId="{FA99E934-B640-4A36-97E7-326AC788F8BE}" srcId="{590E4225-4882-41BF-B6EB-9E1031C9264A}" destId="{250F31D3-0E28-4178-A8D0-2AFDA8523E29}" srcOrd="2" destOrd="0" parTransId="{376DDCB4-EBCD-473E-89FC-2C3959A43A89}" sibTransId="{EB0A2472-75A2-4694-A01C-29113946FAB8}"/>
    <dgm:cxn modelId="{2EDDA53C-CE39-444E-B508-C0C33BEE580C}" type="presOf" srcId="{B64A0472-EBB3-4CBA-9D50-6AD28FA639C5}" destId="{7D282730-7F57-4D59-8E80-D491ADF4329C}" srcOrd="1" destOrd="0" presId="urn:microsoft.com/office/officeart/2005/8/layout/hierarchy5"/>
    <dgm:cxn modelId="{F1BF825B-524B-4AD9-AB8B-17BD85F79D1E}" srcId="{A108FA1F-A89B-425F-B848-8C482550356A}" destId="{8592F9E4-7A61-4B99-B0E9-4871CD5D6127}" srcOrd="1" destOrd="0" parTransId="{ACAE62B8-6C31-4324-89B5-1963130EA624}" sibTransId="{83C92629-01E2-4B57-9FCB-284E7D616450}"/>
    <dgm:cxn modelId="{1B44445C-9DFA-494A-BE06-D81FD5487F72}" type="presOf" srcId="{CEF428A7-15A0-4B70-BDD0-20F4A9A3DCEF}" destId="{90A7CBCD-2ECF-46FB-88D9-8B6A033618DC}" srcOrd="1" destOrd="0" presId="urn:microsoft.com/office/officeart/2005/8/layout/hierarchy5"/>
    <dgm:cxn modelId="{1AE49E5C-C849-412E-8515-F87364FD31AA}" srcId="{8C6858E2-9DA4-473F-AEC1-2A4AF27F0381}" destId="{590E4225-4882-41BF-B6EB-9E1031C9264A}" srcOrd="0" destOrd="0" parTransId="{135D8AFE-054D-46A0-9919-F48137F3C429}" sibTransId="{DAFF7414-0A95-4666-A18F-31D151DF2C37}"/>
    <dgm:cxn modelId="{1257A841-D752-4B0E-A5CE-52DD9E31DFFE}" type="presOf" srcId="{EBBBC87F-CA1B-4E22-8221-1F216049AC39}" destId="{6FDF1638-90EF-4FB0-A6DD-A36EBE657387}" srcOrd="0" destOrd="0" presId="urn:microsoft.com/office/officeart/2005/8/layout/hierarchy5"/>
    <dgm:cxn modelId="{83EB5343-DAFA-4C24-A0E7-77EE27258029}" type="presOf" srcId="{CEF428A7-15A0-4B70-BDD0-20F4A9A3DCEF}" destId="{D508E69A-2B4D-482E-B51C-A5B53A986F55}" srcOrd="0" destOrd="0" presId="urn:microsoft.com/office/officeart/2005/8/layout/hierarchy5"/>
    <dgm:cxn modelId="{077FF763-50CE-48AD-913A-65ED1EA20EC2}" type="presOf" srcId="{14D33050-D7CD-44B2-AA48-72FE4E378E2C}" destId="{AB19DE76-A81E-4669-B031-B98644A59E08}" srcOrd="1" destOrd="0" presId="urn:microsoft.com/office/officeart/2005/8/layout/hierarchy5"/>
    <dgm:cxn modelId="{078FC945-40F4-4AB1-BDDD-886C53201E95}" srcId="{A108FA1F-A89B-425F-B848-8C482550356A}" destId="{C5EBFE44-039B-466B-959B-8447ECF4E4B3}" srcOrd="0" destOrd="0" parTransId="{B64A0472-EBB3-4CBA-9D50-6AD28FA639C5}" sibTransId="{9903EC1F-2CB9-45C8-802A-C37D23A3794E}"/>
    <dgm:cxn modelId="{4C4BC968-4830-47E7-8B0E-D5EF2AE4E0FD}" type="presOf" srcId="{3624D65C-144E-4D15-A838-E04F95BE4016}" destId="{B5DDF176-23A7-4868-9F42-7043BBC00CE0}" srcOrd="1" destOrd="0" presId="urn:microsoft.com/office/officeart/2005/8/layout/hierarchy5"/>
    <dgm:cxn modelId="{6D40324E-88C3-47CD-A8FD-CADBBF470AD9}" type="presOf" srcId="{376DDCB4-EBCD-473E-89FC-2C3959A43A89}" destId="{616142BB-4D88-40C9-A290-9175AD03A530}" srcOrd="1" destOrd="0" presId="urn:microsoft.com/office/officeart/2005/8/layout/hierarchy5"/>
    <dgm:cxn modelId="{3C7F3750-CCFE-47E2-822D-4CCFEDECAD42}" type="presOf" srcId="{7A0B0079-4A77-4041-8EC7-0D5E3158B826}" destId="{40F05026-4D70-4C8D-A0CD-CE34E0863D82}" srcOrd="0" destOrd="0" presId="urn:microsoft.com/office/officeart/2005/8/layout/hierarchy5"/>
    <dgm:cxn modelId="{05275350-C7AF-4A35-9B56-3BEB27688811}" type="presOf" srcId="{8860F258-A912-40E3-8D39-8F33AEBB2FD0}" destId="{AB9B0619-DE77-49F4-9E6A-935BF9EE727F}" srcOrd="0" destOrd="0" presId="urn:microsoft.com/office/officeart/2005/8/layout/hierarchy5"/>
    <dgm:cxn modelId="{E044BC72-D87C-4B25-BBD9-7603D633380D}" type="presOf" srcId="{B64A0472-EBB3-4CBA-9D50-6AD28FA639C5}" destId="{3AB53B14-1B58-4968-911D-2336336457E8}" srcOrd="0" destOrd="0" presId="urn:microsoft.com/office/officeart/2005/8/layout/hierarchy5"/>
    <dgm:cxn modelId="{6BDCE552-1245-41FD-98C8-8C3139393C7E}" type="presOf" srcId="{3624D65C-144E-4D15-A838-E04F95BE4016}" destId="{997F0182-3E06-4634-8C69-4AE0BF16719B}" srcOrd="0" destOrd="0" presId="urn:microsoft.com/office/officeart/2005/8/layout/hierarchy5"/>
    <dgm:cxn modelId="{D165FC54-A7B7-479F-B75A-76A1CFD7C426}" srcId="{F7D547D3-54C5-45BA-B242-5B0E91DC1AF0}" destId="{8C6858E2-9DA4-473F-AEC1-2A4AF27F0381}" srcOrd="0" destOrd="0" parTransId="{753FCB04-5CBB-43EA-B930-882B3DFE6A0E}" sibTransId="{1E1A7F82-FCA7-427A-9E58-8D52BC9653A9}"/>
    <dgm:cxn modelId="{5A140877-9010-4F2F-B3C3-9E15E772DCB0}" type="presOf" srcId="{9B506472-4698-4510-8E68-B5404F854188}" destId="{D70ED2EF-1B86-4CE4-914A-735D09348C5B}" srcOrd="0" destOrd="0" presId="urn:microsoft.com/office/officeart/2005/8/layout/hierarchy5"/>
    <dgm:cxn modelId="{18BBEB58-21DB-41FD-9B20-ECEAC106B3D1}" srcId="{A108FA1F-A89B-425F-B848-8C482550356A}" destId="{592E1C23-2CEC-4026-9CFE-808E96388BA0}" srcOrd="3" destOrd="0" parTransId="{7A0B0079-4A77-4041-8EC7-0D5E3158B826}" sibTransId="{4D2B5410-FEB1-4231-84F3-94A6D3930A31}"/>
    <dgm:cxn modelId="{2AEF6D7D-4B47-4AAA-97FC-7EDA807C7B57}" type="presOf" srcId="{7A0B0079-4A77-4041-8EC7-0D5E3158B826}" destId="{C6C9D808-E202-406A-AD26-5D8F882F9714}" srcOrd="1" destOrd="0" presId="urn:microsoft.com/office/officeart/2005/8/layout/hierarchy5"/>
    <dgm:cxn modelId="{C2082E83-7D8F-4AFE-8FDE-925EC15E1E9E}" type="presOf" srcId="{135D8AFE-054D-46A0-9919-F48137F3C429}" destId="{CB3848A1-A7C1-4D77-AAA2-D04261BF7B8A}" srcOrd="1" destOrd="0" presId="urn:microsoft.com/office/officeart/2005/8/layout/hierarchy5"/>
    <dgm:cxn modelId="{48B4F985-68AF-4A74-88B4-E63EF12D1831}" type="presOf" srcId="{3AE3FFA5-A997-4F2D-A0CC-4BDECF4859EC}" destId="{E828FDA4-6E23-414B-8F99-829027459462}" srcOrd="1" destOrd="0" presId="urn:microsoft.com/office/officeart/2005/8/layout/hierarchy5"/>
    <dgm:cxn modelId="{FB2C3F86-D7A3-4AC8-8FF6-DC3CFA21F17D}" type="presOf" srcId="{14D33050-D7CD-44B2-AA48-72FE4E378E2C}" destId="{0A4532B8-711D-478E-891A-70AFE527AA2D}" srcOrd="0" destOrd="0" presId="urn:microsoft.com/office/officeart/2005/8/layout/hierarchy5"/>
    <dgm:cxn modelId="{5871D989-5EBE-4C1C-8A89-E9D221E3A0AC}" srcId="{8C6858E2-9DA4-473F-AEC1-2A4AF27F0381}" destId="{A108FA1F-A89B-425F-B848-8C482550356A}" srcOrd="1" destOrd="0" parTransId="{3AE3FFA5-A997-4F2D-A0CC-4BDECF4859EC}" sibTransId="{BDA90D41-20BE-4FE9-83E5-CD44EC645C87}"/>
    <dgm:cxn modelId="{644BF789-3AB7-47D4-A5E3-4375A895163F}" type="presOf" srcId="{A140247B-7AA5-4FDA-9F60-227E5EB188B9}" destId="{9295A5F6-2838-4F68-9307-6AA1CCF23E31}" srcOrd="0" destOrd="0" presId="urn:microsoft.com/office/officeart/2005/8/layout/hierarchy5"/>
    <dgm:cxn modelId="{F7B5D08F-457A-4BD0-B493-AF7B8FCBD008}" type="presOf" srcId="{376DDCB4-EBCD-473E-89FC-2C3959A43A89}" destId="{2172BBB4-893E-4F60-8AB9-A99F25ECC141}" srcOrd="0" destOrd="0" presId="urn:microsoft.com/office/officeart/2005/8/layout/hierarchy5"/>
    <dgm:cxn modelId="{2ADDFD9C-58F7-4F88-BE85-09415DA8435C}" type="presOf" srcId="{135D8AFE-054D-46A0-9919-F48137F3C429}" destId="{74271581-1020-48EB-9621-5367F4833522}" srcOrd="0" destOrd="0" presId="urn:microsoft.com/office/officeart/2005/8/layout/hierarchy5"/>
    <dgm:cxn modelId="{87F505A4-1ADA-4B5E-81C4-9AEB22C04B1E}" srcId="{A108FA1F-A89B-425F-B848-8C482550356A}" destId="{F234F24B-B6DD-409F-89D4-A7A4C79238B5}" srcOrd="2" destOrd="0" parTransId="{14D33050-D7CD-44B2-AA48-72FE4E378E2C}" sibTransId="{2335C45D-6533-4E09-8D6A-1670AB50D5E9}"/>
    <dgm:cxn modelId="{3A1A7CB2-53AD-441A-BCAE-C88DD6548ED1}" type="presOf" srcId="{592E1C23-2CEC-4026-9CFE-808E96388BA0}" destId="{94E166DC-58E1-441F-9184-F17E1F042A0F}" srcOrd="0" destOrd="0" presId="urn:microsoft.com/office/officeart/2005/8/layout/hierarchy5"/>
    <dgm:cxn modelId="{65746EB3-941D-4A69-A000-990AA02EC11F}" type="presOf" srcId="{F234F24B-B6DD-409F-89D4-A7A4C79238B5}" destId="{9EFDD256-C33F-435F-8026-9AE01AE7C41C}" srcOrd="0" destOrd="0" presId="urn:microsoft.com/office/officeart/2005/8/layout/hierarchy5"/>
    <dgm:cxn modelId="{C3DAA8C4-279F-44DC-892B-3E5ABEA4947C}" srcId="{590E4225-4882-41BF-B6EB-9E1031C9264A}" destId="{A140247B-7AA5-4FDA-9F60-227E5EB188B9}" srcOrd="3" destOrd="0" parTransId="{3624D65C-144E-4D15-A838-E04F95BE4016}" sibTransId="{CD7872B7-6D6C-4D07-BC78-C52DDDDF88C4}"/>
    <dgm:cxn modelId="{A4B64ACE-7094-4094-B4FB-8AEF57EEFA58}" type="presOf" srcId="{C5EBFE44-039B-466B-959B-8447ECF4E4B3}" destId="{0768AC81-6D93-4AED-9838-1E464831A262}" srcOrd="0" destOrd="0" presId="urn:microsoft.com/office/officeart/2005/8/layout/hierarchy5"/>
    <dgm:cxn modelId="{03D9CFD7-C2EA-4C5F-BEF3-E5F2FAA17EC6}" type="presOf" srcId="{F7D547D3-54C5-45BA-B242-5B0E91DC1AF0}" destId="{0F582225-8E8B-495D-A5C0-D782F67D2F42}" srcOrd="0" destOrd="0" presId="urn:microsoft.com/office/officeart/2005/8/layout/hierarchy5"/>
    <dgm:cxn modelId="{AF4411E6-CB8A-4B24-A2A3-636C7A03C1A9}" type="presOf" srcId="{ACAE62B8-6C31-4324-89B5-1963130EA624}" destId="{80ADCEAB-42CE-4EE1-BD44-8B633F2185B1}" srcOrd="0" destOrd="0" presId="urn:microsoft.com/office/officeart/2005/8/layout/hierarchy5"/>
    <dgm:cxn modelId="{93C965E7-6442-4858-A49A-F07F74806418}" srcId="{590E4225-4882-41BF-B6EB-9E1031C9264A}" destId="{EBBBC87F-CA1B-4E22-8221-1F216049AC39}" srcOrd="0" destOrd="0" parTransId="{9B506472-4698-4510-8E68-B5404F854188}" sibTransId="{F2C14D1E-5803-4170-82C8-8C2018D80303}"/>
    <dgm:cxn modelId="{E9DBC3F0-D0EF-4AB6-BDD3-B2B361665969}" type="presOf" srcId="{3AE3FFA5-A997-4F2D-A0CC-4BDECF4859EC}" destId="{78891F25-F8C5-4057-8077-21518CB98EAF}" srcOrd="0" destOrd="0" presId="urn:microsoft.com/office/officeart/2005/8/layout/hierarchy5"/>
    <dgm:cxn modelId="{451E0AF1-C069-460A-8105-6DD7DB0C775A}" type="presOf" srcId="{ACAE62B8-6C31-4324-89B5-1963130EA624}" destId="{779064A2-667E-4411-8B6F-B6E48D65E1B4}" srcOrd="1" destOrd="0" presId="urn:microsoft.com/office/officeart/2005/8/layout/hierarchy5"/>
    <dgm:cxn modelId="{208072FB-53C2-4717-82CB-344A5780A807}" type="presOf" srcId="{250F31D3-0E28-4178-A8D0-2AFDA8523E29}" destId="{D5230490-C6C7-4C9F-85D5-446C80436231}" srcOrd="0" destOrd="0" presId="urn:microsoft.com/office/officeart/2005/8/layout/hierarchy5"/>
    <dgm:cxn modelId="{ACEF5BFE-7771-4C03-BB3B-A5444CE3F228}" type="presOf" srcId="{9B506472-4698-4510-8E68-B5404F854188}" destId="{AE7980E7-6666-4C92-BE1F-C9CCE4C6DB5C}" srcOrd="1" destOrd="0" presId="urn:microsoft.com/office/officeart/2005/8/layout/hierarchy5"/>
    <dgm:cxn modelId="{523752DA-FB95-4131-8B59-C45575306668}" type="presParOf" srcId="{0F582225-8E8B-495D-A5C0-D782F67D2F42}" destId="{BDD8DE75-7EA8-4B32-9550-B2EB281DF0F5}" srcOrd="0" destOrd="0" presId="urn:microsoft.com/office/officeart/2005/8/layout/hierarchy5"/>
    <dgm:cxn modelId="{04C7F8EB-E194-4E0C-A55A-99079E3403C6}" type="presParOf" srcId="{BDD8DE75-7EA8-4B32-9550-B2EB281DF0F5}" destId="{55EFE457-AFD1-445B-A4E7-4E9165CA47BC}" srcOrd="0" destOrd="0" presId="urn:microsoft.com/office/officeart/2005/8/layout/hierarchy5"/>
    <dgm:cxn modelId="{81161799-98D3-481D-8A3D-9249A12551D2}" type="presParOf" srcId="{55EFE457-AFD1-445B-A4E7-4E9165CA47BC}" destId="{13AF6713-3031-45D4-88F7-087AAEB3A4F9}" srcOrd="0" destOrd="0" presId="urn:microsoft.com/office/officeart/2005/8/layout/hierarchy5"/>
    <dgm:cxn modelId="{A872502C-B47E-42D1-816C-DF155D8C11EC}" type="presParOf" srcId="{13AF6713-3031-45D4-88F7-087AAEB3A4F9}" destId="{39B3B629-1438-40E9-BAC7-9347C087C126}" srcOrd="0" destOrd="0" presId="urn:microsoft.com/office/officeart/2005/8/layout/hierarchy5"/>
    <dgm:cxn modelId="{D7D28A2C-10D5-4CB7-A72F-AF9C74015FBA}" type="presParOf" srcId="{13AF6713-3031-45D4-88F7-087AAEB3A4F9}" destId="{3A29100E-306B-450E-8CC4-A30B80076557}" srcOrd="1" destOrd="0" presId="urn:microsoft.com/office/officeart/2005/8/layout/hierarchy5"/>
    <dgm:cxn modelId="{A36C4F39-0309-4044-B9D3-3E8C6A6C823E}" type="presParOf" srcId="{3A29100E-306B-450E-8CC4-A30B80076557}" destId="{74271581-1020-48EB-9621-5367F4833522}" srcOrd="0" destOrd="0" presId="urn:microsoft.com/office/officeart/2005/8/layout/hierarchy5"/>
    <dgm:cxn modelId="{BEA7673E-D22F-46A7-9376-9A725951D29F}" type="presParOf" srcId="{74271581-1020-48EB-9621-5367F4833522}" destId="{CB3848A1-A7C1-4D77-AAA2-D04261BF7B8A}" srcOrd="0" destOrd="0" presId="urn:microsoft.com/office/officeart/2005/8/layout/hierarchy5"/>
    <dgm:cxn modelId="{77C2F294-DF4A-4A6D-8A8E-65285DE98C3D}" type="presParOf" srcId="{3A29100E-306B-450E-8CC4-A30B80076557}" destId="{8A730A54-3974-4E96-8E64-922B527B2EDE}" srcOrd="1" destOrd="0" presId="urn:microsoft.com/office/officeart/2005/8/layout/hierarchy5"/>
    <dgm:cxn modelId="{8DBFDCE1-7968-42E2-8353-231785540E8C}" type="presParOf" srcId="{8A730A54-3974-4E96-8E64-922B527B2EDE}" destId="{DAF86C6A-399C-493F-95D8-AE819F891E48}" srcOrd="0" destOrd="0" presId="urn:microsoft.com/office/officeart/2005/8/layout/hierarchy5"/>
    <dgm:cxn modelId="{9FCAACF2-2514-4872-B647-2B24A198451F}" type="presParOf" srcId="{8A730A54-3974-4E96-8E64-922B527B2EDE}" destId="{29121234-B06F-49C5-B3AF-CB0806608E01}" srcOrd="1" destOrd="0" presId="urn:microsoft.com/office/officeart/2005/8/layout/hierarchy5"/>
    <dgm:cxn modelId="{9281FCF5-426B-45BD-BB36-792AD55747F4}" type="presParOf" srcId="{29121234-B06F-49C5-B3AF-CB0806608E01}" destId="{D70ED2EF-1B86-4CE4-914A-735D09348C5B}" srcOrd="0" destOrd="0" presId="urn:microsoft.com/office/officeart/2005/8/layout/hierarchy5"/>
    <dgm:cxn modelId="{B554045E-7AB4-4120-A9E1-0AE6F5B6E631}" type="presParOf" srcId="{D70ED2EF-1B86-4CE4-914A-735D09348C5B}" destId="{AE7980E7-6666-4C92-BE1F-C9CCE4C6DB5C}" srcOrd="0" destOrd="0" presId="urn:microsoft.com/office/officeart/2005/8/layout/hierarchy5"/>
    <dgm:cxn modelId="{B00D6D63-BF04-4871-B583-D76A64DCEEE0}" type="presParOf" srcId="{29121234-B06F-49C5-B3AF-CB0806608E01}" destId="{DED9F556-5F7A-47CD-9ACA-524CB8DB128B}" srcOrd="1" destOrd="0" presId="urn:microsoft.com/office/officeart/2005/8/layout/hierarchy5"/>
    <dgm:cxn modelId="{3E69B13F-0BB4-4DB2-B698-E973439CDE18}" type="presParOf" srcId="{DED9F556-5F7A-47CD-9ACA-524CB8DB128B}" destId="{6FDF1638-90EF-4FB0-A6DD-A36EBE657387}" srcOrd="0" destOrd="0" presId="urn:microsoft.com/office/officeart/2005/8/layout/hierarchy5"/>
    <dgm:cxn modelId="{247456E2-97B2-489E-A935-348CDEF37566}" type="presParOf" srcId="{DED9F556-5F7A-47CD-9ACA-524CB8DB128B}" destId="{6B8CA0DD-2E08-493B-ABE9-2608EBBFBF6C}" srcOrd="1" destOrd="0" presId="urn:microsoft.com/office/officeart/2005/8/layout/hierarchy5"/>
    <dgm:cxn modelId="{8078BF1E-0B14-4481-8B54-FCDBD51D6EB9}" type="presParOf" srcId="{29121234-B06F-49C5-B3AF-CB0806608E01}" destId="{D508E69A-2B4D-482E-B51C-A5B53A986F55}" srcOrd="2" destOrd="0" presId="urn:microsoft.com/office/officeart/2005/8/layout/hierarchy5"/>
    <dgm:cxn modelId="{7A10C59A-8701-4408-BC63-55F98D0FD804}" type="presParOf" srcId="{D508E69A-2B4D-482E-B51C-A5B53A986F55}" destId="{90A7CBCD-2ECF-46FB-88D9-8B6A033618DC}" srcOrd="0" destOrd="0" presId="urn:microsoft.com/office/officeart/2005/8/layout/hierarchy5"/>
    <dgm:cxn modelId="{B62BAFC4-3E29-4C93-BDC2-D07BDA414ED7}" type="presParOf" srcId="{29121234-B06F-49C5-B3AF-CB0806608E01}" destId="{75D1A0AE-A17B-4FC2-ACA2-B4DEC3FD5BE3}" srcOrd="3" destOrd="0" presId="urn:microsoft.com/office/officeart/2005/8/layout/hierarchy5"/>
    <dgm:cxn modelId="{674C9F15-479B-43E2-8BD0-31D8BEE70F18}" type="presParOf" srcId="{75D1A0AE-A17B-4FC2-ACA2-B4DEC3FD5BE3}" destId="{AB9B0619-DE77-49F4-9E6A-935BF9EE727F}" srcOrd="0" destOrd="0" presId="urn:microsoft.com/office/officeart/2005/8/layout/hierarchy5"/>
    <dgm:cxn modelId="{62311103-5512-4A62-BFAD-B9342F861EDB}" type="presParOf" srcId="{75D1A0AE-A17B-4FC2-ACA2-B4DEC3FD5BE3}" destId="{D979A2A7-ED12-404A-B27A-3F16678B3A1D}" srcOrd="1" destOrd="0" presId="urn:microsoft.com/office/officeart/2005/8/layout/hierarchy5"/>
    <dgm:cxn modelId="{56E3464E-EB33-4319-805A-D7F1B6C9FD61}" type="presParOf" srcId="{29121234-B06F-49C5-B3AF-CB0806608E01}" destId="{2172BBB4-893E-4F60-8AB9-A99F25ECC141}" srcOrd="4" destOrd="0" presId="urn:microsoft.com/office/officeart/2005/8/layout/hierarchy5"/>
    <dgm:cxn modelId="{7CE3260A-F5D9-4980-80C9-4C7EBA1398E9}" type="presParOf" srcId="{2172BBB4-893E-4F60-8AB9-A99F25ECC141}" destId="{616142BB-4D88-40C9-A290-9175AD03A530}" srcOrd="0" destOrd="0" presId="urn:microsoft.com/office/officeart/2005/8/layout/hierarchy5"/>
    <dgm:cxn modelId="{40DBD8E7-62A0-4DFD-8512-AEED18F27C3F}" type="presParOf" srcId="{29121234-B06F-49C5-B3AF-CB0806608E01}" destId="{E9007538-0A7C-463A-AD12-B758645ACBC3}" srcOrd="5" destOrd="0" presId="urn:microsoft.com/office/officeart/2005/8/layout/hierarchy5"/>
    <dgm:cxn modelId="{C932BF9F-2C1B-4CE9-931B-0A8719F02576}" type="presParOf" srcId="{E9007538-0A7C-463A-AD12-B758645ACBC3}" destId="{D5230490-C6C7-4C9F-85D5-446C80436231}" srcOrd="0" destOrd="0" presId="urn:microsoft.com/office/officeart/2005/8/layout/hierarchy5"/>
    <dgm:cxn modelId="{661D8E5F-9329-46CF-8733-039C60994DD4}" type="presParOf" srcId="{E9007538-0A7C-463A-AD12-B758645ACBC3}" destId="{8283B4E6-F45E-4703-A188-D34CF367B153}" srcOrd="1" destOrd="0" presId="urn:microsoft.com/office/officeart/2005/8/layout/hierarchy5"/>
    <dgm:cxn modelId="{683F1F11-DB1A-4AD5-9B28-FF8C373D33E8}" type="presParOf" srcId="{29121234-B06F-49C5-B3AF-CB0806608E01}" destId="{997F0182-3E06-4634-8C69-4AE0BF16719B}" srcOrd="6" destOrd="0" presId="urn:microsoft.com/office/officeart/2005/8/layout/hierarchy5"/>
    <dgm:cxn modelId="{341CA265-6AEC-4B4D-B9B0-5AEFE1586191}" type="presParOf" srcId="{997F0182-3E06-4634-8C69-4AE0BF16719B}" destId="{B5DDF176-23A7-4868-9F42-7043BBC00CE0}" srcOrd="0" destOrd="0" presId="urn:microsoft.com/office/officeart/2005/8/layout/hierarchy5"/>
    <dgm:cxn modelId="{4F35DD81-8C4A-4B1C-9FF7-6AA993CC8E0C}" type="presParOf" srcId="{29121234-B06F-49C5-B3AF-CB0806608E01}" destId="{CAFEA7EB-7927-4F3D-8CF1-CB735E5F2A4F}" srcOrd="7" destOrd="0" presId="urn:microsoft.com/office/officeart/2005/8/layout/hierarchy5"/>
    <dgm:cxn modelId="{D91CEDDD-73A5-4202-A8B4-5BE9A29850AC}" type="presParOf" srcId="{CAFEA7EB-7927-4F3D-8CF1-CB735E5F2A4F}" destId="{9295A5F6-2838-4F68-9307-6AA1CCF23E31}" srcOrd="0" destOrd="0" presId="urn:microsoft.com/office/officeart/2005/8/layout/hierarchy5"/>
    <dgm:cxn modelId="{FFDE1721-89B8-4F52-9990-6795EC1D5D90}" type="presParOf" srcId="{CAFEA7EB-7927-4F3D-8CF1-CB735E5F2A4F}" destId="{6B61FFB7-5B2B-4454-B501-B80FA3D6011E}" srcOrd="1" destOrd="0" presId="urn:microsoft.com/office/officeart/2005/8/layout/hierarchy5"/>
    <dgm:cxn modelId="{E1276A41-FD0B-44F1-9D8B-8693FE6BB519}" type="presParOf" srcId="{3A29100E-306B-450E-8CC4-A30B80076557}" destId="{78891F25-F8C5-4057-8077-21518CB98EAF}" srcOrd="2" destOrd="0" presId="urn:microsoft.com/office/officeart/2005/8/layout/hierarchy5"/>
    <dgm:cxn modelId="{A7EE553A-B6A6-40F4-A289-8AA21C43215B}" type="presParOf" srcId="{78891F25-F8C5-4057-8077-21518CB98EAF}" destId="{E828FDA4-6E23-414B-8F99-829027459462}" srcOrd="0" destOrd="0" presId="urn:microsoft.com/office/officeart/2005/8/layout/hierarchy5"/>
    <dgm:cxn modelId="{29731B2A-823A-46CA-ADBD-FBA1E20162AB}" type="presParOf" srcId="{3A29100E-306B-450E-8CC4-A30B80076557}" destId="{472BC8B0-9ACB-47A4-BD07-DA4F7BC9D715}" srcOrd="3" destOrd="0" presId="urn:microsoft.com/office/officeart/2005/8/layout/hierarchy5"/>
    <dgm:cxn modelId="{4151D771-284F-4C50-B31A-A19CE9FDE82C}" type="presParOf" srcId="{472BC8B0-9ACB-47A4-BD07-DA4F7BC9D715}" destId="{14212425-989E-4AAA-AD4E-890C339849A2}" srcOrd="0" destOrd="0" presId="urn:microsoft.com/office/officeart/2005/8/layout/hierarchy5"/>
    <dgm:cxn modelId="{70C3951D-4E59-4610-9FEA-BEAA9325FF1E}" type="presParOf" srcId="{472BC8B0-9ACB-47A4-BD07-DA4F7BC9D715}" destId="{D9676504-8D91-4ADE-B4D6-C4581BBD6F05}" srcOrd="1" destOrd="0" presId="urn:microsoft.com/office/officeart/2005/8/layout/hierarchy5"/>
    <dgm:cxn modelId="{B1C2E9D1-2F42-4CC2-807A-BEBDD94C7438}" type="presParOf" srcId="{D9676504-8D91-4ADE-B4D6-C4581BBD6F05}" destId="{3AB53B14-1B58-4968-911D-2336336457E8}" srcOrd="0" destOrd="0" presId="urn:microsoft.com/office/officeart/2005/8/layout/hierarchy5"/>
    <dgm:cxn modelId="{F77E1C86-ECAB-41A9-A85D-96ED09E80F09}" type="presParOf" srcId="{3AB53B14-1B58-4968-911D-2336336457E8}" destId="{7D282730-7F57-4D59-8E80-D491ADF4329C}" srcOrd="0" destOrd="0" presId="urn:microsoft.com/office/officeart/2005/8/layout/hierarchy5"/>
    <dgm:cxn modelId="{6F14DB16-63E6-4F37-BD14-193B4C1328B6}" type="presParOf" srcId="{D9676504-8D91-4ADE-B4D6-C4581BBD6F05}" destId="{FBCEAA04-66B0-427C-B847-6223B1D5B326}" srcOrd="1" destOrd="0" presId="urn:microsoft.com/office/officeart/2005/8/layout/hierarchy5"/>
    <dgm:cxn modelId="{9838ED99-C8E9-4E07-8DCB-F0D48D81223B}" type="presParOf" srcId="{FBCEAA04-66B0-427C-B847-6223B1D5B326}" destId="{0768AC81-6D93-4AED-9838-1E464831A262}" srcOrd="0" destOrd="0" presId="urn:microsoft.com/office/officeart/2005/8/layout/hierarchy5"/>
    <dgm:cxn modelId="{861D64BB-641D-4916-8783-688E4CA613C7}" type="presParOf" srcId="{FBCEAA04-66B0-427C-B847-6223B1D5B326}" destId="{07B7CB84-22E6-45B3-8064-F526BA5741D2}" srcOrd="1" destOrd="0" presId="urn:microsoft.com/office/officeart/2005/8/layout/hierarchy5"/>
    <dgm:cxn modelId="{B860F25C-3272-4CFA-8307-C81E86BE9C5A}" type="presParOf" srcId="{D9676504-8D91-4ADE-B4D6-C4581BBD6F05}" destId="{80ADCEAB-42CE-4EE1-BD44-8B633F2185B1}" srcOrd="2" destOrd="0" presId="urn:microsoft.com/office/officeart/2005/8/layout/hierarchy5"/>
    <dgm:cxn modelId="{B07FBB0E-D0C8-4792-B562-E4971A6932B0}" type="presParOf" srcId="{80ADCEAB-42CE-4EE1-BD44-8B633F2185B1}" destId="{779064A2-667E-4411-8B6F-B6E48D65E1B4}" srcOrd="0" destOrd="0" presId="urn:microsoft.com/office/officeart/2005/8/layout/hierarchy5"/>
    <dgm:cxn modelId="{6AE67D2F-5EB6-423D-8653-CADDE9CFB443}" type="presParOf" srcId="{D9676504-8D91-4ADE-B4D6-C4581BBD6F05}" destId="{B145EDB0-F0D2-4899-B219-39BF658E7866}" srcOrd="3" destOrd="0" presId="urn:microsoft.com/office/officeart/2005/8/layout/hierarchy5"/>
    <dgm:cxn modelId="{E87440C0-DDC3-42F9-AEA8-6D1EE36E4D9A}" type="presParOf" srcId="{B145EDB0-F0D2-4899-B219-39BF658E7866}" destId="{A17B23D7-A029-41DD-B4A5-1514394BC662}" srcOrd="0" destOrd="0" presId="urn:microsoft.com/office/officeart/2005/8/layout/hierarchy5"/>
    <dgm:cxn modelId="{137B5999-ED7E-4E7F-9DAD-32407149C43D}" type="presParOf" srcId="{B145EDB0-F0D2-4899-B219-39BF658E7866}" destId="{AEA14E68-F260-4EF5-AF82-B1C7443238C0}" srcOrd="1" destOrd="0" presId="urn:microsoft.com/office/officeart/2005/8/layout/hierarchy5"/>
    <dgm:cxn modelId="{11F46604-85C8-46B6-91A3-5587C488C8C0}" type="presParOf" srcId="{D9676504-8D91-4ADE-B4D6-C4581BBD6F05}" destId="{0A4532B8-711D-478E-891A-70AFE527AA2D}" srcOrd="4" destOrd="0" presId="urn:microsoft.com/office/officeart/2005/8/layout/hierarchy5"/>
    <dgm:cxn modelId="{0EBDEBEA-2FDC-4F16-B5A5-92C82256CF32}" type="presParOf" srcId="{0A4532B8-711D-478E-891A-70AFE527AA2D}" destId="{AB19DE76-A81E-4669-B031-B98644A59E08}" srcOrd="0" destOrd="0" presId="urn:microsoft.com/office/officeart/2005/8/layout/hierarchy5"/>
    <dgm:cxn modelId="{60E7AEE5-5CDF-4826-8FE5-3F45F6F4F12D}" type="presParOf" srcId="{D9676504-8D91-4ADE-B4D6-C4581BBD6F05}" destId="{EF419A9D-FE30-4884-8465-437970071FF4}" srcOrd="5" destOrd="0" presId="urn:microsoft.com/office/officeart/2005/8/layout/hierarchy5"/>
    <dgm:cxn modelId="{5C87DFA5-9A17-409E-A1D5-85E86049356A}" type="presParOf" srcId="{EF419A9D-FE30-4884-8465-437970071FF4}" destId="{9EFDD256-C33F-435F-8026-9AE01AE7C41C}" srcOrd="0" destOrd="0" presId="urn:microsoft.com/office/officeart/2005/8/layout/hierarchy5"/>
    <dgm:cxn modelId="{1C1A118C-933A-4EAA-BC76-8B870561D878}" type="presParOf" srcId="{EF419A9D-FE30-4884-8465-437970071FF4}" destId="{1FAF5399-9AF9-4E39-A1BE-6FA706CBDE31}" srcOrd="1" destOrd="0" presId="urn:microsoft.com/office/officeart/2005/8/layout/hierarchy5"/>
    <dgm:cxn modelId="{58F06FEE-AC11-4A46-946A-F39B85E71E5B}" type="presParOf" srcId="{D9676504-8D91-4ADE-B4D6-C4581BBD6F05}" destId="{40F05026-4D70-4C8D-A0CD-CE34E0863D82}" srcOrd="6" destOrd="0" presId="urn:microsoft.com/office/officeart/2005/8/layout/hierarchy5"/>
    <dgm:cxn modelId="{AF1331EC-5429-4C77-B307-5C808D9EC536}" type="presParOf" srcId="{40F05026-4D70-4C8D-A0CD-CE34E0863D82}" destId="{C6C9D808-E202-406A-AD26-5D8F882F9714}" srcOrd="0" destOrd="0" presId="urn:microsoft.com/office/officeart/2005/8/layout/hierarchy5"/>
    <dgm:cxn modelId="{2443230D-41AD-4D03-85E5-593C63BA1257}" type="presParOf" srcId="{D9676504-8D91-4ADE-B4D6-C4581BBD6F05}" destId="{5606B168-20BD-40C1-BAB2-D32D4EF773DF}" srcOrd="7" destOrd="0" presId="urn:microsoft.com/office/officeart/2005/8/layout/hierarchy5"/>
    <dgm:cxn modelId="{DA1512D1-E654-47C6-943D-29E9621CEC8B}" type="presParOf" srcId="{5606B168-20BD-40C1-BAB2-D32D4EF773DF}" destId="{94E166DC-58E1-441F-9184-F17E1F042A0F}" srcOrd="0" destOrd="0" presId="urn:microsoft.com/office/officeart/2005/8/layout/hierarchy5"/>
    <dgm:cxn modelId="{5BCAE42D-5CEC-4B2E-A23E-21DD8C00EAE9}" type="presParOf" srcId="{5606B168-20BD-40C1-BAB2-D32D4EF773DF}" destId="{A72AC99E-19BE-4AA6-B430-9AEEB854B8F1}" srcOrd="1" destOrd="0" presId="urn:microsoft.com/office/officeart/2005/8/layout/hierarchy5"/>
    <dgm:cxn modelId="{36775DE5-B18B-4CE3-84BD-4AC95915A967}" type="presParOf" srcId="{0F582225-8E8B-495D-A5C0-D782F67D2F42}" destId="{A3DBCF9D-98A9-4B30-9ED4-FEB4B732EB17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9B3B629-1438-40E9-BAC7-9347C087C126}">
      <dsp:nvSpPr>
        <dsp:cNvPr id="0" name=""/>
        <dsp:cNvSpPr/>
      </dsp:nvSpPr>
      <dsp:spPr>
        <a:xfrm>
          <a:off x="1677000" y="1672518"/>
          <a:ext cx="830865" cy="4154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100" kern="1200"/>
            <a:t>Inizio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1100" kern="1200"/>
        </a:p>
      </dsp:txBody>
      <dsp:txXfrm>
        <a:off x="1689168" y="1684686"/>
        <a:ext cx="806529" cy="391096"/>
      </dsp:txXfrm>
    </dsp:sp>
    <dsp:sp modelId="{74271581-1020-48EB-9621-5367F4833522}">
      <dsp:nvSpPr>
        <dsp:cNvPr id="0" name=""/>
        <dsp:cNvSpPr/>
      </dsp:nvSpPr>
      <dsp:spPr>
        <a:xfrm rot="17350740">
          <a:off x="2168216" y="1392544"/>
          <a:ext cx="1011644" cy="19885"/>
        </a:xfrm>
        <a:custGeom>
          <a:avLst/>
          <a:gdLst/>
          <a:ahLst/>
          <a:cxnLst/>
          <a:rect l="0" t="0" r="0" b="0"/>
          <a:pathLst>
            <a:path>
              <a:moveTo>
                <a:pt x="0" y="9942"/>
              </a:moveTo>
              <a:lnTo>
                <a:pt x="1011644" y="9942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500" kern="1200"/>
        </a:p>
      </dsp:txBody>
      <dsp:txXfrm>
        <a:off x="2648747" y="1377196"/>
        <a:ext cx="50582" cy="50582"/>
      </dsp:txXfrm>
    </dsp:sp>
    <dsp:sp modelId="{DAF86C6A-399C-493F-95D8-AE819F891E48}">
      <dsp:nvSpPr>
        <dsp:cNvPr id="0" name=""/>
        <dsp:cNvSpPr/>
      </dsp:nvSpPr>
      <dsp:spPr>
        <a:xfrm>
          <a:off x="2840212" y="717023"/>
          <a:ext cx="830865" cy="4154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100" kern="1200"/>
            <a:t>1 settimana</a:t>
          </a:r>
        </a:p>
      </dsp:txBody>
      <dsp:txXfrm>
        <a:off x="2852380" y="729191"/>
        <a:ext cx="806529" cy="391096"/>
      </dsp:txXfrm>
    </dsp:sp>
    <dsp:sp modelId="{D70ED2EF-1B86-4CE4-914A-735D09348C5B}">
      <dsp:nvSpPr>
        <dsp:cNvPr id="0" name=""/>
        <dsp:cNvSpPr/>
      </dsp:nvSpPr>
      <dsp:spPr>
        <a:xfrm rot="17692822">
          <a:off x="3442282" y="556486"/>
          <a:ext cx="789936" cy="19885"/>
        </a:xfrm>
        <a:custGeom>
          <a:avLst/>
          <a:gdLst/>
          <a:ahLst/>
          <a:cxnLst/>
          <a:rect l="0" t="0" r="0" b="0"/>
          <a:pathLst>
            <a:path>
              <a:moveTo>
                <a:pt x="0" y="9942"/>
              </a:moveTo>
              <a:lnTo>
                <a:pt x="789936" y="9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500" kern="1200"/>
        </a:p>
      </dsp:txBody>
      <dsp:txXfrm>
        <a:off x="3817502" y="546680"/>
        <a:ext cx="39496" cy="39496"/>
      </dsp:txXfrm>
    </dsp:sp>
    <dsp:sp modelId="{6FDF1638-90EF-4FB0-A6DD-A36EBE657387}">
      <dsp:nvSpPr>
        <dsp:cNvPr id="0" name=""/>
        <dsp:cNvSpPr/>
      </dsp:nvSpPr>
      <dsp:spPr>
        <a:xfrm>
          <a:off x="4003424" y="401"/>
          <a:ext cx="830865" cy="4154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100" kern="1200"/>
            <a:t>1 settimana</a:t>
          </a:r>
        </a:p>
      </dsp:txBody>
      <dsp:txXfrm>
        <a:off x="4015592" y="12569"/>
        <a:ext cx="806529" cy="391096"/>
      </dsp:txXfrm>
    </dsp:sp>
    <dsp:sp modelId="{D508E69A-2B4D-482E-B51C-A5B53A986F55}">
      <dsp:nvSpPr>
        <dsp:cNvPr id="0" name=""/>
        <dsp:cNvSpPr/>
      </dsp:nvSpPr>
      <dsp:spPr>
        <a:xfrm rot="19457599">
          <a:off x="3632608" y="795360"/>
          <a:ext cx="409285" cy="19885"/>
        </a:xfrm>
        <a:custGeom>
          <a:avLst/>
          <a:gdLst/>
          <a:ahLst/>
          <a:cxnLst/>
          <a:rect l="0" t="0" r="0" b="0"/>
          <a:pathLst>
            <a:path>
              <a:moveTo>
                <a:pt x="0" y="9942"/>
              </a:moveTo>
              <a:lnTo>
                <a:pt x="409285" y="9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500" kern="1200"/>
        </a:p>
      </dsp:txBody>
      <dsp:txXfrm>
        <a:off x="3827018" y="795070"/>
        <a:ext cx="20464" cy="20464"/>
      </dsp:txXfrm>
    </dsp:sp>
    <dsp:sp modelId="{AB9B0619-DE77-49F4-9E6A-935BF9EE727F}">
      <dsp:nvSpPr>
        <dsp:cNvPr id="0" name=""/>
        <dsp:cNvSpPr/>
      </dsp:nvSpPr>
      <dsp:spPr>
        <a:xfrm>
          <a:off x="4003424" y="478149"/>
          <a:ext cx="830865" cy="4154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100" kern="1200"/>
            <a:t>2 settimane</a:t>
          </a:r>
        </a:p>
      </dsp:txBody>
      <dsp:txXfrm>
        <a:off x="4015592" y="490317"/>
        <a:ext cx="806529" cy="391096"/>
      </dsp:txXfrm>
    </dsp:sp>
    <dsp:sp modelId="{2172BBB4-893E-4F60-8AB9-A99F25ECC141}">
      <dsp:nvSpPr>
        <dsp:cNvPr id="0" name=""/>
        <dsp:cNvSpPr/>
      </dsp:nvSpPr>
      <dsp:spPr>
        <a:xfrm rot="2142401">
          <a:off x="3632608" y="1034233"/>
          <a:ext cx="409285" cy="19885"/>
        </a:xfrm>
        <a:custGeom>
          <a:avLst/>
          <a:gdLst/>
          <a:ahLst/>
          <a:cxnLst/>
          <a:rect l="0" t="0" r="0" b="0"/>
          <a:pathLst>
            <a:path>
              <a:moveTo>
                <a:pt x="0" y="9942"/>
              </a:moveTo>
              <a:lnTo>
                <a:pt x="409285" y="9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500" kern="1200"/>
        </a:p>
      </dsp:txBody>
      <dsp:txXfrm>
        <a:off x="3827018" y="1033944"/>
        <a:ext cx="20464" cy="20464"/>
      </dsp:txXfrm>
    </dsp:sp>
    <dsp:sp modelId="{D5230490-C6C7-4C9F-85D5-446C80436231}">
      <dsp:nvSpPr>
        <dsp:cNvPr id="0" name=""/>
        <dsp:cNvSpPr/>
      </dsp:nvSpPr>
      <dsp:spPr>
        <a:xfrm>
          <a:off x="4003424" y="955897"/>
          <a:ext cx="830865" cy="4154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100" kern="1200"/>
            <a:t>3 settimana</a:t>
          </a:r>
        </a:p>
      </dsp:txBody>
      <dsp:txXfrm>
        <a:off x="4015592" y="968065"/>
        <a:ext cx="806529" cy="391096"/>
      </dsp:txXfrm>
    </dsp:sp>
    <dsp:sp modelId="{997F0182-3E06-4634-8C69-4AE0BF16719B}">
      <dsp:nvSpPr>
        <dsp:cNvPr id="0" name=""/>
        <dsp:cNvSpPr/>
      </dsp:nvSpPr>
      <dsp:spPr>
        <a:xfrm rot="3907178">
          <a:off x="3442282" y="1273107"/>
          <a:ext cx="789936" cy="19885"/>
        </a:xfrm>
        <a:custGeom>
          <a:avLst/>
          <a:gdLst/>
          <a:ahLst/>
          <a:cxnLst/>
          <a:rect l="0" t="0" r="0" b="0"/>
          <a:pathLst>
            <a:path>
              <a:moveTo>
                <a:pt x="0" y="9942"/>
              </a:moveTo>
              <a:lnTo>
                <a:pt x="789936" y="9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500" kern="1200"/>
        </a:p>
      </dsp:txBody>
      <dsp:txXfrm>
        <a:off x="3817502" y="1263301"/>
        <a:ext cx="39496" cy="39496"/>
      </dsp:txXfrm>
    </dsp:sp>
    <dsp:sp modelId="{9295A5F6-2838-4F68-9307-6AA1CCF23E31}">
      <dsp:nvSpPr>
        <dsp:cNvPr id="0" name=""/>
        <dsp:cNvSpPr/>
      </dsp:nvSpPr>
      <dsp:spPr>
        <a:xfrm>
          <a:off x="4003424" y="1433644"/>
          <a:ext cx="830865" cy="4154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100" kern="1200"/>
            <a:t>4 settimana</a:t>
          </a:r>
        </a:p>
      </dsp:txBody>
      <dsp:txXfrm>
        <a:off x="4015592" y="1445812"/>
        <a:ext cx="806529" cy="391096"/>
      </dsp:txXfrm>
    </dsp:sp>
    <dsp:sp modelId="{78891F25-F8C5-4057-8077-21518CB98EAF}">
      <dsp:nvSpPr>
        <dsp:cNvPr id="0" name=""/>
        <dsp:cNvSpPr/>
      </dsp:nvSpPr>
      <dsp:spPr>
        <a:xfrm rot="4249260">
          <a:off x="2168216" y="2348040"/>
          <a:ext cx="1011644" cy="19885"/>
        </a:xfrm>
        <a:custGeom>
          <a:avLst/>
          <a:gdLst/>
          <a:ahLst/>
          <a:cxnLst/>
          <a:rect l="0" t="0" r="0" b="0"/>
          <a:pathLst>
            <a:path>
              <a:moveTo>
                <a:pt x="0" y="9942"/>
              </a:moveTo>
              <a:lnTo>
                <a:pt x="1011644" y="9942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500" kern="1200"/>
        </a:p>
      </dsp:txBody>
      <dsp:txXfrm>
        <a:off x="2648747" y="2332691"/>
        <a:ext cx="50582" cy="50582"/>
      </dsp:txXfrm>
    </dsp:sp>
    <dsp:sp modelId="{14212425-989E-4AAA-AD4E-890C339849A2}">
      <dsp:nvSpPr>
        <dsp:cNvPr id="0" name=""/>
        <dsp:cNvSpPr/>
      </dsp:nvSpPr>
      <dsp:spPr>
        <a:xfrm>
          <a:off x="2840212" y="2628014"/>
          <a:ext cx="830865" cy="4154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100" kern="1200"/>
            <a:t>2 settimane</a:t>
          </a:r>
        </a:p>
      </dsp:txBody>
      <dsp:txXfrm>
        <a:off x="2852380" y="2640182"/>
        <a:ext cx="806529" cy="391096"/>
      </dsp:txXfrm>
    </dsp:sp>
    <dsp:sp modelId="{3AB53B14-1B58-4968-911D-2336336457E8}">
      <dsp:nvSpPr>
        <dsp:cNvPr id="0" name=""/>
        <dsp:cNvSpPr/>
      </dsp:nvSpPr>
      <dsp:spPr>
        <a:xfrm rot="17692822">
          <a:off x="3442282" y="2467476"/>
          <a:ext cx="789936" cy="19885"/>
        </a:xfrm>
        <a:custGeom>
          <a:avLst/>
          <a:gdLst/>
          <a:ahLst/>
          <a:cxnLst/>
          <a:rect l="0" t="0" r="0" b="0"/>
          <a:pathLst>
            <a:path>
              <a:moveTo>
                <a:pt x="0" y="9942"/>
              </a:moveTo>
              <a:lnTo>
                <a:pt x="789936" y="9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500" kern="1200"/>
        </a:p>
      </dsp:txBody>
      <dsp:txXfrm>
        <a:off x="3817502" y="2457671"/>
        <a:ext cx="39496" cy="39496"/>
      </dsp:txXfrm>
    </dsp:sp>
    <dsp:sp modelId="{0768AC81-6D93-4AED-9838-1E464831A262}">
      <dsp:nvSpPr>
        <dsp:cNvPr id="0" name=""/>
        <dsp:cNvSpPr/>
      </dsp:nvSpPr>
      <dsp:spPr>
        <a:xfrm>
          <a:off x="4003424" y="1911392"/>
          <a:ext cx="830865" cy="4154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100" kern="1200"/>
            <a:t>1 settimana</a:t>
          </a:r>
        </a:p>
      </dsp:txBody>
      <dsp:txXfrm>
        <a:off x="4015592" y="1923560"/>
        <a:ext cx="806529" cy="391096"/>
      </dsp:txXfrm>
    </dsp:sp>
    <dsp:sp modelId="{80ADCEAB-42CE-4EE1-BD44-8B633F2185B1}">
      <dsp:nvSpPr>
        <dsp:cNvPr id="0" name=""/>
        <dsp:cNvSpPr/>
      </dsp:nvSpPr>
      <dsp:spPr>
        <a:xfrm rot="19457599">
          <a:off x="3632608" y="2706350"/>
          <a:ext cx="409285" cy="19885"/>
        </a:xfrm>
        <a:custGeom>
          <a:avLst/>
          <a:gdLst/>
          <a:ahLst/>
          <a:cxnLst/>
          <a:rect l="0" t="0" r="0" b="0"/>
          <a:pathLst>
            <a:path>
              <a:moveTo>
                <a:pt x="0" y="9942"/>
              </a:moveTo>
              <a:lnTo>
                <a:pt x="409285" y="9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500" kern="1200"/>
        </a:p>
      </dsp:txBody>
      <dsp:txXfrm>
        <a:off x="3827018" y="2706061"/>
        <a:ext cx="20464" cy="20464"/>
      </dsp:txXfrm>
    </dsp:sp>
    <dsp:sp modelId="{A17B23D7-A029-41DD-B4A5-1514394BC662}">
      <dsp:nvSpPr>
        <dsp:cNvPr id="0" name=""/>
        <dsp:cNvSpPr/>
      </dsp:nvSpPr>
      <dsp:spPr>
        <a:xfrm>
          <a:off x="4003424" y="2389140"/>
          <a:ext cx="830865" cy="4154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100" kern="1200"/>
            <a:t>2 settimane</a:t>
          </a:r>
        </a:p>
      </dsp:txBody>
      <dsp:txXfrm>
        <a:off x="4015592" y="2401308"/>
        <a:ext cx="806529" cy="391096"/>
      </dsp:txXfrm>
    </dsp:sp>
    <dsp:sp modelId="{0A4532B8-711D-478E-891A-70AFE527AA2D}">
      <dsp:nvSpPr>
        <dsp:cNvPr id="0" name=""/>
        <dsp:cNvSpPr/>
      </dsp:nvSpPr>
      <dsp:spPr>
        <a:xfrm rot="2142401">
          <a:off x="3632608" y="2945224"/>
          <a:ext cx="409285" cy="19885"/>
        </a:xfrm>
        <a:custGeom>
          <a:avLst/>
          <a:gdLst/>
          <a:ahLst/>
          <a:cxnLst/>
          <a:rect l="0" t="0" r="0" b="0"/>
          <a:pathLst>
            <a:path>
              <a:moveTo>
                <a:pt x="0" y="9942"/>
              </a:moveTo>
              <a:lnTo>
                <a:pt x="409285" y="9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500" kern="1200"/>
        </a:p>
      </dsp:txBody>
      <dsp:txXfrm>
        <a:off x="3827018" y="2944935"/>
        <a:ext cx="20464" cy="20464"/>
      </dsp:txXfrm>
    </dsp:sp>
    <dsp:sp modelId="{9EFDD256-C33F-435F-8026-9AE01AE7C41C}">
      <dsp:nvSpPr>
        <dsp:cNvPr id="0" name=""/>
        <dsp:cNvSpPr/>
      </dsp:nvSpPr>
      <dsp:spPr>
        <a:xfrm>
          <a:off x="4003424" y="2866887"/>
          <a:ext cx="830865" cy="4154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100" kern="1200"/>
            <a:t>3 settimane</a:t>
          </a:r>
        </a:p>
      </dsp:txBody>
      <dsp:txXfrm>
        <a:off x="4015592" y="2879055"/>
        <a:ext cx="806529" cy="391096"/>
      </dsp:txXfrm>
    </dsp:sp>
    <dsp:sp modelId="{40F05026-4D70-4C8D-A0CD-CE34E0863D82}">
      <dsp:nvSpPr>
        <dsp:cNvPr id="0" name=""/>
        <dsp:cNvSpPr/>
      </dsp:nvSpPr>
      <dsp:spPr>
        <a:xfrm rot="3907178">
          <a:off x="3442282" y="3184098"/>
          <a:ext cx="789936" cy="19885"/>
        </a:xfrm>
        <a:custGeom>
          <a:avLst/>
          <a:gdLst/>
          <a:ahLst/>
          <a:cxnLst/>
          <a:rect l="0" t="0" r="0" b="0"/>
          <a:pathLst>
            <a:path>
              <a:moveTo>
                <a:pt x="0" y="9942"/>
              </a:moveTo>
              <a:lnTo>
                <a:pt x="789936" y="9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it-IT" sz="500" kern="1200"/>
        </a:p>
      </dsp:txBody>
      <dsp:txXfrm>
        <a:off x="3817502" y="3174292"/>
        <a:ext cx="39496" cy="39496"/>
      </dsp:txXfrm>
    </dsp:sp>
    <dsp:sp modelId="{94E166DC-58E1-441F-9184-F17E1F042A0F}">
      <dsp:nvSpPr>
        <dsp:cNvPr id="0" name=""/>
        <dsp:cNvSpPr/>
      </dsp:nvSpPr>
      <dsp:spPr>
        <a:xfrm>
          <a:off x="4003424" y="3344635"/>
          <a:ext cx="830865" cy="4154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100" kern="1200"/>
            <a:t>4 settimane</a:t>
          </a:r>
        </a:p>
      </dsp:txBody>
      <dsp:txXfrm>
        <a:off x="4015592" y="3356803"/>
        <a:ext cx="806529" cy="39109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64</xdr:row>
      <xdr:rowOff>0</xdr:rowOff>
    </xdr:from>
    <xdr:to>
      <xdr:col>17</xdr:col>
      <xdr:colOff>473379</xdr:colOff>
      <xdr:row>92</xdr:row>
      <xdr:rowOff>152857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F5305D-473F-B26D-B28F-07E35FA8D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765280"/>
          <a:ext cx="10836579" cy="5273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7</xdr:row>
      <xdr:rowOff>171450</xdr:rowOff>
    </xdr:from>
    <xdr:to>
      <xdr:col>7</xdr:col>
      <xdr:colOff>590549</xdr:colOff>
      <xdr:row>10</xdr:row>
      <xdr:rowOff>152400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5D5717E0-2C6E-D5ED-2CD8-E480F253A38D}"/>
            </a:ext>
          </a:extLst>
        </xdr:cNvPr>
        <xdr:cNvSpPr/>
      </xdr:nvSpPr>
      <xdr:spPr>
        <a:xfrm>
          <a:off x="6124574" y="1743075"/>
          <a:ext cx="581025" cy="5619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13</xdr:row>
      <xdr:rowOff>171450</xdr:rowOff>
    </xdr:from>
    <xdr:to>
      <xdr:col>11</xdr:col>
      <xdr:colOff>236220</xdr:colOff>
      <xdr:row>33</xdr:row>
      <xdr:rowOff>121920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960FC3-A8C2-E76F-4E54-7E7571DC2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c79e6d2e631c3ba/Desktop/ProfessionAI/Corso%20excel/Corso/Capitolo%202/Pratica2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paola Gotti" refreshedDate="45003.72032685185" createdVersion="8" refreshedVersion="8" minRefreshableVersion="3" recordCount="90" xr:uid="{C1F300D7-70A2-4132-BCE1-5DEFD69D0287}">
  <cacheSource type="worksheet">
    <worksheetSource ref="A5:C95" sheet="FreqDatiQuantitativi" r:id="rId2"/>
  </cacheSource>
  <cacheFields count="3">
    <cacheField name="Data" numFmtId="14">
      <sharedItems containsSemiMixedTypes="0" containsNonDate="0" containsDate="1" containsString="0" minDate="2022-01-01T00:00:00" maxDate="2022-04-01T00:00:00"/>
    </cacheField>
    <cacheField name="GG della settimana" numFmtId="165">
      <sharedItems count="7">
        <s v="Sabato"/>
        <s v="Domenica"/>
        <s v="Lunedì"/>
        <s v="Martedì"/>
        <s v="Mercoledì"/>
        <s v="Giovedì"/>
        <s v="Venerdì"/>
      </sharedItems>
    </cacheField>
    <cacheField name="N° auto" numFmtId="0">
      <sharedItems containsSemiMixedTypes="0" containsString="0" containsNumber="1" containsInteger="1" minValue="0" maxValue="5" count="6">
        <n v="3"/>
        <n v="5"/>
        <n v="4"/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paola Gotti" refreshedDate="45029.993313425926" createdVersion="8" refreshedVersion="8" minRefreshableVersion="3" recordCount="96" xr:uid="{6660A13E-0B6D-489E-A97C-C58DA279FE42}">
  <cacheSource type="worksheet">
    <worksheetSource ref="B4:C100" sheet="ProbCondPivot"/>
  </cacheSource>
  <cacheFields count="2">
    <cacheField name="Istituto" numFmtId="0">
      <sharedItems count="2">
        <s v="Scuole medie Kennedy"/>
        <s v="Scuole medie Montale"/>
      </sharedItems>
    </cacheField>
    <cacheField name="Catering" numFmtId="0">
      <sharedItems count="2">
        <s v="Catering Rossi"/>
        <s v="ABC Men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d v="2022-01-01T00:00:00"/>
    <x v="0"/>
    <x v="0"/>
  </r>
  <r>
    <d v="2022-01-02T00:00:00"/>
    <x v="1"/>
    <x v="1"/>
  </r>
  <r>
    <d v="2022-01-03T00:00:00"/>
    <x v="2"/>
    <x v="2"/>
  </r>
  <r>
    <d v="2022-01-04T00:00:00"/>
    <x v="3"/>
    <x v="3"/>
  </r>
  <r>
    <d v="2022-01-05T00:00:00"/>
    <x v="4"/>
    <x v="4"/>
  </r>
  <r>
    <d v="2022-01-06T00:00:00"/>
    <x v="5"/>
    <x v="3"/>
  </r>
  <r>
    <d v="2022-01-07T00:00:00"/>
    <x v="6"/>
    <x v="0"/>
  </r>
  <r>
    <d v="2022-01-08T00:00:00"/>
    <x v="0"/>
    <x v="4"/>
  </r>
  <r>
    <d v="2022-01-09T00:00:00"/>
    <x v="1"/>
    <x v="2"/>
  </r>
  <r>
    <d v="2022-01-10T00:00:00"/>
    <x v="2"/>
    <x v="1"/>
  </r>
  <r>
    <d v="2022-01-11T00:00:00"/>
    <x v="3"/>
    <x v="3"/>
  </r>
  <r>
    <d v="2022-01-12T00:00:00"/>
    <x v="4"/>
    <x v="3"/>
  </r>
  <r>
    <d v="2022-01-13T00:00:00"/>
    <x v="5"/>
    <x v="3"/>
  </r>
  <r>
    <d v="2022-01-14T00:00:00"/>
    <x v="6"/>
    <x v="5"/>
  </r>
  <r>
    <d v="2022-01-15T00:00:00"/>
    <x v="0"/>
    <x v="0"/>
  </r>
  <r>
    <d v="2022-01-16T00:00:00"/>
    <x v="1"/>
    <x v="4"/>
  </r>
  <r>
    <d v="2022-01-17T00:00:00"/>
    <x v="2"/>
    <x v="4"/>
  </r>
  <r>
    <d v="2022-01-18T00:00:00"/>
    <x v="3"/>
    <x v="4"/>
  </r>
  <r>
    <d v="2022-01-19T00:00:00"/>
    <x v="4"/>
    <x v="4"/>
  </r>
  <r>
    <d v="2022-01-20T00:00:00"/>
    <x v="5"/>
    <x v="4"/>
  </r>
  <r>
    <d v="2022-01-21T00:00:00"/>
    <x v="6"/>
    <x v="4"/>
  </r>
  <r>
    <d v="2022-01-22T00:00:00"/>
    <x v="0"/>
    <x v="4"/>
  </r>
  <r>
    <d v="2022-01-23T00:00:00"/>
    <x v="1"/>
    <x v="4"/>
  </r>
  <r>
    <d v="2022-01-24T00:00:00"/>
    <x v="2"/>
    <x v="4"/>
  </r>
  <r>
    <d v="2022-01-25T00:00:00"/>
    <x v="3"/>
    <x v="4"/>
  </r>
  <r>
    <d v="2022-01-26T00:00:00"/>
    <x v="4"/>
    <x v="4"/>
  </r>
  <r>
    <d v="2022-01-27T00:00:00"/>
    <x v="5"/>
    <x v="4"/>
  </r>
  <r>
    <d v="2022-01-28T00:00:00"/>
    <x v="6"/>
    <x v="4"/>
  </r>
  <r>
    <d v="2022-01-29T00:00:00"/>
    <x v="0"/>
    <x v="0"/>
  </r>
  <r>
    <d v="2022-01-30T00:00:00"/>
    <x v="1"/>
    <x v="1"/>
  </r>
  <r>
    <d v="2022-01-31T00:00:00"/>
    <x v="2"/>
    <x v="0"/>
  </r>
  <r>
    <d v="2022-02-01T00:00:00"/>
    <x v="3"/>
    <x v="4"/>
  </r>
  <r>
    <d v="2022-02-02T00:00:00"/>
    <x v="4"/>
    <x v="4"/>
  </r>
  <r>
    <d v="2022-02-03T00:00:00"/>
    <x v="5"/>
    <x v="3"/>
  </r>
  <r>
    <d v="2022-02-04T00:00:00"/>
    <x v="6"/>
    <x v="3"/>
  </r>
  <r>
    <d v="2022-02-05T00:00:00"/>
    <x v="0"/>
    <x v="0"/>
  </r>
  <r>
    <d v="2022-02-06T00:00:00"/>
    <x v="1"/>
    <x v="0"/>
  </r>
  <r>
    <d v="2022-02-07T00:00:00"/>
    <x v="2"/>
    <x v="1"/>
  </r>
  <r>
    <d v="2022-02-08T00:00:00"/>
    <x v="3"/>
    <x v="4"/>
  </r>
  <r>
    <d v="2022-02-09T00:00:00"/>
    <x v="4"/>
    <x v="4"/>
  </r>
  <r>
    <d v="2022-02-10T00:00:00"/>
    <x v="5"/>
    <x v="3"/>
  </r>
  <r>
    <d v="2022-02-11T00:00:00"/>
    <x v="6"/>
    <x v="3"/>
  </r>
  <r>
    <d v="2022-02-12T00:00:00"/>
    <x v="0"/>
    <x v="4"/>
  </r>
  <r>
    <d v="2022-02-13T00:00:00"/>
    <x v="1"/>
    <x v="2"/>
  </r>
  <r>
    <d v="2022-02-14T00:00:00"/>
    <x v="2"/>
    <x v="0"/>
  </r>
  <r>
    <d v="2022-02-15T00:00:00"/>
    <x v="3"/>
    <x v="1"/>
  </r>
  <r>
    <d v="2022-02-16T00:00:00"/>
    <x v="4"/>
    <x v="5"/>
  </r>
  <r>
    <d v="2022-02-17T00:00:00"/>
    <x v="5"/>
    <x v="4"/>
  </r>
  <r>
    <d v="2022-02-18T00:00:00"/>
    <x v="6"/>
    <x v="4"/>
  </r>
  <r>
    <d v="2022-02-19T00:00:00"/>
    <x v="0"/>
    <x v="5"/>
  </r>
  <r>
    <d v="2022-02-20T00:00:00"/>
    <x v="1"/>
    <x v="5"/>
  </r>
  <r>
    <d v="2022-02-21T00:00:00"/>
    <x v="2"/>
    <x v="4"/>
  </r>
  <r>
    <d v="2022-02-22T00:00:00"/>
    <x v="3"/>
    <x v="3"/>
  </r>
  <r>
    <d v="2022-02-23T00:00:00"/>
    <x v="4"/>
    <x v="5"/>
  </r>
  <r>
    <d v="2022-02-24T00:00:00"/>
    <x v="5"/>
    <x v="3"/>
  </r>
  <r>
    <d v="2022-02-25T00:00:00"/>
    <x v="6"/>
    <x v="2"/>
  </r>
  <r>
    <d v="2022-02-26T00:00:00"/>
    <x v="0"/>
    <x v="0"/>
  </r>
  <r>
    <d v="2022-02-27T00:00:00"/>
    <x v="1"/>
    <x v="4"/>
  </r>
  <r>
    <d v="2022-02-28T00:00:00"/>
    <x v="2"/>
    <x v="1"/>
  </r>
  <r>
    <d v="2022-03-01T00:00:00"/>
    <x v="3"/>
    <x v="1"/>
  </r>
  <r>
    <d v="2022-03-02T00:00:00"/>
    <x v="4"/>
    <x v="0"/>
  </r>
  <r>
    <d v="2022-03-03T00:00:00"/>
    <x v="5"/>
    <x v="5"/>
  </r>
  <r>
    <d v="2022-03-04T00:00:00"/>
    <x v="6"/>
    <x v="2"/>
  </r>
  <r>
    <d v="2022-03-05T00:00:00"/>
    <x v="0"/>
    <x v="3"/>
  </r>
  <r>
    <d v="2022-03-06T00:00:00"/>
    <x v="1"/>
    <x v="4"/>
  </r>
  <r>
    <d v="2022-03-07T00:00:00"/>
    <x v="2"/>
    <x v="1"/>
  </r>
  <r>
    <d v="2022-03-08T00:00:00"/>
    <x v="3"/>
    <x v="4"/>
  </r>
  <r>
    <d v="2022-03-09T00:00:00"/>
    <x v="4"/>
    <x v="2"/>
  </r>
  <r>
    <d v="2022-03-10T00:00:00"/>
    <x v="5"/>
    <x v="1"/>
  </r>
  <r>
    <d v="2022-03-11T00:00:00"/>
    <x v="6"/>
    <x v="3"/>
  </r>
  <r>
    <d v="2022-03-12T00:00:00"/>
    <x v="0"/>
    <x v="3"/>
  </r>
  <r>
    <d v="2022-03-13T00:00:00"/>
    <x v="1"/>
    <x v="3"/>
  </r>
  <r>
    <d v="2022-03-14T00:00:00"/>
    <x v="2"/>
    <x v="3"/>
  </r>
  <r>
    <d v="2022-03-15T00:00:00"/>
    <x v="3"/>
    <x v="2"/>
  </r>
  <r>
    <d v="2022-03-16T00:00:00"/>
    <x v="4"/>
    <x v="4"/>
  </r>
  <r>
    <d v="2022-03-17T00:00:00"/>
    <x v="5"/>
    <x v="3"/>
  </r>
  <r>
    <d v="2022-03-18T00:00:00"/>
    <x v="6"/>
    <x v="3"/>
  </r>
  <r>
    <d v="2022-03-19T00:00:00"/>
    <x v="0"/>
    <x v="3"/>
  </r>
  <r>
    <d v="2022-03-20T00:00:00"/>
    <x v="1"/>
    <x v="1"/>
  </r>
  <r>
    <d v="2022-03-21T00:00:00"/>
    <x v="2"/>
    <x v="2"/>
  </r>
  <r>
    <d v="2022-03-22T00:00:00"/>
    <x v="3"/>
    <x v="0"/>
  </r>
  <r>
    <d v="2022-03-23T00:00:00"/>
    <x v="4"/>
    <x v="4"/>
  </r>
  <r>
    <d v="2022-03-24T00:00:00"/>
    <x v="5"/>
    <x v="0"/>
  </r>
  <r>
    <d v="2022-03-25T00:00:00"/>
    <x v="6"/>
    <x v="4"/>
  </r>
  <r>
    <d v="2022-03-26T00:00:00"/>
    <x v="0"/>
    <x v="4"/>
  </r>
  <r>
    <d v="2022-03-27T00:00:00"/>
    <x v="1"/>
    <x v="3"/>
  </r>
  <r>
    <d v="2022-03-28T00:00:00"/>
    <x v="2"/>
    <x v="3"/>
  </r>
  <r>
    <d v="2022-03-29T00:00:00"/>
    <x v="3"/>
    <x v="2"/>
  </r>
  <r>
    <d v="2022-03-30T00:00:00"/>
    <x v="4"/>
    <x v="1"/>
  </r>
  <r>
    <d v="2022-03-31T00:00:00"/>
    <x v="5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1"/>
    <x v="1"/>
  </r>
  <r>
    <x v="1"/>
    <x v="0"/>
  </r>
  <r>
    <x v="1"/>
    <x v="1"/>
  </r>
  <r>
    <x v="1"/>
    <x v="0"/>
  </r>
  <r>
    <x v="0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1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222A5-233C-454F-B1E2-2A477608382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Numero auto">
  <location ref="E5:F12" firstHeaderRow="1" firstDataRow="1" firstDataCol="1"/>
  <pivotFields count="3">
    <pivotField numFmtId="14" showAll="0"/>
    <pivotField showAll="0"/>
    <pivotField axis="axisRow" dataField="1" showAll="0">
      <items count="7">
        <item x="5"/>
        <item x="3"/>
        <item x="4"/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Frequenza" fld="2" subtotal="count" baseField="2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FA6EC-6A75-4891-B578-566D2E410983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H8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aterin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workbookViewId="0">
      <selection sqref="A1:O1"/>
    </sheetView>
  </sheetViews>
  <sheetFormatPr defaultRowHeight="15" x14ac:dyDescent="0.25"/>
  <sheetData>
    <row r="1" spans="1:15" ht="33.75" x14ac:dyDescent="0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x14ac:dyDescent="0.25">
      <c r="A2" s="2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33" customHeight="1" x14ac:dyDescent="0.25">
      <c r="A7" s="36" t="s">
        <v>7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9" spans="1:15" x14ac:dyDescent="0.25">
      <c r="A9" s="2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1" spans="1:15" x14ac:dyDescent="0.25">
      <c r="A11" s="3" t="s">
        <v>8</v>
      </c>
      <c r="B11" s="3">
        <f>A12</f>
        <v>1</v>
      </c>
      <c r="C11" s="3">
        <f>B11+1</f>
        <v>2</v>
      </c>
      <c r="D11" s="3">
        <f t="shared" ref="D11:F11" si="0">C11+1</f>
        <v>3</v>
      </c>
      <c r="E11" s="3">
        <f t="shared" si="0"/>
        <v>4</v>
      </c>
      <c r="F11" s="3">
        <f t="shared" si="0"/>
        <v>5</v>
      </c>
      <c r="G11" s="3">
        <f>F11+1</f>
        <v>6</v>
      </c>
    </row>
    <row r="12" spans="1:15" x14ac:dyDescent="0.25">
      <c r="A12" s="3">
        <v>1</v>
      </c>
      <c r="B12" s="4" t="str">
        <f>"("&amp;$A$12&amp;","&amp;$B$11&amp;")"</f>
        <v>(1,1)</v>
      </c>
      <c r="C12" s="4" t="str">
        <f t="shared" ref="C12:C17" si="1">"("&amp;A12&amp;","&amp;$C$11&amp;")"</f>
        <v>(1,2)</v>
      </c>
      <c r="D12" s="4" t="str">
        <f>"("&amp;A12&amp;","&amp;$D$11&amp;")"</f>
        <v>(1,3)</v>
      </c>
      <c r="E12" s="5" t="str">
        <f>"("&amp;A12&amp;","&amp;$E$11&amp;")"</f>
        <v>(1,4)</v>
      </c>
      <c r="F12" s="4" t="str">
        <f>"("&amp;A12&amp;","&amp;$F$11&amp;")"</f>
        <v>(1,5)</v>
      </c>
      <c r="G12" s="4" t="str">
        <f>"("&amp;A12&amp;","&amp;$G$11&amp;")"</f>
        <v>(1,6)</v>
      </c>
    </row>
    <row r="13" spans="1:15" x14ac:dyDescent="0.25">
      <c r="A13" s="3">
        <f>A12+1</f>
        <v>2</v>
      </c>
      <c r="B13" s="4" t="str">
        <f t="shared" ref="B13:B17" si="2">"("&amp;A13&amp;","&amp;$B$11&amp;")"</f>
        <v>(2,1)</v>
      </c>
      <c r="C13" s="4" t="str">
        <f t="shared" si="1"/>
        <v>(2,2)</v>
      </c>
      <c r="D13" s="5" t="str">
        <f t="shared" ref="D13:D17" si="3">"("&amp;A13&amp;","&amp;$D$11&amp;")"</f>
        <v>(2,3)</v>
      </c>
      <c r="E13" s="4" t="str">
        <f t="shared" ref="E13:E17" si="4">"("&amp;A13&amp;","&amp;$E$11&amp;")"</f>
        <v>(2,4)</v>
      </c>
      <c r="F13" s="4" t="str">
        <f t="shared" ref="F13:F17" si="5">"("&amp;A13&amp;","&amp;$F$11&amp;")"</f>
        <v>(2,5)</v>
      </c>
      <c r="G13" s="4" t="str">
        <f t="shared" ref="G13:G17" si="6">"("&amp;A13&amp;","&amp;$G$11&amp;")"</f>
        <v>(2,6)</v>
      </c>
    </row>
    <row r="14" spans="1:15" x14ac:dyDescent="0.25">
      <c r="A14" s="3">
        <f t="shared" ref="A14:A16" si="7">A13+1</f>
        <v>3</v>
      </c>
      <c r="B14" s="4" t="str">
        <f t="shared" si="2"/>
        <v>(3,1)</v>
      </c>
      <c r="C14" s="5" t="str">
        <f t="shared" si="1"/>
        <v>(3,2)</v>
      </c>
      <c r="D14" s="4" t="str">
        <f t="shared" si="3"/>
        <v>(3,3)</v>
      </c>
      <c r="E14" s="4" t="str">
        <f t="shared" si="4"/>
        <v>(3,4)</v>
      </c>
      <c r="F14" s="4" t="str">
        <f t="shared" si="5"/>
        <v>(3,5)</v>
      </c>
      <c r="G14" s="4" t="str">
        <f t="shared" si="6"/>
        <v>(3,6)</v>
      </c>
    </row>
    <row r="15" spans="1:15" x14ac:dyDescent="0.25">
      <c r="A15" s="3">
        <f t="shared" si="7"/>
        <v>4</v>
      </c>
      <c r="B15" s="5" t="str">
        <f t="shared" si="2"/>
        <v>(4,1)</v>
      </c>
      <c r="C15" s="4" t="str">
        <f t="shared" si="1"/>
        <v>(4,2)</v>
      </c>
      <c r="D15" s="4" t="str">
        <f t="shared" si="3"/>
        <v>(4,3)</v>
      </c>
      <c r="E15" s="4" t="str">
        <f t="shared" si="4"/>
        <v>(4,4)</v>
      </c>
      <c r="F15" s="4" t="str">
        <f t="shared" si="5"/>
        <v>(4,5)</v>
      </c>
      <c r="G15" s="4" t="str">
        <f t="shared" si="6"/>
        <v>(4,6)</v>
      </c>
    </row>
    <row r="16" spans="1:15" x14ac:dyDescent="0.25">
      <c r="A16" s="3">
        <f t="shared" si="7"/>
        <v>5</v>
      </c>
      <c r="B16" s="4" t="str">
        <f t="shared" si="2"/>
        <v>(5,1)</v>
      </c>
      <c r="C16" s="4" t="str">
        <f t="shared" si="1"/>
        <v>(5,2)</v>
      </c>
      <c r="D16" s="4" t="str">
        <f t="shared" si="3"/>
        <v>(5,3)</v>
      </c>
      <c r="E16" s="4" t="str">
        <f t="shared" si="4"/>
        <v>(5,4)</v>
      </c>
      <c r="F16" s="4" t="str">
        <f t="shared" si="5"/>
        <v>(5,5)</v>
      </c>
      <c r="G16" s="4" t="str">
        <f t="shared" si="6"/>
        <v>(5,6)</v>
      </c>
    </row>
    <row r="17" spans="1:15" x14ac:dyDescent="0.25">
      <c r="A17" s="3">
        <f>A16+1</f>
        <v>6</v>
      </c>
      <c r="B17" s="4" t="str">
        <f t="shared" si="2"/>
        <v>(6,1)</v>
      </c>
      <c r="C17" s="4" t="str">
        <f t="shared" si="1"/>
        <v>(6,2)</v>
      </c>
      <c r="D17" s="4" t="str">
        <f t="shared" si="3"/>
        <v>(6,3)</v>
      </c>
      <c r="E17" s="4" t="str">
        <f t="shared" si="4"/>
        <v>(6,4)</v>
      </c>
      <c r="F17" s="4" t="str">
        <f t="shared" si="5"/>
        <v>(6,5)</v>
      </c>
      <c r="G17" s="4" t="str">
        <f t="shared" si="6"/>
        <v>(6,6)</v>
      </c>
    </row>
    <row r="19" spans="1:15" x14ac:dyDescent="0.25">
      <c r="A19" s="2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 t="s">
        <v>10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2" spans="1:15" x14ac:dyDescent="0.25">
      <c r="A22" s="36" t="s">
        <v>11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ht="14.45" customHeight="1" x14ac:dyDescent="0.25">
      <c r="A23" s="36" t="s">
        <v>12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 x14ac:dyDescent="0.25">
      <c r="A24" s="34" t="s">
        <v>13</v>
      </c>
      <c r="B24" s="34"/>
      <c r="C24" s="4">
        <v>4</v>
      </c>
    </row>
    <row r="25" spans="1:15" x14ac:dyDescent="0.25">
      <c r="A25" s="34" t="s">
        <v>14</v>
      </c>
      <c r="B25" s="34"/>
      <c r="C25" s="4">
        <v>6</v>
      </c>
    </row>
    <row r="26" spans="1:15" x14ac:dyDescent="0.25">
      <c r="A26" s="34" t="s">
        <v>15</v>
      </c>
      <c r="B26" s="34"/>
      <c r="C26" s="4">
        <f>6^4</f>
        <v>1296</v>
      </c>
    </row>
  </sheetData>
  <mergeCells count="7">
    <mergeCell ref="A25:B25"/>
    <mergeCell ref="A26:B26"/>
    <mergeCell ref="A1:O1"/>
    <mergeCell ref="A7:O7"/>
    <mergeCell ref="A22:O22"/>
    <mergeCell ref="A23:O23"/>
    <mergeCell ref="A24:B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7CFA-25DD-4702-BAA9-11502F3C3C56}">
  <dimension ref="A1:O30"/>
  <sheetViews>
    <sheetView workbookViewId="0">
      <selection activeCell="C22" sqref="C22"/>
    </sheetView>
  </sheetViews>
  <sheetFormatPr defaultColWidth="19.7109375" defaultRowHeight="15" x14ac:dyDescent="0.25"/>
  <cols>
    <col min="4" max="4" width="30.140625" customWidth="1"/>
  </cols>
  <sheetData>
    <row r="1" spans="1:15" ht="33.75" x14ac:dyDescent="0.5">
      <c r="A1" s="35" t="s">
        <v>33</v>
      </c>
      <c r="B1" s="35"/>
      <c r="C1" s="35"/>
      <c r="D1" s="35"/>
      <c r="E1" s="35"/>
      <c r="F1" s="35"/>
      <c r="G1" s="35"/>
      <c r="H1" s="35"/>
      <c r="I1" s="10"/>
      <c r="J1" s="10"/>
      <c r="K1" s="10"/>
      <c r="L1" s="10"/>
      <c r="M1" s="10"/>
      <c r="N1" s="10"/>
      <c r="O1" s="10"/>
    </row>
    <row r="2" spans="1:15" x14ac:dyDescent="0.25">
      <c r="A2" s="2" t="s">
        <v>16</v>
      </c>
      <c r="B2" s="2"/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</row>
    <row r="3" spans="1:1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25">
      <c r="A4" s="2" t="s">
        <v>30</v>
      </c>
      <c r="B4" s="2"/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</row>
    <row r="5" spans="1:15" ht="25.15" customHeight="1" x14ac:dyDescent="0.25">
      <c r="A5" s="37" t="s">
        <v>28</v>
      </c>
      <c r="B5" s="37"/>
      <c r="C5" s="37"/>
      <c r="D5" s="37"/>
      <c r="E5" s="37"/>
      <c r="F5" s="37"/>
      <c r="G5" s="37"/>
      <c r="H5" s="37"/>
      <c r="I5" s="12"/>
      <c r="J5" s="12"/>
      <c r="K5" s="12"/>
      <c r="L5" s="12"/>
      <c r="M5" s="12"/>
      <c r="N5" s="12"/>
      <c r="O5" s="12"/>
    </row>
    <row r="6" spans="1:15" ht="14.45" customHeight="1" x14ac:dyDescent="0.25">
      <c r="A6" s="37" t="s">
        <v>24</v>
      </c>
      <c r="B6" s="37"/>
      <c r="C6" s="37"/>
      <c r="D6" s="37"/>
      <c r="E6" s="37"/>
      <c r="F6" s="37"/>
      <c r="G6" s="37"/>
      <c r="H6" s="37"/>
      <c r="I6" s="12"/>
      <c r="J6" s="12"/>
      <c r="K6" s="12"/>
      <c r="L6" s="12"/>
      <c r="M6" s="12"/>
      <c r="N6" s="12"/>
      <c r="O6" s="12"/>
    </row>
    <row r="7" spans="1:15" ht="14.45" customHeight="1" x14ac:dyDescent="0.25">
      <c r="A7" s="37" t="s">
        <v>27</v>
      </c>
      <c r="B7" s="37"/>
      <c r="C7" s="37"/>
      <c r="D7" s="37"/>
      <c r="E7" s="37"/>
      <c r="F7" s="37"/>
      <c r="G7" s="37"/>
      <c r="H7" s="37"/>
      <c r="I7" s="12"/>
      <c r="J7" s="12"/>
      <c r="K7" s="12"/>
      <c r="L7" s="12"/>
      <c r="M7" s="12"/>
      <c r="N7" s="12"/>
      <c r="O7" s="12"/>
    </row>
    <row r="9" spans="1:15" x14ac:dyDescent="0.25">
      <c r="A9" s="8" t="s">
        <v>21</v>
      </c>
      <c r="D9" s="8" t="s">
        <v>25</v>
      </c>
      <c r="E9" s="4">
        <f>COMBIN(4, 2)</f>
        <v>6</v>
      </c>
    </row>
    <row r="10" spans="1:15" x14ac:dyDescent="0.25">
      <c r="A10" s="4" t="s">
        <v>17</v>
      </c>
      <c r="B10" s="4">
        <v>150</v>
      </c>
    </row>
    <row r="11" spans="1:15" x14ac:dyDescent="0.25">
      <c r="A11" s="4" t="s">
        <v>18</v>
      </c>
      <c r="B11" s="4">
        <v>115</v>
      </c>
      <c r="D11" s="8" t="s">
        <v>26</v>
      </c>
      <c r="E11" s="8"/>
    </row>
    <row r="12" spans="1:15" x14ac:dyDescent="0.25">
      <c r="A12" s="4" t="s">
        <v>19</v>
      </c>
      <c r="B12" s="4">
        <v>123</v>
      </c>
      <c r="D12" s="4" t="s">
        <v>17</v>
      </c>
      <c r="E12" s="4" t="s">
        <v>18</v>
      </c>
    </row>
    <row r="13" spans="1:15" x14ac:dyDescent="0.25">
      <c r="A13" s="4" t="s">
        <v>20</v>
      </c>
      <c r="B13" s="4">
        <v>75</v>
      </c>
      <c r="D13" s="4" t="s">
        <v>17</v>
      </c>
      <c r="E13" s="4" t="s">
        <v>19</v>
      </c>
    </row>
    <row r="14" spans="1:15" x14ac:dyDescent="0.25">
      <c r="D14" s="4" t="s">
        <v>17</v>
      </c>
      <c r="E14" s="4" t="s">
        <v>20</v>
      </c>
    </row>
    <row r="15" spans="1:15" x14ac:dyDescent="0.25">
      <c r="A15" s="8" t="s">
        <v>22</v>
      </c>
      <c r="D15" s="4" t="s">
        <v>18</v>
      </c>
      <c r="E15" s="4" t="s">
        <v>19</v>
      </c>
    </row>
    <row r="16" spans="1:15" x14ac:dyDescent="0.25">
      <c r="A16" s="4" t="s">
        <v>17</v>
      </c>
      <c r="B16" s="9">
        <v>13.5</v>
      </c>
      <c r="D16" s="4" t="s">
        <v>20</v>
      </c>
      <c r="E16" s="4" t="s">
        <v>18</v>
      </c>
    </row>
    <row r="17" spans="1:15" x14ac:dyDescent="0.25">
      <c r="A17" s="4" t="s">
        <v>18</v>
      </c>
      <c r="B17" s="9">
        <v>17.5</v>
      </c>
      <c r="D17" s="4" t="s">
        <v>20</v>
      </c>
      <c r="E17" s="4" t="s">
        <v>19</v>
      </c>
    </row>
    <row r="18" spans="1:15" x14ac:dyDescent="0.25">
      <c r="A18" s="4" t="s">
        <v>19</v>
      </c>
      <c r="B18" s="9">
        <v>18</v>
      </c>
    </row>
    <row r="19" spans="1:15" x14ac:dyDescent="0.25">
      <c r="A19" s="4" t="s">
        <v>20</v>
      </c>
      <c r="B19" s="9">
        <v>14</v>
      </c>
      <c r="D19" s="8" t="s">
        <v>29</v>
      </c>
      <c r="E19" s="7"/>
      <c r="F19" s="8"/>
    </row>
    <row r="20" spans="1:15" x14ac:dyDescent="0.25">
      <c r="D20" s="4" t="s">
        <v>17</v>
      </c>
      <c r="E20" s="4" t="s">
        <v>18</v>
      </c>
      <c r="F20" s="9">
        <f>B10*B16 + B11*B17</f>
        <v>4037.5</v>
      </c>
    </row>
    <row r="21" spans="1:15" x14ac:dyDescent="0.25">
      <c r="D21" s="4" t="s">
        <v>17</v>
      </c>
      <c r="E21" s="4" t="s">
        <v>19</v>
      </c>
      <c r="F21" s="9">
        <f>B10*B16 + B12+B18</f>
        <v>2166</v>
      </c>
    </row>
    <row r="22" spans="1:15" x14ac:dyDescent="0.25">
      <c r="D22" s="4" t="s">
        <v>17</v>
      </c>
      <c r="E22" s="4" t="s">
        <v>20</v>
      </c>
      <c r="F22" s="9">
        <f xml:space="preserve"> B10*B16+B13*B19</f>
        <v>3075</v>
      </c>
    </row>
    <row r="23" spans="1:15" x14ac:dyDescent="0.25">
      <c r="D23" s="4" t="s">
        <v>18</v>
      </c>
      <c r="E23" s="4" t="s">
        <v>19</v>
      </c>
      <c r="F23" s="9">
        <f>B11*B17 + B12*B18</f>
        <v>4226.5</v>
      </c>
    </row>
    <row r="24" spans="1:15" x14ac:dyDescent="0.25">
      <c r="D24" s="4" t="s">
        <v>20</v>
      </c>
      <c r="E24" s="4" t="s">
        <v>18</v>
      </c>
      <c r="F24" s="9">
        <f xml:space="preserve"> B13*B19 + B11*B17</f>
        <v>3062.5</v>
      </c>
    </row>
    <row r="25" spans="1:15" x14ac:dyDescent="0.25">
      <c r="D25" s="4" t="s">
        <v>20</v>
      </c>
      <c r="E25" s="4" t="s">
        <v>19</v>
      </c>
      <c r="F25" s="9">
        <f xml:space="preserve"> B13*B19 + B12*B18</f>
        <v>3264</v>
      </c>
    </row>
    <row r="27" spans="1:15" x14ac:dyDescent="0.25">
      <c r="A27" s="2" t="s">
        <v>31</v>
      </c>
      <c r="B27" s="2"/>
      <c r="C27" s="2"/>
      <c r="D27" s="2"/>
      <c r="E27" s="2"/>
      <c r="F27" s="2"/>
      <c r="G27" s="2"/>
      <c r="H27" s="2"/>
      <c r="I27" s="11"/>
      <c r="J27" s="11"/>
      <c r="K27" s="11"/>
      <c r="L27" s="11"/>
      <c r="M27" s="11"/>
      <c r="N27" s="11"/>
      <c r="O27" s="11"/>
    </row>
    <row r="28" spans="1:15" x14ac:dyDescent="0.25">
      <c r="A28" t="s">
        <v>32</v>
      </c>
    </row>
    <row r="30" spans="1:15" x14ac:dyDescent="0.25">
      <c r="A30" s="8" t="s">
        <v>23</v>
      </c>
      <c r="B30" s="4">
        <f>PERMUT(10,5)</f>
        <v>30240</v>
      </c>
    </row>
  </sheetData>
  <mergeCells count="4">
    <mergeCell ref="A1:H1"/>
    <mergeCell ref="A5:H5"/>
    <mergeCell ref="A6:H6"/>
    <mergeCell ref="A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047A-631D-40F6-B021-36B2DC7EDE3F}">
  <dimension ref="A1:O94"/>
  <sheetViews>
    <sheetView workbookViewId="0">
      <selection activeCell="K8" sqref="K8"/>
    </sheetView>
  </sheetViews>
  <sheetFormatPr defaultRowHeight="15" x14ac:dyDescent="0.25"/>
  <cols>
    <col min="1" max="1" width="10.5703125" bestFit="1" customWidth="1"/>
    <col min="2" max="2" width="16.7109375" bestFit="1" customWidth="1"/>
    <col min="5" max="5" width="14.42578125" bestFit="1" customWidth="1"/>
    <col min="6" max="6" width="12" customWidth="1"/>
    <col min="7" max="7" width="19.7109375" bestFit="1" customWidth="1"/>
    <col min="15" max="15" width="11.28515625" customWidth="1"/>
  </cols>
  <sheetData>
    <row r="1" spans="1:15" ht="33.75" x14ac:dyDescent="0.5">
      <c r="A1" s="35" t="s">
        <v>54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x14ac:dyDescent="0.25">
      <c r="A2" s="39" t="s">
        <v>49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25">
      <c r="A3" s="39" t="s">
        <v>47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x14ac:dyDescent="0.25">
      <c r="A4" s="8" t="s">
        <v>34</v>
      </c>
      <c r="B4" s="8" t="s">
        <v>35</v>
      </c>
      <c r="C4" s="8" t="s">
        <v>36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x14ac:dyDescent="0.25">
      <c r="A5" s="13">
        <v>44562</v>
      </c>
      <c r="B5" s="14" t="s">
        <v>37</v>
      </c>
      <c r="C5">
        <v>3</v>
      </c>
      <c r="E5" s="16" t="s">
        <v>38</v>
      </c>
      <c r="F5" t="s">
        <v>39</v>
      </c>
      <c r="G5" s="17" t="s">
        <v>48</v>
      </c>
    </row>
    <row r="6" spans="1:15" x14ac:dyDescent="0.25">
      <c r="A6" s="13">
        <v>44563</v>
      </c>
      <c r="B6" s="14" t="s">
        <v>40</v>
      </c>
      <c r="C6">
        <v>5</v>
      </c>
      <c r="E6" s="15">
        <v>0</v>
      </c>
      <c r="F6">
        <v>6</v>
      </c>
      <c r="G6" s="18">
        <f>GETPIVOTDATA("N° auto",$E$5,"N° auto",0)/GETPIVOTDATA("N° auto",$E$5)</f>
        <v>6.6666666666666666E-2</v>
      </c>
    </row>
    <row r="7" spans="1:15" x14ac:dyDescent="0.25">
      <c r="A7" s="13">
        <v>44564</v>
      </c>
      <c r="B7" s="14" t="s">
        <v>41</v>
      </c>
      <c r="C7">
        <v>4</v>
      </c>
      <c r="E7" s="15">
        <v>1</v>
      </c>
      <c r="F7">
        <v>22</v>
      </c>
      <c r="G7" s="18">
        <f>GETPIVOTDATA("N° auto",$E$5,"N° auto",1)/GETPIVOTDATA("N° auto",$E$5)</f>
        <v>0.24444444444444444</v>
      </c>
    </row>
    <row r="8" spans="1:15" x14ac:dyDescent="0.25">
      <c r="A8" s="13">
        <v>44565</v>
      </c>
      <c r="B8" s="14" t="s">
        <v>42</v>
      </c>
      <c r="C8">
        <v>1</v>
      </c>
      <c r="E8" s="15">
        <v>2</v>
      </c>
      <c r="F8">
        <v>30</v>
      </c>
      <c r="G8" s="18">
        <f>GETPIVOTDATA("N° auto",$E$5,"N° auto",2)/GETPIVOTDATA("N° auto",$E$5)</f>
        <v>0.33333333333333331</v>
      </c>
    </row>
    <row r="9" spans="1:15" x14ac:dyDescent="0.25">
      <c r="A9" s="13">
        <v>44566</v>
      </c>
      <c r="B9" s="14" t="s">
        <v>43</v>
      </c>
      <c r="C9">
        <v>2</v>
      </c>
      <c r="E9" s="15">
        <v>3</v>
      </c>
      <c r="F9">
        <v>12</v>
      </c>
      <c r="G9" s="20">
        <f>GETPIVOTDATA("N° auto",$E$5,"N° auto",3)/GETPIVOTDATA("N° auto",$E$5)</f>
        <v>0.13333333333333333</v>
      </c>
    </row>
    <row r="10" spans="1:15" ht="15.75" thickBot="1" x14ac:dyDescent="0.3">
      <c r="A10" s="13">
        <v>44567</v>
      </c>
      <c r="B10" s="14" t="s">
        <v>44</v>
      </c>
      <c r="C10">
        <v>1</v>
      </c>
      <c r="E10" s="15">
        <v>4</v>
      </c>
      <c r="F10">
        <v>9</v>
      </c>
      <c r="G10" s="20">
        <f>GETPIVOTDATA("N° auto",$E$5,"N° auto",4)/GETPIVOTDATA("N° auto",$E$5)</f>
        <v>0.1</v>
      </c>
      <c r="I10" s="43" t="s">
        <v>144</v>
      </c>
    </row>
    <row r="11" spans="1:15" ht="15.75" thickBot="1" x14ac:dyDescent="0.3">
      <c r="A11" s="13">
        <v>44568</v>
      </c>
      <c r="B11" s="14" t="s">
        <v>45</v>
      </c>
      <c r="C11">
        <v>3</v>
      </c>
      <c r="E11" s="15">
        <v>5</v>
      </c>
      <c r="F11">
        <v>11</v>
      </c>
      <c r="G11" s="20">
        <f>GETPIVOTDATA("N° auto",$E$5,"N° auto",5)/GETPIVOTDATA("N° auto",$E$5)</f>
        <v>0.12222222222222222</v>
      </c>
      <c r="I11" s="42">
        <f>SUM(G9:G11)</f>
        <v>0.35555555555555557</v>
      </c>
    </row>
    <row r="12" spans="1:15" x14ac:dyDescent="0.25">
      <c r="A12" s="13">
        <v>44569</v>
      </c>
      <c r="B12" s="14" t="s">
        <v>37</v>
      </c>
      <c r="C12">
        <v>2</v>
      </c>
      <c r="E12" s="15" t="s">
        <v>46</v>
      </c>
      <c r="F12">
        <v>90</v>
      </c>
      <c r="G12" s="19">
        <f>SUM(G6:G11)</f>
        <v>0.99999999999999989</v>
      </c>
    </row>
    <row r="13" spans="1:15" x14ac:dyDescent="0.25">
      <c r="A13" s="13">
        <v>44570</v>
      </c>
      <c r="B13" s="14" t="s">
        <v>40</v>
      </c>
      <c r="C13">
        <v>4</v>
      </c>
    </row>
    <row r="14" spans="1:15" x14ac:dyDescent="0.25">
      <c r="A14" s="13">
        <v>44571</v>
      </c>
      <c r="B14" s="14" t="s">
        <v>41</v>
      </c>
      <c r="C14">
        <v>5</v>
      </c>
      <c r="N14" s="11"/>
      <c r="O14" s="11"/>
    </row>
    <row r="15" spans="1:15" x14ac:dyDescent="0.25">
      <c r="A15" s="13">
        <v>44572</v>
      </c>
      <c r="B15" s="14" t="s">
        <v>42</v>
      </c>
      <c r="C15">
        <v>1</v>
      </c>
    </row>
    <row r="16" spans="1:15" x14ac:dyDescent="0.25">
      <c r="A16" s="13">
        <v>44573</v>
      </c>
      <c r="B16" s="14" t="s">
        <v>43</v>
      </c>
      <c r="C16">
        <v>1</v>
      </c>
      <c r="E16" s="2" t="s">
        <v>51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3">
        <v>44574</v>
      </c>
      <c r="B17" s="14" t="s">
        <v>44</v>
      </c>
      <c r="C17">
        <v>1</v>
      </c>
      <c r="E17" s="2" t="s">
        <v>52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13">
        <v>44575</v>
      </c>
      <c r="B18" s="14" t="s">
        <v>45</v>
      </c>
      <c r="C18">
        <v>0</v>
      </c>
      <c r="E18" s="2" t="s">
        <v>53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13">
        <v>44576</v>
      </c>
      <c r="B19" s="14" t="s">
        <v>37</v>
      </c>
      <c r="C19">
        <v>3</v>
      </c>
      <c r="E19" s="2" t="s">
        <v>50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13">
        <v>44577</v>
      </c>
      <c r="B20" s="14" t="s">
        <v>40</v>
      </c>
      <c r="C20">
        <v>2</v>
      </c>
    </row>
    <row r="21" spans="1:15" x14ac:dyDescent="0.25">
      <c r="A21" s="13">
        <v>44578</v>
      </c>
      <c r="B21" s="14" t="s">
        <v>41</v>
      </c>
      <c r="C21">
        <v>2</v>
      </c>
    </row>
    <row r="22" spans="1:15" x14ac:dyDescent="0.25">
      <c r="A22" s="13">
        <v>44579</v>
      </c>
      <c r="B22" s="14" t="s">
        <v>42</v>
      </c>
      <c r="C22">
        <v>2</v>
      </c>
    </row>
    <row r="23" spans="1:15" x14ac:dyDescent="0.25">
      <c r="A23" s="13">
        <v>44580</v>
      </c>
      <c r="B23" s="14" t="s">
        <v>43</v>
      </c>
      <c r="C23">
        <v>2</v>
      </c>
    </row>
    <row r="24" spans="1:15" x14ac:dyDescent="0.25">
      <c r="A24" s="13">
        <v>44581</v>
      </c>
      <c r="B24" s="14" t="s">
        <v>44</v>
      </c>
      <c r="C24">
        <v>2</v>
      </c>
    </row>
    <row r="25" spans="1:15" x14ac:dyDescent="0.25">
      <c r="A25" s="13">
        <v>44582</v>
      </c>
      <c r="B25" s="14" t="s">
        <v>45</v>
      </c>
      <c r="C25">
        <v>2</v>
      </c>
    </row>
    <row r="26" spans="1:15" x14ac:dyDescent="0.25">
      <c r="A26" s="13">
        <v>44583</v>
      </c>
      <c r="B26" s="14" t="s">
        <v>37</v>
      </c>
      <c r="C26">
        <v>2</v>
      </c>
    </row>
    <row r="27" spans="1:15" x14ac:dyDescent="0.25">
      <c r="A27" s="13">
        <v>44584</v>
      </c>
      <c r="B27" s="14" t="s">
        <v>40</v>
      </c>
      <c r="C27">
        <v>2</v>
      </c>
    </row>
    <row r="28" spans="1:15" x14ac:dyDescent="0.25">
      <c r="A28" s="13">
        <v>44585</v>
      </c>
      <c r="B28" s="14" t="s">
        <v>41</v>
      </c>
      <c r="C28">
        <v>2</v>
      </c>
    </row>
    <row r="29" spans="1:15" x14ac:dyDescent="0.25">
      <c r="A29" s="13">
        <v>44586</v>
      </c>
      <c r="B29" s="14" t="s">
        <v>42</v>
      </c>
      <c r="C29">
        <v>2</v>
      </c>
    </row>
    <row r="30" spans="1:15" x14ac:dyDescent="0.25">
      <c r="A30" s="13">
        <v>44587</v>
      </c>
      <c r="B30" s="14" t="s">
        <v>43</v>
      </c>
      <c r="C30">
        <v>2</v>
      </c>
    </row>
    <row r="31" spans="1:15" x14ac:dyDescent="0.25">
      <c r="A31" s="13">
        <v>44588</v>
      </c>
      <c r="B31" s="14" t="s">
        <v>44</v>
      </c>
      <c r="C31">
        <v>2</v>
      </c>
    </row>
    <row r="32" spans="1:15" x14ac:dyDescent="0.25">
      <c r="A32" s="13">
        <v>44589</v>
      </c>
      <c r="B32" s="14" t="s">
        <v>45</v>
      </c>
      <c r="C32">
        <v>2</v>
      </c>
    </row>
    <row r="33" spans="1:3" x14ac:dyDescent="0.25">
      <c r="A33" s="13">
        <v>44590</v>
      </c>
      <c r="B33" s="14" t="s">
        <v>37</v>
      </c>
      <c r="C33">
        <v>3</v>
      </c>
    </row>
    <row r="34" spans="1:3" x14ac:dyDescent="0.25">
      <c r="A34" s="13">
        <v>44591</v>
      </c>
      <c r="B34" s="14" t="s">
        <v>40</v>
      </c>
      <c r="C34">
        <v>5</v>
      </c>
    </row>
    <row r="35" spans="1:3" x14ac:dyDescent="0.25">
      <c r="A35" s="13">
        <v>44592</v>
      </c>
      <c r="B35" s="14" t="s">
        <v>41</v>
      </c>
      <c r="C35">
        <v>3</v>
      </c>
    </row>
    <row r="36" spans="1:3" x14ac:dyDescent="0.25">
      <c r="A36" s="13">
        <v>44593</v>
      </c>
      <c r="B36" s="14" t="s">
        <v>42</v>
      </c>
      <c r="C36">
        <v>2</v>
      </c>
    </row>
    <row r="37" spans="1:3" x14ac:dyDescent="0.25">
      <c r="A37" s="13">
        <v>44594</v>
      </c>
      <c r="B37" s="14" t="s">
        <v>43</v>
      </c>
      <c r="C37">
        <v>2</v>
      </c>
    </row>
    <row r="38" spans="1:3" x14ac:dyDescent="0.25">
      <c r="A38" s="13">
        <v>44595</v>
      </c>
      <c r="B38" s="14" t="s">
        <v>44</v>
      </c>
      <c r="C38">
        <v>1</v>
      </c>
    </row>
    <row r="39" spans="1:3" x14ac:dyDescent="0.25">
      <c r="A39" s="13">
        <v>44596</v>
      </c>
      <c r="B39" s="14" t="s">
        <v>45</v>
      </c>
      <c r="C39">
        <v>1</v>
      </c>
    </row>
    <row r="40" spans="1:3" x14ac:dyDescent="0.25">
      <c r="A40" s="13">
        <v>44597</v>
      </c>
      <c r="B40" s="14" t="s">
        <v>37</v>
      </c>
      <c r="C40">
        <v>3</v>
      </c>
    </row>
    <row r="41" spans="1:3" x14ac:dyDescent="0.25">
      <c r="A41" s="13">
        <v>44598</v>
      </c>
      <c r="B41" s="14" t="s">
        <v>40</v>
      </c>
      <c r="C41">
        <v>3</v>
      </c>
    </row>
    <row r="42" spans="1:3" x14ac:dyDescent="0.25">
      <c r="A42" s="13">
        <v>44599</v>
      </c>
      <c r="B42" s="14" t="s">
        <v>41</v>
      </c>
      <c r="C42">
        <v>5</v>
      </c>
    </row>
    <row r="43" spans="1:3" x14ac:dyDescent="0.25">
      <c r="A43" s="13">
        <v>44600</v>
      </c>
      <c r="B43" s="14" t="s">
        <v>42</v>
      </c>
      <c r="C43">
        <v>2</v>
      </c>
    </row>
    <row r="44" spans="1:3" x14ac:dyDescent="0.25">
      <c r="A44" s="13">
        <v>44601</v>
      </c>
      <c r="B44" s="14" t="s">
        <v>43</v>
      </c>
      <c r="C44">
        <v>2</v>
      </c>
    </row>
    <row r="45" spans="1:3" x14ac:dyDescent="0.25">
      <c r="A45" s="13">
        <v>44602</v>
      </c>
      <c r="B45" s="14" t="s">
        <v>44</v>
      </c>
      <c r="C45">
        <v>1</v>
      </c>
    </row>
    <row r="46" spans="1:3" x14ac:dyDescent="0.25">
      <c r="A46" s="13">
        <v>44603</v>
      </c>
      <c r="B46" s="14" t="s">
        <v>45</v>
      </c>
      <c r="C46">
        <v>1</v>
      </c>
    </row>
    <row r="47" spans="1:3" x14ac:dyDescent="0.25">
      <c r="A47" s="13">
        <v>44604</v>
      </c>
      <c r="B47" s="14" t="s">
        <v>37</v>
      </c>
      <c r="C47">
        <v>2</v>
      </c>
    </row>
    <row r="48" spans="1:3" x14ac:dyDescent="0.25">
      <c r="A48" s="13">
        <v>44605</v>
      </c>
      <c r="B48" s="14" t="s">
        <v>40</v>
      </c>
      <c r="C48">
        <v>4</v>
      </c>
    </row>
    <row r="49" spans="1:3" x14ac:dyDescent="0.25">
      <c r="A49" s="13">
        <v>44606</v>
      </c>
      <c r="B49" s="14" t="s">
        <v>41</v>
      </c>
      <c r="C49">
        <v>3</v>
      </c>
    </row>
    <row r="50" spans="1:3" x14ac:dyDescent="0.25">
      <c r="A50" s="13">
        <v>44607</v>
      </c>
      <c r="B50" s="14" t="s">
        <v>42</v>
      </c>
      <c r="C50">
        <v>5</v>
      </c>
    </row>
    <row r="51" spans="1:3" x14ac:dyDescent="0.25">
      <c r="A51" s="13">
        <v>44608</v>
      </c>
      <c r="B51" s="14" t="s">
        <v>43</v>
      </c>
      <c r="C51">
        <v>0</v>
      </c>
    </row>
    <row r="52" spans="1:3" x14ac:dyDescent="0.25">
      <c r="A52" s="13">
        <v>44609</v>
      </c>
      <c r="B52" s="14" t="s">
        <v>44</v>
      </c>
      <c r="C52">
        <v>2</v>
      </c>
    </row>
    <row r="53" spans="1:3" x14ac:dyDescent="0.25">
      <c r="A53" s="13">
        <v>44610</v>
      </c>
      <c r="B53" s="14" t="s">
        <v>45</v>
      </c>
      <c r="C53">
        <v>2</v>
      </c>
    </row>
    <row r="54" spans="1:3" x14ac:dyDescent="0.25">
      <c r="A54" s="13">
        <v>44611</v>
      </c>
      <c r="B54" s="14" t="s">
        <v>37</v>
      </c>
      <c r="C54">
        <v>0</v>
      </c>
    </row>
    <row r="55" spans="1:3" x14ac:dyDescent="0.25">
      <c r="A55" s="13">
        <v>44612</v>
      </c>
      <c r="B55" s="14" t="s">
        <v>40</v>
      </c>
      <c r="C55">
        <v>0</v>
      </c>
    </row>
    <row r="56" spans="1:3" x14ac:dyDescent="0.25">
      <c r="A56" s="13">
        <v>44613</v>
      </c>
      <c r="B56" s="14" t="s">
        <v>41</v>
      </c>
      <c r="C56">
        <v>2</v>
      </c>
    </row>
    <row r="57" spans="1:3" x14ac:dyDescent="0.25">
      <c r="A57" s="13">
        <v>44614</v>
      </c>
      <c r="B57" s="14" t="s">
        <v>42</v>
      </c>
      <c r="C57">
        <v>1</v>
      </c>
    </row>
    <row r="58" spans="1:3" x14ac:dyDescent="0.25">
      <c r="A58" s="13">
        <v>44615</v>
      </c>
      <c r="B58" s="14" t="s">
        <v>43</v>
      </c>
      <c r="C58">
        <v>0</v>
      </c>
    </row>
    <row r="59" spans="1:3" x14ac:dyDescent="0.25">
      <c r="A59" s="13">
        <v>44616</v>
      </c>
      <c r="B59" s="14" t="s">
        <v>44</v>
      </c>
      <c r="C59">
        <v>1</v>
      </c>
    </row>
    <row r="60" spans="1:3" x14ac:dyDescent="0.25">
      <c r="A60" s="13">
        <v>44617</v>
      </c>
      <c r="B60" s="14" t="s">
        <v>45</v>
      </c>
      <c r="C60">
        <v>4</v>
      </c>
    </row>
    <row r="61" spans="1:3" x14ac:dyDescent="0.25">
      <c r="A61" s="13">
        <v>44618</v>
      </c>
      <c r="B61" s="14" t="s">
        <v>37</v>
      </c>
      <c r="C61">
        <v>3</v>
      </c>
    </row>
    <row r="62" spans="1:3" x14ac:dyDescent="0.25">
      <c r="A62" s="13">
        <v>44619</v>
      </c>
      <c r="B62" s="14" t="s">
        <v>40</v>
      </c>
      <c r="C62">
        <v>2</v>
      </c>
    </row>
    <row r="63" spans="1:3" x14ac:dyDescent="0.25">
      <c r="A63" s="13">
        <v>44620</v>
      </c>
      <c r="B63" s="14" t="s">
        <v>41</v>
      </c>
      <c r="C63">
        <v>5</v>
      </c>
    </row>
    <row r="64" spans="1:3" x14ac:dyDescent="0.25">
      <c r="A64" s="13">
        <v>44621</v>
      </c>
      <c r="B64" s="14" t="s">
        <v>42</v>
      </c>
      <c r="C64">
        <v>5</v>
      </c>
    </row>
    <row r="65" spans="1:3" x14ac:dyDescent="0.25">
      <c r="A65" s="13">
        <v>44622</v>
      </c>
      <c r="B65" s="14" t="s">
        <v>43</v>
      </c>
      <c r="C65">
        <v>3</v>
      </c>
    </row>
    <row r="66" spans="1:3" x14ac:dyDescent="0.25">
      <c r="A66" s="13">
        <v>44623</v>
      </c>
      <c r="B66" s="14" t="s">
        <v>44</v>
      </c>
      <c r="C66">
        <v>0</v>
      </c>
    </row>
    <row r="67" spans="1:3" x14ac:dyDescent="0.25">
      <c r="A67" s="13">
        <v>44624</v>
      </c>
      <c r="B67" s="14" t="s">
        <v>45</v>
      </c>
      <c r="C67">
        <v>4</v>
      </c>
    </row>
    <row r="68" spans="1:3" x14ac:dyDescent="0.25">
      <c r="A68" s="13">
        <v>44625</v>
      </c>
      <c r="B68" s="14" t="s">
        <v>37</v>
      </c>
      <c r="C68">
        <v>1</v>
      </c>
    </row>
    <row r="69" spans="1:3" x14ac:dyDescent="0.25">
      <c r="A69" s="13">
        <v>44626</v>
      </c>
      <c r="B69" s="14" t="s">
        <v>40</v>
      </c>
      <c r="C69">
        <v>2</v>
      </c>
    </row>
    <row r="70" spans="1:3" x14ac:dyDescent="0.25">
      <c r="A70" s="13">
        <v>44627</v>
      </c>
      <c r="B70" s="14" t="s">
        <v>41</v>
      </c>
      <c r="C70">
        <v>5</v>
      </c>
    </row>
    <row r="71" spans="1:3" x14ac:dyDescent="0.25">
      <c r="A71" s="13">
        <v>44628</v>
      </c>
      <c r="B71" s="14" t="s">
        <v>42</v>
      </c>
      <c r="C71">
        <v>2</v>
      </c>
    </row>
    <row r="72" spans="1:3" x14ac:dyDescent="0.25">
      <c r="A72" s="13">
        <v>44629</v>
      </c>
      <c r="B72" s="14" t="s">
        <v>43</v>
      </c>
      <c r="C72">
        <v>4</v>
      </c>
    </row>
    <row r="73" spans="1:3" x14ac:dyDescent="0.25">
      <c r="A73" s="13">
        <v>44630</v>
      </c>
      <c r="B73" s="14" t="s">
        <v>44</v>
      </c>
      <c r="C73">
        <v>5</v>
      </c>
    </row>
    <row r="74" spans="1:3" x14ac:dyDescent="0.25">
      <c r="A74" s="13">
        <v>44631</v>
      </c>
      <c r="B74" s="14" t="s">
        <v>45</v>
      </c>
      <c r="C74">
        <v>1</v>
      </c>
    </row>
    <row r="75" spans="1:3" x14ac:dyDescent="0.25">
      <c r="A75" s="13">
        <v>44632</v>
      </c>
      <c r="B75" s="14" t="s">
        <v>37</v>
      </c>
      <c r="C75">
        <v>1</v>
      </c>
    </row>
    <row r="76" spans="1:3" x14ac:dyDescent="0.25">
      <c r="A76" s="13">
        <v>44633</v>
      </c>
      <c r="B76" s="14" t="s">
        <v>40</v>
      </c>
      <c r="C76">
        <v>1</v>
      </c>
    </row>
    <row r="77" spans="1:3" x14ac:dyDescent="0.25">
      <c r="A77" s="13">
        <v>44634</v>
      </c>
      <c r="B77" s="14" t="s">
        <v>41</v>
      </c>
      <c r="C77">
        <v>1</v>
      </c>
    </row>
    <row r="78" spans="1:3" x14ac:dyDescent="0.25">
      <c r="A78" s="13">
        <v>44635</v>
      </c>
      <c r="B78" s="14" t="s">
        <v>42</v>
      </c>
      <c r="C78">
        <v>4</v>
      </c>
    </row>
    <row r="79" spans="1:3" x14ac:dyDescent="0.25">
      <c r="A79" s="13">
        <v>44636</v>
      </c>
      <c r="B79" s="14" t="s">
        <v>43</v>
      </c>
      <c r="C79">
        <v>2</v>
      </c>
    </row>
    <row r="80" spans="1:3" x14ac:dyDescent="0.25">
      <c r="A80" s="13">
        <v>44637</v>
      </c>
      <c r="B80" s="14" t="s">
        <v>44</v>
      </c>
      <c r="C80">
        <v>1</v>
      </c>
    </row>
    <row r="81" spans="1:3" x14ac:dyDescent="0.25">
      <c r="A81" s="13">
        <v>44638</v>
      </c>
      <c r="B81" s="14" t="s">
        <v>45</v>
      </c>
      <c r="C81">
        <v>1</v>
      </c>
    </row>
    <row r="82" spans="1:3" x14ac:dyDescent="0.25">
      <c r="A82" s="13">
        <v>44639</v>
      </c>
      <c r="B82" s="14" t="s">
        <v>37</v>
      </c>
      <c r="C82">
        <v>1</v>
      </c>
    </row>
    <row r="83" spans="1:3" x14ac:dyDescent="0.25">
      <c r="A83" s="13">
        <v>44640</v>
      </c>
      <c r="B83" s="14" t="s">
        <v>40</v>
      </c>
      <c r="C83">
        <v>5</v>
      </c>
    </row>
    <row r="84" spans="1:3" x14ac:dyDescent="0.25">
      <c r="A84" s="13">
        <v>44641</v>
      </c>
      <c r="B84" s="14" t="s">
        <v>41</v>
      </c>
      <c r="C84">
        <v>4</v>
      </c>
    </row>
    <row r="85" spans="1:3" x14ac:dyDescent="0.25">
      <c r="A85" s="13">
        <v>44642</v>
      </c>
      <c r="B85" s="14" t="s">
        <v>42</v>
      </c>
      <c r="C85">
        <v>3</v>
      </c>
    </row>
    <row r="86" spans="1:3" x14ac:dyDescent="0.25">
      <c r="A86" s="13">
        <v>44643</v>
      </c>
      <c r="B86" s="14" t="s">
        <v>43</v>
      </c>
      <c r="C86">
        <v>2</v>
      </c>
    </row>
    <row r="87" spans="1:3" x14ac:dyDescent="0.25">
      <c r="A87" s="13">
        <v>44644</v>
      </c>
      <c r="B87" s="14" t="s">
        <v>44</v>
      </c>
      <c r="C87">
        <v>3</v>
      </c>
    </row>
    <row r="88" spans="1:3" x14ac:dyDescent="0.25">
      <c r="A88" s="13">
        <v>44645</v>
      </c>
      <c r="B88" s="14" t="s">
        <v>45</v>
      </c>
      <c r="C88">
        <v>2</v>
      </c>
    </row>
    <row r="89" spans="1:3" x14ac:dyDescent="0.25">
      <c r="A89" s="13">
        <v>44646</v>
      </c>
      <c r="B89" s="14" t="s">
        <v>37</v>
      </c>
      <c r="C89">
        <v>2</v>
      </c>
    </row>
    <row r="90" spans="1:3" x14ac:dyDescent="0.25">
      <c r="A90" s="13">
        <v>44647</v>
      </c>
      <c r="B90" s="14" t="s">
        <v>40</v>
      </c>
      <c r="C90">
        <v>1</v>
      </c>
    </row>
    <row r="91" spans="1:3" x14ac:dyDescent="0.25">
      <c r="A91" s="13">
        <v>44648</v>
      </c>
      <c r="B91" s="14" t="s">
        <v>41</v>
      </c>
      <c r="C91">
        <v>1</v>
      </c>
    </row>
    <row r="92" spans="1:3" x14ac:dyDescent="0.25">
      <c r="A92" s="13">
        <v>44649</v>
      </c>
      <c r="B92" s="14" t="s">
        <v>42</v>
      </c>
      <c r="C92">
        <v>4</v>
      </c>
    </row>
    <row r="93" spans="1:3" x14ac:dyDescent="0.25">
      <c r="A93" s="13">
        <v>44650</v>
      </c>
      <c r="B93" s="14" t="s">
        <v>43</v>
      </c>
      <c r="C93">
        <v>5</v>
      </c>
    </row>
    <row r="94" spans="1:3" x14ac:dyDescent="0.25">
      <c r="A94" s="13">
        <v>44651</v>
      </c>
      <c r="B94" s="14" t="s">
        <v>44</v>
      </c>
      <c r="C94">
        <v>1</v>
      </c>
    </row>
  </sheetData>
  <mergeCells count="4">
    <mergeCell ref="A1:O1"/>
    <mergeCell ref="E4:O4"/>
    <mergeCell ref="A3:O3"/>
    <mergeCell ref="A2:O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0666-ADA8-41CD-B408-C2ACA3412A85}">
  <dimension ref="A1:O36"/>
  <sheetViews>
    <sheetView workbookViewId="0">
      <selection activeCell="A2" sqref="A2:O2"/>
    </sheetView>
  </sheetViews>
  <sheetFormatPr defaultRowHeight="15" x14ac:dyDescent="0.25"/>
  <cols>
    <col min="5" max="5" width="12.28515625" customWidth="1"/>
    <col min="15" max="15" width="20" customWidth="1"/>
  </cols>
  <sheetData>
    <row r="1" spans="1:15" ht="33.75" x14ac:dyDescent="0.5">
      <c r="A1" s="35" t="s">
        <v>54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x14ac:dyDescent="0.25">
      <c r="A2" s="37" t="s">
        <v>55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x14ac:dyDescent="0.25">
      <c r="A3" s="37" t="s">
        <v>57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25">
      <c r="A4" s="37" t="s">
        <v>62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 x14ac:dyDescent="0.25">
      <c r="A5" s="37" t="s">
        <v>56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1:15" x14ac:dyDescent="0.25">
      <c r="A6" s="37" t="s">
        <v>58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9" spans="1:15" x14ac:dyDescent="0.25">
      <c r="A9" s="34" t="s">
        <v>60</v>
      </c>
      <c r="B9" s="34"/>
      <c r="C9" s="34"/>
      <c r="D9" s="34"/>
      <c r="E9" s="34"/>
      <c r="F9" s="4">
        <v>2</v>
      </c>
    </row>
    <row r="10" spans="1:15" x14ac:dyDescent="0.25">
      <c r="A10" s="40" t="s">
        <v>59</v>
      </c>
      <c r="B10" s="40"/>
      <c r="C10" s="40"/>
      <c r="D10" s="40"/>
      <c r="E10" s="40"/>
      <c r="F10" s="4">
        <v>4</v>
      </c>
    </row>
    <row r="11" spans="1:15" x14ac:dyDescent="0.25">
      <c r="A11" s="40" t="s">
        <v>15</v>
      </c>
      <c r="B11" s="40"/>
      <c r="C11" s="40"/>
      <c r="D11" s="40"/>
      <c r="E11" s="40"/>
      <c r="F11" s="4">
        <f>F9*F10</f>
        <v>8</v>
      </c>
    </row>
    <row r="13" spans="1:15" x14ac:dyDescent="0.25">
      <c r="A13" s="37" t="s">
        <v>61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36" spans="1:10" x14ac:dyDescent="0.25">
      <c r="A36" t="s">
        <v>63</v>
      </c>
      <c r="J36" s="21">
        <f>5/8</f>
        <v>0.625</v>
      </c>
    </row>
  </sheetData>
  <mergeCells count="10">
    <mergeCell ref="A6:O6"/>
    <mergeCell ref="A9:E9"/>
    <mergeCell ref="A10:E10"/>
    <mergeCell ref="A11:E11"/>
    <mergeCell ref="A13:O13"/>
    <mergeCell ref="A1:O1"/>
    <mergeCell ref="A2:O2"/>
    <mergeCell ref="A3:O3"/>
    <mergeCell ref="A4:O4"/>
    <mergeCell ref="A5:O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8C8D-EFF1-430C-9ED5-4658582C2231}">
  <dimension ref="A1:L45"/>
  <sheetViews>
    <sheetView workbookViewId="0">
      <selection activeCell="C17" sqref="C17"/>
    </sheetView>
  </sheetViews>
  <sheetFormatPr defaultColWidth="17.42578125" defaultRowHeight="15" x14ac:dyDescent="0.25"/>
  <cols>
    <col min="1" max="1" width="23.28515625" customWidth="1"/>
    <col min="2" max="2" width="18.7109375" customWidth="1"/>
    <col min="3" max="3" width="25.140625" customWidth="1"/>
    <col min="4" max="4" width="12.42578125" bestFit="1" customWidth="1"/>
    <col min="5" max="5" width="12.28515625" bestFit="1" customWidth="1"/>
  </cols>
  <sheetData>
    <row r="1" spans="1:12" ht="33.75" x14ac:dyDescent="0.5">
      <c r="A1" s="35" t="s">
        <v>86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5">
      <c r="A2" s="39" t="s">
        <v>65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4" spans="1:12" x14ac:dyDescent="0.25">
      <c r="A4" s="8" t="s">
        <v>15</v>
      </c>
      <c r="B4" s="8"/>
      <c r="C4" s="8" t="s">
        <v>74</v>
      </c>
      <c r="D4" s="8" t="s">
        <v>75</v>
      </c>
      <c r="E4" s="8" t="s">
        <v>76</v>
      </c>
    </row>
    <row r="5" spans="1:12" x14ac:dyDescent="0.25">
      <c r="A5" s="23">
        <v>1</v>
      </c>
      <c r="B5" s="4" t="s">
        <v>72</v>
      </c>
      <c r="C5" s="4">
        <f>1/8</f>
        <v>0.125</v>
      </c>
      <c r="D5" s="4">
        <v>3</v>
      </c>
      <c r="E5" s="4">
        <v>0</v>
      </c>
    </row>
    <row r="6" spans="1:12" x14ac:dyDescent="0.25">
      <c r="A6" s="23">
        <v>2</v>
      </c>
      <c r="B6" s="4" t="s">
        <v>73</v>
      </c>
      <c r="C6" s="4">
        <f t="shared" ref="C6:C12" si="0">1/8</f>
        <v>0.125</v>
      </c>
      <c r="D6" s="4">
        <v>2</v>
      </c>
      <c r="E6" s="4">
        <v>1</v>
      </c>
    </row>
    <row r="7" spans="1:12" x14ac:dyDescent="0.25">
      <c r="A7" s="23">
        <v>3</v>
      </c>
      <c r="B7" s="4" t="s">
        <v>66</v>
      </c>
      <c r="C7" s="4">
        <f t="shared" si="0"/>
        <v>0.125</v>
      </c>
      <c r="D7" s="4">
        <v>2</v>
      </c>
      <c r="E7" s="4">
        <v>1</v>
      </c>
    </row>
    <row r="8" spans="1:12" x14ac:dyDescent="0.25">
      <c r="A8" s="23">
        <v>4</v>
      </c>
      <c r="B8" s="4" t="s">
        <v>67</v>
      </c>
      <c r="C8" s="4">
        <f t="shared" si="0"/>
        <v>0.125</v>
      </c>
      <c r="D8" s="4">
        <v>2</v>
      </c>
      <c r="E8" s="4">
        <v>1</v>
      </c>
    </row>
    <row r="9" spans="1:12" x14ac:dyDescent="0.25">
      <c r="A9" s="23">
        <v>5</v>
      </c>
      <c r="B9" s="4" t="s">
        <v>68</v>
      </c>
      <c r="C9" s="4">
        <f t="shared" si="0"/>
        <v>0.125</v>
      </c>
      <c r="D9" s="4">
        <v>1</v>
      </c>
      <c r="E9" s="4">
        <v>2</v>
      </c>
    </row>
    <row r="10" spans="1:12" x14ac:dyDescent="0.25">
      <c r="A10" s="23">
        <v>6</v>
      </c>
      <c r="B10" s="4" t="s">
        <v>69</v>
      </c>
      <c r="C10" s="4">
        <f t="shared" si="0"/>
        <v>0.125</v>
      </c>
      <c r="D10" s="4">
        <v>1</v>
      </c>
      <c r="E10" s="4">
        <v>2</v>
      </c>
    </row>
    <row r="11" spans="1:12" x14ac:dyDescent="0.25">
      <c r="A11" s="23">
        <v>7</v>
      </c>
      <c r="B11" s="4" t="s">
        <v>70</v>
      </c>
      <c r="C11" s="4">
        <f t="shared" si="0"/>
        <v>0.125</v>
      </c>
      <c r="D11" s="4">
        <v>1</v>
      </c>
      <c r="E11" s="4">
        <v>2</v>
      </c>
    </row>
    <row r="12" spans="1:12" x14ac:dyDescent="0.25">
      <c r="A12" s="23">
        <v>8</v>
      </c>
      <c r="B12" s="4" t="s">
        <v>71</v>
      </c>
      <c r="C12" s="4">
        <f t="shared" si="0"/>
        <v>0.125</v>
      </c>
      <c r="D12" s="4">
        <v>0</v>
      </c>
      <c r="E12" s="4">
        <v>3</v>
      </c>
    </row>
    <row r="13" spans="1:12" x14ac:dyDescent="0.25">
      <c r="A13" s="27"/>
    </row>
    <row r="14" spans="1:12" x14ac:dyDescent="0.25">
      <c r="A14" s="39" t="s">
        <v>77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</row>
    <row r="15" spans="1:12" x14ac:dyDescent="0.25">
      <c r="A15" s="8" t="s">
        <v>81</v>
      </c>
      <c r="B15" s="8" t="s">
        <v>82</v>
      </c>
    </row>
    <row r="16" spans="1:12" x14ac:dyDescent="0.25">
      <c r="A16" s="4" t="s">
        <v>78</v>
      </c>
      <c r="B16" s="4">
        <f xml:space="preserve"> 1/8</f>
        <v>0.125</v>
      </c>
    </row>
    <row r="17" spans="1:12" x14ac:dyDescent="0.25">
      <c r="A17" s="4" t="s">
        <v>79</v>
      </c>
      <c r="B17" s="4">
        <f>3/8</f>
        <v>0.375</v>
      </c>
    </row>
    <row r="18" spans="1:12" x14ac:dyDescent="0.25">
      <c r="A18" s="4" t="s">
        <v>80</v>
      </c>
      <c r="B18" s="4">
        <f>3/8</f>
        <v>0.375</v>
      </c>
    </row>
    <row r="19" spans="1:12" x14ac:dyDescent="0.25">
      <c r="A19" s="28" t="s">
        <v>83</v>
      </c>
      <c r="B19" s="4">
        <f>1/8</f>
        <v>0.125</v>
      </c>
    </row>
    <row r="20" spans="1:12" x14ac:dyDescent="0.25">
      <c r="A20" s="4" t="s">
        <v>84</v>
      </c>
      <c r="B20" s="4">
        <f>7/8</f>
        <v>0.875</v>
      </c>
    </row>
    <row r="21" spans="1:12" x14ac:dyDescent="0.25">
      <c r="A21" s="4" t="s">
        <v>85</v>
      </c>
      <c r="B21" s="4">
        <f>1/2</f>
        <v>0.5</v>
      </c>
    </row>
    <row r="24" spans="1:12" ht="30.6" customHeight="1" x14ac:dyDescent="0.25">
      <c r="A24" s="36" t="s">
        <v>87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12" x14ac:dyDescent="0.25">
      <c r="A25" s="36" t="s">
        <v>88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12" x14ac:dyDescent="0.25">
      <c r="A26" s="36" t="s">
        <v>89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8" spans="1:12" x14ac:dyDescent="0.25">
      <c r="A28" s="36" t="s">
        <v>95</v>
      </c>
      <c r="B28" s="39"/>
      <c r="C28" s="39"/>
    </row>
    <row r="29" spans="1:12" x14ac:dyDescent="0.25">
      <c r="A29" s="8" t="s">
        <v>81</v>
      </c>
      <c r="B29" s="8" t="s">
        <v>94</v>
      </c>
      <c r="C29" s="8" t="s">
        <v>82</v>
      </c>
    </row>
    <row r="30" spans="1:12" x14ac:dyDescent="0.25">
      <c r="A30" s="4" t="s">
        <v>90</v>
      </c>
      <c r="B30" s="4">
        <v>55</v>
      </c>
      <c r="C30" s="29">
        <f>B30/$B$34</f>
        <v>0.48245614035087719</v>
      </c>
    </row>
    <row r="31" spans="1:12" x14ac:dyDescent="0.25">
      <c r="A31" s="4" t="s">
        <v>91</v>
      </c>
      <c r="B31" s="4">
        <v>13</v>
      </c>
      <c r="C31" s="29">
        <f t="shared" ref="C31:C34" si="1">B31/$B$34</f>
        <v>0.11403508771929824</v>
      </c>
    </row>
    <row r="32" spans="1:12" x14ac:dyDescent="0.25">
      <c r="A32" s="4" t="s">
        <v>92</v>
      </c>
      <c r="B32" s="4">
        <v>25</v>
      </c>
      <c r="C32" s="29">
        <f t="shared" si="1"/>
        <v>0.21929824561403508</v>
      </c>
    </row>
    <row r="33" spans="1:4" x14ac:dyDescent="0.25">
      <c r="A33" s="4" t="s">
        <v>93</v>
      </c>
      <c r="B33" s="4">
        <v>21</v>
      </c>
      <c r="C33" s="29">
        <f t="shared" si="1"/>
        <v>0.18421052631578946</v>
      </c>
    </row>
    <row r="34" spans="1:4" x14ac:dyDescent="0.25">
      <c r="A34" s="4"/>
      <c r="B34" s="4">
        <f>SUM(B30:B33)</f>
        <v>114</v>
      </c>
      <c r="C34" s="29">
        <f t="shared" si="1"/>
        <v>1</v>
      </c>
    </row>
    <row r="36" spans="1:4" s="27" customFormat="1" ht="47.45" customHeight="1" x14ac:dyDescent="0.25">
      <c r="A36" s="22" t="s">
        <v>96</v>
      </c>
      <c r="B36" s="25">
        <f>C30+C31</f>
        <v>0.59649122807017541</v>
      </c>
    </row>
    <row r="37" spans="1:4" ht="45" x14ac:dyDescent="0.25">
      <c r="A37" s="22" t="s">
        <v>97</v>
      </c>
      <c r="B37" s="26">
        <f>1-C32</f>
        <v>0.7807017543859649</v>
      </c>
    </row>
    <row r="38" spans="1:4" ht="45" x14ac:dyDescent="0.25">
      <c r="A38" s="22" t="s">
        <v>98</v>
      </c>
      <c r="B38" s="26">
        <f>C33+C30</f>
        <v>0.66666666666666663</v>
      </c>
    </row>
    <row r="40" spans="1:4" x14ac:dyDescent="0.25">
      <c r="A40" s="36" t="s">
        <v>100</v>
      </c>
      <c r="B40" s="39"/>
      <c r="C40" s="39"/>
    </row>
    <row r="41" spans="1:4" x14ac:dyDescent="0.25">
      <c r="A41" s="8" t="s">
        <v>99</v>
      </c>
      <c r="B41" s="8"/>
      <c r="C41" s="8"/>
      <c r="D41" s="8"/>
    </row>
    <row r="42" spans="1:4" x14ac:dyDescent="0.25">
      <c r="A42" s="4" t="s">
        <v>101</v>
      </c>
      <c r="B42" s="24">
        <v>0.35</v>
      </c>
    </row>
    <row r="43" spans="1:4" x14ac:dyDescent="0.25">
      <c r="A43" s="4" t="s">
        <v>102</v>
      </c>
      <c r="B43" s="24">
        <v>0.65</v>
      </c>
    </row>
    <row r="44" spans="1:4" x14ac:dyDescent="0.25">
      <c r="A44" s="4" t="s">
        <v>103</v>
      </c>
      <c r="B44" s="24">
        <v>0.15</v>
      </c>
    </row>
    <row r="45" spans="1:4" ht="45" x14ac:dyDescent="0.25">
      <c r="A45" s="22" t="s">
        <v>104</v>
      </c>
      <c r="B45" s="26">
        <f>B42+B43-B44</f>
        <v>0.85</v>
      </c>
    </row>
  </sheetData>
  <mergeCells count="8">
    <mergeCell ref="A25:L25"/>
    <mergeCell ref="A26:L26"/>
    <mergeCell ref="A28:C28"/>
    <mergeCell ref="A40:C40"/>
    <mergeCell ref="A1:L1"/>
    <mergeCell ref="A2:L2"/>
    <mergeCell ref="A14:L14"/>
    <mergeCell ref="A24:L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77F0-C642-409D-9EFA-4E8025C23FC1}">
  <dimension ref="A1:P19"/>
  <sheetViews>
    <sheetView workbookViewId="0">
      <selection activeCell="D16" sqref="D16"/>
    </sheetView>
  </sheetViews>
  <sheetFormatPr defaultRowHeight="15" x14ac:dyDescent="0.25"/>
  <cols>
    <col min="1" max="1" width="21" customWidth="1"/>
    <col min="2" max="2" width="18.42578125" customWidth="1"/>
    <col min="3" max="3" width="14.7109375" bestFit="1" customWidth="1"/>
  </cols>
  <sheetData>
    <row r="1" spans="1:16" ht="33.75" x14ac:dyDescent="0.5">
      <c r="A1" s="35" t="s">
        <v>64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0"/>
    </row>
    <row r="2" spans="1:16" x14ac:dyDescent="0.25">
      <c r="A2" s="6" t="s">
        <v>105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 t="s">
        <v>117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118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6" spans="1:16" x14ac:dyDescent="0.25">
      <c r="A6" s="8" t="s">
        <v>106</v>
      </c>
      <c r="B6" s="31" t="s">
        <v>108</v>
      </c>
      <c r="C6" s="31" t="s">
        <v>107</v>
      </c>
      <c r="D6" s="31" t="s">
        <v>111</v>
      </c>
    </row>
    <row r="7" spans="1:16" x14ac:dyDescent="0.25">
      <c r="A7" s="31" t="s">
        <v>109</v>
      </c>
      <c r="B7" s="4">
        <v>307</v>
      </c>
      <c r="C7" s="4">
        <v>146</v>
      </c>
      <c r="D7" s="4">
        <f>SUM(B7:C7)</f>
        <v>453</v>
      </c>
    </row>
    <row r="8" spans="1:16" x14ac:dyDescent="0.25">
      <c r="A8" s="31" t="s">
        <v>110</v>
      </c>
      <c r="B8" s="4">
        <v>225</v>
      </c>
      <c r="C8" s="4">
        <v>35</v>
      </c>
      <c r="D8" s="4">
        <f>SUM(B8:C8)</f>
        <v>260</v>
      </c>
    </row>
    <row r="9" spans="1:16" x14ac:dyDescent="0.25">
      <c r="A9" s="31" t="s">
        <v>111</v>
      </c>
      <c r="B9" s="4">
        <f>SUM(B7:B8)</f>
        <v>532</v>
      </c>
      <c r="C9" s="4">
        <f>SUM(C7:C8)</f>
        <v>181</v>
      </c>
      <c r="D9" s="4">
        <f>SUM(B9:C9)</f>
        <v>713</v>
      </c>
    </row>
    <row r="11" spans="1:16" x14ac:dyDescent="0.25">
      <c r="A11" s="6" t="s">
        <v>112</v>
      </c>
      <c r="B11" s="6"/>
      <c r="C11" s="6"/>
      <c r="D11" s="6"/>
    </row>
    <row r="13" spans="1:16" x14ac:dyDescent="0.25">
      <c r="A13" s="32" t="s">
        <v>113</v>
      </c>
      <c r="B13" s="29">
        <f>B9/D9</f>
        <v>0.74614305750350629</v>
      </c>
    </row>
    <row r="14" spans="1:16" x14ac:dyDescent="0.25">
      <c r="A14" s="32" t="s">
        <v>114</v>
      </c>
      <c r="B14" s="29">
        <f>D7/D9</f>
        <v>0.63534361851332399</v>
      </c>
    </row>
    <row r="15" spans="1:16" x14ac:dyDescent="0.25">
      <c r="A15" s="32" t="s">
        <v>119</v>
      </c>
      <c r="B15" s="29">
        <f>1-B13</f>
        <v>0.25385694249649371</v>
      </c>
    </row>
    <row r="16" spans="1:16" x14ac:dyDescent="0.25">
      <c r="A16" s="32" t="s">
        <v>120</v>
      </c>
      <c r="B16" s="29">
        <f>1-B14</f>
        <v>0.36465638148667601</v>
      </c>
    </row>
    <row r="17" spans="1:2" x14ac:dyDescent="0.25">
      <c r="A17" s="32" t="s">
        <v>115</v>
      </c>
      <c r="B17" s="29">
        <f>ProbCondiz!B7/ProbCondiz!D7</f>
        <v>0.67770419426048567</v>
      </c>
    </row>
    <row r="18" spans="1:2" x14ac:dyDescent="0.25">
      <c r="A18" s="32" t="s">
        <v>116</v>
      </c>
      <c r="B18" s="29">
        <f>B7/B9</f>
        <v>0.57706766917293228</v>
      </c>
    </row>
    <row r="19" spans="1:2" x14ac:dyDescent="0.25">
      <c r="A19" s="33" t="s">
        <v>121</v>
      </c>
      <c r="B19" s="29">
        <f>B8/D8</f>
        <v>0.86538461538461542</v>
      </c>
    </row>
  </sheetData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E88B-CAD4-4102-8499-77FEA1CB91E4}">
  <dimension ref="A1:O100"/>
  <sheetViews>
    <sheetView tabSelected="1" workbookViewId="0">
      <selection activeCell="H20" sqref="H20"/>
    </sheetView>
  </sheetViews>
  <sheetFormatPr defaultRowHeight="15" x14ac:dyDescent="0.25"/>
  <cols>
    <col min="1" max="1" width="10.28515625" customWidth="1"/>
    <col min="2" max="3" width="19.28515625" bestFit="1" customWidth="1"/>
    <col min="5" max="5" width="19.28515625" bestFit="1" customWidth="1"/>
    <col min="6" max="6" width="15.5703125" bestFit="1" customWidth="1"/>
    <col min="7" max="7" width="16.28515625" customWidth="1"/>
    <col min="8" max="8" width="10.7109375" bestFit="1" customWidth="1"/>
  </cols>
  <sheetData>
    <row r="1" spans="1:15" ht="33.75" x14ac:dyDescent="0.5">
      <c r="A1" s="35" t="s">
        <v>122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x14ac:dyDescent="0.25">
      <c r="A2" s="6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1:15" x14ac:dyDescent="0.25">
      <c r="A4" s="11" t="s">
        <v>126</v>
      </c>
      <c r="B4" s="8" t="s">
        <v>127</v>
      </c>
      <c r="C4" s="8" t="s">
        <v>130</v>
      </c>
      <c r="E4" s="16" t="s">
        <v>132</v>
      </c>
      <c r="F4" s="16" t="s">
        <v>133</v>
      </c>
    </row>
    <row r="5" spans="1:15" x14ac:dyDescent="0.25">
      <c r="A5">
        <v>1</v>
      </c>
      <c r="B5" t="s">
        <v>124</v>
      </c>
      <c r="C5" t="s">
        <v>128</v>
      </c>
      <c r="E5" s="16" t="s">
        <v>131</v>
      </c>
      <c r="F5" t="s">
        <v>129</v>
      </c>
      <c r="G5" t="s">
        <v>128</v>
      </c>
      <c r="H5" t="s">
        <v>46</v>
      </c>
    </row>
    <row r="6" spans="1:15" x14ac:dyDescent="0.25">
      <c r="A6">
        <f>A5+1</f>
        <v>2</v>
      </c>
      <c r="B6" t="s">
        <v>124</v>
      </c>
      <c r="C6" t="s">
        <v>128</v>
      </c>
      <c r="E6" s="15" t="s">
        <v>124</v>
      </c>
      <c r="F6">
        <v>27</v>
      </c>
      <c r="G6">
        <v>17</v>
      </c>
      <c r="H6">
        <v>44</v>
      </c>
    </row>
    <row r="7" spans="1:15" x14ac:dyDescent="0.25">
      <c r="A7">
        <f t="shared" ref="A7:A70" si="0">A6+1</f>
        <v>3</v>
      </c>
      <c r="B7" t="s">
        <v>125</v>
      </c>
      <c r="C7" t="s">
        <v>129</v>
      </c>
      <c r="E7" s="15" t="s">
        <v>125</v>
      </c>
      <c r="F7">
        <v>30</v>
      </c>
      <c r="G7">
        <v>22</v>
      </c>
      <c r="H7">
        <v>52</v>
      </c>
    </row>
    <row r="8" spans="1:15" x14ac:dyDescent="0.25">
      <c r="A8">
        <f t="shared" si="0"/>
        <v>4</v>
      </c>
      <c r="B8" t="s">
        <v>125</v>
      </c>
      <c r="C8" t="s">
        <v>129</v>
      </c>
      <c r="E8" s="15" t="s">
        <v>46</v>
      </c>
      <c r="F8">
        <v>57</v>
      </c>
      <c r="G8">
        <v>39</v>
      </c>
      <c r="H8">
        <v>96</v>
      </c>
    </row>
    <row r="9" spans="1:15" x14ac:dyDescent="0.25">
      <c r="A9">
        <f t="shared" si="0"/>
        <v>5</v>
      </c>
      <c r="B9" t="s">
        <v>125</v>
      </c>
      <c r="C9" t="s">
        <v>128</v>
      </c>
    </row>
    <row r="10" spans="1:15" x14ac:dyDescent="0.25">
      <c r="A10">
        <f t="shared" si="0"/>
        <v>6</v>
      </c>
      <c r="B10" t="s">
        <v>124</v>
      </c>
      <c r="C10" t="s">
        <v>128</v>
      </c>
      <c r="E10" s="41" t="s">
        <v>134</v>
      </c>
      <c r="F10" s="41"/>
      <c r="G10" s="41"/>
      <c r="H10" s="29">
        <f>GETPIVOTDATA("Catering",$E$4,"Istituto","Scuole medie Kennedy")/GETPIVOTDATA("Catering",$E$4)</f>
        <v>0.45833333333333331</v>
      </c>
    </row>
    <row r="11" spans="1:15" x14ac:dyDescent="0.25">
      <c r="A11">
        <f t="shared" si="0"/>
        <v>7</v>
      </c>
      <c r="B11" t="s">
        <v>124</v>
      </c>
      <c r="C11" t="s">
        <v>129</v>
      </c>
      <c r="E11" s="41" t="s">
        <v>135</v>
      </c>
      <c r="F11" s="41"/>
      <c r="G11" s="41"/>
      <c r="H11" s="29">
        <f>GETPIVOTDATA("Catering",$E$4,"Istituto","Scuole medie Montale")/GETPIVOTDATA("Catering",$E$4)</f>
        <v>0.54166666666666663</v>
      </c>
    </row>
    <row r="12" spans="1:15" x14ac:dyDescent="0.25">
      <c r="A12">
        <f t="shared" si="0"/>
        <v>8</v>
      </c>
      <c r="B12" t="s">
        <v>125</v>
      </c>
      <c r="C12" t="s">
        <v>129</v>
      </c>
      <c r="E12" s="41" t="s">
        <v>136</v>
      </c>
      <c r="F12" s="41"/>
      <c r="G12" s="41"/>
      <c r="H12" s="29">
        <f>GETPIVOTDATA("Catering",$E$4,"Catering","ABC Mense")/GETPIVOTDATA("Catering",$E$4)</f>
        <v>0.59375</v>
      </c>
    </row>
    <row r="13" spans="1:15" x14ac:dyDescent="0.25">
      <c r="A13">
        <f t="shared" si="0"/>
        <v>9</v>
      </c>
      <c r="B13" t="s">
        <v>124</v>
      </c>
      <c r="C13" t="s">
        <v>129</v>
      </c>
      <c r="E13" s="41" t="s">
        <v>137</v>
      </c>
      <c r="F13" s="41"/>
      <c r="G13" s="41"/>
      <c r="H13" s="29">
        <f>GETPIVOTDATA("Catering",$E$4,"Catering","Catering Rossi")/GETPIVOTDATA("Catering",$E$4)</f>
        <v>0.40625</v>
      </c>
    </row>
    <row r="14" spans="1:15" x14ac:dyDescent="0.25">
      <c r="A14">
        <f t="shared" si="0"/>
        <v>10</v>
      </c>
      <c r="B14" t="s">
        <v>125</v>
      </c>
      <c r="C14" t="s">
        <v>128</v>
      </c>
      <c r="E14" s="41" t="s">
        <v>140</v>
      </c>
      <c r="F14" s="41"/>
      <c r="G14" s="41"/>
      <c r="H14" s="29">
        <f>1-H12</f>
        <v>0.40625</v>
      </c>
    </row>
    <row r="15" spans="1:15" x14ac:dyDescent="0.25">
      <c r="A15">
        <f t="shared" si="0"/>
        <v>11</v>
      </c>
      <c r="B15" t="s">
        <v>125</v>
      </c>
      <c r="C15" t="s">
        <v>129</v>
      </c>
      <c r="E15" s="41" t="s">
        <v>141</v>
      </c>
      <c r="F15" s="41"/>
      <c r="G15" s="41"/>
      <c r="H15" s="29">
        <f>1-H13</f>
        <v>0.59375</v>
      </c>
    </row>
    <row r="16" spans="1:15" x14ac:dyDescent="0.25">
      <c r="A16">
        <f t="shared" si="0"/>
        <v>12</v>
      </c>
      <c r="B16" t="s">
        <v>125</v>
      </c>
      <c r="C16" t="s">
        <v>128</v>
      </c>
      <c r="E16" s="41" t="s">
        <v>138</v>
      </c>
      <c r="F16" s="41"/>
      <c r="G16" s="41"/>
      <c r="H16" s="29">
        <f>GETPIVOTDATA("Catering",$E$4,"Istituto","Scuole medie Kennedy","Catering","Catering Rossi")/GETPIVOTDATA("Catering",$E$4,"Istituto","Scuole medie Kennedy")</f>
        <v>0.38636363636363635</v>
      </c>
    </row>
    <row r="17" spans="1:8" x14ac:dyDescent="0.25">
      <c r="A17">
        <f t="shared" si="0"/>
        <v>13</v>
      </c>
      <c r="B17" t="s">
        <v>124</v>
      </c>
      <c r="C17" t="s">
        <v>129</v>
      </c>
      <c r="E17" s="41" t="s">
        <v>139</v>
      </c>
      <c r="F17" s="41"/>
      <c r="G17" s="41"/>
      <c r="H17" s="29">
        <f>GETPIVOTDATA("Catering",$E$4,"Istituto","Scuole medie Montale","Catering","Catering Rossi")/GETPIVOTDATA("Catering",$E$4,"Istituto","Scuole medie Montale")</f>
        <v>0.42307692307692307</v>
      </c>
    </row>
    <row r="18" spans="1:8" x14ac:dyDescent="0.25">
      <c r="A18">
        <f t="shared" si="0"/>
        <v>14</v>
      </c>
      <c r="B18" t="s">
        <v>124</v>
      </c>
      <c r="C18" t="s">
        <v>128</v>
      </c>
      <c r="E18" s="41" t="s">
        <v>142</v>
      </c>
      <c r="F18" s="41"/>
      <c r="G18" s="41"/>
      <c r="H18" s="29">
        <f>GETPIVOTDATA("Catering",$E$4,"Istituto","Scuole medie Kennedy","Catering","ABC Mense")/GETPIVOTDATA("Catering",$E$4,"Istituto","Scuole medie Kennedy")</f>
        <v>0.61363636363636365</v>
      </c>
    </row>
    <row r="19" spans="1:8" x14ac:dyDescent="0.25">
      <c r="A19">
        <f t="shared" si="0"/>
        <v>15</v>
      </c>
      <c r="B19" t="s">
        <v>125</v>
      </c>
      <c r="C19" t="s">
        <v>129</v>
      </c>
      <c r="E19" s="41" t="s">
        <v>143</v>
      </c>
      <c r="F19" s="41"/>
      <c r="G19" s="41"/>
      <c r="H19" s="29">
        <f>GETPIVOTDATA("Catering",$E$4,"Istituto","Scuole medie Montale","Catering","ABC Mense")/GETPIVOTDATA("Catering",$E$4,"Istituto","Scuole medie Montale")</f>
        <v>0.57692307692307687</v>
      </c>
    </row>
    <row r="20" spans="1:8" x14ac:dyDescent="0.25">
      <c r="A20">
        <f t="shared" si="0"/>
        <v>16</v>
      </c>
      <c r="B20" t="s">
        <v>125</v>
      </c>
      <c r="C20" t="s">
        <v>128</v>
      </c>
    </row>
    <row r="21" spans="1:8" x14ac:dyDescent="0.25">
      <c r="A21">
        <f t="shared" si="0"/>
        <v>17</v>
      </c>
      <c r="B21" t="s">
        <v>125</v>
      </c>
      <c r="C21" t="s">
        <v>129</v>
      </c>
    </row>
    <row r="22" spans="1:8" x14ac:dyDescent="0.25">
      <c r="A22">
        <f t="shared" si="0"/>
        <v>18</v>
      </c>
      <c r="B22" t="s">
        <v>125</v>
      </c>
      <c r="C22" t="s">
        <v>128</v>
      </c>
    </row>
    <row r="23" spans="1:8" x14ac:dyDescent="0.25">
      <c r="A23">
        <f t="shared" si="0"/>
        <v>19</v>
      </c>
      <c r="B23" t="s">
        <v>124</v>
      </c>
      <c r="C23" t="s">
        <v>129</v>
      </c>
    </row>
    <row r="24" spans="1:8" x14ac:dyDescent="0.25">
      <c r="A24">
        <f t="shared" si="0"/>
        <v>20</v>
      </c>
      <c r="B24" t="s">
        <v>124</v>
      </c>
      <c r="C24" t="s">
        <v>129</v>
      </c>
    </row>
    <row r="25" spans="1:8" x14ac:dyDescent="0.25">
      <c r="A25">
        <f t="shared" si="0"/>
        <v>21</v>
      </c>
      <c r="B25" t="s">
        <v>125</v>
      </c>
      <c r="C25" t="s">
        <v>128</v>
      </c>
    </row>
    <row r="26" spans="1:8" x14ac:dyDescent="0.25">
      <c r="A26">
        <f t="shared" si="0"/>
        <v>22</v>
      </c>
      <c r="B26" t="s">
        <v>124</v>
      </c>
      <c r="C26" t="s">
        <v>128</v>
      </c>
    </row>
    <row r="27" spans="1:8" x14ac:dyDescent="0.25">
      <c r="A27">
        <f t="shared" si="0"/>
        <v>23</v>
      </c>
      <c r="B27" t="s">
        <v>125</v>
      </c>
      <c r="C27" t="s">
        <v>129</v>
      </c>
    </row>
    <row r="28" spans="1:8" x14ac:dyDescent="0.25">
      <c r="A28">
        <f t="shared" si="0"/>
        <v>24</v>
      </c>
      <c r="B28" t="s">
        <v>124</v>
      </c>
      <c r="C28" t="s">
        <v>128</v>
      </c>
    </row>
    <row r="29" spans="1:8" x14ac:dyDescent="0.25">
      <c r="A29">
        <f t="shared" si="0"/>
        <v>25</v>
      </c>
      <c r="B29" t="s">
        <v>125</v>
      </c>
      <c r="C29" t="s">
        <v>129</v>
      </c>
    </row>
    <row r="30" spans="1:8" x14ac:dyDescent="0.25">
      <c r="A30">
        <f t="shared" si="0"/>
        <v>26</v>
      </c>
      <c r="B30" t="s">
        <v>124</v>
      </c>
      <c r="C30" t="s">
        <v>128</v>
      </c>
    </row>
    <row r="31" spans="1:8" x14ac:dyDescent="0.25">
      <c r="A31">
        <f t="shared" si="0"/>
        <v>27</v>
      </c>
      <c r="B31" t="s">
        <v>125</v>
      </c>
      <c r="C31" t="s">
        <v>129</v>
      </c>
    </row>
    <row r="32" spans="1:8" x14ac:dyDescent="0.25">
      <c r="A32">
        <f t="shared" si="0"/>
        <v>28</v>
      </c>
      <c r="B32" t="s">
        <v>125</v>
      </c>
      <c r="C32" t="s">
        <v>129</v>
      </c>
    </row>
    <row r="33" spans="1:3" x14ac:dyDescent="0.25">
      <c r="A33">
        <f t="shared" si="0"/>
        <v>29</v>
      </c>
      <c r="B33" t="s">
        <v>124</v>
      </c>
      <c r="C33" t="s">
        <v>129</v>
      </c>
    </row>
    <row r="34" spans="1:3" x14ac:dyDescent="0.25">
      <c r="A34">
        <f t="shared" si="0"/>
        <v>30</v>
      </c>
      <c r="B34" t="s">
        <v>124</v>
      </c>
      <c r="C34" t="s">
        <v>128</v>
      </c>
    </row>
    <row r="35" spans="1:3" x14ac:dyDescent="0.25">
      <c r="A35">
        <f t="shared" si="0"/>
        <v>31</v>
      </c>
      <c r="B35" t="s">
        <v>125</v>
      </c>
      <c r="C35" t="s">
        <v>128</v>
      </c>
    </row>
    <row r="36" spans="1:3" x14ac:dyDescent="0.25">
      <c r="A36">
        <f t="shared" si="0"/>
        <v>32</v>
      </c>
      <c r="B36" t="s">
        <v>125</v>
      </c>
      <c r="C36" t="s">
        <v>129</v>
      </c>
    </row>
    <row r="37" spans="1:3" x14ac:dyDescent="0.25">
      <c r="A37">
        <f t="shared" si="0"/>
        <v>33</v>
      </c>
      <c r="B37" t="s">
        <v>124</v>
      </c>
      <c r="C37" t="s">
        <v>128</v>
      </c>
    </row>
    <row r="38" spans="1:3" x14ac:dyDescent="0.25">
      <c r="A38">
        <f t="shared" si="0"/>
        <v>34</v>
      </c>
      <c r="B38" t="s">
        <v>125</v>
      </c>
      <c r="C38" t="s">
        <v>129</v>
      </c>
    </row>
    <row r="39" spans="1:3" x14ac:dyDescent="0.25">
      <c r="A39">
        <f t="shared" si="0"/>
        <v>35</v>
      </c>
      <c r="B39" t="s">
        <v>124</v>
      </c>
      <c r="C39" t="s">
        <v>129</v>
      </c>
    </row>
    <row r="40" spans="1:3" x14ac:dyDescent="0.25">
      <c r="A40">
        <f t="shared" si="0"/>
        <v>36</v>
      </c>
      <c r="B40" t="s">
        <v>125</v>
      </c>
      <c r="C40" t="s">
        <v>129</v>
      </c>
    </row>
    <row r="41" spans="1:3" x14ac:dyDescent="0.25">
      <c r="A41">
        <f t="shared" si="0"/>
        <v>37</v>
      </c>
      <c r="B41" t="s">
        <v>124</v>
      </c>
      <c r="C41" t="s">
        <v>128</v>
      </c>
    </row>
    <row r="42" spans="1:3" x14ac:dyDescent="0.25">
      <c r="A42">
        <f t="shared" si="0"/>
        <v>38</v>
      </c>
      <c r="B42" t="s">
        <v>125</v>
      </c>
      <c r="C42" t="s">
        <v>128</v>
      </c>
    </row>
    <row r="43" spans="1:3" x14ac:dyDescent="0.25">
      <c r="A43">
        <f t="shared" si="0"/>
        <v>39</v>
      </c>
      <c r="B43" t="s">
        <v>124</v>
      </c>
      <c r="C43" t="s">
        <v>128</v>
      </c>
    </row>
    <row r="44" spans="1:3" x14ac:dyDescent="0.25">
      <c r="A44">
        <f t="shared" si="0"/>
        <v>40</v>
      </c>
      <c r="B44" t="s">
        <v>125</v>
      </c>
      <c r="C44" t="s">
        <v>129</v>
      </c>
    </row>
    <row r="45" spans="1:3" x14ac:dyDescent="0.25">
      <c r="A45">
        <f t="shared" si="0"/>
        <v>41</v>
      </c>
      <c r="B45" t="s">
        <v>124</v>
      </c>
      <c r="C45" t="s">
        <v>129</v>
      </c>
    </row>
    <row r="46" spans="1:3" x14ac:dyDescent="0.25">
      <c r="A46">
        <f t="shared" si="0"/>
        <v>42</v>
      </c>
      <c r="B46" t="s">
        <v>125</v>
      </c>
      <c r="C46" t="s">
        <v>128</v>
      </c>
    </row>
    <row r="47" spans="1:3" x14ac:dyDescent="0.25">
      <c r="A47">
        <f t="shared" si="0"/>
        <v>43</v>
      </c>
      <c r="B47" t="s">
        <v>125</v>
      </c>
      <c r="C47" t="s">
        <v>128</v>
      </c>
    </row>
    <row r="48" spans="1:3" x14ac:dyDescent="0.25">
      <c r="A48">
        <f t="shared" si="0"/>
        <v>44</v>
      </c>
      <c r="B48" t="s">
        <v>124</v>
      </c>
      <c r="C48" t="s">
        <v>129</v>
      </c>
    </row>
    <row r="49" spans="1:3" x14ac:dyDescent="0.25">
      <c r="A49">
        <f t="shared" si="0"/>
        <v>45</v>
      </c>
      <c r="B49" t="s">
        <v>125</v>
      </c>
      <c r="C49" t="s">
        <v>129</v>
      </c>
    </row>
    <row r="50" spans="1:3" x14ac:dyDescent="0.25">
      <c r="A50">
        <f t="shared" si="0"/>
        <v>46</v>
      </c>
      <c r="B50" t="s">
        <v>124</v>
      </c>
      <c r="C50" t="s">
        <v>129</v>
      </c>
    </row>
    <row r="51" spans="1:3" x14ac:dyDescent="0.25">
      <c r="A51">
        <f t="shared" si="0"/>
        <v>47</v>
      </c>
      <c r="B51" t="s">
        <v>125</v>
      </c>
      <c r="C51" t="s">
        <v>128</v>
      </c>
    </row>
    <row r="52" spans="1:3" x14ac:dyDescent="0.25">
      <c r="A52">
        <f t="shared" si="0"/>
        <v>48</v>
      </c>
      <c r="B52" t="s">
        <v>124</v>
      </c>
      <c r="C52" t="s">
        <v>129</v>
      </c>
    </row>
    <row r="53" spans="1:3" x14ac:dyDescent="0.25">
      <c r="A53">
        <f t="shared" si="0"/>
        <v>49</v>
      </c>
      <c r="B53" t="s">
        <v>125</v>
      </c>
      <c r="C53" t="s">
        <v>128</v>
      </c>
    </row>
    <row r="54" spans="1:3" x14ac:dyDescent="0.25">
      <c r="A54">
        <f t="shared" si="0"/>
        <v>50</v>
      </c>
      <c r="B54" t="s">
        <v>125</v>
      </c>
      <c r="C54" t="s">
        <v>129</v>
      </c>
    </row>
    <row r="55" spans="1:3" x14ac:dyDescent="0.25">
      <c r="A55">
        <f t="shared" si="0"/>
        <v>51</v>
      </c>
      <c r="B55" t="s">
        <v>124</v>
      </c>
      <c r="C55" t="s">
        <v>129</v>
      </c>
    </row>
    <row r="56" spans="1:3" x14ac:dyDescent="0.25">
      <c r="A56">
        <f t="shared" si="0"/>
        <v>52</v>
      </c>
      <c r="B56" t="s">
        <v>125</v>
      </c>
      <c r="C56" t="s">
        <v>129</v>
      </c>
    </row>
    <row r="57" spans="1:3" x14ac:dyDescent="0.25">
      <c r="A57">
        <f t="shared" si="0"/>
        <v>53</v>
      </c>
      <c r="B57" t="s">
        <v>124</v>
      </c>
      <c r="C57" t="s">
        <v>129</v>
      </c>
    </row>
    <row r="58" spans="1:3" x14ac:dyDescent="0.25">
      <c r="A58">
        <f t="shared" si="0"/>
        <v>54</v>
      </c>
      <c r="B58" t="s">
        <v>125</v>
      </c>
      <c r="C58" t="s">
        <v>128</v>
      </c>
    </row>
    <row r="59" spans="1:3" x14ac:dyDescent="0.25">
      <c r="A59">
        <f t="shared" si="0"/>
        <v>55</v>
      </c>
      <c r="B59" t="s">
        <v>125</v>
      </c>
      <c r="C59" t="s">
        <v>128</v>
      </c>
    </row>
    <row r="60" spans="1:3" x14ac:dyDescent="0.25">
      <c r="A60">
        <f t="shared" si="0"/>
        <v>56</v>
      </c>
      <c r="B60" t="s">
        <v>124</v>
      </c>
      <c r="C60" t="s">
        <v>129</v>
      </c>
    </row>
    <row r="61" spans="1:3" x14ac:dyDescent="0.25">
      <c r="A61">
        <f t="shared" si="0"/>
        <v>57</v>
      </c>
      <c r="B61" t="s">
        <v>124</v>
      </c>
      <c r="C61" t="s">
        <v>129</v>
      </c>
    </row>
    <row r="62" spans="1:3" x14ac:dyDescent="0.25">
      <c r="A62">
        <f t="shared" si="0"/>
        <v>58</v>
      </c>
      <c r="B62" t="s">
        <v>125</v>
      </c>
      <c r="C62" t="s">
        <v>129</v>
      </c>
    </row>
    <row r="63" spans="1:3" x14ac:dyDescent="0.25">
      <c r="A63">
        <f t="shared" si="0"/>
        <v>59</v>
      </c>
      <c r="B63" t="s">
        <v>124</v>
      </c>
      <c r="C63" t="s">
        <v>128</v>
      </c>
    </row>
    <row r="64" spans="1:3" x14ac:dyDescent="0.25">
      <c r="A64">
        <f t="shared" si="0"/>
        <v>60</v>
      </c>
      <c r="B64" t="s">
        <v>125</v>
      </c>
      <c r="C64" t="s">
        <v>129</v>
      </c>
    </row>
    <row r="65" spans="1:3" x14ac:dyDescent="0.25">
      <c r="A65">
        <f t="shared" si="0"/>
        <v>61</v>
      </c>
      <c r="B65" t="s">
        <v>124</v>
      </c>
      <c r="C65" t="s">
        <v>128</v>
      </c>
    </row>
    <row r="66" spans="1:3" x14ac:dyDescent="0.25">
      <c r="A66">
        <f t="shared" si="0"/>
        <v>62</v>
      </c>
      <c r="B66" t="s">
        <v>125</v>
      </c>
      <c r="C66" t="s">
        <v>128</v>
      </c>
    </row>
    <row r="67" spans="1:3" x14ac:dyDescent="0.25">
      <c r="A67">
        <f t="shared" si="0"/>
        <v>63</v>
      </c>
      <c r="B67" t="s">
        <v>124</v>
      </c>
      <c r="C67" t="s">
        <v>129</v>
      </c>
    </row>
    <row r="68" spans="1:3" x14ac:dyDescent="0.25">
      <c r="A68">
        <f t="shared" si="0"/>
        <v>64</v>
      </c>
      <c r="B68" t="s">
        <v>125</v>
      </c>
      <c r="C68" t="s">
        <v>129</v>
      </c>
    </row>
    <row r="69" spans="1:3" x14ac:dyDescent="0.25">
      <c r="A69">
        <f t="shared" si="0"/>
        <v>65</v>
      </c>
      <c r="B69" t="s">
        <v>124</v>
      </c>
      <c r="C69" t="s">
        <v>128</v>
      </c>
    </row>
    <row r="70" spans="1:3" x14ac:dyDescent="0.25">
      <c r="A70">
        <f t="shared" si="0"/>
        <v>66</v>
      </c>
      <c r="B70" t="s">
        <v>125</v>
      </c>
      <c r="C70" t="s">
        <v>129</v>
      </c>
    </row>
    <row r="71" spans="1:3" x14ac:dyDescent="0.25">
      <c r="A71">
        <f t="shared" ref="A71:A100" si="1">A70+1</f>
        <v>67</v>
      </c>
      <c r="B71" t="s">
        <v>125</v>
      </c>
      <c r="C71" t="s">
        <v>129</v>
      </c>
    </row>
    <row r="72" spans="1:3" x14ac:dyDescent="0.25">
      <c r="A72">
        <f t="shared" si="1"/>
        <v>68</v>
      </c>
      <c r="B72" t="s">
        <v>124</v>
      </c>
      <c r="C72" t="s">
        <v>128</v>
      </c>
    </row>
    <row r="73" spans="1:3" x14ac:dyDescent="0.25">
      <c r="A73">
        <f t="shared" si="1"/>
        <v>69</v>
      </c>
      <c r="B73" t="s">
        <v>125</v>
      </c>
      <c r="C73" t="s">
        <v>128</v>
      </c>
    </row>
    <row r="74" spans="1:3" x14ac:dyDescent="0.25">
      <c r="A74">
        <f t="shared" si="1"/>
        <v>70</v>
      </c>
      <c r="B74" t="s">
        <v>124</v>
      </c>
      <c r="C74" t="s">
        <v>129</v>
      </c>
    </row>
    <row r="75" spans="1:3" x14ac:dyDescent="0.25">
      <c r="A75">
        <f t="shared" si="1"/>
        <v>71</v>
      </c>
      <c r="B75" t="s">
        <v>125</v>
      </c>
      <c r="C75" t="s">
        <v>129</v>
      </c>
    </row>
    <row r="76" spans="1:3" x14ac:dyDescent="0.25">
      <c r="A76">
        <f t="shared" si="1"/>
        <v>72</v>
      </c>
      <c r="B76" t="s">
        <v>124</v>
      </c>
      <c r="C76" t="s">
        <v>129</v>
      </c>
    </row>
    <row r="77" spans="1:3" x14ac:dyDescent="0.25">
      <c r="A77">
        <f t="shared" si="1"/>
        <v>73</v>
      </c>
      <c r="B77" t="s">
        <v>125</v>
      </c>
      <c r="C77" t="s">
        <v>128</v>
      </c>
    </row>
    <row r="78" spans="1:3" x14ac:dyDescent="0.25">
      <c r="A78">
        <f t="shared" si="1"/>
        <v>74</v>
      </c>
      <c r="B78" t="s">
        <v>125</v>
      </c>
      <c r="C78" t="s">
        <v>129</v>
      </c>
    </row>
    <row r="79" spans="1:3" x14ac:dyDescent="0.25">
      <c r="A79">
        <f t="shared" si="1"/>
        <v>75</v>
      </c>
      <c r="B79" t="s">
        <v>124</v>
      </c>
      <c r="C79" t="s">
        <v>128</v>
      </c>
    </row>
    <row r="80" spans="1:3" x14ac:dyDescent="0.25">
      <c r="A80">
        <f t="shared" si="1"/>
        <v>76</v>
      </c>
      <c r="B80" t="s">
        <v>125</v>
      </c>
      <c r="C80" t="s">
        <v>129</v>
      </c>
    </row>
    <row r="81" spans="1:3" x14ac:dyDescent="0.25">
      <c r="A81">
        <f t="shared" si="1"/>
        <v>77</v>
      </c>
      <c r="B81" t="s">
        <v>124</v>
      </c>
      <c r="C81" t="s">
        <v>129</v>
      </c>
    </row>
    <row r="82" spans="1:3" x14ac:dyDescent="0.25">
      <c r="A82">
        <f t="shared" si="1"/>
        <v>78</v>
      </c>
      <c r="B82" t="s">
        <v>124</v>
      </c>
      <c r="C82" t="s">
        <v>129</v>
      </c>
    </row>
    <row r="83" spans="1:3" x14ac:dyDescent="0.25">
      <c r="A83">
        <f t="shared" si="1"/>
        <v>79</v>
      </c>
      <c r="B83" t="s">
        <v>124</v>
      </c>
      <c r="C83" t="s">
        <v>129</v>
      </c>
    </row>
    <row r="84" spans="1:3" x14ac:dyDescent="0.25">
      <c r="A84">
        <f t="shared" si="1"/>
        <v>80</v>
      </c>
      <c r="B84" t="s">
        <v>125</v>
      </c>
      <c r="C84" t="s">
        <v>128</v>
      </c>
    </row>
    <row r="85" spans="1:3" x14ac:dyDescent="0.25">
      <c r="A85">
        <f t="shared" si="1"/>
        <v>81</v>
      </c>
      <c r="B85" t="s">
        <v>125</v>
      </c>
      <c r="C85" t="s">
        <v>128</v>
      </c>
    </row>
    <row r="86" spans="1:3" x14ac:dyDescent="0.25">
      <c r="A86">
        <f t="shared" si="1"/>
        <v>82</v>
      </c>
      <c r="B86" t="s">
        <v>125</v>
      </c>
      <c r="C86" t="s">
        <v>129</v>
      </c>
    </row>
    <row r="87" spans="1:3" x14ac:dyDescent="0.25">
      <c r="A87">
        <f t="shared" si="1"/>
        <v>83</v>
      </c>
      <c r="B87" t="s">
        <v>125</v>
      </c>
      <c r="C87" t="s">
        <v>129</v>
      </c>
    </row>
    <row r="88" spans="1:3" x14ac:dyDescent="0.25">
      <c r="A88">
        <f t="shared" si="1"/>
        <v>84</v>
      </c>
      <c r="B88" t="s">
        <v>124</v>
      </c>
      <c r="C88" t="s">
        <v>129</v>
      </c>
    </row>
    <row r="89" spans="1:3" x14ac:dyDescent="0.25">
      <c r="A89">
        <f t="shared" si="1"/>
        <v>85</v>
      </c>
      <c r="B89" t="s">
        <v>124</v>
      </c>
      <c r="C89" t="s">
        <v>129</v>
      </c>
    </row>
    <row r="90" spans="1:3" x14ac:dyDescent="0.25">
      <c r="A90">
        <f t="shared" si="1"/>
        <v>86</v>
      </c>
      <c r="B90" t="s">
        <v>125</v>
      </c>
      <c r="C90" t="s">
        <v>128</v>
      </c>
    </row>
    <row r="91" spans="1:3" x14ac:dyDescent="0.25">
      <c r="A91">
        <f t="shared" si="1"/>
        <v>87</v>
      </c>
      <c r="B91" t="s">
        <v>125</v>
      </c>
      <c r="C91" t="s">
        <v>128</v>
      </c>
    </row>
    <row r="92" spans="1:3" x14ac:dyDescent="0.25">
      <c r="A92">
        <f t="shared" si="1"/>
        <v>88</v>
      </c>
      <c r="B92" t="s">
        <v>124</v>
      </c>
      <c r="C92" t="s">
        <v>129</v>
      </c>
    </row>
    <row r="93" spans="1:3" x14ac:dyDescent="0.25">
      <c r="A93">
        <f t="shared" si="1"/>
        <v>89</v>
      </c>
      <c r="B93" t="s">
        <v>124</v>
      </c>
      <c r="C93" t="s">
        <v>129</v>
      </c>
    </row>
    <row r="94" spans="1:3" x14ac:dyDescent="0.25">
      <c r="A94">
        <f t="shared" si="1"/>
        <v>90</v>
      </c>
      <c r="B94" t="s">
        <v>125</v>
      </c>
      <c r="C94" t="s">
        <v>129</v>
      </c>
    </row>
    <row r="95" spans="1:3" x14ac:dyDescent="0.25">
      <c r="A95">
        <f t="shared" si="1"/>
        <v>91</v>
      </c>
      <c r="B95" t="s">
        <v>125</v>
      </c>
      <c r="C95" t="s">
        <v>128</v>
      </c>
    </row>
    <row r="96" spans="1:3" x14ac:dyDescent="0.25">
      <c r="A96">
        <f t="shared" si="1"/>
        <v>92</v>
      </c>
      <c r="B96" t="s">
        <v>124</v>
      </c>
      <c r="C96" t="s">
        <v>129</v>
      </c>
    </row>
    <row r="97" spans="1:3" x14ac:dyDescent="0.25">
      <c r="A97">
        <f t="shared" si="1"/>
        <v>93</v>
      </c>
      <c r="B97" t="s">
        <v>124</v>
      </c>
      <c r="C97" t="s">
        <v>128</v>
      </c>
    </row>
    <row r="98" spans="1:3" x14ac:dyDescent="0.25">
      <c r="A98">
        <f t="shared" si="1"/>
        <v>94</v>
      </c>
      <c r="B98" t="s">
        <v>125</v>
      </c>
      <c r="C98" t="s">
        <v>129</v>
      </c>
    </row>
    <row r="99" spans="1:3" x14ac:dyDescent="0.25">
      <c r="A99">
        <f t="shared" si="1"/>
        <v>95</v>
      </c>
      <c r="B99" t="s">
        <v>125</v>
      </c>
      <c r="C99" t="s">
        <v>129</v>
      </c>
    </row>
    <row r="100" spans="1:3" x14ac:dyDescent="0.25">
      <c r="A100">
        <f t="shared" si="1"/>
        <v>96</v>
      </c>
      <c r="B100" t="s">
        <v>124</v>
      </c>
      <c r="C100" t="s">
        <v>129</v>
      </c>
    </row>
  </sheetData>
  <mergeCells count="11">
    <mergeCell ref="A1:O1"/>
    <mergeCell ref="E10:G10"/>
    <mergeCell ref="E11:G11"/>
    <mergeCell ref="E12:G12"/>
    <mergeCell ref="E13:G13"/>
    <mergeCell ref="E17:G17"/>
    <mergeCell ref="E14:G14"/>
    <mergeCell ref="E15:G15"/>
    <mergeCell ref="E18:G18"/>
    <mergeCell ref="E19:G19"/>
    <mergeCell ref="E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SpaziCampionari</vt:lpstr>
      <vt:lpstr>SpaziCampCombPerm</vt:lpstr>
      <vt:lpstr>1esempioProb</vt:lpstr>
      <vt:lpstr>2esempioProb</vt:lpstr>
      <vt:lpstr>Esercizio1</vt:lpstr>
      <vt:lpstr>ProbCondiz</vt:lpstr>
      <vt:lpstr>ProbCondPivot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Mariapaola Gotti</dc:creator>
  <cp:lastModifiedBy>Alberto Idrio</cp:lastModifiedBy>
  <dcterms:created xsi:type="dcterms:W3CDTF">2015-06-05T18:19:34Z</dcterms:created>
  <dcterms:modified xsi:type="dcterms:W3CDTF">2023-07-16T08:53:17Z</dcterms:modified>
</cp:coreProperties>
</file>