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1" sheetId="2" r:id="rId5"/>
    <sheet state="visible" name="Pivot Table 2" sheetId="3" r:id="rId6"/>
    <sheet state="visible" name="Pivot Table 3" sheetId="4" r:id="rId7"/>
    <sheet state="visible" name="Pivot Table 4" sheetId="5" r:id="rId8"/>
    <sheet state="visible" name="Chart1" sheetId="6" r:id="rId9"/>
    <sheet state="visible" name="Pivot Table 5" sheetId="7" r:id="rId10"/>
  </sheets>
  <definedNames>
    <definedName hidden="1" localSheetId="0" name="Z_6B2099A3_86E5_4062_8488_3955645C733F_.wvu.FilterData">example_data!$A$1:$G$44</definedName>
    <definedName hidden="1" localSheetId="0" name="Z_064523C7_2EB2_4481_9A89_DC7020D4EB82_.wvu.FilterData">example_data!$A$1:$G$44</definedName>
    <definedName name="SlicerCache_Table_1_Col_2">#N/A</definedName>
    <definedName name="SlicerCache_Table_1_Col_4">#N/A</definedName>
  </definedNames>
  <calcPr/>
  <customWorkbookViews>
    <customWorkbookView activeSheetId="0" maximized="1" windowHeight="0" windowWidth="0" guid="{6B2099A3-86E5-4062-8488-3955645C733F}" name="Filter 2"/>
    <customWorkbookView activeSheetId="0" maximized="1" windowHeight="0" windowWidth="0" guid="{064523C7-2EB2-4481-9A89-DC7020D4EB82}" name="Filter 1"/>
  </customWorkbookViews>
  <pivotCaches>
    <pivotCache cacheId="0" r:id="rId11"/>
    <pivotCache cacheId="1" r:id="rId12"/>
    <pivotCache cacheId="2" r:id="rId13"/>
    <pivotCache cacheId="3" r:id="rId14"/>
  </pivotCaches>
  <extLst>
    <ext uri="{46BE6895-7355-4a93-B00E-2C351335B9C9}">
      <x15:slicerCaches>
        <x14:slicerCache r:id="rId15"/>
        <x14:slicerCache r:id="rId16"/>
      </x15:slicerCaches>
    </ext>
  </extLst>
</workbook>
</file>

<file path=xl/sharedStrings.xml><?xml version="1.0" encoding="utf-8"?>
<sst xmlns="http://schemas.openxmlformats.org/spreadsheetml/2006/main" count="354" uniqueCount="89">
  <si>
    <t>OrderDate</t>
  </si>
  <si>
    <t>Region</t>
  </si>
  <si>
    <t>Rep</t>
  </si>
  <si>
    <t>Item</t>
  </si>
  <si>
    <t>Units</t>
  </si>
  <si>
    <t>UnitCost</t>
  </si>
  <si>
    <t>Total</t>
  </si>
  <si>
    <t>East</t>
  </si>
  <si>
    <t>Jones</t>
  </si>
  <si>
    <t>Pencil</t>
  </si>
  <si>
    <t>Central</t>
  </si>
  <si>
    <t>Kivell</t>
  </si>
  <si>
    <t>Binder</t>
  </si>
  <si>
    <t>Jardine</t>
  </si>
  <si>
    <t>Gill</t>
  </si>
  <si>
    <t>Pen</t>
  </si>
  <si>
    <t>Date</t>
  </si>
  <si>
    <t>West</t>
  </si>
  <si>
    <t>Sorvino</t>
  </si>
  <si>
    <t>Dimension</t>
  </si>
  <si>
    <t>Measurement</t>
  </si>
  <si>
    <t>Andrews</t>
  </si>
  <si>
    <t>Thompson</t>
  </si>
  <si>
    <t>Morgan</t>
  </si>
  <si>
    <t>Howard</t>
  </si>
  <si>
    <t>Parent</t>
  </si>
  <si>
    <t>Smith</t>
  </si>
  <si>
    <t>Desk</t>
  </si>
  <si>
    <t>Pen Set</t>
  </si>
  <si>
    <t>Count</t>
  </si>
  <si>
    <t>Sum Total</t>
  </si>
  <si>
    <t>Avg Total</t>
  </si>
  <si>
    <t>Total Revenue</t>
  </si>
  <si>
    <t>Grand Total</t>
  </si>
  <si>
    <t>COUNTA of Region</t>
  </si>
  <si>
    <t>SUM of Total</t>
  </si>
  <si>
    <t>AVERAGE of Total</t>
  </si>
  <si>
    <t>Binder Total</t>
  </si>
  <si>
    <t>Desk Total</t>
  </si>
  <si>
    <t>Pen Total</t>
  </si>
  <si>
    <t>Pen Set Total</t>
  </si>
  <si>
    <t>Pencil Total</t>
  </si>
  <si>
    <t>Central Total</t>
  </si>
  <si>
    <t>East Total</t>
  </si>
  <si>
    <t>West Total</t>
  </si>
  <si>
    <t>OrderDate - Year-Month</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</si>
  <si>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</si>
  <si>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</si>
  <si>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</si>
  <si>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</si>
  <si>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</si>
  <si>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</si>
  <si>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</si>
  <si>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</si>
  <si>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</si>
  <si>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</si>
  <si>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</si>
  <si>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</si>
  <si>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</si>
  <si>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</si>
  <si>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</si>
  <si>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</si>
  <si>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</si>
  <si>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</si>
  <si>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</si>
  <si>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</si>
  <si>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</si>
  <si>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</si>
  <si>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</si>
  <si>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</si>
  <si>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OrderDate - Year</t>
  </si>
  <si>
    <t>OrderDate - Month</t>
  </si>
  <si>
    <t>2019</t>
  </si>
  <si>
    <t>2020</t>
  </si>
  <si>
    <t>Jan</t>
  </si>
  <si>
    <t>Feb</t>
  </si>
  <si>
    <t>Mar</t>
  </si>
  <si>
    <t>Apr</t>
  </si>
  <si>
    <t>May</t>
  </si>
  <si>
    <t>Jun</t>
  </si>
  <si>
    <t>Jul</t>
  </si>
  <si>
    <t>Aug</t>
  </si>
  <si>
    <t>Sep</t>
  </si>
  <si>
    <t>Oct</t>
  </si>
  <si>
    <t>Nov</t>
  </si>
  <si>
    <t>Dec</t>
  </si>
  <si>
    <t>COUNTA of Total</t>
  </si>
  <si>
    <t>Profit 20%</t>
  </si>
  <si>
    <t>Tax 7%</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</si>
</sst>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0.00"/>
    <numFmt numFmtId="166" formatCode="&quot;$&quot;#,##0"/>
    <numFmt numFmtId="167" formatCode="m/d/yyyy h:mm:ss"/>
    <numFmt numFmtId="168" formatCode="0.0%"/>
  </numFmts>
  <fonts count="6">
    <font>
      <sz val="10.0"/>
      <color rgb="FF000000"/>
      <name val="Arial"/>
      <scheme val="minor"/>
    </font>
    <font>
      <b/>
      <sz val="10.0"/>
      <color rgb="FFFFFFFF"/>
      <name val="Work Sans"/>
    </font>
    <font>
      <sz val="10.0"/>
      <color theme="1"/>
      <name val="Arial"/>
      <scheme val="minor"/>
    </font>
    <font>
      <sz val="10.0"/>
      <color rgb="FF333333"/>
      <name val="Work Sans"/>
    </font>
    <font>
      <color theme="1"/>
      <name val="Arial"/>
      <scheme val="minor"/>
    </font>
    <font>
      <b/>
      <sz val="10.0"/>
      <color theme="1"/>
      <name val="Arial"/>
      <scheme val="minor"/>
    </font>
  </fonts>
  <fills count="6">
    <fill>
      <patternFill patternType="none"/>
    </fill>
    <fill>
      <patternFill patternType="lightGray"/>
    </fill>
    <fill>
      <patternFill patternType="solid">
        <fgColor rgb="FFFF0000"/>
        <bgColor rgb="FFFF0000"/>
      </patternFill>
    </fill>
    <fill>
      <patternFill patternType="solid">
        <fgColor rgb="FF3D85C6"/>
        <bgColor rgb="FF3D85C6"/>
      </patternFill>
    </fill>
    <fill>
      <patternFill patternType="solid">
        <fgColor rgb="FFC27BA0"/>
        <bgColor rgb="FFC27BA0"/>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0" fontId="2" numFmtId="0" xfId="0" applyFont="1"/>
    <xf borderId="0" fillId="5" fontId="3" numFmtId="164" xfId="0" applyAlignment="1" applyFill="1" applyFont="1" applyNumberFormat="1">
      <alignment horizontal="right" vertical="bottom"/>
    </xf>
    <xf borderId="0" fillId="5" fontId="3" numFmtId="0" xfId="0" applyAlignment="1" applyFont="1">
      <alignment horizontal="center" vertical="bottom"/>
    </xf>
    <xf borderId="0" fillId="5" fontId="3" numFmtId="0" xfId="0" applyAlignment="1" applyFont="1">
      <alignment horizontal="right" vertical="bottom"/>
    </xf>
    <xf borderId="0" fillId="0" fontId="4" numFmtId="0" xfId="0" applyAlignment="1" applyFont="1">
      <alignment readingOrder="0"/>
    </xf>
    <xf borderId="0" fillId="0" fontId="2" numFmtId="0" xfId="0" applyAlignment="1" applyFont="1">
      <alignment readingOrder="0"/>
    </xf>
    <xf borderId="0" fillId="0" fontId="5" numFmtId="0" xfId="0" applyFont="1"/>
    <xf borderId="0" fillId="5" fontId="3" numFmtId="4" xfId="0" applyAlignment="1" applyFont="1" applyNumberFormat="1">
      <alignment horizontal="right" vertical="bottom"/>
    </xf>
    <xf borderId="0" fillId="0" fontId="5" numFmtId="0" xfId="0" applyAlignment="1" applyFont="1">
      <alignment readingOrder="0"/>
    </xf>
    <xf borderId="0" fillId="0" fontId="2" numFmtId="165" xfId="0" applyFont="1" applyNumberFormat="1"/>
    <xf borderId="0" fillId="0" fontId="5" numFmtId="165" xfId="0" applyFont="1" applyNumberFormat="1"/>
    <xf borderId="0" fillId="0" fontId="4" numFmtId="0" xfId="0" applyFont="1"/>
    <xf borderId="0" fillId="0" fontId="4" numFmtId="166" xfId="0" applyFont="1" applyNumberFormat="1"/>
    <xf borderId="0" fillId="0" fontId="4" numFmtId="4" xfId="0" applyFont="1" applyNumberFormat="1"/>
    <xf borderId="0" fillId="0" fontId="4" numFmtId="167" xfId="0" applyFont="1" applyNumberFormat="1"/>
    <xf borderId="0" fillId="0" fontId="4" numFmtId="10" xfId="0" applyFont="1" applyNumberFormat="1"/>
    <xf borderId="0" fillId="0" fontId="4" numFmtId="168" xfId="0" applyFont="1" applyNumberFormat="1"/>
  </cellXfs>
  <cellStyles count="1">
    <cellStyle xfId="0" name="Normal" builtinId="0"/>
  </cellStyles>
  <dxfs count="7">
    <dxf>
      <font/>
      <fill>
        <patternFill patternType="none"/>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6.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chartsheet" Target="chartsheets/sheet1.xml"/><Relationship Id="rId15" Type="http://schemas.microsoft.com/office/2007/relationships/slicerCache" Target="slicerCaches/slicerCache1.xml"/><Relationship Id="rId14" Type="http://schemas.openxmlformats.org/officeDocument/2006/relationships/pivotCacheDefinition" Target="pivotCache/pivotCacheDefinition4.xml"/><Relationship Id="rId16"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Total vs. OrderDate - Month</a:t>
            </a:r>
          </a:p>
        </c:rich>
      </c:tx>
      <c:overlay val="0"/>
    </c:title>
    <c:plotArea>
      <c:layout/>
      <c:lineChart>
        <c:varyColors val="0"/>
        <c:ser>
          <c:idx val="0"/>
          <c:order val="0"/>
          <c:tx>
            <c:strRef>
              <c:f>'Pivot Table 3'!$B$1</c:f>
            </c:strRef>
          </c:tx>
          <c:spPr>
            <a:ln cmpd="sng">
              <a:solidFill>
                <a:srgbClr val="4285F4"/>
              </a:solidFill>
            </a:ln>
          </c:spPr>
          <c:marker>
            <c:symbol val="none"/>
          </c:marker>
          <c:cat>
            <c:strRef>
              <c:f>'Pivot Table 3'!$A$2:$A$14</c:f>
            </c:strRef>
          </c:cat>
          <c:val>
            <c:numRef>
              <c:f>'Pivot Table 3'!$B$2:$B$14</c:f>
              <c:numCache/>
            </c:numRef>
          </c:val>
          <c:smooth val="0"/>
        </c:ser>
        <c:axId val="352940664"/>
        <c:axId val="1209088894"/>
      </c:lineChart>
      <c:catAx>
        <c:axId val="3529406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209088894"/>
      </c:catAx>
      <c:valAx>
        <c:axId val="12090888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Total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294066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3'!$B$28:$B$29</c:f>
            </c:strRef>
          </c:tx>
          <c:spPr>
            <a:ln cmpd="sng">
              <a:solidFill>
                <a:srgbClr val="4285F4"/>
              </a:solidFill>
            </a:ln>
          </c:spPr>
          <c:marker>
            <c:symbol val="none"/>
          </c:marker>
          <c:cat>
            <c:strRef>
              <c:f>'Pivot Table 3'!$A$30:$A$42</c:f>
            </c:strRef>
          </c:cat>
          <c:val>
            <c:numRef>
              <c:f>'Pivot Table 3'!$B$30:$B$42</c:f>
              <c:numCache/>
            </c:numRef>
          </c:val>
          <c:smooth val="0"/>
        </c:ser>
        <c:ser>
          <c:idx val="1"/>
          <c:order val="1"/>
          <c:tx>
            <c:strRef>
              <c:f>'Pivot Table 3'!$C$28:$C$29</c:f>
            </c:strRef>
          </c:tx>
          <c:spPr>
            <a:ln cmpd="sng">
              <a:solidFill>
                <a:srgbClr val="EA4335"/>
              </a:solidFill>
            </a:ln>
          </c:spPr>
          <c:marker>
            <c:symbol val="none"/>
          </c:marker>
          <c:cat>
            <c:strRef>
              <c:f>'Pivot Table 3'!$A$30:$A$42</c:f>
            </c:strRef>
          </c:cat>
          <c:val>
            <c:numRef>
              <c:f>'Pivot Table 3'!$C$30:$C$42</c:f>
              <c:numCache/>
            </c:numRef>
          </c:val>
          <c:smooth val="0"/>
        </c:ser>
        <c:axId val="1126987552"/>
        <c:axId val="2074279424"/>
      </c:lineChart>
      <c:catAx>
        <c:axId val="1126987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074279424"/>
      </c:catAx>
      <c:valAx>
        <c:axId val="20742794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2698755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Pencil…</a:t>
            </a:r>
          </a:p>
        </c:rich>
      </c:tx>
      <c:overlay val="0"/>
    </c:title>
    <c:plotArea>
      <c:layout/>
      <c:barChart>
        <c:barDir val="col"/>
        <c:grouping val="stacked"/>
        <c:ser>
          <c:idx val="0"/>
          <c:order val="0"/>
          <c:tx>
            <c:strRef>
              <c:f>'Pivot Table 4'!$B$8:$B$9</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4'!$A$10:$A$12</c:f>
            </c:strRef>
          </c:cat>
          <c:val>
            <c:numRef>
              <c:f>'Pivot Table 4'!$B$10:$B$12</c:f>
              <c:numCache/>
            </c:numRef>
          </c:val>
        </c:ser>
        <c:ser>
          <c:idx val="1"/>
          <c:order val="1"/>
          <c:tx>
            <c:strRef>
              <c:f>'Pivot Table 4'!$C$8:$C$9</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4'!$A$10:$A$12</c:f>
            </c:strRef>
          </c:cat>
          <c:val>
            <c:numRef>
              <c:f>'Pivot Table 4'!$C$10:$C$12</c:f>
              <c:numCache/>
            </c:numRef>
          </c:val>
        </c:ser>
        <c:ser>
          <c:idx val="2"/>
          <c:order val="2"/>
          <c:tx>
            <c:strRef>
              <c:f>'Pivot Table 4'!$D$8:$D$9</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4'!$A$10:$A$12</c:f>
            </c:strRef>
          </c:cat>
          <c:val>
            <c:numRef>
              <c:f>'Pivot Table 4'!$D$10:$D$12</c:f>
              <c:numCache/>
            </c:numRef>
          </c:val>
        </c:ser>
        <c:ser>
          <c:idx val="3"/>
          <c:order val="3"/>
          <c:tx>
            <c:strRef>
              <c:f>'Pivot Table 4'!$E$8:$E$9</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4'!$A$10:$A$12</c:f>
            </c:strRef>
          </c:cat>
          <c:val>
            <c:numRef>
              <c:f>'Pivot Table 4'!$E$10:$E$12</c:f>
              <c:numCache/>
            </c:numRef>
          </c:val>
        </c:ser>
        <c:ser>
          <c:idx val="4"/>
          <c:order val="4"/>
          <c:tx>
            <c:strRef>
              <c:f>'Pivot Table 4'!$F$8:$F$9</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4'!$A$10:$A$12</c:f>
            </c:strRef>
          </c:cat>
          <c:val>
            <c:numRef>
              <c:f>'Pivot Table 4'!$F$10:$F$12</c:f>
              <c:numCache/>
            </c:numRef>
          </c:val>
        </c:ser>
        <c:ser>
          <c:idx val="5"/>
          <c:order val="5"/>
          <c:tx>
            <c:strRef>
              <c:f>'Pivot Table 4'!$G$8:$G$9</c:f>
            </c:strRef>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4'!$A$10:$A$12</c:f>
            </c:strRef>
          </c:cat>
          <c:val>
            <c:numRef>
              <c:f>'Pivot Table 4'!$G$10:$G$12</c:f>
              <c:numCache/>
            </c:numRef>
          </c:val>
        </c:ser>
        <c:overlap val="100"/>
        <c:axId val="367739051"/>
        <c:axId val="604854041"/>
      </c:barChart>
      <c:catAx>
        <c:axId val="3677390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604854041"/>
      </c:catAx>
      <c:valAx>
        <c:axId val="6048540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7739051"/>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'Pivot Table 5'!$B$7</c:f>
            </c:strRef>
          </c:tx>
          <c:spPr>
            <a:solidFill>
              <a:schemeClr val="accent1"/>
            </a:solidFill>
            <a:ln cmpd="sng">
              <a:solidFill>
                <a:srgbClr val="000000"/>
              </a:solidFill>
            </a:ln>
          </c:spPr>
          <c:cat>
            <c:strRef>
              <c:f>'Pivot Table 5'!$A$8:$A$11</c:f>
            </c:strRef>
          </c:cat>
          <c:val>
            <c:numRef>
              <c:f>'Pivot Table 5'!$B$8:$B$11</c:f>
              <c:numCache/>
            </c:numRef>
          </c:val>
        </c:ser>
        <c:ser>
          <c:idx val="1"/>
          <c:order val="1"/>
          <c:tx>
            <c:strRef>
              <c:f>'Pivot Table 5'!$C$7</c:f>
            </c:strRef>
          </c:tx>
          <c:spPr>
            <a:solidFill>
              <a:schemeClr val="accent2"/>
            </a:solidFill>
            <a:ln cmpd="sng">
              <a:solidFill>
                <a:srgbClr val="000000"/>
              </a:solidFill>
            </a:ln>
          </c:spPr>
          <c:cat>
            <c:strRef>
              <c:f>'Pivot Table 5'!$A$8:$A$11</c:f>
            </c:strRef>
          </c:cat>
          <c:val>
            <c:numRef>
              <c:f>'Pivot Table 5'!$C$8:$C$11</c:f>
              <c:numCache/>
            </c:numRef>
          </c:val>
        </c:ser>
        <c:ser>
          <c:idx val="2"/>
          <c:order val="2"/>
          <c:tx>
            <c:strRef>
              <c:f>'Pivot Table 5'!$D$7</c:f>
            </c:strRef>
          </c:tx>
          <c:spPr>
            <a:solidFill>
              <a:schemeClr val="accent3"/>
            </a:solidFill>
            <a:ln cmpd="sng">
              <a:solidFill>
                <a:srgbClr val="000000"/>
              </a:solidFill>
            </a:ln>
          </c:spPr>
          <c:cat>
            <c:strRef>
              <c:f>'Pivot Table 5'!$A$8:$A$11</c:f>
            </c:strRef>
          </c:cat>
          <c:val>
            <c:numRef>
              <c:f>'Pivot Table 5'!$D$8:$D$11</c:f>
              <c:numCache/>
            </c:numRef>
          </c:val>
        </c:ser>
        <c:axId val="728933081"/>
        <c:axId val="26735087"/>
      </c:barChart>
      <c:catAx>
        <c:axId val="7289330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6735087"/>
      </c:catAx>
      <c:valAx>
        <c:axId val="267350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8933081"/>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457200</xdr:colOff>
      <xdr:row>9</xdr:row>
      <xdr:rowOff>28575</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457200</xdr:colOff>
      <xdr:row>12</xdr:row>
      <xdr:rowOff>28575</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495300</xdr:colOff>
      <xdr:row>1</xdr:row>
      <xdr:rowOff>19050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790575</xdr:colOff>
      <xdr:row>26</xdr:row>
      <xdr:rowOff>152400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485775</xdr:colOff>
      <xdr:row>6</xdr:row>
      <xdr:rowOff>19050</xdr:rowOff>
    </xdr:from>
    <xdr:ext cx="4162425" cy="25717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457200</xdr:colOff>
      <xdr:row>20</xdr:row>
      <xdr:rowOff>28575</xdr:rowOff>
    </xdr:from>
    <xdr:ext cx="285750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457200</xdr:colOff>
      <xdr:row>23</xdr:row>
      <xdr:rowOff>28575</xdr:rowOff>
    </xdr:from>
    <xdr:ext cx="2857500" cy="2857500"/>
    <mc:AlternateContent>
      <mc:Choice Requires="sle15">
        <xdr:graphicFrame>
          <xdr:nvGraphicFramePr>
            <xdr:cNvPr id="4" name="Item_4"/>
            <xdr:cNvGraphicFramePr/>
          </xdr:nvGraphicFramePr>
          <xdr:xfrm>
            <a:off x="0" y="0"/>
            <a:ext cx="0" cy="0"/>
          </xdr:xfrm>
          <a:graphic>
            <a:graphicData uri="http://schemas.microsoft.com/office/drawing/2010/slicer">
              <x3Unk:slicer name="Item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20%" formula="SUM(Total)*20%" databaseField="0"/>
    <cacheField name="Tax 7%"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par="7" base="0">
        <rangePr autoStart="0" autoEnd="0" groupBy="months" startDate="2019-01-06T00:00:00Z" endDate="2020-12-22T00:00:00Z"/>
        <groupItems>
          <s v="&lt;01/06/19"/>
          <s v="Jan"/>
          <s v="Feb"/>
          <s v="Mar"/>
          <s v="Apr"/>
          <s v="May"/>
          <s v="Jun"/>
          <s v="Jul"/>
          <s v="Aug"/>
          <s v="Sep"/>
          <s v="Oct"/>
          <s v="Nov"/>
          <s v="Dec"/>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orderdate2" databaseField="0">
      <fieldGroup base="0">
        <rangePr autoStart="0" autoEnd="0" groupBy="years" startDate="2019-01-06T00:00:00Z" endDate="2020-12-22T00:00:00Z"/>
        <groupItems>
          <s v="&lt;01/06/19"/>
          <s v="119"/>
          <s v="120"/>
          <s v="&gt;12/22/20"/>
        </groupItems>
      </fieldGroup>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B5" firstHeaderRow="0" firstDataRow="1"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dataFields>
    <dataField name="Total Revenue" fld="6"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Pivot Table 2"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descending">
      <items>
        <item x="2"/>
        <item x="0"/>
        <item x="1"/>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3.xml><?xml version="1.0" encoding="utf-8"?>
<pivotTableDefinition xmlns="http://schemas.openxmlformats.org/spreadsheetml/2006/main" name="Pivot Table 2 2" cacheId="0" dataCaption="" compact="0" compactData="0">
  <location ref="A7:D19"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dataField="1" compact="0" outline="0" multipleItemSelectionAllowed="1" showAll="0">
      <items>
        <item x="0"/>
        <item x="1"/>
        <item x="2"/>
        <item t="default"/>
      </items>
    </pivotField>
    <pivotField name="Rep" axis="axisRow" compact="0" outline="0" multipleItemSelectionAllowed="1" showAll="0" sortType="descending">
      <items>
        <item x="0"/>
        <item x="1"/>
        <item x="2"/>
        <item x="3"/>
        <item x="4"/>
        <item x="5"/>
        <item x="6"/>
        <item x="7"/>
        <item x="8"/>
        <item x="9"/>
        <item x="10"/>
        <item t="default"/>
      </items>
      <autoSortScope>
        <pivotArea>
          <references>
            <reference field="4294967294">
              <x v="1"/>
            </reference>
          </references>
        </pivotArea>
      </autoSortScope>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2"/>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4.xml><?xml version="1.0" encoding="utf-8"?>
<pivotTableDefinition xmlns="http://schemas.openxmlformats.org/spreadsheetml/2006/main" name="Pivot Table 2 3" cacheId="0" dataCaption="" compact="0" compactData="0">
  <location ref="A21:A28"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3"/>
    <field x="1"/>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5.xml><?xml version="1.0" encoding="utf-8"?>
<pivotTableDefinition xmlns="http://schemas.openxmlformats.org/spreadsheetml/2006/main" name="Pivot Table 2 4" cacheId="0" dataCaption="" compact="0" compactData="0">
  <location ref="A28:E66"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dataField="1" compact="0" outline="0" multipleItemSelectionAllowed="1" showAll="0">
      <items>
        <item x="0"/>
        <item x="1"/>
        <item x="2"/>
        <item t="default"/>
      </items>
    </pivotField>
    <pivotField name="Rep" axis="axisRow" compact="0" outline="0" multipleItemSelectionAllowed="1" showAll="0" sortType="ascending">
      <items>
        <item x="5"/>
        <item x="3"/>
        <item x="8"/>
        <item x="2"/>
        <item x="0"/>
        <item x="1"/>
        <item x="7"/>
        <item x="9"/>
        <item x="10"/>
        <item x="4"/>
        <item x="6"/>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3"/>
    <field x="2"/>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6.xml><?xml version="1.0" encoding="utf-8"?>
<pivotTableDefinition xmlns="http://schemas.openxmlformats.org/spreadsheetml/2006/main" name="Pivot Table 2 5" cacheId="0" dataCaption="" compact="0" compactData="0">
  <location ref="A68:E85"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7.xml><?xml version="1.0" encoding="utf-8"?>
<pivotTableDefinition xmlns="http://schemas.openxmlformats.org/spreadsheetml/2006/main" name="Pivot Table 3" cacheId="1" dataCaption="" compact="0" compactData="0">
  <location ref="A1:B26" firstHeaderRow="0" firstDataRow="1" firstDataCol="0"/>
  <pivotFields>
    <pivotField name="OrderDate" axis="axisRow" compact="0" numFmtId="164"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0"/>
  </rowFields>
  <dataFields>
    <dataField name="SUM of Total" fld="6" baseField="0"/>
  </dataFields>
</pivotTableDefinition>
</file>

<file path=xl/pivotTables/pivotTable8.xml><?xml version="1.0" encoding="utf-8"?>
<pivotTableDefinition xmlns="http://schemas.openxmlformats.org/spreadsheetml/2006/main" name="Pivot Table 3 2" cacheId="2" dataCaption="" colGrandTotals="0" createdVersion="6" compact="0" compactData="0">
  <location ref="A30:C44" firstHeaderRow="0" firstDataRow="1" firstDataCol="1" rowPageCount="1" colPageCount="1"/>
  <pivotFields>
    <pivotField name="OrderDate" axis="axisRow" compact="0" numFmtId="164" outline="0" multipleItemSelectionAllowed="1" showAll="0" sortType="ascending">
      <items>
        <item x="0"/>
        <item x="1"/>
        <item x="2"/>
        <item x="3"/>
        <item x="4"/>
        <item x="5"/>
        <item x="6"/>
        <item x="7"/>
        <item x="8"/>
        <item x="9"/>
        <item x="10"/>
        <item x="11"/>
        <item x="12"/>
        <item x="1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Page"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orderdate2" axis="axisCol" compact="0" outline="0" multipleItemSelectionAllowed="1" showAll="0" sortType="ascending">
      <items>
        <item x="0"/>
        <item x="1"/>
        <item x="2"/>
        <item x="3"/>
        <item t="default"/>
      </items>
    </pivotField>
  </pivotFields>
  <rowFields>
    <field x="0"/>
  </rowFields>
  <colFields>
    <field x="7"/>
  </colFields>
  <pageFields>
    <pageField fld="3"/>
  </pageFields>
  <dataFields>
    <dataField name="SUM of Total" fld="6" baseField="0"/>
  </dataFields>
  <filters>
    <filter fld="3" type="captionContains" evalOrder="-1" id="1" stringValue1="Pen">
      <autoFilter ref="A1">
        <filterColumn colId="0">
          <customFilters>
            <customFilter val="*Pen*"/>
          </customFilters>
        </filterColumn>
      </autoFilter>
    </filter>
  </filters>
</pivotTableDefinition>
</file>

<file path=xl/pivotTables/pivotTable9.xml><?xml version="1.0" encoding="utf-8"?>
<pivotTableDefinition xmlns="http://schemas.openxmlformats.org/spreadsheetml/2006/main" name="Pivot Table 3 3" cacheId="3" dataCaption="" colGrandTotals="0" compact="0" compactData="0">
  <location ref="A48:C55"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10.xml><?xml version="1.0" encoding="utf-8"?>
<pivotTableDefinition xmlns="http://schemas.openxmlformats.org/spreadsheetml/2006/main" name="Pivot Table 4" cacheId="0" dataCaption="" compact="0" compactData="0">
  <location ref="A1:G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baseField="0"/>
  </dataFields>
</pivotTableDefinition>
</file>

<file path=xl/pivotTables/pivotTable11.xml><?xml version="1.0" encoding="utf-8"?>
<pivotTableDefinition xmlns="http://schemas.openxmlformats.org/spreadsheetml/2006/main" name="Pivot Table 4 2" cacheId="0" dataCaption="" compact="0" compactData="0">
  <location ref="A8:G13"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12.xml><?xml version="1.0" encoding="utf-8"?>
<pivotTableDefinition xmlns="http://schemas.openxmlformats.org/spreadsheetml/2006/main" name="Pivot Table 5"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Total" fld="6" subtotal="count" baseField="0"/>
    <dataField name="SUM of Total" fld="6" baseField="0"/>
    <dataField name="SUM of Profit 20%" fld="7" baseField="0"/>
  </dataFields>
</pivotTableDefinition>
</file>

<file path=xl/pivotTables/pivotTable13.xml><?xml version="1.0" encoding="utf-8"?>
<pivotTableDefinition xmlns="http://schemas.openxmlformats.org/spreadsheetml/2006/main" name="Pivot Table 5 2" cacheId="0" dataCaption="" compact="0" compactData="0">
  <location ref="A7:D11"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SUM of Total" fld="6" baseField="0"/>
    <dataField name="SUM of Profit 20%" fld="7" baseField="0"/>
    <dataField name="SUM of Tax 7%" fld="8"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3" cache="SlicerCache_Table_1_Col_2" caption="Region" rowHeight="247650"/>
  <x14:slicer name="Item_4" cache="SlicerCache_Table_1_Col_4" caption="Item"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pivotTable" Target="../pivotTables/pivotTable5.xml"/><Relationship Id="rId5" Type="http://schemas.openxmlformats.org/officeDocument/2006/relationships/pivotTable" Target="../pivotTables/pivotTable6.xm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pivotTable" Target="../pivotTables/pivotTable8.xml"/><Relationship Id="rId3" Type="http://schemas.openxmlformats.org/officeDocument/2006/relationships/pivotTable" Target="../pivotTables/pivotTable9.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pivotTable" Target="../pivotTables/pivotTable11.xm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2.xml"/><Relationship Id="rId2" Type="http://schemas.openxmlformats.org/officeDocument/2006/relationships/pivotTable" Target="../pivotTables/pivotTable13.xml"/><Relationship Id="rId3" Type="http://schemas.openxmlformats.org/officeDocument/2006/relationships/drawing" Target="../drawings/drawing7.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88"/>
  </cols>
  <sheetData>
    <row r="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c r="A2" s="5">
        <v>43471.0</v>
      </c>
      <c r="B2" s="6" t="s">
        <v>7</v>
      </c>
      <c r="C2" s="6" t="s">
        <v>8</v>
      </c>
      <c r="D2" s="6" t="s">
        <v>9</v>
      </c>
      <c r="E2" s="7">
        <v>95.0</v>
      </c>
      <c r="F2" s="7">
        <v>1.99</v>
      </c>
      <c r="G2" s="7">
        <v>189.05</v>
      </c>
      <c r="H2" s="4"/>
      <c r="I2" s="4"/>
      <c r="J2" s="4"/>
      <c r="K2" s="4"/>
      <c r="L2" s="4"/>
      <c r="M2" s="4"/>
      <c r="N2" s="4"/>
      <c r="O2" s="4"/>
      <c r="P2" s="4"/>
      <c r="Q2" s="4"/>
      <c r="R2" s="4"/>
      <c r="S2" s="4"/>
      <c r="T2" s="4"/>
      <c r="U2" s="4"/>
      <c r="V2" s="4"/>
      <c r="W2" s="4"/>
      <c r="X2" s="4"/>
      <c r="Y2" s="4"/>
      <c r="Z2" s="4"/>
    </row>
    <row r="3">
      <c r="A3" s="5">
        <v>43488.0</v>
      </c>
      <c r="B3" s="6" t="s">
        <v>10</v>
      </c>
      <c r="C3" s="6" t="s">
        <v>11</v>
      </c>
      <c r="D3" s="6" t="s">
        <v>12</v>
      </c>
      <c r="E3" s="7">
        <v>50.0</v>
      </c>
      <c r="F3" s="7">
        <v>19.99</v>
      </c>
      <c r="G3" s="7">
        <v>999.5</v>
      </c>
      <c r="H3" s="4"/>
      <c r="I3" s="4"/>
      <c r="J3" s="4"/>
      <c r="K3" s="4"/>
      <c r="L3" s="4"/>
      <c r="M3" s="4"/>
      <c r="N3" s="4"/>
      <c r="O3" s="4"/>
      <c r="P3" s="4"/>
      <c r="Q3" s="4"/>
      <c r="R3" s="4"/>
      <c r="S3" s="4"/>
      <c r="T3" s="4"/>
      <c r="U3" s="4"/>
      <c r="V3" s="4"/>
      <c r="W3" s="4"/>
      <c r="X3" s="4"/>
      <c r="Y3" s="4"/>
      <c r="Z3" s="4"/>
    </row>
    <row r="4">
      <c r="A4" s="5">
        <v>43505.0</v>
      </c>
      <c r="B4" s="6" t="s">
        <v>10</v>
      </c>
      <c r="C4" s="6" t="s">
        <v>13</v>
      </c>
      <c r="D4" s="6" t="s">
        <v>9</v>
      </c>
      <c r="E4" s="7">
        <v>36.0</v>
      </c>
      <c r="F4" s="7">
        <v>4.99</v>
      </c>
      <c r="G4" s="7">
        <v>179.64</v>
      </c>
      <c r="H4" s="4"/>
      <c r="I4" s="4"/>
      <c r="J4" s="4"/>
      <c r="K4" s="4"/>
      <c r="L4" s="4"/>
      <c r="M4" s="4"/>
      <c r="N4" s="4"/>
      <c r="O4" s="4"/>
      <c r="P4" s="4"/>
      <c r="Q4" s="4"/>
      <c r="R4" s="4"/>
      <c r="S4" s="4"/>
      <c r="T4" s="4"/>
      <c r="U4" s="4"/>
      <c r="V4" s="4"/>
      <c r="W4" s="4"/>
      <c r="X4" s="4"/>
      <c r="Y4" s="4"/>
      <c r="Z4" s="4"/>
    </row>
    <row r="5">
      <c r="A5" s="5">
        <v>43522.0</v>
      </c>
      <c r="B5" s="6" t="s">
        <v>10</v>
      </c>
      <c r="C5" s="6" t="s">
        <v>14</v>
      </c>
      <c r="D5" s="6" t="s">
        <v>15</v>
      </c>
      <c r="E5" s="7">
        <v>27.0</v>
      </c>
      <c r="F5" s="7">
        <v>19.99</v>
      </c>
      <c r="G5" s="7">
        <v>539.73</v>
      </c>
      <c r="H5" s="4"/>
      <c r="I5" s="1"/>
      <c r="J5" s="8" t="s">
        <v>16</v>
      </c>
      <c r="K5" s="4"/>
      <c r="L5" s="4"/>
      <c r="M5" s="4"/>
      <c r="N5" s="4"/>
      <c r="O5" s="4"/>
      <c r="P5" s="4"/>
      <c r="Q5" s="4"/>
      <c r="R5" s="4"/>
      <c r="S5" s="4"/>
      <c r="T5" s="4"/>
      <c r="U5" s="4"/>
      <c r="V5" s="4"/>
      <c r="W5" s="4"/>
      <c r="X5" s="4"/>
      <c r="Y5" s="4"/>
      <c r="Z5" s="4"/>
    </row>
    <row r="6">
      <c r="A6" s="5">
        <v>43539.0</v>
      </c>
      <c r="B6" s="6" t="s">
        <v>17</v>
      </c>
      <c r="C6" s="6" t="s">
        <v>18</v>
      </c>
      <c r="D6" s="6" t="s">
        <v>9</v>
      </c>
      <c r="E6" s="7">
        <v>56.0</v>
      </c>
      <c r="F6" s="7">
        <v>2.99</v>
      </c>
      <c r="G6" s="7">
        <v>167.44</v>
      </c>
      <c r="H6" s="4"/>
      <c r="I6" s="2"/>
      <c r="J6" s="9" t="s">
        <v>19</v>
      </c>
      <c r="K6" s="4"/>
      <c r="L6" s="4"/>
      <c r="M6" s="4"/>
      <c r="N6" s="4"/>
      <c r="O6" s="4"/>
      <c r="P6" s="4"/>
      <c r="Q6" s="4"/>
      <c r="R6" s="4"/>
      <c r="S6" s="4"/>
      <c r="T6" s="4"/>
      <c r="U6" s="4"/>
      <c r="V6" s="4"/>
      <c r="W6" s="4"/>
      <c r="X6" s="4"/>
      <c r="Y6" s="4"/>
      <c r="Z6" s="4"/>
    </row>
    <row r="7">
      <c r="A7" s="5">
        <v>43556.0</v>
      </c>
      <c r="B7" s="6" t="s">
        <v>7</v>
      </c>
      <c r="C7" s="6" t="s">
        <v>8</v>
      </c>
      <c r="D7" s="6" t="s">
        <v>12</v>
      </c>
      <c r="E7" s="7">
        <v>60.0</v>
      </c>
      <c r="F7" s="7">
        <v>4.99</v>
      </c>
      <c r="G7" s="7">
        <v>299.4</v>
      </c>
      <c r="H7" s="4"/>
      <c r="I7" s="3"/>
      <c r="J7" s="9" t="s">
        <v>20</v>
      </c>
      <c r="K7" s="4"/>
      <c r="L7" s="4"/>
      <c r="M7" s="4"/>
      <c r="N7" s="4"/>
      <c r="O7" s="4"/>
      <c r="P7" s="4"/>
      <c r="Q7" s="4"/>
      <c r="R7" s="4"/>
      <c r="S7" s="4"/>
      <c r="T7" s="4"/>
      <c r="U7" s="4"/>
      <c r="V7" s="4"/>
      <c r="W7" s="4"/>
      <c r="X7" s="4"/>
      <c r="Y7" s="4"/>
      <c r="Z7" s="4"/>
    </row>
    <row r="8">
      <c r="A8" s="5">
        <v>43573.0</v>
      </c>
      <c r="B8" s="6" t="s">
        <v>10</v>
      </c>
      <c r="C8" s="6" t="s">
        <v>21</v>
      </c>
      <c r="D8" s="6" t="s">
        <v>9</v>
      </c>
      <c r="E8" s="7">
        <v>75.0</v>
      </c>
      <c r="F8" s="7">
        <v>1.99</v>
      </c>
      <c r="G8" s="7">
        <v>149.25</v>
      </c>
      <c r="H8" s="4"/>
      <c r="I8" s="4"/>
      <c r="J8" s="4"/>
      <c r="K8" s="4"/>
      <c r="L8" s="4"/>
      <c r="M8" s="4"/>
      <c r="N8" s="4"/>
      <c r="O8" s="4"/>
      <c r="P8" s="4"/>
      <c r="Q8" s="4"/>
      <c r="R8" s="4"/>
      <c r="S8" s="4"/>
      <c r="T8" s="4"/>
      <c r="U8" s="4"/>
      <c r="V8" s="4"/>
      <c r="W8" s="4"/>
      <c r="X8" s="4"/>
      <c r="Y8" s="4"/>
      <c r="Z8" s="4"/>
    </row>
    <row r="9">
      <c r="A9" s="5">
        <v>43590.0</v>
      </c>
      <c r="B9" s="6" t="s">
        <v>10</v>
      </c>
      <c r="C9" s="6" t="s">
        <v>13</v>
      </c>
      <c r="D9" s="6" t="s">
        <v>9</v>
      </c>
      <c r="E9" s="7">
        <v>90.0</v>
      </c>
      <c r="F9" s="7">
        <v>4.99</v>
      </c>
      <c r="G9" s="7">
        <v>449.1</v>
      </c>
      <c r="H9" s="4"/>
      <c r="I9" s="4"/>
      <c r="J9" s="8" t="s">
        <v>6</v>
      </c>
      <c r="K9" s="10">
        <f>SUM(G:G)</f>
        <v>19627.88</v>
      </c>
      <c r="L9" s="4"/>
      <c r="M9" s="4"/>
      <c r="N9" s="4"/>
      <c r="O9" s="4"/>
      <c r="P9" s="4"/>
      <c r="Q9" s="4"/>
      <c r="R9" s="4"/>
      <c r="S9" s="4"/>
      <c r="T9" s="4"/>
      <c r="U9" s="4"/>
      <c r="V9" s="4"/>
      <c r="W9" s="4"/>
      <c r="X9" s="4"/>
      <c r="Y9" s="4"/>
      <c r="Z9" s="4"/>
    </row>
    <row r="10">
      <c r="A10" s="5">
        <v>43607.0</v>
      </c>
      <c r="B10" s="6" t="s">
        <v>17</v>
      </c>
      <c r="C10" s="6" t="s">
        <v>22</v>
      </c>
      <c r="D10" s="6" t="s">
        <v>9</v>
      </c>
      <c r="E10" s="7">
        <v>32.0</v>
      </c>
      <c r="F10" s="7">
        <v>1.99</v>
      </c>
      <c r="G10" s="7">
        <v>63.68</v>
      </c>
      <c r="H10" s="4"/>
      <c r="I10" s="4"/>
      <c r="J10" s="4"/>
      <c r="K10" s="4"/>
      <c r="L10" s="4"/>
      <c r="M10" s="4"/>
      <c r="N10" s="4"/>
      <c r="O10" s="4"/>
      <c r="P10" s="4"/>
      <c r="Q10" s="4"/>
      <c r="R10" s="4"/>
      <c r="S10" s="4"/>
      <c r="T10" s="4"/>
      <c r="U10" s="4"/>
      <c r="V10" s="4"/>
      <c r="W10" s="4"/>
      <c r="X10" s="4"/>
      <c r="Y10" s="4"/>
      <c r="Z10" s="4"/>
    </row>
    <row r="11">
      <c r="A11" s="5">
        <v>43624.0</v>
      </c>
      <c r="B11" s="6" t="s">
        <v>7</v>
      </c>
      <c r="C11" s="6" t="s">
        <v>8</v>
      </c>
      <c r="D11" s="6" t="s">
        <v>12</v>
      </c>
      <c r="E11" s="7">
        <v>60.0</v>
      </c>
      <c r="F11" s="7">
        <v>8.99</v>
      </c>
      <c r="G11" s="7">
        <v>539.4</v>
      </c>
      <c r="H11" s="4"/>
      <c r="J11" s="10" t="str">
        <f>IFERROR(__xludf.DUMMYFUNCTION("UNIQUE(B:B)"),"Region")</f>
        <v>Region</v>
      </c>
      <c r="K11" s="4"/>
      <c r="L11" s="4"/>
      <c r="M11" s="4"/>
      <c r="N11" s="4"/>
      <c r="O11" s="4"/>
      <c r="P11" s="4"/>
      <c r="Q11" s="4"/>
      <c r="R11" s="4"/>
      <c r="S11" s="4"/>
      <c r="T11" s="4"/>
      <c r="U11" s="4"/>
      <c r="V11" s="4"/>
      <c r="W11" s="4"/>
      <c r="X11" s="4"/>
      <c r="Y11" s="4"/>
      <c r="Z11" s="4"/>
    </row>
    <row r="12">
      <c r="A12" s="5">
        <v>43641.0</v>
      </c>
      <c r="B12" s="6" t="s">
        <v>10</v>
      </c>
      <c r="C12" s="6" t="s">
        <v>23</v>
      </c>
      <c r="D12" s="6" t="s">
        <v>9</v>
      </c>
      <c r="E12" s="7">
        <v>90.0</v>
      </c>
      <c r="F12" s="7">
        <v>4.99</v>
      </c>
      <c r="G12" s="7">
        <v>449.1</v>
      </c>
      <c r="H12" s="4"/>
      <c r="J12" s="4" t="str">
        <f>IFERROR(__xludf.DUMMYFUNCTION("""COMPUTED_VALUE"""),"East")</f>
        <v>East</v>
      </c>
      <c r="K12" s="4">
        <f t="shared" ref="K12:K14" si="1">SUMIF(B:B, J12, G:G)</f>
        <v>6002.09</v>
      </c>
      <c r="L12" s="4"/>
      <c r="M12" s="4"/>
      <c r="N12" s="4"/>
      <c r="O12" s="4"/>
      <c r="P12" s="4"/>
      <c r="Q12" s="4"/>
      <c r="R12" s="4"/>
      <c r="S12" s="4"/>
      <c r="T12" s="4"/>
      <c r="U12" s="4"/>
      <c r="V12" s="4"/>
      <c r="W12" s="4"/>
      <c r="X12" s="4"/>
      <c r="Y12" s="4"/>
      <c r="Z12" s="4"/>
    </row>
    <row r="13">
      <c r="A13" s="5">
        <v>43658.0</v>
      </c>
      <c r="B13" s="6" t="s">
        <v>7</v>
      </c>
      <c r="C13" s="6" t="s">
        <v>24</v>
      </c>
      <c r="D13" s="6" t="s">
        <v>12</v>
      </c>
      <c r="E13" s="7">
        <v>29.0</v>
      </c>
      <c r="F13" s="7">
        <v>1.99</v>
      </c>
      <c r="G13" s="7">
        <v>57.71</v>
      </c>
      <c r="H13" s="4"/>
      <c r="J13" s="4" t="str">
        <f>IFERROR(__xludf.DUMMYFUNCTION("""COMPUTED_VALUE"""),"Central")</f>
        <v>Central</v>
      </c>
      <c r="K13" s="4">
        <f t="shared" si="1"/>
        <v>11139.07</v>
      </c>
      <c r="L13" s="4"/>
      <c r="M13" s="4"/>
      <c r="N13" s="4"/>
      <c r="O13" s="4"/>
      <c r="P13" s="4"/>
      <c r="Q13" s="4"/>
      <c r="R13" s="4"/>
      <c r="S13" s="4"/>
      <c r="T13" s="4"/>
      <c r="U13" s="4"/>
      <c r="V13" s="4"/>
      <c r="W13" s="4"/>
      <c r="X13" s="4"/>
      <c r="Y13" s="4"/>
      <c r="Z13" s="4"/>
    </row>
    <row r="14">
      <c r="A14" s="5">
        <v>43675.0</v>
      </c>
      <c r="B14" s="6" t="s">
        <v>7</v>
      </c>
      <c r="C14" s="6" t="s">
        <v>25</v>
      </c>
      <c r="D14" s="6" t="s">
        <v>12</v>
      </c>
      <c r="E14" s="7">
        <v>81.0</v>
      </c>
      <c r="F14" s="7">
        <v>19.99</v>
      </c>
      <c r="G14" s="11">
        <v>1619.19</v>
      </c>
      <c r="H14" s="4"/>
      <c r="J14" s="4" t="str">
        <f>IFERROR(__xludf.DUMMYFUNCTION("""COMPUTED_VALUE"""),"West")</f>
        <v>West</v>
      </c>
      <c r="K14" s="4">
        <f t="shared" si="1"/>
        <v>2486.72</v>
      </c>
      <c r="L14" s="4"/>
      <c r="M14" s="4"/>
      <c r="N14" s="4"/>
      <c r="O14" s="4"/>
      <c r="P14" s="4"/>
      <c r="Q14" s="4"/>
      <c r="R14" s="4"/>
      <c r="S14" s="4"/>
      <c r="T14" s="4"/>
      <c r="U14" s="4"/>
      <c r="V14" s="4"/>
      <c r="W14" s="4"/>
      <c r="X14" s="4"/>
      <c r="Y14" s="4"/>
      <c r="Z14" s="4"/>
    </row>
    <row r="15">
      <c r="A15" s="5">
        <v>43692.0</v>
      </c>
      <c r="B15" s="6" t="s">
        <v>7</v>
      </c>
      <c r="C15" s="6" t="s">
        <v>8</v>
      </c>
      <c r="D15" s="6" t="s">
        <v>9</v>
      </c>
      <c r="E15" s="7">
        <v>35.0</v>
      </c>
      <c r="F15" s="7">
        <v>4.99</v>
      </c>
      <c r="G15" s="7">
        <v>174.65</v>
      </c>
      <c r="H15" s="4"/>
      <c r="I15" s="4"/>
      <c r="J15" s="4"/>
      <c r="K15" s="10">
        <f>SUM(K12:K14)</f>
        <v>19627.88</v>
      </c>
      <c r="L15" s="4"/>
      <c r="M15" s="4"/>
      <c r="N15" s="4"/>
      <c r="O15" s="4"/>
      <c r="P15" s="4"/>
      <c r="Q15" s="4"/>
      <c r="R15" s="4"/>
      <c r="S15" s="4"/>
      <c r="T15" s="4"/>
      <c r="U15" s="4"/>
      <c r="V15" s="4"/>
      <c r="W15" s="4"/>
      <c r="X15" s="4"/>
      <c r="Y15" s="4"/>
      <c r="Z15" s="4"/>
    </row>
    <row r="16">
      <c r="A16" s="5">
        <v>43709.0</v>
      </c>
      <c r="B16" s="6" t="s">
        <v>10</v>
      </c>
      <c r="C16" s="6" t="s">
        <v>26</v>
      </c>
      <c r="D16" s="6" t="s">
        <v>27</v>
      </c>
      <c r="E16" s="7">
        <v>2.0</v>
      </c>
      <c r="F16" s="7">
        <v>125.0</v>
      </c>
      <c r="G16" s="7">
        <v>250.0</v>
      </c>
      <c r="H16" s="4"/>
      <c r="I16" s="4"/>
      <c r="J16" s="4"/>
      <c r="K16" s="4"/>
      <c r="L16" s="4"/>
      <c r="M16" s="4"/>
      <c r="N16" s="4"/>
      <c r="O16" s="4"/>
      <c r="P16" s="4"/>
      <c r="Q16" s="4"/>
      <c r="R16" s="4"/>
      <c r="S16" s="4"/>
      <c r="T16" s="4"/>
      <c r="U16" s="4"/>
      <c r="V16" s="4"/>
      <c r="W16" s="4"/>
      <c r="X16" s="4"/>
      <c r="Y16" s="4"/>
      <c r="Z16" s="4"/>
    </row>
    <row r="17">
      <c r="A17" s="5">
        <v>43726.0</v>
      </c>
      <c r="B17" s="6" t="s">
        <v>7</v>
      </c>
      <c r="C17" s="6" t="s">
        <v>8</v>
      </c>
      <c r="D17" s="6" t="s">
        <v>28</v>
      </c>
      <c r="E17" s="7">
        <v>16.0</v>
      </c>
      <c r="F17" s="7">
        <v>15.99</v>
      </c>
      <c r="G17" s="7">
        <v>255.84</v>
      </c>
      <c r="H17" s="4"/>
      <c r="I17" s="4"/>
      <c r="J17" s="10" t="str">
        <f>IFERROR(__xludf.DUMMYFUNCTION("UNIQUE(C:C)"),"Rep")</f>
        <v>Rep</v>
      </c>
      <c r="K17" s="12" t="s">
        <v>29</v>
      </c>
      <c r="L17" s="12" t="s">
        <v>30</v>
      </c>
      <c r="M17" s="12" t="s">
        <v>31</v>
      </c>
      <c r="N17" s="4"/>
      <c r="O17" s="4"/>
      <c r="P17" s="4"/>
      <c r="Q17" s="4"/>
      <c r="R17" s="4"/>
      <c r="S17" s="4"/>
      <c r="T17" s="4"/>
      <c r="U17" s="4"/>
      <c r="V17" s="4"/>
      <c r="W17" s="4"/>
      <c r="X17" s="4"/>
      <c r="Y17" s="4"/>
      <c r="Z17" s="4"/>
    </row>
    <row r="18">
      <c r="A18" s="5">
        <v>43743.0</v>
      </c>
      <c r="B18" s="6" t="s">
        <v>10</v>
      </c>
      <c r="C18" s="6" t="s">
        <v>23</v>
      </c>
      <c r="D18" s="6" t="s">
        <v>12</v>
      </c>
      <c r="E18" s="7">
        <v>28.0</v>
      </c>
      <c r="F18" s="7">
        <v>8.99</v>
      </c>
      <c r="G18" s="7">
        <v>251.72</v>
      </c>
      <c r="H18" s="4"/>
      <c r="I18" s="4"/>
      <c r="J18" s="4" t="str">
        <f>IFERROR(__xludf.DUMMYFUNCTION("""COMPUTED_VALUE"""),"Jones")</f>
        <v>Jones</v>
      </c>
      <c r="K18" s="4">
        <f t="shared" ref="K18:K28" si="2">COUNTIF(C:C, J18)</f>
        <v>8</v>
      </c>
      <c r="L18" s="13">
        <f t="shared" ref="L18:L28" si="3">SUMIF(C:C, J18, G:G)</f>
        <v>2363.04</v>
      </c>
      <c r="M18" s="13">
        <f t="array" ref="M18:M28">L18:L28/K18:K28</f>
        <v>295.38</v>
      </c>
      <c r="N18" s="4"/>
      <c r="O18" s="4"/>
      <c r="P18" s="4"/>
      <c r="Q18" s="4"/>
      <c r="R18" s="4"/>
      <c r="S18" s="4"/>
      <c r="T18" s="4"/>
      <c r="U18" s="4"/>
      <c r="V18" s="4"/>
      <c r="W18" s="4"/>
      <c r="X18" s="4"/>
      <c r="Y18" s="4"/>
      <c r="Z18" s="4"/>
    </row>
    <row r="19">
      <c r="A19" s="5">
        <v>43760.0</v>
      </c>
      <c r="B19" s="6" t="s">
        <v>7</v>
      </c>
      <c r="C19" s="6" t="s">
        <v>8</v>
      </c>
      <c r="D19" s="6" t="s">
        <v>15</v>
      </c>
      <c r="E19" s="7">
        <v>64.0</v>
      </c>
      <c r="F19" s="7">
        <v>8.99</v>
      </c>
      <c r="G19" s="7">
        <v>575.36</v>
      </c>
      <c r="H19" s="4"/>
      <c r="I19" s="4"/>
      <c r="J19" s="4" t="str">
        <f>IFERROR(__xludf.DUMMYFUNCTION("""COMPUTED_VALUE"""),"Kivell")</f>
        <v>Kivell</v>
      </c>
      <c r="K19" s="4">
        <f t="shared" si="2"/>
        <v>4</v>
      </c>
      <c r="L19" s="13">
        <f t="shared" si="3"/>
        <v>3109.44</v>
      </c>
      <c r="M19" s="13">
        <v>777.36</v>
      </c>
      <c r="N19" s="4"/>
      <c r="O19" s="4"/>
      <c r="P19" s="4"/>
      <c r="Q19" s="4"/>
      <c r="R19" s="4"/>
      <c r="S19" s="4"/>
      <c r="T19" s="4"/>
      <c r="U19" s="4"/>
      <c r="V19" s="4"/>
      <c r="W19" s="4"/>
      <c r="X19" s="4"/>
      <c r="Y19" s="4"/>
      <c r="Z19" s="4"/>
    </row>
    <row r="20">
      <c r="A20" s="5">
        <v>43777.0</v>
      </c>
      <c r="B20" s="6" t="s">
        <v>7</v>
      </c>
      <c r="C20" s="6" t="s">
        <v>25</v>
      </c>
      <c r="D20" s="6" t="s">
        <v>15</v>
      </c>
      <c r="E20" s="7">
        <v>15.0</v>
      </c>
      <c r="F20" s="7">
        <v>19.99</v>
      </c>
      <c r="G20" s="7">
        <v>299.85</v>
      </c>
      <c r="H20" s="4"/>
      <c r="I20" s="4"/>
      <c r="J20" s="4" t="str">
        <f>IFERROR(__xludf.DUMMYFUNCTION("""COMPUTED_VALUE"""),"Jardine")</f>
        <v>Jardine</v>
      </c>
      <c r="K20" s="4">
        <f t="shared" si="2"/>
        <v>5</v>
      </c>
      <c r="L20" s="13">
        <f t="shared" si="3"/>
        <v>2812.19</v>
      </c>
      <c r="M20" s="13">
        <v>562.438</v>
      </c>
      <c r="N20" s="4"/>
      <c r="O20" s="4"/>
      <c r="P20" s="4"/>
      <c r="Q20" s="4"/>
      <c r="R20" s="4"/>
      <c r="S20" s="4"/>
      <c r="T20" s="4"/>
      <c r="U20" s="4"/>
      <c r="V20" s="4"/>
      <c r="W20" s="4"/>
      <c r="X20" s="4"/>
      <c r="Y20" s="4"/>
      <c r="Z20" s="4"/>
    </row>
    <row r="21">
      <c r="A21" s="5">
        <v>43794.0</v>
      </c>
      <c r="B21" s="6" t="s">
        <v>10</v>
      </c>
      <c r="C21" s="6" t="s">
        <v>11</v>
      </c>
      <c r="D21" s="6" t="s">
        <v>28</v>
      </c>
      <c r="E21" s="7">
        <v>96.0</v>
      </c>
      <c r="F21" s="7">
        <v>4.99</v>
      </c>
      <c r="G21" s="7">
        <v>479.04</v>
      </c>
      <c r="H21" s="4"/>
      <c r="I21" s="4"/>
      <c r="J21" s="4" t="str">
        <f>IFERROR(__xludf.DUMMYFUNCTION("""COMPUTED_VALUE"""),"Gill")</f>
        <v>Gill</v>
      </c>
      <c r="K21" s="4">
        <f t="shared" si="2"/>
        <v>5</v>
      </c>
      <c r="L21" s="13">
        <f t="shared" si="3"/>
        <v>1749.87</v>
      </c>
      <c r="M21" s="13">
        <v>349.97400000000005</v>
      </c>
      <c r="N21" s="4"/>
      <c r="O21" s="4"/>
      <c r="P21" s="4"/>
      <c r="Q21" s="4"/>
      <c r="R21" s="4"/>
      <c r="S21" s="4"/>
      <c r="T21" s="4"/>
      <c r="U21" s="4"/>
      <c r="V21" s="4"/>
      <c r="W21" s="4"/>
      <c r="X21" s="4"/>
      <c r="Y21" s="4"/>
      <c r="Z21" s="4"/>
    </row>
    <row r="22">
      <c r="A22" s="5">
        <v>43811.0</v>
      </c>
      <c r="B22" s="6" t="s">
        <v>10</v>
      </c>
      <c r="C22" s="6" t="s">
        <v>26</v>
      </c>
      <c r="D22" s="6" t="s">
        <v>9</v>
      </c>
      <c r="E22" s="7">
        <v>67.0</v>
      </c>
      <c r="F22" s="7">
        <v>1.29</v>
      </c>
      <c r="G22" s="7">
        <v>86.43</v>
      </c>
      <c r="H22" s="4"/>
      <c r="I22" s="4"/>
      <c r="J22" s="4" t="str">
        <f>IFERROR(__xludf.DUMMYFUNCTION("""COMPUTED_VALUE"""),"Sorvino")</f>
        <v>Sorvino</v>
      </c>
      <c r="K22" s="4">
        <f t="shared" si="2"/>
        <v>4</v>
      </c>
      <c r="L22" s="13">
        <f t="shared" si="3"/>
        <v>1283.61</v>
      </c>
      <c r="M22" s="13">
        <v>320.9025</v>
      </c>
      <c r="N22" s="4"/>
      <c r="O22" s="4"/>
      <c r="P22" s="4"/>
      <c r="Q22" s="4"/>
      <c r="R22" s="4"/>
      <c r="S22" s="4"/>
      <c r="T22" s="4"/>
      <c r="U22" s="4"/>
      <c r="V22" s="4"/>
      <c r="W22" s="4"/>
      <c r="X22" s="4"/>
      <c r="Y22" s="4"/>
      <c r="Z22" s="4"/>
    </row>
    <row r="23">
      <c r="A23" s="5">
        <v>43828.0</v>
      </c>
      <c r="B23" s="6" t="s">
        <v>7</v>
      </c>
      <c r="C23" s="6" t="s">
        <v>25</v>
      </c>
      <c r="D23" s="6" t="s">
        <v>28</v>
      </c>
      <c r="E23" s="7">
        <v>74.0</v>
      </c>
      <c r="F23" s="7">
        <v>15.99</v>
      </c>
      <c r="G23" s="11">
        <v>1183.26</v>
      </c>
      <c r="H23" s="4"/>
      <c r="I23" s="4"/>
      <c r="J23" s="4" t="str">
        <f>IFERROR(__xludf.DUMMYFUNCTION("""COMPUTED_VALUE"""),"Andrews")</f>
        <v>Andrews</v>
      </c>
      <c r="K23" s="4">
        <f t="shared" si="2"/>
        <v>4</v>
      </c>
      <c r="L23" s="13">
        <f t="shared" si="3"/>
        <v>438.37</v>
      </c>
      <c r="M23" s="13">
        <v>109.5925</v>
      </c>
      <c r="N23" s="4"/>
      <c r="O23" s="4"/>
      <c r="P23" s="4"/>
      <c r="Q23" s="4"/>
      <c r="R23" s="4"/>
      <c r="S23" s="4"/>
      <c r="T23" s="4"/>
      <c r="U23" s="4"/>
      <c r="V23" s="4"/>
      <c r="W23" s="4"/>
      <c r="X23" s="4"/>
      <c r="Y23" s="4"/>
      <c r="Z23" s="4"/>
    </row>
    <row r="24">
      <c r="A24" s="5">
        <v>43845.0</v>
      </c>
      <c r="B24" s="6" t="s">
        <v>10</v>
      </c>
      <c r="C24" s="6" t="s">
        <v>14</v>
      </c>
      <c r="D24" s="6" t="s">
        <v>12</v>
      </c>
      <c r="E24" s="7">
        <v>46.0</v>
      </c>
      <c r="F24" s="7">
        <v>8.99</v>
      </c>
      <c r="G24" s="7">
        <v>413.54</v>
      </c>
      <c r="H24" s="4"/>
      <c r="I24" s="4"/>
      <c r="J24" s="4" t="str">
        <f>IFERROR(__xludf.DUMMYFUNCTION("""COMPUTED_VALUE"""),"Thompson")</f>
        <v>Thompson</v>
      </c>
      <c r="K24" s="4">
        <f t="shared" si="2"/>
        <v>2</v>
      </c>
      <c r="L24" s="13">
        <f t="shared" si="3"/>
        <v>1203.11</v>
      </c>
      <c r="M24" s="13">
        <v>601.5550000000001</v>
      </c>
      <c r="N24" s="4"/>
      <c r="O24" s="4"/>
      <c r="P24" s="4"/>
      <c r="Q24" s="4"/>
      <c r="R24" s="4"/>
      <c r="S24" s="4"/>
      <c r="T24" s="4"/>
      <c r="U24" s="4"/>
      <c r="V24" s="4"/>
      <c r="W24" s="4"/>
      <c r="X24" s="4"/>
      <c r="Y24" s="4"/>
      <c r="Z24" s="4"/>
    </row>
    <row r="25">
      <c r="A25" s="5">
        <v>43862.0</v>
      </c>
      <c r="B25" s="6" t="s">
        <v>10</v>
      </c>
      <c r="C25" s="6" t="s">
        <v>26</v>
      </c>
      <c r="D25" s="6" t="s">
        <v>12</v>
      </c>
      <c r="E25" s="7">
        <v>87.0</v>
      </c>
      <c r="F25" s="7">
        <v>15.0</v>
      </c>
      <c r="G25" s="11">
        <v>1305.0</v>
      </c>
      <c r="H25" s="4"/>
      <c r="I25" s="4"/>
      <c r="J25" s="4" t="str">
        <f>IFERROR(__xludf.DUMMYFUNCTION("""COMPUTED_VALUE"""),"Morgan")</f>
        <v>Morgan</v>
      </c>
      <c r="K25" s="4">
        <f t="shared" si="2"/>
        <v>3</v>
      </c>
      <c r="L25" s="13">
        <f t="shared" si="3"/>
        <v>1387.77</v>
      </c>
      <c r="M25" s="13">
        <v>462.59</v>
      </c>
      <c r="N25" s="4"/>
      <c r="O25" s="4"/>
      <c r="P25" s="4"/>
      <c r="Q25" s="4"/>
      <c r="R25" s="4"/>
      <c r="S25" s="4"/>
      <c r="T25" s="4"/>
      <c r="U25" s="4"/>
      <c r="V25" s="4"/>
      <c r="W25" s="4"/>
      <c r="X25" s="4"/>
      <c r="Y25" s="4"/>
      <c r="Z25" s="4"/>
    </row>
    <row r="26">
      <c r="A26" s="5">
        <v>43879.0</v>
      </c>
      <c r="B26" s="6" t="s">
        <v>7</v>
      </c>
      <c r="C26" s="6" t="s">
        <v>8</v>
      </c>
      <c r="D26" s="6" t="s">
        <v>12</v>
      </c>
      <c r="E26" s="7">
        <v>4.0</v>
      </c>
      <c r="F26" s="7">
        <v>4.99</v>
      </c>
      <c r="G26" s="7">
        <v>19.96</v>
      </c>
      <c r="H26" s="4"/>
      <c r="I26" s="4"/>
      <c r="J26" s="4" t="str">
        <f>IFERROR(__xludf.DUMMYFUNCTION("""COMPUTED_VALUE"""),"Howard")</f>
        <v>Howard</v>
      </c>
      <c r="K26" s="4">
        <f t="shared" si="2"/>
        <v>2</v>
      </c>
      <c r="L26" s="13">
        <f t="shared" si="3"/>
        <v>536.75</v>
      </c>
      <c r="M26" s="13">
        <v>268.375</v>
      </c>
      <c r="N26" s="4"/>
      <c r="O26" s="4"/>
      <c r="P26" s="4"/>
      <c r="Q26" s="4"/>
      <c r="R26" s="4"/>
      <c r="S26" s="4"/>
      <c r="T26" s="4"/>
      <c r="U26" s="4"/>
      <c r="V26" s="4"/>
      <c r="W26" s="4"/>
      <c r="X26" s="4"/>
      <c r="Y26" s="4"/>
      <c r="Z26" s="4"/>
    </row>
    <row r="27">
      <c r="A27" s="5">
        <v>43897.0</v>
      </c>
      <c r="B27" s="6" t="s">
        <v>17</v>
      </c>
      <c r="C27" s="6" t="s">
        <v>18</v>
      </c>
      <c r="D27" s="6" t="s">
        <v>12</v>
      </c>
      <c r="E27" s="7">
        <v>7.0</v>
      </c>
      <c r="F27" s="7">
        <v>19.99</v>
      </c>
      <c r="G27" s="7">
        <v>139.93</v>
      </c>
      <c r="H27" s="4"/>
      <c r="I27" s="4"/>
      <c r="J27" s="4" t="str">
        <f>IFERROR(__xludf.DUMMYFUNCTION("""COMPUTED_VALUE"""),"Parent")</f>
        <v>Parent</v>
      </c>
      <c r="K27" s="4">
        <f t="shared" si="2"/>
        <v>3</v>
      </c>
      <c r="L27" s="13">
        <f t="shared" si="3"/>
        <v>3102.3</v>
      </c>
      <c r="M27" s="13">
        <v>1034.1000000000001</v>
      </c>
      <c r="N27" s="4"/>
      <c r="O27" s="4"/>
      <c r="P27" s="4"/>
      <c r="Q27" s="4"/>
      <c r="R27" s="4"/>
      <c r="S27" s="4"/>
      <c r="T27" s="4"/>
      <c r="U27" s="4"/>
      <c r="V27" s="4"/>
      <c r="W27" s="4"/>
      <c r="X27" s="4"/>
      <c r="Y27" s="4"/>
      <c r="Z27" s="4"/>
    </row>
    <row r="28">
      <c r="A28" s="5">
        <v>43914.0</v>
      </c>
      <c r="B28" s="6" t="s">
        <v>10</v>
      </c>
      <c r="C28" s="6" t="s">
        <v>13</v>
      </c>
      <c r="D28" s="6" t="s">
        <v>28</v>
      </c>
      <c r="E28" s="7">
        <v>50.0</v>
      </c>
      <c r="F28" s="7">
        <v>4.99</v>
      </c>
      <c r="G28" s="7">
        <v>249.5</v>
      </c>
      <c r="H28" s="4"/>
      <c r="I28" s="4"/>
      <c r="J28" s="4" t="str">
        <f>IFERROR(__xludf.DUMMYFUNCTION("""COMPUTED_VALUE"""),"Smith")</f>
        <v>Smith</v>
      </c>
      <c r="K28" s="4">
        <f t="shared" si="2"/>
        <v>3</v>
      </c>
      <c r="L28" s="13">
        <f t="shared" si="3"/>
        <v>1641.43</v>
      </c>
      <c r="M28" s="13">
        <v>547.1433333333333</v>
      </c>
      <c r="N28" s="4"/>
      <c r="O28" s="4"/>
      <c r="P28" s="4"/>
      <c r="Q28" s="4"/>
      <c r="R28" s="4"/>
      <c r="S28" s="4"/>
      <c r="T28" s="4"/>
      <c r="U28" s="4"/>
      <c r="V28" s="4"/>
      <c r="W28" s="4"/>
      <c r="X28" s="4"/>
      <c r="Y28" s="4"/>
      <c r="Z28" s="4"/>
    </row>
    <row r="29">
      <c r="A29" s="5">
        <v>43931.0</v>
      </c>
      <c r="B29" s="6" t="s">
        <v>10</v>
      </c>
      <c r="C29" s="6" t="s">
        <v>21</v>
      </c>
      <c r="D29" s="6" t="s">
        <v>9</v>
      </c>
      <c r="E29" s="7">
        <v>66.0</v>
      </c>
      <c r="F29" s="7">
        <v>1.99</v>
      </c>
      <c r="G29" s="7">
        <v>131.34</v>
      </c>
      <c r="H29" s="4"/>
      <c r="I29" s="4"/>
      <c r="J29" s="4"/>
      <c r="K29" s="4"/>
      <c r="L29" s="14">
        <f>SUM(L18:L28)</f>
        <v>19627.88</v>
      </c>
      <c r="M29" s="13"/>
      <c r="N29" s="4"/>
      <c r="O29" s="4"/>
      <c r="P29" s="4"/>
      <c r="Q29" s="4"/>
      <c r="R29" s="4"/>
      <c r="S29" s="4"/>
      <c r="T29" s="4"/>
      <c r="U29" s="4"/>
      <c r="V29" s="4"/>
      <c r="W29" s="4"/>
      <c r="X29" s="4"/>
      <c r="Y29" s="4"/>
      <c r="Z29" s="4"/>
    </row>
    <row r="30">
      <c r="A30" s="5">
        <v>43948.0</v>
      </c>
      <c r="B30" s="6" t="s">
        <v>7</v>
      </c>
      <c r="C30" s="6" t="s">
        <v>24</v>
      </c>
      <c r="D30" s="6" t="s">
        <v>15</v>
      </c>
      <c r="E30" s="7">
        <v>96.0</v>
      </c>
      <c r="F30" s="7">
        <v>4.99</v>
      </c>
      <c r="G30" s="7">
        <v>479.04</v>
      </c>
      <c r="H30" s="4"/>
      <c r="I30" s="4"/>
      <c r="J30" s="4"/>
      <c r="K30" s="4"/>
      <c r="L30" s="4"/>
      <c r="M30" s="4"/>
      <c r="N30" s="4"/>
      <c r="O30" s="4"/>
      <c r="P30" s="4"/>
      <c r="Q30" s="4"/>
      <c r="R30" s="4"/>
      <c r="S30" s="4"/>
      <c r="T30" s="4"/>
      <c r="U30" s="4"/>
      <c r="V30" s="4"/>
      <c r="W30" s="4"/>
      <c r="X30" s="4"/>
      <c r="Y30" s="4"/>
      <c r="Z30" s="4"/>
    </row>
    <row r="31">
      <c r="A31" s="5">
        <v>43965.0</v>
      </c>
      <c r="B31" s="6" t="s">
        <v>10</v>
      </c>
      <c r="C31" s="6" t="s">
        <v>14</v>
      </c>
      <c r="D31" s="6" t="s">
        <v>9</v>
      </c>
      <c r="E31" s="7">
        <v>53.0</v>
      </c>
      <c r="F31" s="7">
        <v>1.29</v>
      </c>
      <c r="G31" s="7">
        <v>68.37</v>
      </c>
      <c r="H31" s="4"/>
      <c r="I31" s="4"/>
      <c r="J31" s="4"/>
      <c r="K31" s="4"/>
      <c r="L31" s="4"/>
      <c r="M31" s="4"/>
      <c r="N31" s="4"/>
      <c r="O31" s="4"/>
      <c r="P31" s="4"/>
      <c r="Q31" s="4"/>
      <c r="R31" s="4"/>
      <c r="S31" s="4"/>
      <c r="T31" s="4"/>
      <c r="U31" s="4"/>
      <c r="V31" s="4"/>
      <c r="W31" s="4"/>
      <c r="X31" s="4"/>
      <c r="Y31" s="4"/>
      <c r="Z31" s="4"/>
    </row>
    <row r="32">
      <c r="A32" s="5">
        <v>43982.0</v>
      </c>
      <c r="B32" s="6" t="s">
        <v>10</v>
      </c>
      <c r="C32" s="6" t="s">
        <v>14</v>
      </c>
      <c r="D32" s="6" t="s">
        <v>12</v>
      </c>
      <c r="E32" s="7">
        <v>80.0</v>
      </c>
      <c r="F32" s="7">
        <v>8.99</v>
      </c>
      <c r="G32" s="7">
        <v>719.2</v>
      </c>
      <c r="H32" s="4"/>
      <c r="I32" s="4"/>
      <c r="J32" s="4"/>
      <c r="K32" s="4"/>
      <c r="L32" s="4"/>
      <c r="M32" s="4"/>
      <c r="N32" s="4"/>
      <c r="O32" s="4"/>
      <c r="P32" s="4"/>
      <c r="Q32" s="4"/>
      <c r="R32" s="4"/>
      <c r="S32" s="4"/>
      <c r="T32" s="4"/>
      <c r="U32" s="4"/>
      <c r="V32" s="4"/>
      <c r="W32" s="4"/>
      <c r="X32" s="4"/>
      <c r="Y32" s="4"/>
      <c r="Z32" s="4"/>
    </row>
    <row r="33">
      <c r="A33" s="5">
        <v>43999.0</v>
      </c>
      <c r="B33" s="6" t="s">
        <v>10</v>
      </c>
      <c r="C33" s="6" t="s">
        <v>11</v>
      </c>
      <c r="D33" s="6" t="s">
        <v>27</v>
      </c>
      <c r="E33" s="7">
        <v>5.0</v>
      </c>
      <c r="F33" s="7">
        <v>125.0</v>
      </c>
      <c r="G33" s="7">
        <v>625.0</v>
      </c>
      <c r="H33" s="4"/>
      <c r="I33" s="4"/>
      <c r="J33" s="4"/>
      <c r="K33" s="4"/>
      <c r="L33" s="4"/>
      <c r="M33" s="4"/>
      <c r="N33" s="4"/>
      <c r="O33" s="4"/>
      <c r="P33" s="4"/>
      <c r="Q33" s="4"/>
      <c r="R33" s="4"/>
      <c r="S33" s="4"/>
      <c r="T33" s="4"/>
      <c r="U33" s="4"/>
      <c r="V33" s="4"/>
      <c r="W33" s="4"/>
      <c r="X33" s="4"/>
      <c r="Y33" s="4"/>
      <c r="Z33" s="4"/>
    </row>
    <row r="34">
      <c r="A34" s="5">
        <v>44016.0</v>
      </c>
      <c r="B34" s="6" t="s">
        <v>7</v>
      </c>
      <c r="C34" s="6" t="s">
        <v>8</v>
      </c>
      <c r="D34" s="6" t="s">
        <v>28</v>
      </c>
      <c r="E34" s="7">
        <v>62.0</v>
      </c>
      <c r="F34" s="7">
        <v>4.99</v>
      </c>
      <c r="G34" s="7">
        <v>309.38</v>
      </c>
      <c r="H34" s="4"/>
      <c r="I34" s="4"/>
      <c r="J34" s="4"/>
      <c r="K34" s="4"/>
      <c r="L34" s="4"/>
      <c r="M34" s="4"/>
      <c r="N34" s="4"/>
      <c r="O34" s="4"/>
      <c r="P34" s="4"/>
      <c r="Q34" s="4"/>
      <c r="R34" s="4"/>
      <c r="S34" s="4"/>
      <c r="T34" s="4"/>
      <c r="U34" s="4"/>
      <c r="V34" s="4"/>
      <c r="W34" s="4"/>
      <c r="X34" s="4"/>
      <c r="Y34" s="4"/>
      <c r="Z34" s="4"/>
    </row>
    <row r="35">
      <c r="A35" s="5">
        <v>44033.0</v>
      </c>
      <c r="B35" s="6" t="s">
        <v>10</v>
      </c>
      <c r="C35" s="6" t="s">
        <v>23</v>
      </c>
      <c r="D35" s="6" t="s">
        <v>28</v>
      </c>
      <c r="E35" s="7">
        <v>55.0</v>
      </c>
      <c r="F35" s="7">
        <v>12.49</v>
      </c>
      <c r="G35" s="7">
        <v>686.95</v>
      </c>
      <c r="H35" s="4"/>
      <c r="I35" s="4"/>
      <c r="J35" s="4"/>
      <c r="K35" s="4"/>
      <c r="L35" s="4"/>
      <c r="M35" s="4"/>
      <c r="N35" s="4"/>
      <c r="O35" s="4"/>
      <c r="P35" s="4"/>
      <c r="Q35" s="4"/>
      <c r="R35" s="4"/>
      <c r="S35" s="4"/>
      <c r="T35" s="4"/>
      <c r="U35" s="4"/>
      <c r="V35" s="4"/>
      <c r="W35" s="4"/>
      <c r="X35" s="4"/>
      <c r="Y35" s="4"/>
      <c r="Z35" s="4"/>
    </row>
    <row r="36">
      <c r="A36" s="5">
        <v>44050.0</v>
      </c>
      <c r="B36" s="6" t="s">
        <v>10</v>
      </c>
      <c r="C36" s="6" t="s">
        <v>11</v>
      </c>
      <c r="D36" s="6" t="s">
        <v>28</v>
      </c>
      <c r="E36" s="7">
        <v>42.0</v>
      </c>
      <c r="F36" s="7">
        <v>23.95</v>
      </c>
      <c r="G36" s="11">
        <v>1005.9</v>
      </c>
      <c r="H36" s="4"/>
      <c r="I36" s="4"/>
      <c r="J36" s="4"/>
      <c r="K36" s="4"/>
      <c r="L36" s="4"/>
      <c r="M36" s="4"/>
      <c r="N36" s="4"/>
      <c r="O36" s="4"/>
      <c r="P36" s="4"/>
      <c r="Q36" s="4"/>
      <c r="R36" s="4"/>
      <c r="S36" s="4"/>
      <c r="T36" s="4"/>
      <c r="U36" s="4"/>
      <c r="V36" s="4"/>
      <c r="W36" s="4"/>
      <c r="X36" s="4"/>
      <c r="Y36" s="4"/>
      <c r="Z36" s="4"/>
    </row>
    <row r="37">
      <c r="A37" s="5">
        <v>44067.0</v>
      </c>
      <c r="B37" s="6" t="s">
        <v>17</v>
      </c>
      <c r="C37" s="6" t="s">
        <v>18</v>
      </c>
      <c r="D37" s="6" t="s">
        <v>27</v>
      </c>
      <c r="E37" s="7">
        <v>3.0</v>
      </c>
      <c r="F37" s="7">
        <v>275.0</v>
      </c>
      <c r="G37" s="7">
        <v>825.0</v>
      </c>
      <c r="H37" s="4"/>
      <c r="I37" s="4"/>
      <c r="J37" s="4"/>
      <c r="K37" s="4"/>
      <c r="L37" s="4"/>
      <c r="M37" s="4"/>
      <c r="N37" s="4"/>
      <c r="O37" s="4"/>
      <c r="P37" s="4"/>
      <c r="Q37" s="4"/>
      <c r="R37" s="4"/>
      <c r="S37" s="4"/>
      <c r="T37" s="4"/>
      <c r="U37" s="4"/>
      <c r="V37" s="4"/>
      <c r="W37" s="4"/>
      <c r="X37" s="4"/>
      <c r="Y37" s="4"/>
      <c r="Z37" s="4"/>
    </row>
    <row r="38">
      <c r="A38" s="5">
        <v>44084.0</v>
      </c>
      <c r="B38" s="6" t="s">
        <v>10</v>
      </c>
      <c r="C38" s="6" t="s">
        <v>14</v>
      </c>
      <c r="D38" s="6" t="s">
        <v>9</v>
      </c>
      <c r="E38" s="7">
        <v>7.0</v>
      </c>
      <c r="F38" s="7">
        <v>1.29</v>
      </c>
      <c r="G38" s="7">
        <v>9.03</v>
      </c>
      <c r="H38" s="4"/>
      <c r="I38" s="4"/>
      <c r="J38" s="4"/>
      <c r="K38" s="4"/>
      <c r="L38" s="4"/>
      <c r="M38" s="4"/>
      <c r="N38" s="4"/>
      <c r="O38" s="4"/>
      <c r="P38" s="4"/>
      <c r="Q38" s="4"/>
      <c r="R38" s="4"/>
      <c r="S38" s="4"/>
      <c r="T38" s="4"/>
      <c r="U38" s="4"/>
      <c r="V38" s="4"/>
      <c r="W38" s="4"/>
      <c r="X38" s="4"/>
      <c r="Y38" s="4"/>
      <c r="Z38" s="4"/>
    </row>
    <row r="39">
      <c r="A39" s="5">
        <v>44101.0</v>
      </c>
      <c r="B39" s="6" t="s">
        <v>17</v>
      </c>
      <c r="C39" s="6" t="s">
        <v>18</v>
      </c>
      <c r="D39" s="6" t="s">
        <v>15</v>
      </c>
      <c r="E39" s="7">
        <v>76.0</v>
      </c>
      <c r="F39" s="7">
        <v>1.99</v>
      </c>
      <c r="G39" s="7">
        <v>151.24</v>
      </c>
      <c r="H39" s="4"/>
      <c r="I39" s="4"/>
      <c r="J39" s="4"/>
      <c r="K39" s="4"/>
      <c r="L39" s="4"/>
      <c r="M39" s="4"/>
      <c r="N39" s="4"/>
      <c r="O39" s="4"/>
      <c r="P39" s="4"/>
      <c r="Q39" s="4"/>
      <c r="R39" s="4"/>
      <c r="S39" s="4"/>
      <c r="T39" s="4"/>
      <c r="U39" s="4"/>
      <c r="V39" s="4"/>
      <c r="W39" s="4"/>
      <c r="X39" s="4"/>
      <c r="Y39" s="4"/>
      <c r="Z39" s="4"/>
    </row>
    <row r="40">
      <c r="A40" s="5">
        <v>44118.0</v>
      </c>
      <c r="B40" s="6" t="s">
        <v>17</v>
      </c>
      <c r="C40" s="6" t="s">
        <v>22</v>
      </c>
      <c r="D40" s="6" t="s">
        <v>12</v>
      </c>
      <c r="E40" s="7">
        <v>57.0</v>
      </c>
      <c r="F40" s="7">
        <v>19.99</v>
      </c>
      <c r="G40" s="11">
        <v>1139.43</v>
      </c>
      <c r="H40" s="4"/>
      <c r="I40" s="4"/>
      <c r="J40" s="4"/>
      <c r="K40" s="4"/>
      <c r="L40" s="4"/>
      <c r="M40" s="4"/>
      <c r="N40" s="4"/>
      <c r="O40" s="4"/>
      <c r="P40" s="4"/>
      <c r="Q40" s="4"/>
      <c r="R40" s="4"/>
      <c r="S40" s="4"/>
      <c r="T40" s="4"/>
      <c r="U40" s="4"/>
      <c r="V40" s="4"/>
      <c r="W40" s="4"/>
      <c r="X40" s="4"/>
      <c r="Y40" s="4"/>
      <c r="Z40" s="4"/>
    </row>
    <row r="41">
      <c r="A41" s="5">
        <v>44135.0</v>
      </c>
      <c r="B41" s="6" t="s">
        <v>10</v>
      </c>
      <c r="C41" s="6" t="s">
        <v>21</v>
      </c>
      <c r="D41" s="6" t="s">
        <v>9</v>
      </c>
      <c r="E41" s="7">
        <v>14.0</v>
      </c>
      <c r="F41" s="7">
        <v>1.29</v>
      </c>
      <c r="G41" s="7">
        <v>18.06</v>
      </c>
      <c r="H41" s="4"/>
      <c r="I41" s="4"/>
      <c r="J41" s="4"/>
      <c r="K41" s="4"/>
      <c r="L41" s="4"/>
      <c r="M41" s="4"/>
      <c r="N41" s="4"/>
      <c r="O41" s="4"/>
      <c r="P41" s="4"/>
      <c r="Q41" s="4"/>
      <c r="R41" s="4"/>
      <c r="S41" s="4"/>
      <c r="T41" s="4"/>
      <c r="U41" s="4"/>
      <c r="V41" s="4"/>
      <c r="W41" s="4"/>
      <c r="X41" s="4"/>
      <c r="Y41" s="4"/>
      <c r="Z41" s="4"/>
    </row>
    <row r="42">
      <c r="A42" s="5">
        <v>44152.0</v>
      </c>
      <c r="B42" s="6" t="s">
        <v>10</v>
      </c>
      <c r="C42" s="6" t="s">
        <v>13</v>
      </c>
      <c r="D42" s="6" t="s">
        <v>12</v>
      </c>
      <c r="E42" s="7">
        <v>11.0</v>
      </c>
      <c r="F42" s="7">
        <v>4.99</v>
      </c>
      <c r="G42" s="7">
        <v>54.89</v>
      </c>
      <c r="H42" s="4"/>
      <c r="I42" s="4"/>
      <c r="J42" s="4"/>
      <c r="K42" s="4"/>
      <c r="L42" s="4"/>
      <c r="M42" s="4"/>
      <c r="N42" s="4"/>
      <c r="O42" s="4"/>
      <c r="P42" s="4"/>
      <c r="Q42" s="4"/>
      <c r="R42" s="4"/>
      <c r="S42" s="4"/>
      <c r="T42" s="4"/>
      <c r="U42" s="4"/>
      <c r="V42" s="4"/>
      <c r="W42" s="4"/>
      <c r="X42" s="4"/>
      <c r="Y42" s="4"/>
      <c r="Z42" s="4"/>
    </row>
    <row r="43">
      <c r="A43" s="5">
        <v>44169.0</v>
      </c>
      <c r="B43" s="6" t="s">
        <v>10</v>
      </c>
      <c r="C43" s="6" t="s">
        <v>13</v>
      </c>
      <c r="D43" s="6" t="s">
        <v>12</v>
      </c>
      <c r="E43" s="7">
        <v>94.0</v>
      </c>
      <c r="F43" s="7">
        <v>19.99</v>
      </c>
      <c r="G43" s="11">
        <v>1879.06</v>
      </c>
      <c r="H43" s="4"/>
      <c r="I43" s="4"/>
      <c r="J43" s="4"/>
      <c r="K43" s="4"/>
      <c r="L43" s="4"/>
      <c r="M43" s="4"/>
      <c r="N43" s="4"/>
      <c r="O43" s="4"/>
      <c r="P43" s="4"/>
      <c r="Q43" s="4"/>
      <c r="R43" s="4"/>
      <c r="S43" s="4"/>
      <c r="T43" s="4"/>
      <c r="U43" s="4"/>
      <c r="V43" s="4"/>
      <c r="W43" s="4"/>
      <c r="X43" s="4"/>
      <c r="Y43" s="4"/>
      <c r="Z43" s="4"/>
    </row>
    <row r="44">
      <c r="A44" s="5">
        <v>44186.0</v>
      </c>
      <c r="B44" s="6" t="s">
        <v>10</v>
      </c>
      <c r="C44" s="6" t="s">
        <v>21</v>
      </c>
      <c r="D44" s="6" t="s">
        <v>12</v>
      </c>
      <c r="E44" s="7">
        <v>28.0</v>
      </c>
      <c r="F44" s="7">
        <v>4.99</v>
      </c>
      <c r="G44" s="7">
        <v>139.72</v>
      </c>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ustomSheetViews>
    <customSheetView guid="{064523C7-2EB2-4481-9A89-DC7020D4EB82}" filter="1" showAutoFilter="1">
      <autoFilter ref="$A$1:$G$44"/>
    </customSheetView>
    <customSheetView guid="{6B2099A3-86E5-4062-8488-3955645C733F}" filter="1" showAutoFilter="1">
      <autoFilter ref="$A$1:$G$44"/>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4" width="17.88"/>
  </cols>
  <sheetData>
    <row r="1"/>
    <row r="2"/>
    <row r="3"/>
    <row r="4"/>
    <row r="5"/>
    <row r="7"/>
    <row r="8"/>
    <row r="9"/>
    <row r="10"/>
    <row r="11"/>
    <row r="12"/>
    <row r="13"/>
    <row r="14"/>
    <row r="15"/>
    <row r="16"/>
    <row r="17"/>
    <row r="18"/>
    <row r="19"/>
    <row r="21"/>
    <row r="22">
      <c r="C22" s="16"/>
      <c r="D22" s="16"/>
    </row>
    <row r="23">
      <c r="C23" s="16"/>
      <c r="D23" s="16"/>
    </row>
    <row r="24">
      <c r="C24" s="16"/>
      <c r="D24" s="16"/>
    </row>
    <row r="25">
      <c r="C25" s="16"/>
      <c r="D25" s="16"/>
    </row>
    <row r="26">
      <c r="C26" s="16"/>
      <c r="D26" s="16"/>
    </row>
    <row r="27">
      <c r="C27" s="16"/>
      <c r="D27" s="16"/>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8"/>
    <row r="69"/>
    <row r="70"/>
    <row r="71"/>
    <row r="72"/>
    <row r="73"/>
    <row r="74"/>
    <row r="75"/>
    <row r="76"/>
    <row r="77"/>
    <row r="78"/>
    <row r="79"/>
    <row r="80"/>
    <row r="81"/>
    <row r="82"/>
    <row r="83"/>
    <row r="84"/>
    <row r="85"/>
  </sheetData>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8"/>
    <row r="29"/>
    <row r="30"/>
    <row r="31"/>
    <row r="32"/>
    <row r="33"/>
    <row r="34"/>
    <row r="35"/>
    <row r="36"/>
    <row r="37"/>
    <row r="38"/>
    <row r="39"/>
    <row r="40"/>
    <row r="41"/>
    <row r="42"/>
    <row r="48"/>
    <row r="49"/>
    <row r="50">
      <c r="D50" s="19">
        <f t="array" ref="D50:D55">(C50:C55/B50:B55)-1</f>
        <v>0.5425679335</v>
      </c>
    </row>
    <row r="51">
      <c r="D51" s="19">
        <v>4.8</v>
      </c>
    </row>
    <row r="52">
      <c r="D52" s="19">
        <v>-0.5545535499738505</v>
      </c>
    </row>
    <row r="53">
      <c r="D53" s="19">
        <v>0.17391327014712177</v>
      </c>
    </row>
    <row r="54">
      <c r="D54" s="19">
        <v>-0.8811532536130878</v>
      </c>
    </row>
    <row r="55">
      <c r="D55" s="19">
        <v>0.120021515736082</v>
      </c>
    </row>
  </sheetData>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8"/>
    <row r="9"/>
    <row r="10"/>
    <row r="11"/>
    <row r="12"/>
    <row r="13"/>
  </sheetData>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4.63"/>
  </cols>
  <sheetData>
    <row r="1"/>
    <row r="2">
      <c r="E2" s="17">
        <f t="array" ref="E2:E5">D2:D5/C2:C5</f>
        <v>0.2</v>
      </c>
    </row>
    <row r="3">
      <c r="E3" s="17">
        <v>0.2</v>
      </c>
    </row>
    <row r="4">
      <c r="E4" s="17">
        <v>0.2</v>
      </c>
    </row>
    <row r="5">
      <c r="E5" s="17">
        <v>0.2</v>
      </c>
    </row>
    <row r="7"/>
    <row r="8"/>
    <row r="9"/>
    <row r="10"/>
    <row r="11"/>
  </sheetData>
  <drawing r:id="rId3"/>
  <extLst>
    <ext uri="{3A4CF648-6AED-40f4-86FF-DC5316D8AED3}">
      <x14:slicerList>
        <x14:slicer r:id="rId4"/>
      </x14:slicerList>
    </ext>
  </extLst>
</worksheet>
</file>