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Users\jt144q\Dropbox\TsoukalasGortz\Data and Codes\VAR results\"/>
    </mc:Choice>
  </mc:AlternateContent>
  <xr:revisionPtr revIDLastSave="0" documentId="13_ncr:1_{EB754381-26A4-4F3A-9790-AFFABACA0A6C}" xr6:coauthVersionLast="46" xr6:coauthVersionMax="46" xr10:uidLastSave="{00000000-0000-0000-0000-000000000000}"/>
  <bookViews>
    <workbookView xWindow="-110" yWindow="-110" windowWidth="19420" windowHeight="10420" activeTab="2" xr2:uid="{00000000-000D-0000-FFFF-FFFF00000000}"/>
  </bookViews>
  <sheets>
    <sheet name="84Q1-2017Q1" sheetId="10" r:id="rId1"/>
    <sheet name="BAA Spread README" sheetId="14" r:id="rId2"/>
    <sheet name="DSGE Model data" sheetId="13" r:id="rId3"/>
    <sheet name="Source TFP" sheetId="11" r:id="rId4"/>
    <sheet name="README TFP" sheetId="12" r:id="rId5"/>
    <sheet name="Source SP500" sheetId="9" r:id="rId6"/>
  </sheets>
  <externalReferences>
    <externalReference r:id="rId7"/>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B17" i="13" l="1"/>
  <c r="EB18" i="13"/>
  <c r="EB19" i="13"/>
  <c r="EB20" i="13"/>
  <c r="EB21" i="13"/>
  <c r="EB22" i="13"/>
  <c r="EB23" i="13"/>
  <c r="EB24" i="13"/>
  <c r="EB151" i="13" s="1"/>
  <c r="EB25" i="13"/>
  <c r="EB26" i="13"/>
  <c r="EB27" i="13"/>
  <c r="EB28" i="13"/>
  <c r="EB29" i="13"/>
  <c r="EB30" i="13"/>
  <c r="EB31" i="13"/>
  <c r="EB32" i="13"/>
  <c r="EB33" i="13"/>
  <c r="EB34" i="13"/>
  <c r="EB35" i="13"/>
  <c r="EB36" i="13"/>
  <c r="EB37" i="13"/>
  <c r="EB38" i="13"/>
  <c r="EB39" i="13"/>
  <c r="EB40" i="13"/>
  <c r="EB41" i="13"/>
  <c r="EB42" i="13"/>
  <c r="EB43" i="13"/>
  <c r="EB44" i="13"/>
  <c r="EB45" i="13"/>
  <c r="EB46" i="13"/>
  <c r="EB47" i="13"/>
  <c r="EB48" i="13"/>
  <c r="EB49" i="13"/>
  <c r="EB50" i="13"/>
  <c r="EB51" i="13"/>
  <c r="EB52" i="13"/>
  <c r="EB53" i="13"/>
  <c r="EB54" i="13"/>
  <c r="EB55" i="13"/>
  <c r="EB56" i="13"/>
  <c r="EB57" i="13"/>
  <c r="EB58" i="13"/>
  <c r="EB59" i="13"/>
  <c r="EB60" i="13"/>
  <c r="EB61" i="13"/>
  <c r="EB62" i="13"/>
  <c r="EB63" i="13"/>
  <c r="EB64" i="13"/>
  <c r="EB65" i="13"/>
  <c r="EB66" i="13"/>
  <c r="EB67" i="13"/>
  <c r="EB68" i="13"/>
  <c r="EB69" i="13"/>
  <c r="EB70" i="13"/>
  <c r="EB71" i="13"/>
  <c r="EB72" i="13"/>
  <c r="EB73" i="13"/>
  <c r="EB74" i="13"/>
  <c r="EB75" i="13"/>
  <c r="EB76" i="13"/>
  <c r="EB77" i="13"/>
  <c r="EB78" i="13"/>
  <c r="EB79" i="13"/>
  <c r="EB80" i="13"/>
  <c r="EB81" i="13"/>
  <c r="EB82" i="13"/>
  <c r="EB83" i="13"/>
  <c r="EB84" i="13"/>
  <c r="EB85" i="13"/>
  <c r="EB86" i="13"/>
  <c r="EB87" i="13"/>
  <c r="EB88" i="13"/>
  <c r="EB89" i="13"/>
  <c r="EB90" i="13"/>
  <c r="EB91" i="13"/>
  <c r="EB92" i="13"/>
  <c r="EB93" i="13"/>
  <c r="EB94" i="13"/>
  <c r="EB95" i="13"/>
  <c r="EB96" i="13"/>
  <c r="EB97" i="13"/>
  <c r="EB98" i="13"/>
  <c r="EB99" i="13"/>
  <c r="EB100" i="13"/>
  <c r="EB101" i="13"/>
  <c r="EB102" i="13"/>
  <c r="EB103" i="13"/>
  <c r="EB104" i="13"/>
  <c r="EB105" i="13"/>
  <c r="EB106" i="13"/>
  <c r="EB107" i="13"/>
  <c r="EB108" i="13"/>
  <c r="EB109" i="13"/>
  <c r="EB110" i="13"/>
  <c r="EB111" i="13"/>
  <c r="EB112" i="13"/>
  <c r="EB113" i="13"/>
  <c r="EB114" i="13"/>
  <c r="EB115" i="13"/>
  <c r="EB116" i="13"/>
  <c r="EB117" i="13"/>
  <c r="EB118" i="13"/>
  <c r="EB119" i="13"/>
  <c r="EB120" i="13"/>
  <c r="EB121" i="13"/>
  <c r="EB122" i="13"/>
  <c r="EB123" i="13"/>
  <c r="EB124" i="13"/>
  <c r="EB125" i="13"/>
  <c r="EB126" i="13"/>
  <c r="EB127" i="13"/>
  <c r="EB128" i="13"/>
  <c r="EB129" i="13"/>
  <c r="EB130" i="13"/>
  <c r="EB131" i="13"/>
  <c r="EB132" i="13"/>
  <c r="EB133" i="13"/>
  <c r="EB134" i="13"/>
  <c r="EB135" i="13"/>
  <c r="EB136" i="13"/>
  <c r="EB137" i="13"/>
  <c r="EB138" i="13"/>
  <c r="EB139" i="13"/>
  <c r="EB140" i="13"/>
  <c r="EB141" i="13"/>
  <c r="EB142" i="13"/>
  <c r="EB143" i="13"/>
  <c r="EB144" i="13"/>
  <c r="EB145" i="13"/>
  <c r="EB146" i="13"/>
  <c r="EB147" i="13"/>
  <c r="EB148" i="13"/>
  <c r="EB16" i="13"/>
  <c r="J140" i="10"/>
  <c r="EJ16" i="13"/>
  <c r="DN154" i="13"/>
  <c r="EH151" i="13"/>
  <c r="CX151" i="13"/>
  <c r="DM148" i="13" s="1"/>
  <c r="CW151" i="13"/>
  <c r="DJ145" i="13" s="1"/>
  <c r="EH150" i="13"/>
  <c r="EH149" i="13"/>
  <c r="EJ148" i="13"/>
  <c r="EH148" i="13"/>
  <c r="DJ148" i="13"/>
  <c r="BU148" i="13"/>
  <c r="BV148" i="13" s="1"/>
  <c r="CI148" i="13" s="1"/>
  <c r="CU148" i="13" s="1"/>
  <c r="BI148" i="13"/>
  <c r="AT148" i="13"/>
  <c r="AS148" i="13"/>
  <c r="AE148" i="13"/>
  <c r="AD148" i="13"/>
  <c r="Y148" i="13"/>
  <c r="Z148" i="13" s="1"/>
  <c r="S148" i="13"/>
  <c r="T148" i="13" s="1"/>
  <c r="R148" i="13"/>
  <c r="N149" i="13"/>
  <c r="BD148" i="13" s="1"/>
  <c r="BE148" i="13" s="1"/>
  <c r="EJ147" i="13"/>
  <c r="EH147" i="13"/>
  <c r="DJ147" i="13"/>
  <c r="BU147" i="13"/>
  <c r="BV147" i="13" s="1"/>
  <c r="CI147" i="13" s="1"/>
  <c r="CU147" i="13" s="1"/>
  <c r="BI147" i="13"/>
  <c r="AT147" i="13"/>
  <c r="AS147" i="13"/>
  <c r="AE147" i="13"/>
  <c r="AD147" i="13"/>
  <c r="S147" i="13"/>
  <c r="W147" i="13" s="1"/>
  <c r="R147" i="13"/>
  <c r="Y147" i="13" s="1"/>
  <c r="N148" i="13"/>
  <c r="BD147" i="13" s="1"/>
  <c r="BE147" i="13" s="1"/>
  <c r="EJ146" i="13"/>
  <c r="EH146" i="13"/>
  <c r="DM146" i="13"/>
  <c r="BU146" i="13"/>
  <c r="BV146" i="13" s="1"/>
  <c r="CI146" i="13" s="1"/>
  <c r="CU146" i="13" s="1"/>
  <c r="BI146" i="13"/>
  <c r="AT146" i="13"/>
  <c r="AS146" i="13"/>
  <c r="AE146" i="13"/>
  <c r="AD146" i="13"/>
  <c r="S146" i="13"/>
  <c r="T146" i="13" s="1"/>
  <c r="R146" i="13"/>
  <c r="Y146" i="13" s="1"/>
  <c r="N147" i="13"/>
  <c r="BD146" i="13" s="1"/>
  <c r="BE146" i="13" s="1"/>
  <c r="EJ145" i="13"/>
  <c r="EH145" i="13"/>
  <c r="DM145" i="13"/>
  <c r="BU145" i="13"/>
  <c r="BV145" i="13" s="1"/>
  <c r="CI145" i="13" s="1"/>
  <c r="CU145" i="13" s="1"/>
  <c r="BI145" i="13"/>
  <c r="AT145" i="13"/>
  <c r="AS145" i="13"/>
  <c r="AE145" i="13"/>
  <c r="AD145" i="13"/>
  <c r="Y145" i="13"/>
  <c r="S145" i="13"/>
  <c r="BH145" i="13" s="1"/>
  <c r="R145" i="13"/>
  <c r="N146" i="13"/>
  <c r="BD145" i="13" s="1"/>
  <c r="BE145" i="13" s="1"/>
  <c r="EJ144" i="13"/>
  <c r="EH144" i="13"/>
  <c r="DJ144" i="13"/>
  <c r="BU144" i="13"/>
  <c r="BV144" i="13" s="1"/>
  <c r="CI144" i="13" s="1"/>
  <c r="CU144" i="13" s="1"/>
  <c r="BI144" i="13"/>
  <c r="AT144" i="13"/>
  <c r="AS144" i="13"/>
  <c r="AE144" i="13"/>
  <c r="AD144" i="13"/>
  <c r="S144" i="13"/>
  <c r="BH144" i="13" s="1"/>
  <c r="R144" i="13"/>
  <c r="N145" i="13"/>
  <c r="BD144" i="13" s="1"/>
  <c r="BE144" i="13" s="1"/>
  <c r="EJ143" i="13"/>
  <c r="EH143" i="13"/>
  <c r="DM143" i="13"/>
  <c r="DJ143" i="13"/>
  <c r="BU143" i="13"/>
  <c r="BV143" i="13" s="1"/>
  <c r="CI143" i="13" s="1"/>
  <c r="CU143" i="13" s="1"/>
  <c r="BI143" i="13"/>
  <c r="BD143" i="13"/>
  <c r="AT143" i="13"/>
  <c r="AS143" i="13"/>
  <c r="AE143" i="13"/>
  <c r="AD143" i="13"/>
  <c r="S143" i="13"/>
  <c r="BH143" i="13" s="1"/>
  <c r="R143" i="13"/>
  <c r="N144" i="13"/>
  <c r="EJ142" i="13"/>
  <c r="EH142" i="13"/>
  <c r="DM142" i="13"/>
  <c r="DJ142" i="13"/>
  <c r="BU142" i="13"/>
  <c r="BV142" i="13" s="1"/>
  <c r="CI142" i="13" s="1"/>
  <c r="CU142" i="13" s="1"/>
  <c r="BI142" i="13"/>
  <c r="AT142" i="13"/>
  <c r="AS142" i="13"/>
  <c r="AE142" i="13"/>
  <c r="AD142" i="13"/>
  <c r="Y142" i="13"/>
  <c r="S142" i="13"/>
  <c r="AN142" i="13" s="1"/>
  <c r="R142" i="13"/>
  <c r="N143" i="13"/>
  <c r="BD142" i="13" s="1"/>
  <c r="EJ141" i="13"/>
  <c r="EH141" i="13"/>
  <c r="DM141" i="13"/>
  <c r="DJ141" i="13"/>
  <c r="BU141" i="13"/>
  <c r="BV141" i="13" s="1"/>
  <c r="CI141" i="13" s="1"/>
  <c r="CU141" i="13" s="1"/>
  <c r="BI141" i="13"/>
  <c r="AT141" i="13"/>
  <c r="AS141" i="13"/>
  <c r="AE141" i="13"/>
  <c r="AD141" i="13"/>
  <c r="S141" i="13"/>
  <c r="BH141" i="13" s="1"/>
  <c r="R141" i="13"/>
  <c r="N142" i="13"/>
  <c r="BD141" i="13" s="1"/>
  <c r="BE141" i="13" s="1"/>
  <c r="EJ140" i="13"/>
  <c r="EH140" i="13"/>
  <c r="DM140" i="13"/>
  <c r="DJ140" i="13"/>
  <c r="BU140" i="13"/>
  <c r="BV140" i="13" s="1"/>
  <c r="CI140" i="13" s="1"/>
  <c r="CU140" i="13" s="1"/>
  <c r="BI140" i="13"/>
  <c r="AT140" i="13"/>
  <c r="AS140" i="13"/>
  <c r="AE140" i="13"/>
  <c r="AD140" i="13"/>
  <c r="S140" i="13"/>
  <c r="BH140" i="13" s="1"/>
  <c r="R140" i="13"/>
  <c r="N141" i="13"/>
  <c r="BD140" i="13" s="1"/>
  <c r="BE140" i="13" s="1"/>
  <c r="EJ139" i="13"/>
  <c r="EH139" i="13"/>
  <c r="DM139" i="13"/>
  <c r="DJ139" i="13"/>
  <c r="BU139" i="13"/>
  <c r="BV139" i="13" s="1"/>
  <c r="CI139" i="13" s="1"/>
  <c r="CU139" i="13" s="1"/>
  <c r="BI139" i="13"/>
  <c r="AT139" i="13"/>
  <c r="AS139" i="13"/>
  <c r="AE139" i="13"/>
  <c r="AD139" i="13"/>
  <c r="S139" i="13"/>
  <c r="BH139" i="13" s="1"/>
  <c r="R139" i="13"/>
  <c r="N140" i="13"/>
  <c r="BD139" i="13" s="1"/>
  <c r="BE139" i="13" s="1"/>
  <c r="EJ138" i="13"/>
  <c r="EH138" i="13"/>
  <c r="DM138" i="13"/>
  <c r="DJ138" i="13"/>
  <c r="BU138" i="13"/>
  <c r="BV138" i="13" s="1"/>
  <c r="CI138" i="13" s="1"/>
  <c r="CU138" i="13" s="1"/>
  <c r="BI138" i="13"/>
  <c r="AT138" i="13"/>
  <c r="AS138" i="13"/>
  <c r="AE138" i="13"/>
  <c r="AD138" i="13"/>
  <c r="S138" i="13"/>
  <c r="W138" i="13" s="1"/>
  <c r="R138" i="13"/>
  <c r="Y138" i="13" s="1"/>
  <c r="N139" i="13"/>
  <c r="BD138" i="13" s="1"/>
  <c r="EJ137" i="13"/>
  <c r="EH137" i="13"/>
  <c r="DM137" i="13"/>
  <c r="DJ137" i="13"/>
  <c r="BU137" i="13"/>
  <c r="BV137" i="13" s="1"/>
  <c r="CI137" i="13" s="1"/>
  <c r="CU137" i="13" s="1"/>
  <c r="BI137" i="13"/>
  <c r="AT137" i="13"/>
  <c r="AS137" i="13"/>
  <c r="AE137" i="13"/>
  <c r="AD137" i="13"/>
  <c r="S137" i="13"/>
  <c r="BH137" i="13" s="1"/>
  <c r="R137" i="13"/>
  <c r="T137" i="13" s="1"/>
  <c r="N138" i="13"/>
  <c r="BD137" i="13" s="1"/>
  <c r="BP137" i="13" s="1"/>
  <c r="CD137" i="13" s="1"/>
  <c r="CP137" i="13" s="1"/>
  <c r="EJ136" i="13"/>
  <c r="EH136" i="13"/>
  <c r="DM136" i="13"/>
  <c r="DJ136" i="13"/>
  <c r="BU136" i="13"/>
  <c r="BV136" i="13" s="1"/>
  <c r="CI136" i="13" s="1"/>
  <c r="CU136" i="13" s="1"/>
  <c r="BI136" i="13"/>
  <c r="AT136" i="13"/>
  <c r="AS136" i="13"/>
  <c r="AE136" i="13"/>
  <c r="AD136" i="13"/>
  <c r="S136" i="13"/>
  <c r="W136" i="13" s="1"/>
  <c r="R136" i="13"/>
  <c r="N137" i="13"/>
  <c r="BD136" i="13" s="1"/>
  <c r="EJ135" i="13"/>
  <c r="EH135" i="13"/>
  <c r="DM135" i="13"/>
  <c r="DJ135" i="13"/>
  <c r="BU135" i="13"/>
  <c r="BV135" i="13" s="1"/>
  <c r="CI135" i="13" s="1"/>
  <c r="CU135" i="13" s="1"/>
  <c r="BI135" i="13"/>
  <c r="AT135" i="13"/>
  <c r="AS135" i="13"/>
  <c r="AE135" i="13"/>
  <c r="AD135" i="13"/>
  <c r="S135" i="13"/>
  <c r="W135" i="13" s="1"/>
  <c r="R135" i="13"/>
  <c r="N136" i="13"/>
  <c r="BD135" i="13" s="1"/>
  <c r="EJ134" i="13"/>
  <c r="EH134" i="13"/>
  <c r="DM134" i="13"/>
  <c r="DJ134" i="13"/>
  <c r="BU134" i="13"/>
  <c r="BV134" i="13" s="1"/>
  <c r="CI134" i="13" s="1"/>
  <c r="CU134" i="13" s="1"/>
  <c r="BI134" i="13"/>
  <c r="AT134" i="13"/>
  <c r="AS134" i="13"/>
  <c r="AE134" i="13"/>
  <c r="AD134" i="13"/>
  <c r="Y134" i="13"/>
  <c r="Z134" i="13" s="1"/>
  <c r="S134" i="13"/>
  <c r="BH134" i="13" s="1"/>
  <c r="R134" i="13"/>
  <c r="N135" i="13"/>
  <c r="BD134" i="13" s="1"/>
  <c r="EJ133" i="13"/>
  <c r="EH133" i="13"/>
  <c r="DM133" i="13"/>
  <c r="DJ133" i="13"/>
  <c r="BU133" i="13"/>
  <c r="BV133" i="13" s="1"/>
  <c r="CI133" i="13" s="1"/>
  <c r="CU133" i="13" s="1"/>
  <c r="BI133" i="13"/>
  <c r="AT133" i="13"/>
  <c r="AS133" i="13"/>
  <c r="AE133" i="13"/>
  <c r="AD133" i="13"/>
  <c r="S133" i="13"/>
  <c r="W133" i="13" s="1"/>
  <c r="R133" i="13"/>
  <c r="Y133" i="13" s="1"/>
  <c r="AA134" i="13" s="1"/>
  <c r="N134" i="13"/>
  <c r="BD133" i="13" s="1"/>
  <c r="BE133" i="13" s="1"/>
  <c r="EJ132" i="13"/>
  <c r="EH132" i="13"/>
  <c r="DM132" i="13"/>
  <c r="DJ132" i="13"/>
  <c r="BU132" i="13"/>
  <c r="BV132" i="13" s="1"/>
  <c r="CI132" i="13" s="1"/>
  <c r="CU132" i="13" s="1"/>
  <c r="BI132" i="13"/>
  <c r="AT132" i="13"/>
  <c r="AS132" i="13"/>
  <c r="AE132" i="13"/>
  <c r="AD132" i="13"/>
  <c r="S132" i="13"/>
  <c r="BH132" i="13" s="1"/>
  <c r="R132" i="13"/>
  <c r="N133" i="13"/>
  <c r="BD132" i="13" s="1"/>
  <c r="EJ131" i="13"/>
  <c r="EH131" i="13"/>
  <c r="DM131" i="13"/>
  <c r="DJ131" i="13"/>
  <c r="BU131" i="13"/>
  <c r="BV131" i="13" s="1"/>
  <c r="CI131" i="13" s="1"/>
  <c r="CU131" i="13" s="1"/>
  <c r="BI131" i="13"/>
  <c r="AT131" i="13"/>
  <c r="AS131" i="13"/>
  <c r="AE131" i="13"/>
  <c r="AD131" i="13"/>
  <c r="S131" i="13"/>
  <c r="AN131" i="13" s="1"/>
  <c r="R131" i="13"/>
  <c r="N132" i="13"/>
  <c r="BD131" i="13" s="1"/>
  <c r="EJ130" i="13"/>
  <c r="EH130" i="13"/>
  <c r="DM130" i="13"/>
  <c r="DJ130" i="13"/>
  <c r="BU130" i="13"/>
  <c r="BV130" i="13" s="1"/>
  <c r="CI130" i="13" s="1"/>
  <c r="CU130" i="13" s="1"/>
  <c r="BI130" i="13"/>
  <c r="AT130" i="13"/>
  <c r="AS130" i="13"/>
  <c r="AE130" i="13"/>
  <c r="AD130" i="13"/>
  <c r="S130" i="13"/>
  <c r="W130" i="13" s="1"/>
  <c r="R130" i="13"/>
  <c r="Y130" i="13" s="1"/>
  <c r="N131" i="13"/>
  <c r="BD130" i="13" s="1"/>
  <c r="EJ129" i="13"/>
  <c r="EH129" i="13"/>
  <c r="DM129" i="13"/>
  <c r="DJ129" i="13"/>
  <c r="BU129" i="13"/>
  <c r="BV129" i="13" s="1"/>
  <c r="CI129" i="13" s="1"/>
  <c r="CU129" i="13" s="1"/>
  <c r="BI129" i="13"/>
  <c r="AT129" i="13"/>
  <c r="AS129" i="13"/>
  <c r="AE129" i="13"/>
  <c r="AD129" i="13"/>
  <c r="S129" i="13"/>
  <c r="BH129" i="13" s="1"/>
  <c r="R129" i="13"/>
  <c r="T129" i="13" s="1"/>
  <c r="U129" i="13" s="1"/>
  <c r="N130" i="13"/>
  <c r="BD129" i="13" s="1"/>
  <c r="EJ128" i="13"/>
  <c r="EH128" i="13"/>
  <c r="DM128" i="13"/>
  <c r="DJ128" i="13"/>
  <c r="BU128" i="13"/>
  <c r="BV128" i="13" s="1"/>
  <c r="CI128" i="13" s="1"/>
  <c r="CU128" i="13" s="1"/>
  <c r="BI128" i="13"/>
  <c r="AT128" i="13"/>
  <c r="AS128" i="13"/>
  <c r="AE128" i="13"/>
  <c r="AD128" i="13"/>
  <c r="S128" i="13"/>
  <c r="BH128" i="13" s="1"/>
  <c r="R128" i="13"/>
  <c r="N129" i="13"/>
  <c r="BD128" i="13" s="1"/>
  <c r="BE128" i="13" s="1"/>
  <c r="EJ127" i="13"/>
  <c r="EH127" i="13"/>
  <c r="DM127" i="13"/>
  <c r="DJ127" i="13"/>
  <c r="BU127" i="13"/>
  <c r="BV127" i="13" s="1"/>
  <c r="CI127" i="13" s="1"/>
  <c r="CU127" i="13" s="1"/>
  <c r="BI127" i="13"/>
  <c r="AT127" i="13"/>
  <c r="AS127" i="13"/>
  <c r="AE127" i="13"/>
  <c r="AD127" i="13"/>
  <c r="S127" i="13"/>
  <c r="W127" i="13" s="1"/>
  <c r="R127" i="13"/>
  <c r="Y127" i="13" s="1"/>
  <c r="Z127" i="13" s="1"/>
  <c r="N128" i="13"/>
  <c r="BD127" i="13" s="1"/>
  <c r="EJ126" i="13"/>
  <c r="EH126" i="13"/>
  <c r="DM126" i="13"/>
  <c r="DJ126" i="13"/>
  <c r="BU126" i="13"/>
  <c r="BV126" i="13" s="1"/>
  <c r="CI126" i="13" s="1"/>
  <c r="CU126" i="13" s="1"/>
  <c r="BI126" i="13"/>
  <c r="AT126" i="13"/>
  <c r="AS126" i="13"/>
  <c r="AE126" i="13"/>
  <c r="AD126" i="13"/>
  <c r="S126" i="13"/>
  <c r="BH126" i="13" s="1"/>
  <c r="R126" i="13"/>
  <c r="Y126" i="13" s="1"/>
  <c r="N127" i="13"/>
  <c r="BD126" i="13" s="1"/>
  <c r="BE126" i="13" s="1"/>
  <c r="EJ125" i="13"/>
  <c r="EH125" i="13"/>
  <c r="DM125" i="13"/>
  <c r="DJ125" i="13"/>
  <c r="BU125" i="13"/>
  <c r="BV125" i="13" s="1"/>
  <c r="CI125" i="13" s="1"/>
  <c r="CU125" i="13" s="1"/>
  <c r="BI125" i="13"/>
  <c r="AT125" i="13"/>
  <c r="AS125" i="13"/>
  <c r="AE125" i="13"/>
  <c r="AD125" i="13"/>
  <c r="S125" i="13"/>
  <c r="T125" i="13" s="1"/>
  <c r="R125" i="13"/>
  <c r="Y125" i="13" s="1"/>
  <c r="Z125" i="13" s="1"/>
  <c r="N126" i="13"/>
  <c r="BD125" i="13" s="1"/>
  <c r="EJ124" i="13"/>
  <c r="EH124" i="13"/>
  <c r="DM124" i="13"/>
  <c r="DJ124" i="13"/>
  <c r="BU124" i="13"/>
  <c r="BV124" i="13" s="1"/>
  <c r="CI124" i="13" s="1"/>
  <c r="CU124" i="13" s="1"/>
  <c r="BI124" i="13"/>
  <c r="AT124" i="13"/>
  <c r="AS124" i="13"/>
  <c r="AN124" i="13"/>
  <c r="AE124" i="13"/>
  <c r="AD124" i="13"/>
  <c r="S124" i="13"/>
  <c r="W124" i="13" s="1"/>
  <c r="R124" i="13"/>
  <c r="Y124" i="13" s="1"/>
  <c r="N125" i="13"/>
  <c r="BD124" i="13" s="1"/>
  <c r="EJ123" i="13"/>
  <c r="EH123" i="13"/>
  <c r="DM123" i="13"/>
  <c r="DJ123" i="13"/>
  <c r="BU123" i="13"/>
  <c r="BV123" i="13" s="1"/>
  <c r="CI123" i="13" s="1"/>
  <c r="CU123" i="13" s="1"/>
  <c r="BI123" i="13"/>
  <c r="AT123" i="13"/>
  <c r="AS123" i="13"/>
  <c r="AE123" i="13"/>
  <c r="AD123" i="13"/>
  <c r="S123" i="13"/>
  <c r="BH123" i="13" s="1"/>
  <c r="R123" i="13"/>
  <c r="N124" i="13"/>
  <c r="BD123" i="13" s="1"/>
  <c r="BE123" i="13" s="1"/>
  <c r="EJ122" i="13"/>
  <c r="EH122" i="13"/>
  <c r="DM122" i="13"/>
  <c r="DJ122" i="13"/>
  <c r="BU122" i="13"/>
  <c r="BV122" i="13" s="1"/>
  <c r="CI122" i="13" s="1"/>
  <c r="CU122" i="13" s="1"/>
  <c r="BI122" i="13"/>
  <c r="BH122" i="13"/>
  <c r="AT122" i="13"/>
  <c r="AS122" i="13"/>
  <c r="AN122" i="13"/>
  <c r="AO122" i="13" s="1"/>
  <c r="AE122" i="13"/>
  <c r="AD122" i="13"/>
  <c r="S122" i="13"/>
  <c r="W122" i="13" s="1"/>
  <c r="R122" i="13"/>
  <c r="Y122" i="13" s="1"/>
  <c r="N123" i="13"/>
  <c r="BD122" i="13" s="1"/>
  <c r="EJ121" i="13"/>
  <c r="EH121" i="13"/>
  <c r="DM121" i="13"/>
  <c r="DJ121" i="13"/>
  <c r="BU121" i="13"/>
  <c r="BV121" i="13" s="1"/>
  <c r="CI121" i="13" s="1"/>
  <c r="CU121" i="13" s="1"/>
  <c r="BI121" i="13"/>
  <c r="AT121" i="13"/>
  <c r="AS121" i="13"/>
  <c r="AE121" i="13"/>
  <c r="AD121" i="13"/>
  <c r="Y121" i="13"/>
  <c r="Z121" i="13" s="1"/>
  <c r="S121" i="13"/>
  <c r="BH121" i="13" s="1"/>
  <c r="R121" i="13"/>
  <c r="N122" i="13"/>
  <c r="BD121" i="13" s="1"/>
  <c r="EJ120" i="13"/>
  <c r="EH120" i="13"/>
  <c r="DM120" i="13"/>
  <c r="DJ120" i="13"/>
  <c r="BV120" i="13"/>
  <c r="CI120" i="13" s="1"/>
  <c r="CU120" i="13" s="1"/>
  <c r="BU120" i="13"/>
  <c r="BI120" i="13"/>
  <c r="AT120" i="13"/>
  <c r="AS120" i="13"/>
  <c r="AE120" i="13"/>
  <c r="AD120" i="13"/>
  <c r="S120" i="13"/>
  <c r="W120" i="13" s="1"/>
  <c r="R120" i="13"/>
  <c r="N121" i="13"/>
  <c r="BD120" i="13" s="1"/>
  <c r="BE120" i="13" s="1"/>
  <c r="EJ119" i="13"/>
  <c r="EH119" i="13"/>
  <c r="DM119" i="13"/>
  <c r="DJ119" i="13"/>
  <c r="BU119" i="13"/>
  <c r="BV119" i="13" s="1"/>
  <c r="CI119" i="13" s="1"/>
  <c r="CU119" i="13" s="1"/>
  <c r="BI119" i="13"/>
  <c r="BH119" i="13"/>
  <c r="BD119" i="13"/>
  <c r="BE119" i="13" s="1"/>
  <c r="AT119" i="13"/>
  <c r="AS119" i="13"/>
  <c r="AE119" i="13"/>
  <c r="AD119" i="13"/>
  <c r="S119" i="13"/>
  <c r="AN119" i="13" s="1"/>
  <c r="AO119" i="13" s="1"/>
  <c r="R119" i="13"/>
  <c r="T119" i="13" s="1"/>
  <c r="U119" i="13" s="1"/>
  <c r="N120" i="13"/>
  <c r="EJ118" i="13"/>
  <c r="EH118" i="13"/>
  <c r="DM118" i="13"/>
  <c r="DJ118" i="13"/>
  <c r="BU118" i="13"/>
  <c r="BV118" i="13" s="1"/>
  <c r="CI118" i="13" s="1"/>
  <c r="CU118" i="13" s="1"/>
  <c r="BI118" i="13"/>
  <c r="AT118" i="13"/>
  <c r="AS118" i="13"/>
  <c r="AE118" i="13"/>
  <c r="AD118" i="13"/>
  <c r="S118" i="13"/>
  <c r="BH118" i="13" s="1"/>
  <c r="R118" i="13"/>
  <c r="Y118" i="13" s="1"/>
  <c r="Z118" i="13" s="1"/>
  <c r="N119" i="13"/>
  <c r="BD118" i="13" s="1"/>
  <c r="EJ117" i="13"/>
  <c r="EH117" i="13"/>
  <c r="DM117" i="13"/>
  <c r="DJ117" i="13"/>
  <c r="BU117" i="13"/>
  <c r="BV117" i="13" s="1"/>
  <c r="CI117" i="13" s="1"/>
  <c r="CU117" i="13" s="1"/>
  <c r="BI117" i="13"/>
  <c r="AT117" i="13"/>
  <c r="AS117" i="13"/>
  <c r="AE117" i="13"/>
  <c r="AD117" i="13"/>
  <c r="S117" i="13"/>
  <c r="W117" i="13" s="1"/>
  <c r="R117" i="13"/>
  <c r="Y117" i="13" s="1"/>
  <c r="Z117" i="13" s="1"/>
  <c r="N118" i="13"/>
  <c r="BD117" i="13" s="1"/>
  <c r="EJ116" i="13"/>
  <c r="EH116" i="13"/>
  <c r="DM116" i="13"/>
  <c r="DJ116" i="13"/>
  <c r="BU116" i="13"/>
  <c r="BV116" i="13" s="1"/>
  <c r="CI116" i="13" s="1"/>
  <c r="CU116" i="13" s="1"/>
  <c r="BI116" i="13"/>
  <c r="BH116" i="13"/>
  <c r="AT116" i="13"/>
  <c r="AS116" i="13"/>
  <c r="AE116" i="13"/>
  <c r="AD116" i="13"/>
  <c r="S116" i="13"/>
  <c r="AN116" i="13" s="1"/>
  <c r="R116" i="13"/>
  <c r="Y116" i="13" s="1"/>
  <c r="N117" i="13"/>
  <c r="BD116" i="13" s="1"/>
  <c r="BP116" i="13" s="1"/>
  <c r="CD116" i="13" s="1"/>
  <c r="CP116" i="13" s="1"/>
  <c r="EJ115" i="13"/>
  <c r="EH115" i="13"/>
  <c r="DM115" i="13"/>
  <c r="DJ115" i="13"/>
  <c r="BU115" i="13"/>
  <c r="BV115" i="13" s="1"/>
  <c r="CI115" i="13" s="1"/>
  <c r="CU115" i="13" s="1"/>
  <c r="BI115" i="13"/>
  <c r="AT115" i="13"/>
  <c r="AS115" i="13"/>
  <c r="AE115" i="13"/>
  <c r="AD115" i="13"/>
  <c r="Y115" i="13"/>
  <c r="S115" i="13"/>
  <c r="W115" i="13" s="1"/>
  <c r="R115" i="13"/>
  <c r="N116" i="13"/>
  <c r="BD115" i="13" s="1"/>
  <c r="BE115" i="13" s="1"/>
  <c r="EJ114" i="13"/>
  <c r="EH114" i="13"/>
  <c r="DM114" i="13"/>
  <c r="DJ114" i="13"/>
  <c r="BU114" i="13"/>
  <c r="BV114" i="13" s="1"/>
  <c r="CI114" i="13" s="1"/>
  <c r="CU114" i="13" s="1"/>
  <c r="BI114" i="13"/>
  <c r="AT114" i="13"/>
  <c r="AS114" i="13"/>
  <c r="AE114" i="13"/>
  <c r="AD114" i="13"/>
  <c r="S114" i="13"/>
  <c r="AN114" i="13" s="1"/>
  <c r="AO114" i="13" s="1"/>
  <c r="R114" i="13"/>
  <c r="Y114" i="13" s="1"/>
  <c r="Z114" i="13" s="1"/>
  <c r="N115" i="13"/>
  <c r="BD114" i="13" s="1"/>
  <c r="EJ113" i="13"/>
  <c r="EH113" i="13"/>
  <c r="DM113" i="13"/>
  <c r="DJ113" i="13"/>
  <c r="BU113" i="13"/>
  <c r="BV113" i="13" s="1"/>
  <c r="CI113" i="13" s="1"/>
  <c r="CU113" i="13" s="1"/>
  <c r="BI113" i="13"/>
  <c r="AT113" i="13"/>
  <c r="AS113" i="13"/>
  <c r="AE113" i="13"/>
  <c r="AD113" i="13"/>
  <c r="S113" i="13"/>
  <c r="AN113" i="13" s="1"/>
  <c r="AO113" i="13" s="1"/>
  <c r="R113" i="13"/>
  <c r="Y113" i="13" s="1"/>
  <c r="N114" i="13"/>
  <c r="BD113" i="13" s="1"/>
  <c r="EJ112" i="13"/>
  <c r="EH112" i="13"/>
  <c r="DM112" i="13"/>
  <c r="DJ112" i="13"/>
  <c r="BU112" i="13"/>
  <c r="BV112" i="13" s="1"/>
  <c r="CI112" i="13" s="1"/>
  <c r="CU112" i="13" s="1"/>
  <c r="BI112" i="13"/>
  <c r="AT112" i="13"/>
  <c r="AS112" i="13"/>
  <c r="AE112" i="13"/>
  <c r="AD112" i="13"/>
  <c r="S112" i="13"/>
  <c r="BH112" i="13" s="1"/>
  <c r="R112" i="13"/>
  <c r="N113" i="13"/>
  <c r="BD112" i="13" s="1"/>
  <c r="BE112" i="13" s="1"/>
  <c r="EJ111" i="13"/>
  <c r="EH111" i="13"/>
  <c r="DM111" i="13"/>
  <c r="DJ111" i="13"/>
  <c r="BU111" i="13"/>
  <c r="BV111" i="13" s="1"/>
  <c r="CI111" i="13" s="1"/>
  <c r="CU111" i="13" s="1"/>
  <c r="BI111" i="13"/>
  <c r="AT111" i="13"/>
  <c r="AS111" i="13"/>
  <c r="AN111" i="13"/>
  <c r="AE111" i="13"/>
  <c r="AD111" i="13"/>
  <c r="S111" i="13"/>
  <c r="BH111" i="13" s="1"/>
  <c r="R111" i="13"/>
  <c r="N112" i="13"/>
  <c r="BD111" i="13" s="1"/>
  <c r="EJ110" i="13"/>
  <c r="EH110" i="13"/>
  <c r="DM110" i="13"/>
  <c r="DJ110" i="13"/>
  <c r="BU110" i="13"/>
  <c r="BV110" i="13" s="1"/>
  <c r="CI110" i="13" s="1"/>
  <c r="CU110" i="13" s="1"/>
  <c r="BI110" i="13"/>
  <c r="AT110" i="13"/>
  <c r="AS110" i="13"/>
  <c r="AE110" i="13"/>
  <c r="AD110" i="13"/>
  <c r="S110" i="13"/>
  <c r="BH110" i="13" s="1"/>
  <c r="R110" i="13"/>
  <c r="Y110" i="13" s="1"/>
  <c r="Z110" i="13" s="1"/>
  <c r="N111" i="13"/>
  <c r="BD110" i="13" s="1"/>
  <c r="EJ109" i="13"/>
  <c r="EH109" i="13"/>
  <c r="DM109" i="13"/>
  <c r="DJ109" i="13"/>
  <c r="BU109" i="13"/>
  <c r="BV109" i="13" s="1"/>
  <c r="CI109" i="13" s="1"/>
  <c r="CU109" i="13" s="1"/>
  <c r="BI109" i="13"/>
  <c r="AT109" i="13"/>
  <c r="AS109" i="13"/>
  <c r="AE109" i="13"/>
  <c r="AD109" i="13"/>
  <c r="S109" i="13"/>
  <c r="W109" i="13" s="1"/>
  <c r="R109" i="13"/>
  <c r="Y109" i="13" s="1"/>
  <c r="N110" i="13"/>
  <c r="BD109" i="13" s="1"/>
  <c r="EJ108" i="13"/>
  <c r="EH108" i="13"/>
  <c r="DM108" i="13"/>
  <c r="DJ108" i="13"/>
  <c r="BU108" i="13"/>
  <c r="BV108" i="13" s="1"/>
  <c r="CI108" i="13" s="1"/>
  <c r="CU108" i="13" s="1"/>
  <c r="BI108" i="13"/>
  <c r="BH108" i="13"/>
  <c r="AT108" i="13"/>
  <c r="AS108" i="13"/>
  <c r="AE108" i="13"/>
  <c r="AD108" i="13"/>
  <c r="S108" i="13"/>
  <c r="AN108" i="13" s="1"/>
  <c r="R108" i="13"/>
  <c r="N109" i="13"/>
  <c r="BD108" i="13" s="1"/>
  <c r="BP108" i="13" s="1"/>
  <c r="CD108" i="13" s="1"/>
  <c r="CP108" i="13" s="1"/>
  <c r="EJ107" i="13"/>
  <c r="EH107" i="13"/>
  <c r="DM107" i="13"/>
  <c r="DJ107" i="13"/>
  <c r="BU107" i="13"/>
  <c r="BV107" i="13" s="1"/>
  <c r="CI107" i="13" s="1"/>
  <c r="CU107" i="13" s="1"/>
  <c r="BI107" i="13"/>
  <c r="AT107" i="13"/>
  <c r="AS107" i="13"/>
  <c r="AE107" i="13"/>
  <c r="AD107" i="13"/>
  <c r="S107" i="13"/>
  <c r="W107" i="13" s="1"/>
  <c r="R107" i="13"/>
  <c r="Y107" i="13" s="1"/>
  <c r="Z107" i="13" s="1"/>
  <c r="N108" i="13"/>
  <c r="BD107" i="13" s="1"/>
  <c r="EJ106" i="13"/>
  <c r="EH106" i="13"/>
  <c r="DM106" i="13"/>
  <c r="DJ106" i="13"/>
  <c r="BU106" i="13"/>
  <c r="BV106" i="13" s="1"/>
  <c r="CI106" i="13" s="1"/>
  <c r="CU106" i="13" s="1"/>
  <c r="BI106" i="13"/>
  <c r="BD106" i="13"/>
  <c r="AT106" i="13"/>
  <c r="AS106" i="13"/>
  <c r="AE106" i="13"/>
  <c r="AD106" i="13"/>
  <c r="S106" i="13"/>
  <c r="W106" i="13" s="1"/>
  <c r="R106" i="13"/>
  <c r="N107" i="13"/>
  <c r="EJ105" i="13"/>
  <c r="EH105" i="13"/>
  <c r="DM105" i="13"/>
  <c r="DJ105" i="13"/>
  <c r="BU105" i="13"/>
  <c r="BV105" i="13" s="1"/>
  <c r="CI105" i="13" s="1"/>
  <c r="CU105" i="13" s="1"/>
  <c r="BI105" i="13"/>
  <c r="AT105" i="13"/>
  <c r="AS105" i="13"/>
  <c r="AE105" i="13"/>
  <c r="AD105" i="13"/>
  <c r="S105" i="13"/>
  <c r="AN105" i="13" s="1"/>
  <c r="AO105" i="13" s="1"/>
  <c r="R105" i="13"/>
  <c r="T105" i="13" s="1"/>
  <c r="V105" i="13" s="1"/>
  <c r="N106" i="13"/>
  <c r="BD105" i="13" s="1"/>
  <c r="EJ104" i="13"/>
  <c r="EH104" i="13"/>
  <c r="DM104" i="13"/>
  <c r="DJ104" i="13"/>
  <c r="BV104" i="13"/>
  <c r="CI104" i="13" s="1"/>
  <c r="CU104" i="13" s="1"/>
  <c r="BU104" i="13"/>
  <c r="BI104" i="13"/>
  <c r="AT104" i="13"/>
  <c r="AS104" i="13"/>
  <c r="AE104" i="13"/>
  <c r="AD104" i="13"/>
  <c r="S104" i="13"/>
  <c r="R104" i="13"/>
  <c r="N105" i="13"/>
  <c r="BD104" i="13" s="1"/>
  <c r="EJ103" i="13"/>
  <c r="EH103" i="13"/>
  <c r="DM103" i="13"/>
  <c r="DJ103" i="13"/>
  <c r="BU103" i="13"/>
  <c r="BV103" i="13" s="1"/>
  <c r="CI103" i="13" s="1"/>
  <c r="CU103" i="13" s="1"/>
  <c r="BI103" i="13"/>
  <c r="AT103" i="13"/>
  <c r="AS103" i="13"/>
  <c r="AE103" i="13"/>
  <c r="AD103" i="13"/>
  <c r="S103" i="13"/>
  <c r="BH103" i="13" s="1"/>
  <c r="R103" i="13"/>
  <c r="N104" i="13"/>
  <c r="BD103" i="13" s="1"/>
  <c r="EJ102" i="13"/>
  <c r="EH102" i="13"/>
  <c r="DM102" i="13"/>
  <c r="DJ102" i="13"/>
  <c r="BU102" i="13"/>
  <c r="BV102" i="13" s="1"/>
  <c r="CI102" i="13" s="1"/>
  <c r="CU102" i="13" s="1"/>
  <c r="BI102" i="13"/>
  <c r="AT102" i="13"/>
  <c r="AS102" i="13"/>
  <c r="AE102" i="13"/>
  <c r="AD102" i="13"/>
  <c r="S102" i="13"/>
  <c r="AN102" i="13" s="1"/>
  <c r="R102" i="13"/>
  <c r="N103" i="13"/>
  <c r="BD102" i="13" s="1"/>
  <c r="EJ101" i="13"/>
  <c r="EH101" i="13"/>
  <c r="DM101" i="13"/>
  <c r="DJ101" i="13"/>
  <c r="BU101" i="13"/>
  <c r="BV101" i="13" s="1"/>
  <c r="CI101" i="13" s="1"/>
  <c r="CU101" i="13" s="1"/>
  <c r="BI101" i="13"/>
  <c r="AT101" i="13"/>
  <c r="AS101" i="13"/>
  <c r="AE101" i="13"/>
  <c r="AD101" i="13"/>
  <c r="S101" i="13"/>
  <c r="W101" i="13" s="1"/>
  <c r="R101" i="13"/>
  <c r="T101" i="13" s="1"/>
  <c r="U101" i="13" s="1"/>
  <c r="N102" i="13"/>
  <c r="BD101" i="13" s="1"/>
  <c r="BE101" i="13" s="1"/>
  <c r="EJ100" i="13"/>
  <c r="EH100" i="13"/>
  <c r="DM100" i="13"/>
  <c r="DJ100" i="13"/>
  <c r="BU100" i="13"/>
  <c r="BV100" i="13" s="1"/>
  <c r="CI100" i="13" s="1"/>
  <c r="CU100" i="13" s="1"/>
  <c r="BI100" i="13"/>
  <c r="AT100" i="13"/>
  <c r="AS100" i="13"/>
  <c r="AE100" i="13"/>
  <c r="AD100" i="13"/>
  <c r="S100" i="13"/>
  <c r="BH100" i="13" s="1"/>
  <c r="R100" i="13"/>
  <c r="Y100" i="13" s="1"/>
  <c r="Z100" i="13" s="1"/>
  <c r="N101" i="13"/>
  <c r="BD100" i="13" s="1"/>
  <c r="BE100" i="13" s="1"/>
  <c r="EJ99" i="13"/>
  <c r="EH99" i="13"/>
  <c r="DM99" i="13"/>
  <c r="DJ99" i="13"/>
  <c r="BU99" i="13"/>
  <c r="BV99" i="13" s="1"/>
  <c r="CI99" i="13" s="1"/>
  <c r="CU99" i="13" s="1"/>
  <c r="BI99" i="13"/>
  <c r="AT99" i="13"/>
  <c r="AS99" i="13"/>
  <c r="AE99" i="13"/>
  <c r="AD99" i="13"/>
  <c r="S99" i="13"/>
  <c r="W99" i="13" s="1"/>
  <c r="R99" i="13"/>
  <c r="T99" i="13" s="1"/>
  <c r="U99" i="13" s="1"/>
  <c r="N100" i="13"/>
  <c r="BD99" i="13" s="1"/>
  <c r="EJ98" i="13"/>
  <c r="EH98" i="13"/>
  <c r="DM98" i="13"/>
  <c r="DJ98" i="13"/>
  <c r="BU98" i="13"/>
  <c r="BV98" i="13" s="1"/>
  <c r="CI98" i="13" s="1"/>
  <c r="CU98" i="13" s="1"/>
  <c r="BI98" i="13"/>
  <c r="AT98" i="13"/>
  <c r="AS98" i="13"/>
  <c r="AE98" i="13"/>
  <c r="AD98" i="13"/>
  <c r="S98" i="13"/>
  <c r="BH98" i="13" s="1"/>
  <c r="R98" i="13"/>
  <c r="Y98" i="13" s="1"/>
  <c r="Z98" i="13" s="1"/>
  <c r="N99" i="13"/>
  <c r="BD98" i="13" s="1"/>
  <c r="EJ97" i="13"/>
  <c r="EH97" i="13"/>
  <c r="DM97" i="13"/>
  <c r="DJ97" i="13"/>
  <c r="BU97" i="13"/>
  <c r="BV97" i="13" s="1"/>
  <c r="CI97" i="13" s="1"/>
  <c r="CU97" i="13" s="1"/>
  <c r="BI97" i="13"/>
  <c r="AT97" i="13"/>
  <c r="AS97" i="13"/>
  <c r="AE97" i="13"/>
  <c r="AD97" i="13"/>
  <c r="S97" i="13"/>
  <c r="BH97" i="13" s="1"/>
  <c r="R97" i="13"/>
  <c r="N98" i="13"/>
  <c r="BD97" i="13" s="1"/>
  <c r="BE97" i="13" s="1"/>
  <c r="EJ96" i="13"/>
  <c r="EH96" i="13"/>
  <c r="DM96" i="13"/>
  <c r="DJ96" i="13"/>
  <c r="BU96" i="13"/>
  <c r="BV96" i="13" s="1"/>
  <c r="CI96" i="13" s="1"/>
  <c r="CU96" i="13" s="1"/>
  <c r="BI96" i="13"/>
  <c r="AT96" i="13"/>
  <c r="AS96" i="13"/>
  <c r="AE96" i="13"/>
  <c r="AD96" i="13"/>
  <c r="S96" i="13"/>
  <c r="W96" i="13" s="1"/>
  <c r="R96" i="13"/>
  <c r="Y96" i="13" s="1"/>
  <c r="N97" i="13"/>
  <c r="BD96" i="13" s="1"/>
  <c r="EJ95" i="13"/>
  <c r="EH95" i="13"/>
  <c r="DM95" i="13"/>
  <c r="DJ95" i="13"/>
  <c r="BV95" i="13"/>
  <c r="CI95" i="13" s="1"/>
  <c r="CU95" i="13" s="1"/>
  <c r="BU95" i="13"/>
  <c r="BI95" i="13"/>
  <c r="AT95" i="13"/>
  <c r="AS95" i="13"/>
  <c r="AE95" i="13"/>
  <c r="AD95" i="13"/>
  <c r="S95" i="13"/>
  <c r="BH95" i="13" s="1"/>
  <c r="R95" i="13"/>
  <c r="Y95" i="13" s="1"/>
  <c r="N96" i="13"/>
  <c r="BD95" i="13" s="1"/>
  <c r="EJ94" i="13"/>
  <c r="EH94" i="13"/>
  <c r="DM94" i="13"/>
  <c r="DJ94" i="13"/>
  <c r="BU94" i="13"/>
  <c r="BV94" i="13" s="1"/>
  <c r="CI94" i="13" s="1"/>
  <c r="CU94" i="13" s="1"/>
  <c r="BI94" i="13"/>
  <c r="AT94" i="13"/>
  <c r="AS94" i="13"/>
  <c r="AE94" i="13"/>
  <c r="AD94" i="13"/>
  <c r="S94" i="13"/>
  <c r="W94" i="13" s="1"/>
  <c r="R94" i="13"/>
  <c r="N95" i="13"/>
  <c r="BD94" i="13" s="1"/>
  <c r="EJ93" i="13"/>
  <c r="EH93" i="13"/>
  <c r="DM93" i="13"/>
  <c r="DJ93" i="13"/>
  <c r="BU93" i="13"/>
  <c r="BV93" i="13" s="1"/>
  <c r="CI93" i="13" s="1"/>
  <c r="CU93" i="13" s="1"/>
  <c r="BI93" i="13"/>
  <c r="AT93" i="13"/>
  <c r="AS93" i="13"/>
  <c r="AE93" i="13"/>
  <c r="AD93" i="13"/>
  <c r="S93" i="13"/>
  <c r="AN93" i="13" s="1"/>
  <c r="R93" i="13"/>
  <c r="N94" i="13"/>
  <c r="BD93" i="13" s="1"/>
  <c r="BP93" i="13" s="1"/>
  <c r="CD93" i="13" s="1"/>
  <c r="CP93" i="13" s="1"/>
  <c r="EJ92" i="13"/>
  <c r="EH92" i="13"/>
  <c r="DM92" i="13"/>
  <c r="DJ92" i="13"/>
  <c r="BU92" i="13"/>
  <c r="BV92" i="13" s="1"/>
  <c r="CI92" i="13" s="1"/>
  <c r="CU92" i="13" s="1"/>
  <c r="BI92" i="13"/>
  <c r="AT92" i="13"/>
  <c r="AS92" i="13"/>
  <c r="AE92" i="13"/>
  <c r="AD92" i="13"/>
  <c r="S92" i="13"/>
  <c r="W92" i="13" s="1"/>
  <c r="R92" i="13"/>
  <c r="N93" i="13"/>
  <c r="BD92" i="13" s="1"/>
  <c r="BE92" i="13" s="1"/>
  <c r="EJ91" i="13"/>
  <c r="EH91" i="13"/>
  <c r="DM91" i="13"/>
  <c r="DJ91" i="13"/>
  <c r="BU91" i="13"/>
  <c r="BV91" i="13" s="1"/>
  <c r="CI91" i="13" s="1"/>
  <c r="CU91" i="13" s="1"/>
  <c r="BI91" i="13"/>
  <c r="AT91" i="13"/>
  <c r="AS91" i="13"/>
  <c r="AE91" i="13"/>
  <c r="AD91" i="13"/>
  <c r="S91" i="13"/>
  <c r="BH91" i="13" s="1"/>
  <c r="R91" i="13"/>
  <c r="N92" i="13"/>
  <c r="BD91" i="13" s="1"/>
  <c r="EJ90" i="13"/>
  <c r="EH90" i="13"/>
  <c r="DM90" i="13"/>
  <c r="DJ90" i="13"/>
  <c r="CU90" i="13"/>
  <c r="BU90" i="13"/>
  <c r="BV90" i="13" s="1"/>
  <c r="CI90" i="13" s="1"/>
  <c r="BI90" i="13"/>
  <c r="AT90" i="13"/>
  <c r="AS90" i="13"/>
  <c r="AE90" i="13"/>
  <c r="AD90" i="13"/>
  <c r="S90" i="13"/>
  <c r="BH90" i="13" s="1"/>
  <c r="R90" i="13"/>
  <c r="N91" i="13"/>
  <c r="BD90" i="13" s="1"/>
  <c r="EJ89" i="13"/>
  <c r="EH89" i="13"/>
  <c r="DM89" i="13"/>
  <c r="DJ89" i="13"/>
  <c r="BU89" i="13"/>
  <c r="BV89" i="13" s="1"/>
  <c r="CI89" i="13" s="1"/>
  <c r="CU89" i="13" s="1"/>
  <c r="BI89" i="13"/>
  <c r="AT89" i="13"/>
  <c r="AS89" i="13"/>
  <c r="AE89" i="13"/>
  <c r="AD89" i="13"/>
  <c r="S89" i="13"/>
  <c r="W89" i="13" s="1"/>
  <c r="R89" i="13"/>
  <c r="Y89" i="13" s="1"/>
  <c r="Z89" i="13" s="1"/>
  <c r="N90" i="13"/>
  <c r="BD89" i="13" s="1"/>
  <c r="EJ88" i="13"/>
  <c r="EH88" i="13"/>
  <c r="DM88" i="13"/>
  <c r="DJ88" i="13"/>
  <c r="BU88" i="13"/>
  <c r="BV88" i="13" s="1"/>
  <c r="CI88" i="13" s="1"/>
  <c r="CU88" i="13" s="1"/>
  <c r="BI88" i="13"/>
  <c r="AT88" i="13"/>
  <c r="AS88" i="13"/>
  <c r="AE88" i="13"/>
  <c r="AD88" i="13"/>
  <c r="S88" i="13"/>
  <c r="W88" i="13" s="1"/>
  <c r="R88" i="13"/>
  <c r="Y88" i="13" s="1"/>
  <c r="N89" i="13"/>
  <c r="BD88" i="13" s="1"/>
  <c r="EJ87" i="13"/>
  <c r="EH87" i="13"/>
  <c r="DM87" i="13"/>
  <c r="DJ87" i="13"/>
  <c r="BU87" i="13"/>
  <c r="BV87" i="13" s="1"/>
  <c r="CI87" i="13" s="1"/>
  <c r="CU87" i="13" s="1"/>
  <c r="BI87" i="13"/>
  <c r="AT87" i="13"/>
  <c r="AS87" i="13"/>
  <c r="AE87" i="13"/>
  <c r="AD87" i="13"/>
  <c r="S87" i="13"/>
  <c r="W87" i="13" s="1"/>
  <c r="R87" i="13"/>
  <c r="Y87" i="13" s="1"/>
  <c r="Z87" i="13" s="1"/>
  <c r="N88" i="13"/>
  <c r="BD87" i="13" s="1"/>
  <c r="BE87" i="13" s="1"/>
  <c r="EJ86" i="13"/>
  <c r="EH86" i="13"/>
  <c r="DM86" i="13"/>
  <c r="DJ86" i="13"/>
  <c r="BU86" i="13"/>
  <c r="BV86" i="13" s="1"/>
  <c r="CI86" i="13" s="1"/>
  <c r="CU86" i="13" s="1"/>
  <c r="BI86" i="13"/>
  <c r="AT86" i="13"/>
  <c r="AS86" i="13"/>
  <c r="AE86" i="13"/>
  <c r="AD86" i="13"/>
  <c r="S86" i="13"/>
  <c r="BH86" i="13" s="1"/>
  <c r="R86" i="13"/>
  <c r="N87" i="13"/>
  <c r="BD86" i="13" s="1"/>
  <c r="EJ85" i="13"/>
  <c r="EH85" i="13"/>
  <c r="DM85" i="13"/>
  <c r="DJ85" i="13"/>
  <c r="BU85" i="13"/>
  <c r="BV85" i="13" s="1"/>
  <c r="CI85" i="13" s="1"/>
  <c r="CU85" i="13" s="1"/>
  <c r="BI85" i="13"/>
  <c r="BD85" i="13"/>
  <c r="AT85" i="13"/>
  <c r="AS85" i="13"/>
  <c r="AE85" i="13"/>
  <c r="AD85" i="13"/>
  <c r="S85" i="13"/>
  <c r="AN85" i="13" s="1"/>
  <c r="R85" i="13"/>
  <c r="N86" i="13"/>
  <c r="EJ84" i="13"/>
  <c r="EH84" i="13"/>
  <c r="DM84" i="13"/>
  <c r="DJ84" i="13"/>
  <c r="BV84" i="13"/>
  <c r="CI84" i="13" s="1"/>
  <c r="CU84" i="13" s="1"/>
  <c r="BU84" i="13"/>
  <c r="BI84" i="13"/>
  <c r="AT84" i="13"/>
  <c r="AS84" i="13"/>
  <c r="AE84" i="13"/>
  <c r="AD84" i="13"/>
  <c r="S84" i="13"/>
  <c r="AN84" i="13" s="1"/>
  <c r="R84" i="13"/>
  <c r="Y84" i="13" s="1"/>
  <c r="N85" i="13"/>
  <c r="BD84" i="13" s="1"/>
  <c r="EJ83" i="13"/>
  <c r="EH83" i="13"/>
  <c r="DM83" i="13"/>
  <c r="DJ83" i="13"/>
  <c r="BU83" i="13"/>
  <c r="BV83" i="13" s="1"/>
  <c r="CI83" i="13" s="1"/>
  <c r="CU83" i="13" s="1"/>
  <c r="BI83" i="13"/>
  <c r="AT83" i="13"/>
  <c r="AS83" i="13"/>
  <c r="AE83" i="13"/>
  <c r="AD83" i="13"/>
  <c r="S83" i="13"/>
  <c r="BH83" i="13" s="1"/>
  <c r="R83" i="13"/>
  <c r="T83" i="13" s="1"/>
  <c r="N84" i="13"/>
  <c r="BD83" i="13" s="1"/>
  <c r="EJ82" i="13"/>
  <c r="EH82" i="13"/>
  <c r="DM82" i="13"/>
  <c r="DJ82" i="13"/>
  <c r="BU82" i="13"/>
  <c r="BV82" i="13" s="1"/>
  <c r="CI82" i="13" s="1"/>
  <c r="CU82" i="13" s="1"/>
  <c r="BI82" i="13"/>
  <c r="AT82" i="13"/>
  <c r="AS82" i="13"/>
  <c r="AN82" i="13"/>
  <c r="AO82" i="13" s="1"/>
  <c r="AE82" i="13"/>
  <c r="AD82" i="13"/>
  <c r="S82" i="13"/>
  <c r="BH82" i="13" s="1"/>
  <c r="R82" i="13"/>
  <c r="Y82" i="13" s="1"/>
  <c r="N83" i="13"/>
  <c r="BD82" i="13" s="1"/>
  <c r="EJ81" i="13"/>
  <c r="EH81" i="13"/>
  <c r="DM81" i="13"/>
  <c r="DJ81" i="13"/>
  <c r="BU81" i="13"/>
  <c r="BV81" i="13" s="1"/>
  <c r="CI81" i="13" s="1"/>
  <c r="CU81" i="13" s="1"/>
  <c r="BI81" i="13"/>
  <c r="AT81" i="13"/>
  <c r="AS81" i="13"/>
  <c r="AE81" i="13"/>
  <c r="AD81" i="13"/>
  <c r="S81" i="13"/>
  <c r="AN81" i="13" s="1"/>
  <c r="R81" i="13"/>
  <c r="N82" i="13"/>
  <c r="BD81" i="13" s="1"/>
  <c r="BE81" i="13" s="1"/>
  <c r="EJ80" i="13"/>
  <c r="EH80" i="13"/>
  <c r="DM80" i="13"/>
  <c r="DJ80" i="13"/>
  <c r="BV80" i="13"/>
  <c r="CI80" i="13" s="1"/>
  <c r="CU80" i="13" s="1"/>
  <c r="BU80" i="13"/>
  <c r="BI80" i="13"/>
  <c r="AT80" i="13"/>
  <c r="AS80" i="13"/>
  <c r="AE80" i="13"/>
  <c r="AD80" i="13"/>
  <c r="S80" i="13"/>
  <c r="AN80" i="13" s="1"/>
  <c r="AO80" i="13" s="1"/>
  <c r="R80" i="13"/>
  <c r="N81" i="13"/>
  <c r="BD80" i="13" s="1"/>
  <c r="EJ79" i="13"/>
  <c r="EH79" i="13"/>
  <c r="DM79" i="13"/>
  <c r="DJ79" i="13"/>
  <c r="BU79" i="13"/>
  <c r="BV79" i="13" s="1"/>
  <c r="CI79" i="13" s="1"/>
  <c r="CU79" i="13" s="1"/>
  <c r="BP79" i="13"/>
  <c r="CD79" i="13" s="1"/>
  <c r="CP79" i="13" s="1"/>
  <c r="BI79" i="13"/>
  <c r="AT79" i="13"/>
  <c r="AS79" i="13"/>
  <c r="AE79" i="13"/>
  <c r="AD79" i="13"/>
  <c r="S79" i="13"/>
  <c r="BH79" i="13" s="1"/>
  <c r="R79" i="13"/>
  <c r="Y79" i="13" s="1"/>
  <c r="N80" i="13"/>
  <c r="BD79" i="13" s="1"/>
  <c r="BE79" i="13" s="1"/>
  <c r="EJ78" i="13"/>
  <c r="EH78" i="13"/>
  <c r="DM78" i="13"/>
  <c r="DJ78" i="13"/>
  <c r="BU78" i="13"/>
  <c r="BV78" i="13" s="1"/>
  <c r="CI78" i="13" s="1"/>
  <c r="CU78" i="13" s="1"/>
  <c r="BI78" i="13"/>
  <c r="AT78" i="13"/>
  <c r="AS78" i="13"/>
  <c r="AE78" i="13"/>
  <c r="AD78" i="13"/>
  <c r="S78" i="13"/>
  <c r="AN78" i="13" s="1"/>
  <c r="R78" i="13"/>
  <c r="N79" i="13"/>
  <c r="BD78" i="13" s="1"/>
  <c r="BE78" i="13" s="1"/>
  <c r="EJ77" i="13"/>
  <c r="EH77" i="13"/>
  <c r="DM77" i="13"/>
  <c r="DJ77" i="13"/>
  <c r="BU77" i="13"/>
  <c r="BV77" i="13" s="1"/>
  <c r="CI77" i="13" s="1"/>
  <c r="CU77" i="13" s="1"/>
  <c r="BI77" i="13"/>
  <c r="BD77" i="13"/>
  <c r="AT77" i="13"/>
  <c r="AS77" i="13"/>
  <c r="AE77" i="13"/>
  <c r="AD77" i="13"/>
  <c r="S77" i="13"/>
  <c r="W77" i="13" s="1"/>
  <c r="R77" i="13"/>
  <c r="N78" i="13"/>
  <c r="EJ76" i="13"/>
  <c r="EH76" i="13"/>
  <c r="DM76" i="13"/>
  <c r="DJ76" i="13"/>
  <c r="BV76" i="13"/>
  <c r="CI76" i="13" s="1"/>
  <c r="CU76" i="13" s="1"/>
  <c r="BU76" i="13"/>
  <c r="BI76" i="13"/>
  <c r="AT76" i="13"/>
  <c r="AS76" i="13"/>
  <c r="AE76" i="13"/>
  <c r="AD76" i="13"/>
  <c r="S76" i="13"/>
  <c r="BH76" i="13" s="1"/>
  <c r="R76" i="13"/>
  <c r="Y76" i="13" s="1"/>
  <c r="N77" i="13"/>
  <c r="BD76" i="13" s="1"/>
  <c r="EJ75" i="13"/>
  <c r="EH75" i="13"/>
  <c r="DM75" i="13"/>
  <c r="DJ75" i="13"/>
  <c r="BU75" i="13"/>
  <c r="BV75" i="13" s="1"/>
  <c r="CI75" i="13" s="1"/>
  <c r="CU75" i="13" s="1"/>
  <c r="BI75" i="13"/>
  <c r="AT75" i="13"/>
  <c r="AS75" i="13"/>
  <c r="AE75" i="13"/>
  <c r="AD75" i="13"/>
  <c r="S75" i="13"/>
  <c r="BH75" i="13" s="1"/>
  <c r="R75" i="13"/>
  <c r="T75" i="13" s="1"/>
  <c r="V75" i="13" s="1"/>
  <c r="N76" i="13"/>
  <c r="BD75" i="13" s="1"/>
  <c r="EJ74" i="13"/>
  <c r="EH74" i="13"/>
  <c r="DM74" i="13"/>
  <c r="DJ74" i="13"/>
  <c r="BU74" i="13"/>
  <c r="BV74" i="13" s="1"/>
  <c r="CI74" i="13" s="1"/>
  <c r="CU74" i="13" s="1"/>
  <c r="BI74" i="13"/>
  <c r="BH74" i="13"/>
  <c r="AT74" i="13"/>
  <c r="AS74" i="13"/>
  <c r="AE74" i="13"/>
  <c r="AD74" i="13"/>
  <c r="S74" i="13"/>
  <c r="W74" i="13" s="1"/>
  <c r="R74" i="13"/>
  <c r="T74" i="13" s="1"/>
  <c r="V74" i="13" s="1"/>
  <c r="N75" i="13"/>
  <c r="BD74" i="13" s="1"/>
  <c r="EJ73" i="13"/>
  <c r="EH73" i="13"/>
  <c r="DM73" i="13"/>
  <c r="DJ73" i="13"/>
  <c r="BU73" i="13"/>
  <c r="BV73" i="13" s="1"/>
  <c r="CI73" i="13" s="1"/>
  <c r="CU73" i="13" s="1"/>
  <c r="BI73" i="13"/>
  <c r="AT73" i="13"/>
  <c r="AS73" i="13"/>
  <c r="AE73" i="13"/>
  <c r="AD73" i="13"/>
  <c r="S73" i="13"/>
  <c r="BH73" i="13" s="1"/>
  <c r="R73" i="13"/>
  <c r="Y73" i="13" s="1"/>
  <c r="Z73" i="13" s="1"/>
  <c r="N74" i="13"/>
  <c r="BD73" i="13" s="1"/>
  <c r="EJ72" i="13"/>
  <c r="EH72" i="13"/>
  <c r="DM72" i="13"/>
  <c r="DJ72" i="13"/>
  <c r="BU72" i="13"/>
  <c r="BV72" i="13" s="1"/>
  <c r="CI72" i="13" s="1"/>
  <c r="CU72" i="13" s="1"/>
  <c r="BI72" i="13"/>
  <c r="AT72" i="13"/>
  <c r="AS72" i="13"/>
  <c r="AE72" i="13"/>
  <c r="AD72" i="13"/>
  <c r="Y72" i="13"/>
  <c r="S72" i="13"/>
  <c r="W72" i="13" s="1"/>
  <c r="R72" i="13"/>
  <c r="N73" i="13"/>
  <c r="BD72" i="13" s="1"/>
  <c r="BP72" i="13" s="1"/>
  <c r="CD72" i="13" s="1"/>
  <c r="CP72" i="13" s="1"/>
  <c r="EJ71" i="13"/>
  <c r="EH71" i="13"/>
  <c r="DM71" i="13"/>
  <c r="DJ71" i="13"/>
  <c r="BU71" i="13"/>
  <c r="BV71" i="13" s="1"/>
  <c r="CI71" i="13" s="1"/>
  <c r="CU71" i="13" s="1"/>
  <c r="BI71" i="13"/>
  <c r="AT71" i="13"/>
  <c r="AS71" i="13"/>
  <c r="AE71" i="13"/>
  <c r="AD71" i="13"/>
  <c r="S71" i="13"/>
  <c r="BH71" i="13" s="1"/>
  <c r="R71" i="13"/>
  <c r="T71" i="13" s="1"/>
  <c r="N72" i="13"/>
  <c r="BD71" i="13" s="1"/>
  <c r="EJ70" i="13"/>
  <c r="EH70" i="13"/>
  <c r="DM70" i="13"/>
  <c r="DJ70" i="13"/>
  <c r="BU70" i="13"/>
  <c r="BV70" i="13" s="1"/>
  <c r="CI70" i="13" s="1"/>
  <c r="CU70" i="13" s="1"/>
  <c r="BI70" i="13"/>
  <c r="AT70" i="13"/>
  <c r="AS70" i="13"/>
  <c r="AE70" i="13"/>
  <c r="AD70" i="13"/>
  <c r="S70" i="13"/>
  <c r="BH70" i="13" s="1"/>
  <c r="R70" i="13"/>
  <c r="Y70" i="13" s="1"/>
  <c r="N71" i="13"/>
  <c r="BD70" i="13" s="1"/>
  <c r="EJ69" i="13"/>
  <c r="EH69" i="13"/>
  <c r="DM69" i="13"/>
  <c r="DJ69" i="13"/>
  <c r="BU69" i="13"/>
  <c r="BV69" i="13" s="1"/>
  <c r="CI69" i="13" s="1"/>
  <c r="CU69" i="13" s="1"/>
  <c r="BI69" i="13"/>
  <c r="AT69" i="13"/>
  <c r="AS69" i="13"/>
  <c r="AE69" i="13"/>
  <c r="AD69" i="13"/>
  <c r="S69" i="13"/>
  <c r="BH69" i="13" s="1"/>
  <c r="R69" i="13"/>
  <c r="N70" i="13"/>
  <c r="BD69" i="13" s="1"/>
  <c r="BE69" i="13" s="1"/>
  <c r="EJ68" i="13"/>
  <c r="EH68" i="13"/>
  <c r="DM68" i="13"/>
  <c r="DJ68" i="13"/>
  <c r="BU68" i="13"/>
  <c r="BV68" i="13" s="1"/>
  <c r="CI68" i="13" s="1"/>
  <c r="CU68" i="13" s="1"/>
  <c r="BI68" i="13"/>
  <c r="AT68" i="13"/>
  <c r="AS68" i="13"/>
  <c r="AE68" i="13"/>
  <c r="AD68" i="13"/>
  <c r="S68" i="13"/>
  <c r="BH68" i="13" s="1"/>
  <c r="R68" i="13"/>
  <c r="T68" i="13" s="1"/>
  <c r="N69" i="13"/>
  <c r="BD68" i="13" s="1"/>
  <c r="EJ67" i="13"/>
  <c r="EH67" i="13"/>
  <c r="DM67" i="13"/>
  <c r="DJ67" i="13"/>
  <c r="BU67" i="13"/>
  <c r="BV67" i="13" s="1"/>
  <c r="CI67" i="13" s="1"/>
  <c r="CU67" i="13" s="1"/>
  <c r="BI67" i="13"/>
  <c r="AT67" i="13"/>
  <c r="AS67" i="13"/>
  <c r="AE67" i="13"/>
  <c r="AD67" i="13"/>
  <c r="S67" i="13"/>
  <c r="AN67" i="13" s="1"/>
  <c r="AO67" i="13" s="1"/>
  <c r="R67" i="13"/>
  <c r="N68" i="13"/>
  <c r="BD67" i="13" s="1"/>
  <c r="BE67" i="13" s="1"/>
  <c r="EJ66" i="13"/>
  <c r="EH66" i="13"/>
  <c r="DM66" i="13"/>
  <c r="DJ66" i="13"/>
  <c r="BU66" i="13"/>
  <c r="BV66" i="13" s="1"/>
  <c r="CI66" i="13" s="1"/>
  <c r="CU66" i="13" s="1"/>
  <c r="BI66" i="13"/>
  <c r="AT66" i="13"/>
  <c r="AS66" i="13"/>
  <c r="AE66" i="13"/>
  <c r="AD66" i="13"/>
  <c r="S66" i="13"/>
  <c r="AN66" i="13" s="1"/>
  <c r="R66" i="13"/>
  <c r="T66" i="13" s="1"/>
  <c r="V66" i="13" s="1"/>
  <c r="N67" i="13"/>
  <c r="BD66" i="13" s="1"/>
  <c r="EJ65" i="13"/>
  <c r="EH65" i="13"/>
  <c r="DM65" i="13"/>
  <c r="DJ65" i="13"/>
  <c r="BU65" i="13"/>
  <c r="BV65" i="13" s="1"/>
  <c r="CI65" i="13" s="1"/>
  <c r="CU65" i="13" s="1"/>
  <c r="BP65" i="13"/>
  <c r="CD65" i="13" s="1"/>
  <c r="CP65" i="13" s="1"/>
  <c r="BI65" i="13"/>
  <c r="AT65" i="13"/>
  <c r="AS65" i="13"/>
  <c r="AE65" i="13"/>
  <c r="AD65" i="13"/>
  <c r="S65" i="13"/>
  <c r="BH65" i="13" s="1"/>
  <c r="R65" i="13"/>
  <c r="T65" i="13" s="1"/>
  <c r="N66" i="13"/>
  <c r="BD65" i="13" s="1"/>
  <c r="BE65" i="13" s="1"/>
  <c r="EJ64" i="13"/>
  <c r="EH64" i="13"/>
  <c r="DM64" i="13"/>
  <c r="DJ64" i="13"/>
  <c r="BU64" i="13"/>
  <c r="BV64" i="13" s="1"/>
  <c r="CI64" i="13" s="1"/>
  <c r="CU64" i="13" s="1"/>
  <c r="BI64" i="13"/>
  <c r="AT64" i="13"/>
  <c r="AS64" i="13"/>
  <c r="AE64" i="13"/>
  <c r="AD64" i="13"/>
  <c r="S64" i="13"/>
  <c r="BH64" i="13" s="1"/>
  <c r="R64" i="13"/>
  <c r="T64" i="13" s="1"/>
  <c r="U64" i="13" s="1"/>
  <c r="N65" i="13"/>
  <c r="BD64" i="13" s="1"/>
  <c r="EJ63" i="13"/>
  <c r="EH63" i="13"/>
  <c r="DM63" i="13"/>
  <c r="DJ63" i="13"/>
  <c r="BU63" i="13"/>
  <c r="BV63" i="13" s="1"/>
  <c r="CI63" i="13" s="1"/>
  <c r="CU63" i="13" s="1"/>
  <c r="BI63" i="13"/>
  <c r="BH63" i="13"/>
  <c r="AT63" i="13"/>
  <c r="AS63" i="13"/>
  <c r="AE63" i="13"/>
  <c r="AD63" i="13"/>
  <c r="S63" i="13"/>
  <c r="AN63" i="13" s="1"/>
  <c r="R63" i="13"/>
  <c r="N64" i="13"/>
  <c r="BD63" i="13" s="1"/>
  <c r="EJ62" i="13"/>
  <c r="EH62" i="13"/>
  <c r="DM62" i="13"/>
  <c r="DJ62" i="13"/>
  <c r="BU62" i="13"/>
  <c r="BV62" i="13" s="1"/>
  <c r="CI62" i="13" s="1"/>
  <c r="CU62" i="13" s="1"/>
  <c r="BI62" i="13"/>
  <c r="AT62" i="13"/>
  <c r="AS62" i="13"/>
  <c r="AN62" i="13"/>
  <c r="AO62" i="13" s="1"/>
  <c r="AE62" i="13"/>
  <c r="AD62" i="13"/>
  <c r="S62" i="13"/>
  <c r="BH62" i="13" s="1"/>
  <c r="R62" i="13"/>
  <c r="T62" i="13" s="1"/>
  <c r="N63" i="13"/>
  <c r="BD62" i="13" s="1"/>
  <c r="EJ61" i="13"/>
  <c r="EH61" i="13"/>
  <c r="DM61" i="13"/>
  <c r="DJ61" i="13"/>
  <c r="BU61" i="13"/>
  <c r="BV61" i="13" s="1"/>
  <c r="CI61" i="13" s="1"/>
  <c r="CU61" i="13" s="1"/>
  <c r="BI61" i="13"/>
  <c r="AT61" i="13"/>
  <c r="AS61" i="13"/>
  <c r="AE61" i="13"/>
  <c r="AD61" i="13"/>
  <c r="S61" i="13"/>
  <c r="W61" i="13" s="1"/>
  <c r="R61" i="13"/>
  <c r="Y61" i="13" s="1"/>
  <c r="Z61" i="13" s="1"/>
  <c r="N62" i="13"/>
  <c r="BD61" i="13" s="1"/>
  <c r="EJ60" i="13"/>
  <c r="EH60" i="13"/>
  <c r="DM60" i="13"/>
  <c r="DJ60" i="13"/>
  <c r="BU60" i="13"/>
  <c r="BV60" i="13" s="1"/>
  <c r="CI60" i="13" s="1"/>
  <c r="CU60" i="13" s="1"/>
  <c r="BI60" i="13"/>
  <c r="BD60" i="13"/>
  <c r="AT60" i="13"/>
  <c r="AS60" i="13"/>
  <c r="AE60" i="13"/>
  <c r="AD60" i="13"/>
  <c r="S60" i="13"/>
  <c r="W60" i="13" s="1"/>
  <c r="R60" i="13"/>
  <c r="N61" i="13"/>
  <c r="EJ59" i="13"/>
  <c r="EH59" i="13"/>
  <c r="DM59" i="13"/>
  <c r="DJ59" i="13"/>
  <c r="BV59" i="13"/>
  <c r="CI59" i="13" s="1"/>
  <c r="CU59" i="13" s="1"/>
  <c r="BU59" i="13"/>
  <c r="BI59" i="13"/>
  <c r="AT59" i="13"/>
  <c r="AS59" i="13"/>
  <c r="AE59" i="13"/>
  <c r="AD59" i="13"/>
  <c r="Y59" i="13"/>
  <c r="Z59" i="13" s="1"/>
  <c r="S59" i="13"/>
  <c r="W59" i="13" s="1"/>
  <c r="R59" i="13"/>
  <c r="N60" i="13"/>
  <c r="BD59" i="13" s="1"/>
  <c r="EJ58" i="13"/>
  <c r="EH58" i="13"/>
  <c r="DM58" i="13"/>
  <c r="DJ58" i="13"/>
  <c r="BU58" i="13"/>
  <c r="BV58" i="13" s="1"/>
  <c r="CI58" i="13" s="1"/>
  <c r="CU58" i="13" s="1"/>
  <c r="BI58" i="13"/>
  <c r="AT58" i="13"/>
  <c r="AS58" i="13"/>
  <c r="AE58" i="13"/>
  <c r="AD58" i="13"/>
  <c r="S58" i="13"/>
  <c r="W58" i="13" s="1"/>
  <c r="R58" i="13"/>
  <c r="N59" i="13"/>
  <c r="BD58" i="13" s="1"/>
  <c r="BP58" i="13" s="1"/>
  <c r="CD58" i="13" s="1"/>
  <c r="CP58" i="13" s="1"/>
  <c r="EJ57" i="13"/>
  <c r="EH57" i="13"/>
  <c r="DM57" i="13"/>
  <c r="DJ57" i="13"/>
  <c r="BU57" i="13"/>
  <c r="BV57" i="13" s="1"/>
  <c r="CI57" i="13" s="1"/>
  <c r="CU57" i="13" s="1"/>
  <c r="BI57" i="13"/>
  <c r="BD57" i="13"/>
  <c r="AT57" i="13"/>
  <c r="AS57" i="13"/>
  <c r="AE57" i="13"/>
  <c r="AD57" i="13"/>
  <c r="S57" i="13"/>
  <c r="W57" i="13" s="1"/>
  <c r="R57" i="13"/>
  <c r="N58" i="13"/>
  <c r="EJ56" i="13"/>
  <c r="EH56" i="13"/>
  <c r="DM56" i="13"/>
  <c r="DJ56" i="13"/>
  <c r="BU56" i="13"/>
  <c r="BV56" i="13" s="1"/>
  <c r="CI56" i="13" s="1"/>
  <c r="CU56" i="13" s="1"/>
  <c r="BI56" i="13"/>
  <c r="AT56" i="13"/>
  <c r="AS56" i="13"/>
  <c r="AE56" i="13"/>
  <c r="AD56" i="13"/>
  <c r="S56" i="13"/>
  <c r="BH56" i="13" s="1"/>
  <c r="R56" i="13"/>
  <c r="Y56" i="13" s="1"/>
  <c r="Z56" i="13" s="1"/>
  <c r="N57" i="13"/>
  <c r="BD56" i="13" s="1"/>
  <c r="EJ55" i="13"/>
  <c r="EH55" i="13"/>
  <c r="DM55" i="13"/>
  <c r="DJ55" i="13"/>
  <c r="BU55" i="13"/>
  <c r="BV55" i="13" s="1"/>
  <c r="CI55" i="13" s="1"/>
  <c r="CU55" i="13" s="1"/>
  <c r="BI55" i="13"/>
  <c r="AT55" i="13"/>
  <c r="AS55" i="13"/>
  <c r="AE55" i="13"/>
  <c r="AD55" i="13"/>
  <c r="S55" i="13"/>
  <c r="W55" i="13" s="1"/>
  <c r="R55" i="13"/>
  <c r="N56" i="13"/>
  <c r="BD55" i="13" s="1"/>
  <c r="BE55" i="13" s="1"/>
  <c r="EJ54" i="13"/>
  <c r="EH54" i="13"/>
  <c r="DM54" i="13"/>
  <c r="DJ54" i="13"/>
  <c r="BU54" i="13"/>
  <c r="BV54" i="13" s="1"/>
  <c r="CI54" i="13" s="1"/>
  <c r="CU54" i="13" s="1"/>
  <c r="BP54" i="13"/>
  <c r="CD54" i="13" s="1"/>
  <c r="CP54" i="13" s="1"/>
  <c r="BI54" i="13"/>
  <c r="AT54" i="13"/>
  <c r="AS54" i="13"/>
  <c r="AE54" i="13"/>
  <c r="AD54" i="13"/>
  <c r="Y54" i="13"/>
  <c r="S54" i="13"/>
  <c r="BH54" i="13" s="1"/>
  <c r="R54" i="13"/>
  <c r="N55" i="13"/>
  <c r="BD54" i="13" s="1"/>
  <c r="BE54" i="13" s="1"/>
  <c r="EJ53" i="13"/>
  <c r="EH53" i="13"/>
  <c r="DM53" i="13"/>
  <c r="DJ53" i="13"/>
  <c r="BU53" i="13"/>
  <c r="BV53" i="13" s="1"/>
  <c r="CI53" i="13" s="1"/>
  <c r="CU53" i="13" s="1"/>
  <c r="BP53" i="13"/>
  <c r="CD53" i="13" s="1"/>
  <c r="CP53" i="13" s="1"/>
  <c r="BI53" i="13"/>
  <c r="AT53" i="13"/>
  <c r="AS53" i="13"/>
  <c r="AE53" i="13"/>
  <c r="AD53" i="13"/>
  <c r="S53" i="13"/>
  <c r="W53" i="13" s="1"/>
  <c r="R53" i="13"/>
  <c r="Y53" i="13" s="1"/>
  <c r="Z53" i="13" s="1"/>
  <c r="N54" i="13"/>
  <c r="BD53" i="13" s="1"/>
  <c r="BE53" i="13" s="1"/>
  <c r="EJ52" i="13"/>
  <c r="EH52" i="13"/>
  <c r="DM52" i="13"/>
  <c r="DJ52" i="13"/>
  <c r="BU52" i="13"/>
  <c r="BV52" i="13" s="1"/>
  <c r="CI52" i="13" s="1"/>
  <c r="CU52" i="13" s="1"/>
  <c r="BI52" i="13"/>
  <c r="AT52" i="13"/>
  <c r="AS52" i="13"/>
  <c r="AE52" i="13"/>
  <c r="AD52" i="13"/>
  <c r="S52" i="13"/>
  <c r="BH52" i="13" s="1"/>
  <c r="R52" i="13"/>
  <c r="Y52" i="13" s="1"/>
  <c r="N53" i="13"/>
  <c r="BD52" i="13" s="1"/>
  <c r="EJ51" i="13"/>
  <c r="EH51" i="13"/>
  <c r="DM51" i="13"/>
  <c r="DJ51" i="13"/>
  <c r="BU51" i="13"/>
  <c r="BV51" i="13" s="1"/>
  <c r="CI51" i="13" s="1"/>
  <c r="CU51" i="13" s="1"/>
  <c r="BI51" i="13"/>
  <c r="AT51" i="13"/>
  <c r="AS51" i="13"/>
  <c r="AE51" i="13"/>
  <c r="AD51" i="13"/>
  <c r="S51" i="13"/>
  <c r="AN51" i="13" s="1"/>
  <c r="R51" i="13"/>
  <c r="Y51" i="13" s="1"/>
  <c r="Z51" i="13" s="1"/>
  <c r="N52" i="13"/>
  <c r="BD51" i="13" s="1"/>
  <c r="BP51" i="13" s="1"/>
  <c r="CD51" i="13" s="1"/>
  <c r="CP51" i="13" s="1"/>
  <c r="EJ50" i="13"/>
  <c r="EH50" i="13"/>
  <c r="DM50" i="13"/>
  <c r="DJ50" i="13"/>
  <c r="BU50" i="13"/>
  <c r="BV50" i="13" s="1"/>
  <c r="CI50" i="13" s="1"/>
  <c r="CU50" i="13" s="1"/>
  <c r="BI50" i="13"/>
  <c r="BD50" i="13"/>
  <c r="AT50" i="13"/>
  <c r="AS50" i="13"/>
  <c r="AE50" i="13"/>
  <c r="AD50" i="13"/>
  <c r="S50" i="13"/>
  <c r="BH50" i="13" s="1"/>
  <c r="R50" i="13"/>
  <c r="N51" i="13"/>
  <c r="EJ49" i="13"/>
  <c r="EH49" i="13"/>
  <c r="DM49" i="13"/>
  <c r="DJ49" i="13"/>
  <c r="BU49" i="13"/>
  <c r="BV49" i="13" s="1"/>
  <c r="CI49" i="13" s="1"/>
  <c r="CU49" i="13" s="1"/>
  <c r="BI49" i="13"/>
  <c r="AT49" i="13"/>
  <c r="AS49" i="13"/>
  <c r="AE49" i="13"/>
  <c r="AD49" i="13"/>
  <c r="S49" i="13"/>
  <c r="AN49" i="13" s="1"/>
  <c r="AO49" i="13" s="1"/>
  <c r="R49" i="13"/>
  <c r="N50" i="13"/>
  <c r="BD49" i="13" s="1"/>
  <c r="EJ48" i="13"/>
  <c r="EH48" i="13"/>
  <c r="DM48" i="13"/>
  <c r="DJ48" i="13"/>
  <c r="BU48" i="13"/>
  <c r="BV48" i="13" s="1"/>
  <c r="CI48" i="13" s="1"/>
  <c r="CU48" i="13" s="1"/>
  <c r="BI48" i="13"/>
  <c r="AT48" i="13"/>
  <c r="AS48" i="13"/>
  <c r="AE48" i="13"/>
  <c r="AD48" i="13"/>
  <c r="S48" i="13"/>
  <c r="W48" i="13" s="1"/>
  <c r="R48" i="13"/>
  <c r="T48" i="13" s="1"/>
  <c r="N49" i="13"/>
  <c r="BD48" i="13" s="1"/>
  <c r="EJ47" i="13"/>
  <c r="EH47" i="13"/>
  <c r="DM47" i="13"/>
  <c r="DJ47" i="13"/>
  <c r="BU47" i="13"/>
  <c r="BV47" i="13" s="1"/>
  <c r="CI47" i="13" s="1"/>
  <c r="CU47" i="13" s="1"/>
  <c r="BI47" i="13"/>
  <c r="BH47" i="13"/>
  <c r="AT47" i="13"/>
  <c r="AS47" i="13"/>
  <c r="AE47" i="13"/>
  <c r="AD47" i="13"/>
  <c r="S47" i="13"/>
  <c r="AN47" i="13" s="1"/>
  <c r="R47" i="13"/>
  <c r="N48" i="13"/>
  <c r="BD47" i="13" s="1"/>
  <c r="EJ46" i="13"/>
  <c r="EH46" i="13"/>
  <c r="DM46" i="13"/>
  <c r="DJ46" i="13"/>
  <c r="BU46" i="13"/>
  <c r="BV46" i="13" s="1"/>
  <c r="CI46" i="13" s="1"/>
  <c r="CU46" i="13" s="1"/>
  <c r="BI46" i="13"/>
  <c r="AT46" i="13"/>
  <c r="AS46" i="13"/>
  <c r="AN46" i="13"/>
  <c r="AO46" i="13" s="1"/>
  <c r="AE46" i="13"/>
  <c r="AD46" i="13"/>
  <c r="S46" i="13"/>
  <c r="BH46" i="13" s="1"/>
  <c r="R46" i="13"/>
  <c r="N47" i="13"/>
  <c r="BD46" i="13" s="1"/>
  <c r="EJ45" i="13"/>
  <c r="EH45" i="13"/>
  <c r="DM45" i="13"/>
  <c r="DJ45" i="13"/>
  <c r="BV45" i="13"/>
  <c r="CI45" i="13" s="1"/>
  <c r="CU45" i="13" s="1"/>
  <c r="BU45" i="13"/>
  <c r="BI45" i="13"/>
  <c r="AT45" i="13"/>
  <c r="AS45" i="13"/>
  <c r="AE45" i="13"/>
  <c r="AD45" i="13"/>
  <c r="S45" i="13"/>
  <c r="W45" i="13" s="1"/>
  <c r="R45" i="13"/>
  <c r="Y45" i="13" s="1"/>
  <c r="Z45" i="13" s="1"/>
  <c r="N46" i="13"/>
  <c r="BD45" i="13" s="1"/>
  <c r="EJ44" i="13"/>
  <c r="EH44" i="13"/>
  <c r="DM44" i="13"/>
  <c r="DJ44" i="13"/>
  <c r="BU44" i="13"/>
  <c r="BV44" i="13" s="1"/>
  <c r="CI44" i="13" s="1"/>
  <c r="CU44" i="13" s="1"/>
  <c r="BI44" i="13"/>
  <c r="AT44" i="13"/>
  <c r="AS44" i="13"/>
  <c r="AE44" i="13"/>
  <c r="AD44" i="13"/>
  <c r="S44" i="13"/>
  <c r="W44" i="13" s="1"/>
  <c r="R44" i="13"/>
  <c r="N45" i="13"/>
  <c r="BD44" i="13" s="1"/>
  <c r="EJ43" i="13"/>
  <c r="EH43" i="13"/>
  <c r="DM43" i="13"/>
  <c r="DJ43" i="13"/>
  <c r="BU43" i="13"/>
  <c r="BV43" i="13" s="1"/>
  <c r="CI43" i="13" s="1"/>
  <c r="CU43" i="13" s="1"/>
  <c r="BI43" i="13"/>
  <c r="AT43" i="13"/>
  <c r="AS43" i="13"/>
  <c r="AE43" i="13"/>
  <c r="AD43" i="13"/>
  <c r="S43" i="13"/>
  <c r="W43" i="13" s="1"/>
  <c r="R43" i="13"/>
  <c r="Y43" i="13" s="1"/>
  <c r="Z43" i="13" s="1"/>
  <c r="N44" i="13"/>
  <c r="BD43" i="13" s="1"/>
  <c r="EJ42" i="13"/>
  <c r="EH42" i="13"/>
  <c r="DM42" i="13"/>
  <c r="DJ42" i="13"/>
  <c r="BU42" i="13"/>
  <c r="BV42" i="13" s="1"/>
  <c r="CI42" i="13" s="1"/>
  <c r="CU42" i="13" s="1"/>
  <c r="BI42" i="13"/>
  <c r="AT42" i="13"/>
  <c r="AS42" i="13"/>
  <c r="AE42" i="13"/>
  <c r="AD42" i="13"/>
  <c r="S42" i="13"/>
  <c r="W42" i="13" s="1"/>
  <c r="R42" i="13"/>
  <c r="N43" i="13"/>
  <c r="BD42" i="13" s="1"/>
  <c r="EJ41" i="13"/>
  <c r="EH41" i="13"/>
  <c r="DM41" i="13"/>
  <c r="DJ41" i="13"/>
  <c r="CI41" i="13"/>
  <c r="CU41" i="13" s="1"/>
  <c r="BU41" i="13"/>
  <c r="BV41" i="13" s="1"/>
  <c r="BI41" i="13"/>
  <c r="AT41" i="13"/>
  <c r="AS41" i="13"/>
  <c r="AE41" i="13"/>
  <c r="AD41" i="13"/>
  <c r="S41" i="13"/>
  <c r="W41" i="13" s="1"/>
  <c r="R41" i="13"/>
  <c r="N42" i="13"/>
  <c r="BD41" i="13" s="1"/>
  <c r="EJ40" i="13"/>
  <c r="EH40" i="13"/>
  <c r="DM40" i="13"/>
  <c r="DJ40" i="13"/>
  <c r="BU40" i="13"/>
  <c r="BV40" i="13" s="1"/>
  <c r="CI40" i="13" s="1"/>
  <c r="CU40" i="13" s="1"/>
  <c r="BI40" i="13"/>
  <c r="AT40" i="13"/>
  <c r="AS40" i="13"/>
  <c r="AE40" i="13"/>
  <c r="AD40" i="13"/>
  <c r="S40" i="13"/>
  <c r="BH40" i="13" s="1"/>
  <c r="R40" i="13"/>
  <c r="T40" i="13" s="1"/>
  <c r="N41" i="13"/>
  <c r="BD40" i="13" s="1"/>
  <c r="EJ39" i="13"/>
  <c r="EH39" i="13"/>
  <c r="DM39" i="13"/>
  <c r="DJ39" i="13"/>
  <c r="BU39" i="13"/>
  <c r="BV39" i="13" s="1"/>
  <c r="CI39" i="13" s="1"/>
  <c r="CU39" i="13" s="1"/>
  <c r="BI39" i="13"/>
  <c r="AT39" i="13"/>
  <c r="AS39" i="13"/>
  <c r="AE39" i="13"/>
  <c r="AD39" i="13"/>
  <c r="S39" i="13"/>
  <c r="AN39" i="13" s="1"/>
  <c r="R39" i="13"/>
  <c r="N40" i="13"/>
  <c r="BD39" i="13" s="1"/>
  <c r="BP39" i="13" s="1"/>
  <c r="CD39" i="13" s="1"/>
  <c r="CP39" i="13" s="1"/>
  <c r="EJ38" i="13"/>
  <c r="EH38" i="13"/>
  <c r="DM38" i="13"/>
  <c r="DJ38" i="13"/>
  <c r="BU38" i="13"/>
  <c r="BV38" i="13" s="1"/>
  <c r="CI38" i="13" s="1"/>
  <c r="CU38" i="13" s="1"/>
  <c r="BI38" i="13"/>
  <c r="AT38" i="13"/>
  <c r="AS38" i="13"/>
  <c r="AN38" i="13"/>
  <c r="AE38" i="13"/>
  <c r="AD38" i="13"/>
  <c r="S38" i="13"/>
  <c r="BH38" i="13" s="1"/>
  <c r="R38" i="13"/>
  <c r="N39" i="13"/>
  <c r="BD38" i="13" s="1"/>
  <c r="EJ37" i="13"/>
  <c r="EH37" i="13"/>
  <c r="DM37" i="13"/>
  <c r="DJ37" i="13"/>
  <c r="BV37" i="13"/>
  <c r="CI37" i="13" s="1"/>
  <c r="CU37" i="13" s="1"/>
  <c r="BU37" i="13"/>
  <c r="BI37" i="13"/>
  <c r="AT37" i="13"/>
  <c r="AS37" i="13"/>
  <c r="AE37" i="13"/>
  <c r="AD37" i="13"/>
  <c r="S37" i="13"/>
  <c r="BH37" i="13" s="1"/>
  <c r="R37" i="13"/>
  <c r="N38" i="13"/>
  <c r="BD37" i="13" s="1"/>
  <c r="BE37" i="13" s="1"/>
  <c r="EJ36" i="13"/>
  <c r="EH36" i="13"/>
  <c r="DM36" i="13"/>
  <c r="DJ36" i="13"/>
  <c r="BU36" i="13"/>
  <c r="BV36" i="13" s="1"/>
  <c r="CI36" i="13" s="1"/>
  <c r="CU36" i="13" s="1"/>
  <c r="BI36" i="13"/>
  <c r="AT36" i="13"/>
  <c r="AS36" i="13"/>
  <c r="AE36" i="13"/>
  <c r="AD36" i="13"/>
  <c r="S36" i="13"/>
  <c r="BH36" i="13" s="1"/>
  <c r="R36" i="13"/>
  <c r="N37" i="13"/>
  <c r="BD36" i="13" s="1"/>
  <c r="EJ35" i="13"/>
  <c r="EH35" i="13"/>
  <c r="DM35" i="13"/>
  <c r="DJ35" i="13"/>
  <c r="BU35" i="13"/>
  <c r="BV35" i="13" s="1"/>
  <c r="CI35" i="13" s="1"/>
  <c r="CU35" i="13" s="1"/>
  <c r="BI35" i="13"/>
  <c r="AT35" i="13"/>
  <c r="AS35" i="13"/>
  <c r="AE35" i="13"/>
  <c r="AD35" i="13"/>
  <c r="S35" i="13"/>
  <c r="W35" i="13" s="1"/>
  <c r="R35" i="13"/>
  <c r="N36" i="13"/>
  <c r="BD35" i="13" s="1"/>
  <c r="BE35" i="13" s="1"/>
  <c r="EJ34" i="13"/>
  <c r="EH34" i="13"/>
  <c r="DM34" i="13"/>
  <c r="DJ34" i="13"/>
  <c r="BU34" i="13"/>
  <c r="BV34" i="13" s="1"/>
  <c r="CI34" i="13" s="1"/>
  <c r="CU34" i="13" s="1"/>
  <c r="BI34" i="13"/>
  <c r="AT34" i="13"/>
  <c r="AS34" i="13"/>
  <c r="AE34" i="13"/>
  <c r="AD34" i="13"/>
  <c r="S34" i="13"/>
  <c r="BH34" i="13" s="1"/>
  <c r="R34" i="13"/>
  <c r="T34" i="13" s="1"/>
  <c r="N35" i="13"/>
  <c r="BD34" i="13" s="1"/>
  <c r="BP34" i="13" s="1"/>
  <c r="CD34" i="13" s="1"/>
  <c r="CP34" i="13" s="1"/>
  <c r="EJ33" i="13"/>
  <c r="EH33" i="13"/>
  <c r="DM33" i="13"/>
  <c r="DJ33" i="13"/>
  <c r="BU33" i="13"/>
  <c r="BV33" i="13" s="1"/>
  <c r="CI33" i="13" s="1"/>
  <c r="CU33" i="13" s="1"/>
  <c r="BI33" i="13"/>
  <c r="AT33" i="13"/>
  <c r="AS33" i="13"/>
  <c r="AE33" i="13"/>
  <c r="AD33" i="13"/>
  <c r="S33" i="13"/>
  <c r="W33" i="13" s="1"/>
  <c r="R33" i="13"/>
  <c r="Y33" i="13" s="1"/>
  <c r="Z33" i="13" s="1"/>
  <c r="N34" i="13"/>
  <c r="BD33" i="13" s="1"/>
  <c r="EJ32" i="13"/>
  <c r="EH32" i="13"/>
  <c r="DM32" i="13"/>
  <c r="DJ32" i="13"/>
  <c r="BU32" i="13"/>
  <c r="BV32" i="13" s="1"/>
  <c r="CI32" i="13" s="1"/>
  <c r="CU32" i="13" s="1"/>
  <c r="BI32" i="13"/>
  <c r="AT32" i="13"/>
  <c r="AS32" i="13"/>
  <c r="AE32" i="13"/>
  <c r="AD32" i="13"/>
  <c r="S32" i="13"/>
  <c r="BH32" i="13" s="1"/>
  <c r="R32" i="13"/>
  <c r="Y32" i="13" s="1"/>
  <c r="N33" i="13"/>
  <c r="BD32" i="13" s="1"/>
  <c r="EJ31" i="13"/>
  <c r="EH31" i="13"/>
  <c r="DM31" i="13"/>
  <c r="DJ31" i="13"/>
  <c r="BU31" i="13"/>
  <c r="BV31" i="13" s="1"/>
  <c r="CI31" i="13" s="1"/>
  <c r="CU31" i="13" s="1"/>
  <c r="BI31" i="13"/>
  <c r="AT31" i="13"/>
  <c r="AS31" i="13"/>
  <c r="AE31" i="13"/>
  <c r="AD31" i="13"/>
  <c r="S31" i="13"/>
  <c r="BH31" i="13" s="1"/>
  <c r="R31" i="13"/>
  <c r="T31" i="13" s="1"/>
  <c r="N32" i="13"/>
  <c r="BD31" i="13" s="1"/>
  <c r="EJ30" i="13"/>
  <c r="EH30" i="13"/>
  <c r="DM30" i="13"/>
  <c r="DJ30" i="13"/>
  <c r="BU30" i="13"/>
  <c r="BV30" i="13" s="1"/>
  <c r="CI30" i="13" s="1"/>
  <c r="CU30" i="13" s="1"/>
  <c r="BI30" i="13"/>
  <c r="AT30" i="13"/>
  <c r="AS30" i="13"/>
  <c r="AE30" i="13"/>
  <c r="AD30" i="13"/>
  <c r="S30" i="13"/>
  <c r="AN30" i="13" s="1"/>
  <c r="R30" i="13"/>
  <c r="Y30" i="13" s="1"/>
  <c r="N31" i="13"/>
  <c r="BD30" i="13" s="1"/>
  <c r="BE30" i="13" s="1"/>
  <c r="EJ29" i="13"/>
  <c r="EH29" i="13"/>
  <c r="DM29" i="13"/>
  <c r="DJ29" i="13"/>
  <c r="BU29" i="13"/>
  <c r="BV29" i="13" s="1"/>
  <c r="CI29" i="13" s="1"/>
  <c r="CU29" i="13" s="1"/>
  <c r="BI29" i="13"/>
  <c r="AT29" i="13"/>
  <c r="AS29" i="13"/>
  <c r="AE29" i="13"/>
  <c r="AD29" i="13"/>
  <c r="S29" i="13"/>
  <c r="W29" i="13" s="1"/>
  <c r="R29" i="13"/>
  <c r="Y29" i="13" s="1"/>
  <c r="Z29" i="13" s="1"/>
  <c r="N30" i="13"/>
  <c r="BD29" i="13" s="1"/>
  <c r="EJ28" i="13"/>
  <c r="EH28" i="13"/>
  <c r="DM28" i="13"/>
  <c r="DJ28" i="13"/>
  <c r="BU28" i="13"/>
  <c r="BV28" i="13" s="1"/>
  <c r="CI28" i="13" s="1"/>
  <c r="CU28" i="13" s="1"/>
  <c r="BI28" i="13"/>
  <c r="AT28" i="13"/>
  <c r="AS28" i="13"/>
  <c r="AE28" i="13"/>
  <c r="AD28" i="13"/>
  <c r="S28" i="13"/>
  <c r="R28" i="13"/>
  <c r="N29" i="13"/>
  <c r="BD28" i="13" s="1"/>
  <c r="BE28" i="13" s="1"/>
  <c r="EJ27" i="13"/>
  <c r="EH27" i="13"/>
  <c r="DM27" i="13"/>
  <c r="DJ27" i="13"/>
  <c r="BU27" i="13"/>
  <c r="BV27" i="13" s="1"/>
  <c r="CI27" i="13" s="1"/>
  <c r="CU27" i="13" s="1"/>
  <c r="BI27" i="13"/>
  <c r="AT27" i="13"/>
  <c r="AS27" i="13"/>
  <c r="AE27" i="13"/>
  <c r="AD27" i="13"/>
  <c r="S27" i="13"/>
  <c r="AN27" i="13" s="1"/>
  <c r="R27" i="13"/>
  <c r="N28" i="13"/>
  <c r="BD27" i="13" s="1"/>
  <c r="EJ26" i="13"/>
  <c r="EH26" i="13"/>
  <c r="DM26" i="13"/>
  <c r="DJ26" i="13"/>
  <c r="BU26" i="13"/>
  <c r="BV26" i="13" s="1"/>
  <c r="CI26" i="13" s="1"/>
  <c r="CU26" i="13" s="1"/>
  <c r="BI26" i="13"/>
  <c r="AT26" i="13"/>
  <c r="AS26" i="13"/>
  <c r="AE26" i="13"/>
  <c r="AD26" i="13"/>
  <c r="S26" i="13"/>
  <c r="W26" i="13" s="1"/>
  <c r="R26" i="13"/>
  <c r="N27" i="13"/>
  <c r="BD26" i="13" s="1"/>
  <c r="EJ25" i="13"/>
  <c r="EH25" i="13"/>
  <c r="DM25" i="13"/>
  <c r="DJ25" i="13"/>
  <c r="BU25" i="13"/>
  <c r="BV25" i="13" s="1"/>
  <c r="CI25" i="13" s="1"/>
  <c r="CU25" i="13" s="1"/>
  <c r="BI25" i="13"/>
  <c r="AT25" i="13"/>
  <c r="AS25" i="13"/>
  <c r="AE25" i="13"/>
  <c r="AD25" i="13"/>
  <c r="S25" i="13"/>
  <c r="W25" i="13" s="1"/>
  <c r="R25" i="13"/>
  <c r="Y25" i="13" s="1"/>
  <c r="N26" i="13"/>
  <c r="BD25" i="13" s="1"/>
  <c r="BP25" i="13" s="1"/>
  <c r="CD25" i="13" s="1"/>
  <c r="CP25" i="13" s="1"/>
  <c r="EJ24" i="13"/>
  <c r="EH24" i="13"/>
  <c r="DM24" i="13"/>
  <c r="DJ24" i="13"/>
  <c r="BU24" i="13"/>
  <c r="BV24" i="13" s="1"/>
  <c r="CI24" i="13" s="1"/>
  <c r="CU24" i="13" s="1"/>
  <c r="BI24" i="13"/>
  <c r="BH24" i="13"/>
  <c r="AT24" i="13"/>
  <c r="AS24" i="13"/>
  <c r="AE24" i="13"/>
  <c r="AD24" i="13"/>
  <c r="S24" i="13"/>
  <c r="W24" i="13" s="1"/>
  <c r="R24" i="13"/>
  <c r="T24" i="13" s="1"/>
  <c r="N25" i="13"/>
  <c r="BD24" i="13" s="1"/>
  <c r="BE24" i="13" s="1"/>
  <c r="EJ23" i="13"/>
  <c r="EH23" i="13"/>
  <c r="DM23" i="13"/>
  <c r="DJ23" i="13"/>
  <c r="BU23" i="13"/>
  <c r="BV23" i="13" s="1"/>
  <c r="CI23" i="13" s="1"/>
  <c r="CU23" i="13" s="1"/>
  <c r="BI23" i="13"/>
  <c r="AT23" i="13"/>
  <c r="AS23" i="13"/>
  <c r="AN23" i="13"/>
  <c r="AE23" i="13"/>
  <c r="AD23" i="13"/>
  <c r="S23" i="13"/>
  <c r="BH23" i="13" s="1"/>
  <c r="R23" i="13"/>
  <c r="N24" i="13"/>
  <c r="BD23" i="13" s="1"/>
  <c r="BE23" i="13" s="1"/>
  <c r="EJ22" i="13"/>
  <c r="EH22" i="13"/>
  <c r="DM22" i="13"/>
  <c r="DJ22" i="13"/>
  <c r="BU22" i="13"/>
  <c r="BV22" i="13" s="1"/>
  <c r="CI22" i="13" s="1"/>
  <c r="CU22" i="13" s="1"/>
  <c r="BI22" i="13"/>
  <c r="BH22" i="13"/>
  <c r="AT22" i="13"/>
  <c r="AS22" i="13"/>
  <c r="AN22" i="13"/>
  <c r="AE22" i="13"/>
  <c r="AD22" i="13"/>
  <c r="S22" i="13"/>
  <c r="W22" i="13" s="1"/>
  <c r="R22" i="13"/>
  <c r="Y22" i="13" s="1"/>
  <c r="N23" i="13"/>
  <c r="BD22" i="13" s="1"/>
  <c r="EJ21" i="13"/>
  <c r="EH21" i="13"/>
  <c r="DM21" i="13"/>
  <c r="DJ21" i="13"/>
  <c r="BU21" i="13"/>
  <c r="BV21" i="13" s="1"/>
  <c r="CI21" i="13" s="1"/>
  <c r="CU21" i="13" s="1"/>
  <c r="BI21" i="13"/>
  <c r="AT21" i="13"/>
  <c r="AS21" i="13"/>
  <c r="AE21" i="13"/>
  <c r="AD21" i="13"/>
  <c r="S21" i="13"/>
  <c r="W21" i="13" s="1"/>
  <c r="R21" i="13"/>
  <c r="Y21" i="13" s="1"/>
  <c r="N22" i="13"/>
  <c r="BD21" i="13" s="1"/>
  <c r="BE21" i="13" s="1"/>
  <c r="EJ20" i="13"/>
  <c r="EH20" i="13"/>
  <c r="DM20" i="13"/>
  <c r="DJ20" i="13"/>
  <c r="BU20" i="13"/>
  <c r="BV20" i="13" s="1"/>
  <c r="CI20" i="13" s="1"/>
  <c r="CU20" i="13" s="1"/>
  <c r="BI20" i="13"/>
  <c r="AT20" i="13"/>
  <c r="AS20" i="13"/>
  <c r="AE20" i="13"/>
  <c r="AD20" i="13"/>
  <c r="S20" i="13"/>
  <c r="BH20" i="13" s="1"/>
  <c r="R20" i="13"/>
  <c r="Y20" i="13" s="1"/>
  <c r="Z20" i="13" s="1"/>
  <c r="N21" i="13"/>
  <c r="BD20" i="13" s="1"/>
  <c r="EJ19" i="13"/>
  <c r="EH19" i="13"/>
  <c r="DM19" i="13"/>
  <c r="DJ19" i="13"/>
  <c r="BU19" i="13"/>
  <c r="BV19" i="13" s="1"/>
  <c r="CI19" i="13" s="1"/>
  <c r="CU19" i="13" s="1"/>
  <c r="BI19" i="13"/>
  <c r="AT19" i="13"/>
  <c r="AS19" i="13"/>
  <c r="AE19" i="13"/>
  <c r="AD19" i="13"/>
  <c r="S19" i="13"/>
  <c r="BH19" i="13" s="1"/>
  <c r="R19" i="13"/>
  <c r="N20" i="13"/>
  <c r="BD19" i="13" s="1"/>
  <c r="EJ18" i="13"/>
  <c r="EH18" i="13"/>
  <c r="DM18" i="13"/>
  <c r="DJ18" i="13"/>
  <c r="BU18" i="13"/>
  <c r="BV18" i="13" s="1"/>
  <c r="CI18" i="13" s="1"/>
  <c r="CU18" i="13" s="1"/>
  <c r="BI18" i="13"/>
  <c r="AT18" i="13"/>
  <c r="AS18" i="13"/>
  <c r="AE18" i="13"/>
  <c r="AD18" i="13"/>
  <c r="S18" i="13"/>
  <c r="BH18" i="13" s="1"/>
  <c r="R18" i="13"/>
  <c r="N19" i="13"/>
  <c r="BD18" i="13" s="1"/>
  <c r="EJ17" i="13"/>
  <c r="EH17" i="13"/>
  <c r="DM17" i="13"/>
  <c r="DJ17" i="13"/>
  <c r="BV17" i="13"/>
  <c r="CI17" i="13" s="1"/>
  <c r="CU17" i="13" s="1"/>
  <c r="BU17" i="13"/>
  <c r="BI17" i="13"/>
  <c r="AT17" i="13"/>
  <c r="AS17" i="13"/>
  <c r="AN17" i="13"/>
  <c r="AO17" i="13" s="1"/>
  <c r="AE17" i="13"/>
  <c r="AD17" i="13"/>
  <c r="T17" i="13"/>
  <c r="S17" i="13"/>
  <c r="BH17" i="13" s="1"/>
  <c r="R17" i="13"/>
  <c r="N18" i="13"/>
  <c r="BD17" i="13" s="1"/>
  <c r="EH16" i="13"/>
  <c r="DM16" i="13"/>
  <c r="DJ16" i="13"/>
  <c r="BU16" i="13"/>
  <c r="BV16" i="13" s="1"/>
  <c r="CI16" i="13" s="1"/>
  <c r="BI16" i="13"/>
  <c r="AT16" i="13"/>
  <c r="AS16" i="13"/>
  <c r="AE16" i="13"/>
  <c r="AD16" i="13"/>
  <c r="S16" i="13"/>
  <c r="BH16" i="13" s="1"/>
  <c r="R16" i="13"/>
  <c r="T16" i="13" s="1"/>
  <c r="N17" i="13"/>
  <c r="BD16" i="13" s="1"/>
  <c r="BU15" i="13"/>
  <c r="BV15" i="13" s="1"/>
  <c r="CI15" i="13" s="1"/>
  <c r="BI15" i="13"/>
  <c r="AT15" i="13"/>
  <c r="AS15" i="13"/>
  <c r="AE15" i="13"/>
  <c r="AD15" i="13"/>
  <c r="S15" i="13"/>
  <c r="BH15" i="13" s="1"/>
  <c r="R15" i="13"/>
  <c r="N16" i="13"/>
  <c r="BD15" i="13" s="1"/>
  <c r="BU14" i="13"/>
  <c r="BV14" i="13" s="1"/>
  <c r="CI14" i="13" s="1"/>
  <c r="BI14" i="13"/>
  <c r="AT14" i="13"/>
  <c r="AS14" i="13"/>
  <c r="AE14" i="13"/>
  <c r="AD14" i="13"/>
  <c r="S14" i="13"/>
  <c r="BH14" i="13" s="1"/>
  <c r="R14" i="13"/>
  <c r="Y14" i="13" s="1"/>
  <c r="N15" i="13"/>
  <c r="BD14" i="13" s="1"/>
  <c r="BP14" i="13" s="1"/>
  <c r="CD14" i="13" s="1"/>
  <c r="BU13" i="13"/>
  <c r="BV13" i="13" s="1"/>
  <c r="CI13" i="13" s="1"/>
  <c r="BI13" i="13"/>
  <c r="AT13" i="13"/>
  <c r="AS13" i="13"/>
  <c r="AE13" i="13"/>
  <c r="AD13" i="13"/>
  <c r="S13" i="13"/>
  <c r="BH13" i="13" s="1"/>
  <c r="R13" i="13"/>
  <c r="N14" i="13"/>
  <c r="BD13" i="13" s="1"/>
  <c r="BU12" i="13"/>
  <c r="BV12" i="13" s="1"/>
  <c r="CI12" i="13" s="1"/>
  <c r="BI12" i="13"/>
  <c r="AT12" i="13"/>
  <c r="AS12" i="13"/>
  <c r="AE12" i="13"/>
  <c r="AD12" i="13"/>
  <c r="Y12" i="13"/>
  <c r="S12" i="13"/>
  <c r="AN12" i="13" s="1"/>
  <c r="AO12" i="13" s="1"/>
  <c r="R12" i="13"/>
  <c r="N13" i="13"/>
  <c r="BD12" i="13" s="1"/>
  <c r="BU11" i="13"/>
  <c r="BV11" i="13" s="1"/>
  <c r="CI11" i="13" s="1"/>
  <c r="BI11" i="13"/>
  <c r="AT11" i="13"/>
  <c r="AS11" i="13"/>
  <c r="AE11" i="13"/>
  <c r="AD11" i="13"/>
  <c r="S11" i="13"/>
  <c r="BH11" i="13" s="1"/>
  <c r="R11" i="13"/>
  <c r="N12" i="13"/>
  <c r="BD11" i="13" s="1"/>
  <c r="BU10" i="13"/>
  <c r="BV10" i="13" s="1"/>
  <c r="CI10" i="13" s="1"/>
  <c r="BI10" i="13"/>
  <c r="BH10" i="13"/>
  <c r="AT10" i="13"/>
  <c r="AS10" i="13"/>
  <c r="AE10" i="13"/>
  <c r="AD10" i="13"/>
  <c r="S10" i="13"/>
  <c r="AN10" i="13" s="1"/>
  <c r="AO10" i="13" s="1"/>
  <c r="R10" i="13"/>
  <c r="T10" i="13" s="1"/>
  <c r="V10" i="13" s="1"/>
  <c r="N11" i="13"/>
  <c r="BD10" i="13" s="1"/>
  <c r="BU9" i="13"/>
  <c r="BV9" i="13" s="1"/>
  <c r="CI9" i="13" s="1"/>
  <c r="BI9" i="13"/>
  <c r="AT9" i="13"/>
  <c r="AS9" i="13"/>
  <c r="AE9" i="13"/>
  <c r="AD9" i="13"/>
  <c r="S9" i="13"/>
  <c r="BH9" i="13" s="1"/>
  <c r="R9" i="13"/>
  <c r="N10" i="13"/>
  <c r="BD9" i="13" s="1"/>
  <c r="BU8" i="13"/>
  <c r="BV8" i="13" s="1"/>
  <c r="CI8" i="13" s="1"/>
  <c r="BI8" i="13"/>
  <c r="AT8" i="13"/>
  <c r="AS8" i="13"/>
  <c r="AN8" i="13"/>
  <c r="AO8" i="13" s="1"/>
  <c r="AE8" i="13"/>
  <c r="AD8" i="13"/>
  <c r="T8" i="13"/>
  <c r="V8" i="13" s="1"/>
  <c r="S8" i="13"/>
  <c r="BH8" i="13" s="1"/>
  <c r="R8" i="13"/>
  <c r="Y8" i="13" s="1"/>
  <c r="N9" i="13"/>
  <c r="BD8" i="13" s="1"/>
  <c r="V297" i="11"/>
  <c r="U297" i="11"/>
  <c r="U296" i="11"/>
  <c r="V294" i="11"/>
  <c r="U294" i="11"/>
  <c r="P294" i="11"/>
  <c r="N294" i="11"/>
  <c r="V293" i="11"/>
  <c r="U293" i="11"/>
  <c r="P293" i="11"/>
  <c r="N293" i="11"/>
  <c r="W151" i="11"/>
  <c r="W152" i="11" s="1"/>
  <c r="K360" i="10"/>
  <c r="K359" i="10"/>
  <c r="K358" i="10"/>
  <c r="K357" i="10"/>
  <c r="K356" i="10"/>
  <c r="K355" i="10"/>
  <c r="K354" i="10"/>
  <c r="K353" i="10"/>
  <c r="K352" i="10"/>
  <c r="K351" i="10"/>
  <c r="K350" i="10"/>
  <c r="K349" i="10"/>
  <c r="K348" i="10"/>
  <c r="K347" i="10"/>
  <c r="K346" i="10"/>
  <c r="K345" i="10"/>
  <c r="K344" i="10"/>
  <c r="K343" i="10"/>
  <c r="K342" i="10"/>
  <c r="K341" i="10"/>
  <c r="K340" i="10"/>
  <c r="K339" i="10"/>
  <c r="K338" i="10"/>
  <c r="K337" i="10"/>
  <c r="K336" i="10"/>
  <c r="K335" i="10"/>
  <c r="K334" i="10"/>
  <c r="K333" i="10"/>
  <c r="K332" i="10"/>
  <c r="K331" i="10"/>
  <c r="K330" i="10"/>
  <c r="K329" i="10"/>
  <c r="K328" i="10"/>
  <c r="K327" i="10"/>
  <c r="K326" i="10"/>
  <c r="K325" i="10"/>
  <c r="K324" i="10"/>
  <c r="K323" i="10"/>
  <c r="K322" i="10"/>
  <c r="K321" i="10"/>
  <c r="K320" i="10"/>
  <c r="K319" i="10"/>
  <c r="K318" i="10"/>
  <c r="K317" i="10"/>
  <c r="K316" i="10"/>
  <c r="K315" i="10"/>
  <c r="K314" i="10"/>
  <c r="K313" i="10"/>
  <c r="K312" i="10"/>
  <c r="K311" i="10"/>
  <c r="K310" i="10"/>
  <c r="K309" i="10"/>
  <c r="K308" i="10"/>
  <c r="K307" i="10"/>
  <c r="K306" i="10"/>
  <c r="K305" i="10"/>
  <c r="K304" i="10"/>
  <c r="K303" i="10"/>
  <c r="K302" i="10"/>
  <c r="K301" i="10"/>
  <c r="K300" i="10"/>
  <c r="K299" i="10"/>
  <c r="K298" i="10"/>
  <c r="K297" i="10"/>
  <c r="K296" i="10"/>
  <c r="K295" i="10"/>
  <c r="K294" i="10"/>
  <c r="K293" i="10"/>
  <c r="K292" i="10"/>
  <c r="K291" i="10"/>
  <c r="K290" i="10"/>
  <c r="K289" i="10"/>
  <c r="K288" i="10"/>
  <c r="K287" i="10"/>
  <c r="K286" i="10"/>
  <c r="K285" i="10"/>
  <c r="K284" i="10"/>
  <c r="K283" i="10"/>
  <c r="K282" i="10"/>
  <c r="K281" i="10"/>
  <c r="K280" i="10"/>
  <c r="K279" i="10"/>
  <c r="K278" i="10"/>
  <c r="K277" i="10"/>
  <c r="K276" i="10"/>
  <c r="K275" i="10"/>
  <c r="K274" i="10"/>
  <c r="K273" i="10"/>
  <c r="K272" i="10"/>
  <c r="K271" i="10"/>
  <c r="K270" i="10"/>
  <c r="K269" i="10"/>
  <c r="K268" i="10"/>
  <c r="K267" i="10"/>
  <c r="K266" i="10"/>
  <c r="K265" i="10"/>
  <c r="K264" i="10"/>
  <c r="K263" i="10"/>
  <c r="K262" i="10"/>
  <c r="K261" i="10"/>
  <c r="K260" i="10"/>
  <c r="K259" i="10"/>
  <c r="K258" i="10"/>
  <c r="K257" i="10"/>
  <c r="K256" i="10"/>
  <c r="K255" i="10"/>
  <c r="K254" i="10"/>
  <c r="K253" i="10"/>
  <c r="K252" i="10"/>
  <c r="K251" i="10"/>
  <c r="K250" i="10"/>
  <c r="K249" i="10"/>
  <c r="K248" i="10"/>
  <c r="K247" i="10"/>
  <c r="K246" i="10"/>
  <c r="K245" i="10"/>
  <c r="K244" i="10"/>
  <c r="K243" i="10"/>
  <c r="K242" i="10"/>
  <c r="K241" i="10"/>
  <c r="K240" i="10"/>
  <c r="K239" i="10"/>
  <c r="K238" i="10"/>
  <c r="K237" i="10"/>
  <c r="K236" i="10"/>
  <c r="K235" i="10"/>
  <c r="K234" i="10"/>
  <c r="K233" i="10"/>
  <c r="K232" i="10"/>
  <c r="K231" i="10"/>
  <c r="K230" i="10"/>
  <c r="K229" i="10"/>
  <c r="K228" i="10"/>
  <c r="K227" i="10"/>
  <c r="K226" i="10"/>
  <c r="K225" i="10"/>
  <c r="K224" i="10"/>
  <c r="K223" i="10"/>
  <c r="K222" i="10"/>
  <c r="K221" i="10"/>
  <c r="K220" i="10"/>
  <c r="K219" i="10"/>
  <c r="K218" i="10"/>
  <c r="K217" i="10"/>
  <c r="K216" i="10"/>
  <c r="K215" i="10"/>
  <c r="K214" i="10"/>
  <c r="K213" i="10"/>
  <c r="K212" i="10"/>
  <c r="K211" i="10"/>
  <c r="K210" i="10"/>
  <c r="K209" i="10"/>
  <c r="K208" i="10"/>
  <c r="K207" i="10"/>
  <c r="K206" i="10"/>
  <c r="K205" i="10"/>
  <c r="K204" i="10"/>
  <c r="K203" i="10"/>
  <c r="K202" i="10"/>
  <c r="K201" i="10"/>
  <c r="K200" i="10"/>
  <c r="K199" i="10"/>
  <c r="K198" i="10"/>
  <c r="K197" i="10"/>
  <c r="K196" i="10"/>
  <c r="K195" i="10"/>
  <c r="K194" i="10"/>
  <c r="K193" i="10"/>
  <c r="K192" i="10"/>
  <c r="K191" i="10"/>
  <c r="K190" i="10"/>
  <c r="K189" i="10"/>
  <c r="K188" i="10"/>
  <c r="K187" i="10"/>
  <c r="K186" i="10"/>
  <c r="K185" i="10"/>
  <c r="K184" i="10"/>
  <c r="K183" i="10"/>
  <c r="K182" i="10"/>
  <c r="K181" i="10"/>
  <c r="K180" i="10"/>
  <c r="K179" i="10"/>
  <c r="K178" i="10"/>
  <c r="K177" i="10"/>
  <c r="K176" i="10"/>
  <c r="K175" i="10"/>
  <c r="K174" i="10"/>
  <c r="K173" i="10"/>
  <c r="K172" i="10"/>
  <c r="K171" i="10"/>
  <c r="K170" i="10"/>
  <c r="K169" i="10"/>
  <c r="K135" i="10"/>
  <c r="K134" i="10"/>
  <c r="K133" i="10"/>
  <c r="K132" i="10"/>
  <c r="K131" i="10"/>
  <c r="K130" i="10"/>
  <c r="K129" i="10"/>
  <c r="K128" i="10"/>
  <c r="K127" i="10"/>
  <c r="K126" i="10"/>
  <c r="K125" i="10"/>
  <c r="K124" i="10"/>
  <c r="K123" i="10"/>
  <c r="K122" i="10"/>
  <c r="K121" i="10"/>
  <c r="K120" i="10"/>
  <c r="K119" i="10"/>
  <c r="K118" i="10"/>
  <c r="K117" i="10"/>
  <c r="K116" i="10"/>
  <c r="K115" i="10"/>
  <c r="K114" i="10"/>
  <c r="K113" i="10"/>
  <c r="K112" i="10"/>
  <c r="K111" i="10"/>
  <c r="K110" i="10"/>
  <c r="K109" i="10"/>
  <c r="K108" i="10"/>
  <c r="K107" i="10"/>
  <c r="K106" i="10"/>
  <c r="K105" i="10"/>
  <c r="K104" i="10"/>
  <c r="K103" i="10"/>
  <c r="K102" i="10"/>
  <c r="K101" i="10"/>
  <c r="K100" i="10"/>
  <c r="K99" i="10"/>
  <c r="K98" i="10"/>
  <c r="K97" i="10"/>
  <c r="K96" i="10"/>
  <c r="K95" i="10"/>
  <c r="K94" i="10"/>
  <c r="K93" i="10"/>
  <c r="K92" i="10"/>
  <c r="K91" i="10"/>
  <c r="K90" i="10"/>
  <c r="K89" i="10"/>
  <c r="K88" i="10"/>
  <c r="K87" i="10"/>
  <c r="K86" i="10"/>
  <c r="K85" i="10"/>
  <c r="K84" i="10"/>
  <c r="K83" i="10"/>
  <c r="K82" i="10"/>
  <c r="K81" i="10"/>
  <c r="K80" i="10"/>
  <c r="K79" i="10"/>
  <c r="K78" i="10"/>
  <c r="K77" i="10"/>
  <c r="K76" i="10"/>
  <c r="K75" i="10"/>
  <c r="K74" i="10"/>
  <c r="K73" i="10"/>
  <c r="K72" i="10"/>
  <c r="K71" i="10"/>
  <c r="K70" i="10"/>
  <c r="K69" i="10"/>
  <c r="K68" i="10"/>
  <c r="K67" i="10"/>
  <c r="K66" i="10"/>
  <c r="K65" i="10"/>
  <c r="K64" i="10"/>
  <c r="K63" i="10"/>
  <c r="K62" i="10"/>
  <c r="K61" i="10"/>
  <c r="K60" i="10"/>
  <c r="K59" i="10"/>
  <c r="K58" i="10"/>
  <c r="K57" i="10"/>
  <c r="K56" i="10"/>
  <c r="K55" i="10"/>
  <c r="K54" i="10"/>
  <c r="K53" i="10"/>
  <c r="K52" i="10"/>
  <c r="K51" i="10"/>
  <c r="K50" i="10"/>
  <c r="K49" i="10"/>
  <c r="K48" i="10"/>
  <c r="K47" i="10"/>
  <c r="K46" i="10"/>
  <c r="K45" i="10"/>
  <c r="K44" i="10"/>
  <c r="K43" i="10"/>
  <c r="K42" i="10"/>
  <c r="K41" i="10"/>
  <c r="K40" i="10"/>
  <c r="K39" i="10"/>
  <c r="K38" i="10"/>
  <c r="K37" i="10"/>
  <c r="K36" i="10"/>
  <c r="K35" i="10"/>
  <c r="K34" i="10"/>
  <c r="K33" i="10"/>
  <c r="K32" i="10"/>
  <c r="K31" i="10"/>
  <c r="K30" i="10"/>
  <c r="K29" i="10"/>
  <c r="K28" i="10"/>
  <c r="K27" i="10"/>
  <c r="K26" i="10"/>
  <c r="K25" i="10"/>
  <c r="K24" i="10"/>
  <c r="K23" i="10"/>
  <c r="K22" i="10"/>
  <c r="K21" i="10"/>
  <c r="K20" i="10"/>
  <c r="K19" i="10"/>
  <c r="K18" i="10"/>
  <c r="K17" i="10"/>
  <c r="K16" i="10"/>
  <c r="K15" i="10"/>
  <c r="K14" i="10"/>
  <c r="K13" i="10"/>
  <c r="K12" i="10"/>
  <c r="K11" i="10"/>
  <c r="K10" i="10"/>
  <c r="K9" i="10"/>
  <c r="K8" i="10"/>
  <c r="K7" i="10"/>
  <c r="K6" i="10"/>
  <c r="K5" i="10"/>
  <c r="K4" i="10"/>
  <c r="K3" i="10"/>
  <c r="F282" i="9"/>
  <c r="C282" i="9"/>
  <c r="F281" i="9"/>
  <c r="G281" i="9" s="1"/>
  <c r="C281" i="9"/>
  <c r="F280" i="9"/>
  <c r="C280" i="9"/>
  <c r="F279" i="9"/>
  <c r="C279" i="9"/>
  <c r="F278" i="9"/>
  <c r="G278" i="9" s="1"/>
  <c r="C278" i="9"/>
  <c r="F277" i="9"/>
  <c r="G277" i="9" s="1"/>
  <c r="C277" i="9"/>
  <c r="F276" i="9"/>
  <c r="G276" i="9" s="1"/>
  <c r="C276" i="9"/>
  <c r="G275" i="9"/>
  <c r="F275" i="9"/>
  <c r="C275" i="9"/>
  <c r="G274" i="9"/>
  <c r="F274" i="9"/>
  <c r="C274" i="9"/>
  <c r="G273" i="9"/>
  <c r="F273" i="9"/>
  <c r="C273" i="9"/>
  <c r="F272" i="9"/>
  <c r="C272" i="9"/>
  <c r="F271" i="9"/>
  <c r="C271" i="9"/>
  <c r="F270" i="9"/>
  <c r="G270" i="9" s="1"/>
  <c r="C270" i="9"/>
  <c r="F269" i="9"/>
  <c r="G269" i="9" s="1"/>
  <c r="C269" i="9"/>
  <c r="F268" i="9"/>
  <c r="G268" i="9" s="1"/>
  <c r="C268" i="9"/>
  <c r="F267" i="9"/>
  <c r="G267" i="9" s="1"/>
  <c r="C267" i="9"/>
  <c r="G266" i="9"/>
  <c r="F266" i="9"/>
  <c r="C266" i="9"/>
  <c r="G265" i="9"/>
  <c r="F265" i="9"/>
  <c r="C265" i="9"/>
  <c r="F264" i="9"/>
  <c r="C264" i="9"/>
  <c r="F263" i="9"/>
  <c r="C263" i="9"/>
  <c r="F262" i="9"/>
  <c r="G262" i="9" s="1"/>
  <c r="C262" i="9"/>
  <c r="F261" i="9"/>
  <c r="G261" i="9" s="1"/>
  <c r="C261" i="9"/>
  <c r="F260" i="9"/>
  <c r="G260" i="9" s="1"/>
  <c r="C260" i="9"/>
  <c r="F259" i="9"/>
  <c r="G259" i="9" s="1"/>
  <c r="C259" i="9"/>
  <c r="G258" i="9"/>
  <c r="F258" i="9"/>
  <c r="C258" i="9"/>
  <c r="F257" i="9"/>
  <c r="C257" i="9"/>
  <c r="F256" i="9"/>
  <c r="G256" i="9" s="1"/>
  <c r="C256" i="9"/>
  <c r="F255" i="9"/>
  <c r="G255" i="9" s="1"/>
  <c r="C255" i="9"/>
  <c r="F254" i="9"/>
  <c r="G254" i="9" s="1"/>
  <c r="C254" i="9"/>
  <c r="F253" i="9"/>
  <c r="C253" i="9"/>
  <c r="F252" i="9"/>
  <c r="G252" i="9" s="1"/>
  <c r="C252" i="9"/>
  <c r="G251" i="9"/>
  <c r="F251" i="9"/>
  <c r="C251" i="9"/>
  <c r="F250" i="9"/>
  <c r="G250" i="9" s="1"/>
  <c r="C250" i="9"/>
  <c r="F249" i="9"/>
  <c r="C249" i="9"/>
  <c r="G248" i="9"/>
  <c r="F248" i="9"/>
  <c r="C248" i="9"/>
  <c r="F247" i="9"/>
  <c r="G247" i="9" s="1"/>
  <c r="C247" i="9"/>
  <c r="G246" i="9"/>
  <c r="F246" i="9"/>
  <c r="C246" i="9"/>
  <c r="F245" i="9"/>
  <c r="C245" i="9"/>
  <c r="F244" i="9"/>
  <c r="G244" i="9" s="1"/>
  <c r="C244" i="9"/>
  <c r="G243" i="9"/>
  <c r="F243" i="9"/>
  <c r="C243" i="9"/>
  <c r="F242" i="9"/>
  <c r="G242" i="9" s="1"/>
  <c r="C242" i="9"/>
  <c r="F241" i="9"/>
  <c r="C241" i="9"/>
  <c r="F240" i="9"/>
  <c r="G240" i="9" s="1"/>
  <c r="C240" i="9"/>
  <c r="F239" i="9"/>
  <c r="G239" i="9" s="1"/>
  <c r="C239" i="9"/>
  <c r="F238" i="9"/>
  <c r="G238" i="9" s="1"/>
  <c r="C238" i="9"/>
  <c r="F237" i="9"/>
  <c r="C237" i="9"/>
  <c r="G236" i="9"/>
  <c r="F236" i="9"/>
  <c r="C236" i="9"/>
  <c r="F235" i="9"/>
  <c r="G235" i="9" s="1"/>
  <c r="C235" i="9"/>
  <c r="G234" i="9"/>
  <c r="F234" i="9"/>
  <c r="C234" i="9"/>
  <c r="F233" i="9"/>
  <c r="C233" i="9"/>
  <c r="F232" i="9"/>
  <c r="G232" i="9" s="1"/>
  <c r="C232" i="9"/>
  <c r="G231" i="9"/>
  <c r="F231" i="9"/>
  <c r="C231" i="9"/>
  <c r="F230" i="9"/>
  <c r="G230" i="9" s="1"/>
  <c r="C230" i="9"/>
  <c r="F229" i="9"/>
  <c r="C229" i="9"/>
  <c r="G228" i="9"/>
  <c r="F228" i="9"/>
  <c r="C228" i="9"/>
  <c r="F227" i="9"/>
  <c r="G227" i="9" s="1"/>
  <c r="C227" i="9"/>
  <c r="G226" i="9"/>
  <c r="F226" i="9"/>
  <c r="C226" i="9"/>
  <c r="F225" i="9"/>
  <c r="C225" i="9"/>
  <c r="F224" i="9"/>
  <c r="G224" i="9" s="1"/>
  <c r="C224" i="9"/>
  <c r="F223" i="9"/>
  <c r="G223" i="9" s="1"/>
  <c r="C223" i="9"/>
  <c r="F222" i="9"/>
  <c r="G222" i="9" s="1"/>
  <c r="C222" i="9"/>
  <c r="F221" i="9"/>
  <c r="C221" i="9"/>
  <c r="F220" i="9"/>
  <c r="G220" i="9" s="1"/>
  <c r="C220" i="9"/>
  <c r="G219" i="9"/>
  <c r="F219" i="9"/>
  <c r="C219" i="9"/>
  <c r="F218" i="9"/>
  <c r="G218" i="9" s="1"/>
  <c r="C218" i="9"/>
  <c r="F217" i="9"/>
  <c r="C217" i="9"/>
  <c r="G216" i="9"/>
  <c r="F216" i="9"/>
  <c r="C216" i="9"/>
  <c r="F215" i="9"/>
  <c r="G215" i="9" s="1"/>
  <c r="C215" i="9"/>
  <c r="G214" i="9"/>
  <c r="F214" i="9"/>
  <c r="C214" i="9"/>
  <c r="F213" i="9"/>
  <c r="C213" i="9"/>
  <c r="F212" i="9"/>
  <c r="G212" i="9" s="1"/>
  <c r="C212" i="9"/>
  <c r="G211" i="9"/>
  <c r="F211" i="9"/>
  <c r="C211" i="9"/>
  <c r="F210" i="9"/>
  <c r="G210" i="9" s="1"/>
  <c r="C210" i="9"/>
  <c r="F209" i="9"/>
  <c r="C209" i="9"/>
  <c r="F208" i="9"/>
  <c r="G208" i="9" s="1"/>
  <c r="C208" i="9"/>
  <c r="F207" i="9"/>
  <c r="G207" i="9" s="1"/>
  <c r="C207" i="9"/>
  <c r="F206" i="9"/>
  <c r="G206" i="9" s="1"/>
  <c r="C206" i="9"/>
  <c r="F205" i="9"/>
  <c r="C205" i="9"/>
  <c r="G204" i="9"/>
  <c r="F204" i="9"/>
  <c r="C204" i="9"/>
  <c r="F203" i="9"/>
  <c r="G203" i="9" s="1"/>
  <c r="C203" i="9"/>
  <c r="G202" i="9"/>
  <c r="F202" i="9"/>
  <c r="C202" i="9"/>
  <c r="F201" i="9"/>
  <c r="C201" i="9"/>
  <c r="F200" i="9"/>
  <c r="G200" i="9" s="1"/>
  <c r="C200" i="9"/>
  <c r="G199" i="9"/>
  <c r="F199" i="9"/>
  <c r="C199" i="9"/>
  <c r="F198" i="9"/>
  <c r="G198" i="9" s="1"/>
  <c r="C198" i="9"/>
  <c r="F197" i="9"/>
  <c r="C197" i="9"/>
  <c r="G196" i="9"/>
  <c r="F196" i="9"/>
  <c r="C196" i="9"/>
  <c r="F195" i="9"/>
  <c r="G195" i="9" s="1"/>
  <c r="C195" i="9"/>
  <c r="G194" i="9"/>
  <c r="F194" i="9"/>
  <c r="C194" i="9"/>
  <c r="F193" i="9"/>
  <c r="C193" i="9"/>
  <c r="F192" i="9"/>
  <c r="G192" i="9" s="1"/>
  <c r="C192" i="9"/>
  <c r="F191" i="9"/>
  <c r="G191" i="9" s="1"/>
  <c r="C191" i="9"/>
  <c r="F190" i="9"/>
  <c r="G190" i="9" s="1"/>
  <c r="C190" i="9"/>
  <c r="F189" i="9"/>
  <c r="C189" i="9"/>
  <c r="F188" i="9"/>
  <c r="G188" i="9" s="1"/>
  <c r="C188" i="9"/>
  <c r="G187" i="9"/>
  <c r="F187" i="9"/>
  <c r="C187" i="9"/>
  <c r="F186" i="9"/>
  <c r="G186" i="9" s="1"/>
  <c r="C186" i="9"/>
  <c r="F185" i="9"/>
  <c r="C185" i="9"/>
  <c r="G184" i="9"/>
  <c r="F184" i="9"/>
  <c r="C184" i="9"/>
  <c r="F183" i="9"/>
  <c r="G183" i="9" s="1"/>
  <c r="C183" i="9"/>
  <c r="G182" i="9"/>
  <c r="F182" i="9"/>
  <c r="C182" i="9"/>
  <c r="F181" i="9"/>
  <c r="C181" i="9"/>
  <c r="F180" i="9"/>
  <c r="G180" i="9" s="1"/>
  <c r="C180" i="9"/>
  <c r="G179" i="9"/>
  <c r="F179" i="9"/>
  <c r="C179" i="9"/>
  <c r="F178" i="9"/>
  <c r="G178" i="9" s="1"/>
  <c r="C178" i="9"/>
  <c r="F177" i="9"/>
  <c r="C177" i="9"/>
  <c r="F176" i="9"/>
  <c r="G176" i="9" s="1"/>
  <c r="C176" i="9"/>
  <c r="F175" i="9"/>
  <c r="G175" i="9" s="1"/>
  <c r="C175" i="9"/>
  <c r="F174" i="9"/>
  <c r="G174" i="9" s="1"/>
  <c r="C174" i="9"/>
  <c r="F173" i="9"/>
  <c r="C173" i="9"/>
  <c r="G172" i="9"/>
  <c r="F172" i="9"/>
  <c r="C172" i="9"/>
  <c r="F171" i="9"/>
  <c r="G171" i="9" s="1"/>
  <c r="C171" i="9"/>
  <c r="G170" i="9"/>
  <c r="F170" i="9"/>
  <c r="C170" i="9"/>
  <c r="F169" i="9"/>
  <c r="C169" i="9"/>
  <c r="F168" i="9"/>
  <c r="G168" i="9" s="1"/>
  <c r="C168" i="9"/>
  <c r="G167" i="9"/>
  <c r="F167" i="9"/>
  <c r="C167" i="9"/>
  <c r="F166" i="9"/>
  <c r="G166" i="9" s="1"/>
  <c r="C166" i="9"/>
  <c r="F165" i="9"/>
  <c r="C165" i="9"/>
  <c r="G164" i="9"/>
  <c r="F164" i="9"/>
  <c r="C164" i="9"/>
  <c r="F163" i="9"/>
  <c r="G163" i="9" s="1"/>
  <c r="C163" i="9"/>
  <c r="G162" i="9"/>
  <c r="F162" i="9"/>
  <c r="C162" i="9"/>
  <c r="F161" i="9"/>
  <c r="C161" i="9"/>
  <c r="F160" i="9"/>
  <c r="G160" i="9" s="1"/>
  <c r="C160" i="9"/>
  <c r="F159" i="9"/>
  <c r="G159" i="9" s="1"/>
  <c r="C159" i="9"/>
  <c r="F158" i="9"/>
  <c r="G158" i="9" s="1"/>
  <c r="C158" i="9"/>
  <c r="F157" i="9"/>
  <c r="C157" i="9"/>
  <c r="F156" i="9"/>
  <c r="G156" i="9" s="1"/>
  <c r="C156" i="9"/>
  <c r="G155" i="9"/>
  <c r="F155" i="9"/>
  <c r="C155" i="9"/>
  <c r="F154" i="9"/>
  <c r="G154" i="9" s="1"/>
  <c r="C154" i="9"/>
  <c r="F153" i="9"/>
  <c r="C153" i="9"/>
  <c r="G152" i="9"/>
  <c r="F152" i="9"/>
  <c r="C152" i="9"/>
  <c r="F151" i="9"/>
  <c r="G151" i="9" s="1"/>
  <c r="C151" i="9"/>
  <c r="G150" i="9"/>
  <c r="F150" i="9"/>
  <c r="C150" i="9"/>
  <c r="F149" i="9"/>
  <c r="C149" i="9"/>
  <c r="F148" i="9"/>
  <c r="G148" i="9" s="1"/>
  <c r="C148" i="9"/>
  <c r="G147" i="9"/>
  <c r="F147" i="9"/>
  <c r="C147" i="9"/>
  <c r="F146" i="9"/>
  <c r="G146" i="9" s="1"/>
  <c r="C146" i="9"/>
  <c r="F145" i="9"/>
  <c r="C145" i="9"/>
  <c r="F144" i="9"/>
  <c r="G144" i="9" s="1"/>
  <c r="C144" i="9"/>
  <c r="F143" i="9"/>
  <c r="G143" i="9" s="1"/>
  <c r="C143" i="9"/>
  <c r="F142" i="9"/>
  <c r="G142" i="9" s="1"/>
  <c r="C142" i="9"/>
  <c r="F141" i="9"/>
  <c r="C141" i="9"/>
  <c r="G140" i="9"/>
  <c r="F140" i="9"/>
  <c r="C140" i="9"/>
  <c r="F139" i="9"/>
  <c r="G139" i="9" s="1"/>
  <c r="C139" i="9"/>
  <c r="G138" i="9"/>
  <c r="F138" i="9"/>
  <c r="C138" i="9"/>
  <c r="F137" i="9"/>
  <c r="C137" i="9"/>
  <c r="F136" i="9"/>
  <c r="G136" i="9" s="1"/>
  <c r="C136" i="9"/>
  <c r="G135" i="9"/>
  <c r="F135" i="9"/>
  <c r="C135" i="9"/>
  <c r="F134" i="9"/>
  <c r="G134" i="9" s="1"/>
  <c r="C134" i="9"/>
  <c r="F133" i="9"/>
  <c r="C133" i="9"/>
  <c r="G132" i="9"/>
  <c r="F132" i="9"/>
  <c r="C132" i="9"/>
  <c r="F131" i="9"/>
  <c r="G131" i="9" s="1"/>
  <c r="C131" i="9"/>
  <c r="G130" i="9"/>
  <c r="F130" i="9"/>
  <c r="C130" i="9"/>
  <c r="F129" i="9"/>
  <c r="C129" i="9"/>
  <c r="F128" i="9"/>
  <c r="G128" i="9" s="1"/>
  <c r="C128" i="9"/>
  <c r="F127" i="9"/>
  <c r="G127" i="9" s="1"/>
  <c r="C127" i="9"/>
  <c r="F126" i="9"/>
  <c r="G126" i="9" s="1"/>
  <c r="C126" i="9"/>
  <c r="F125" i="9"/>
  <c r="C125" i="9"/>
  <c r="F124" i="9"/>
  <c r="G124" i="9" s="1"/>
  <c r="C124" i="9"/>
  <c r="G123" i="9"/>
  <c r="F123" i="9"/>
  <c r="C123" i="9"/>
  <c r="F122" i="9"/>
  <c r="G122" i="9" s="1"/>
  <c r="C122" i="9"/>
  <c r="F121" i="9"/>
  <c r="C121" i="9"/>
  <c r="F120" i="9"/>
  <c r="C120" i="9"/>
  <c r="F119" i="9"/>
  <c r="G119" i="9" s="1"/>
  <c r="C119" i="9"/>
  <c r="F118" i="9"/>
  <c r="G118" i="9" s="1"/>
  <c r="C118" i="9"/>
  <c r="F117" i="9"/>
  <c r="C117" i="9"/>
  <c r="F116" i="9"/>
  <c r="C116" i="9"/>
  <c r="F115" i="9"/>
  <c r="C115" i="9"/>
  <c r="F114" i="9"/>
  <c r="G114" i="9" s="1"/>
  <c r="C114" i="9"/>
  <c r="F113" i="9"/>
  <c r="G113" i="9" s="1"/>
  <c r="C113" i="9"/>
  <c r="F112" i="9"/>
  <c r="C112" i="9"/>
  <c r="G111" i="9"/>
  <c r="F111" i="9"/>
  <c r="C111" i="9"/>
  <c r="F110" i="9"/>
  <c r="G110" i="9" s="1"/>
  <c r="C110" i="9"/>
  <c r="F109" i="9"/>
  <c r="C109" i="9"/>
  <c r="G108" i="9"/>
  <c r="F108" i="9"/>
  <c r="C108" i="9"/>
  <c r="F107" i="9"/>
  <c r="G107" i="9" s="1"/>
  <c r="C107" i="9"/>
  <c r="F106" i="9"/>
  <c r="G106" i="9" s="1"/>
  <c r="C106" i="9"/>
  <c r="F105" i="9"/>
  <c r="G105" i="9" s="1"/>
  <c r="C105" i="9"/>
  <c r="G104" i="9"/>
  <c r="F104" i="9"/>
  <c r="C104" i="9"/>
  <c r="G103" i="9"/>
  <c r="F103" i="9"/>
  <c r="C103" i="9"/>
  <c r="F102" i="9"/>
  <c r="C102" i="9"/>
  <c r="F101" i="9"/>
  <c r="C101" i="9"/>
  <c r="F100" i="9"/>
  <c r="C100" i="9"/>
  <c r="F99" i="9"/>
  <c r="G99" i="9" s="1"/>
  <c r="C99" i="9"/>
  <c r="F98" i="9"/>
  <c r="G98" i="9" s="1"/>
  <c r="C98" i="9"/>
  <c r="F97" i="9"/>
  <c r="G97" i="9" s="1"/>
  <c r="C97" i="9"/>
  <c r="F96" i="9"/>
  <c r="C96" i="9"/>
  <c r="F95" i="9"/>
  <c r="G95" i="9" s="1"/>
  <c r="C95" i="9"/>
  <c r="G94" i="9"/>
  <c r="F94" i="9"/>
  <c r="C94" i="9"/>
  <c r="F93" i="9"/>
  <c r="C93" i="9"/>
  <c r="F92" i="9"/>
  <c r="G92" i="9" s="1"/>
  <c r="C92" i="9"/>
  <c r="F91" i="9"/>
  <c r="G91" i="9" s="1"/>
  <c r="C91" i="9"/>
  <c r="F90" i="9"/>
  <c r="G90" i="9" s="1"/>
  <c r="C90" i="9"/>
  <c r="F89" i="9"/>
  <c r="C89" i="9"/>
  <c r="F88" i="9"/>
  <c r="C88" i="9"/>
  <c r="G87" i="9"/>
  <c r="F87" i="9"/>
  <c r="C87" i="9"/>
  <c r="G86" i="9"/>
  <c r="F86" i="9"/>
  <c r="C86" i="9"/>
  <c r="G85" i="9"/>
  <c r="F85" i="9"/>
  <c r="C85" i="9"/>
  <c r="F84" i="9"/>
  <c r="G84" i="9" s="1"/>
  <c r="C84" i="9"/>
  <c r="F83" i="9"/>
  <c r="C83" i="9"/>
  <c r="F82" i="9"/>
  <c r="G82" i="9" s="1"/>
  <c r="C82" i="9"/>
  <c r="F81" i="9"/>
  <c r="G81" i="9" s="1"/>
  <c r="C81" i="9"/>
  <c r="F80" i="9"/>
  <c r="G80" i="9" s="1"/>
  <c r="C80" i="9"/>
  <c r="F79" i="9"/>
  <c r="C79" i="9"/>
  <c r="F78" i="9"/>
  <c r="C78" i="9"/>
  <c r="F77" i="9"/>
  <c r="G77" i="9" s="1"/>
  <c r="C77" i="9"/>
  <c r="F76" i="9"/>
  <c r="G76" i="9" s="1"/>
  <c r="C76" i="9"/>
  <c r="F75" i="9"/>
  <c r="C75" i="9"/>
  <c r="G74" i="9"/>
  <c r="F74" i="9"/>
  <c r="C74" i="9"/>
  <c r="G73" i="9"/>
  <c r="F73" i="9"/>
  <c r="C73" i="9"/>
  <c r="F72" i="9"/>
  <c r="G72" i="9" s="1"/>
  <c r="C72" i="9"/>
  <c r="F71" i="9"/>
  <c r="C71" i="9"/>
  <c r="F70" i="9"/>
  <c r="C70" i="9"/>
  <c r="F69" i="9"/>
  <c r="G69" i="9" s="1"/>
  <c r="C69" i="9"/>
  <c r="F68" i="9"/>
  <c r="G68" i="9" s="1"/>
  <c r="C68" i="9"/>
  <c r="F67" i="9"/>
  <c r="C67" i="9"/>
  <c r="G66" i="9"/>
  <c r="F66" i="9"/>
  <c r="C66" i="9"/>
  <c r="G65" i="9"/>
  <c r="F65" i="9"/>
  <c r="C65" i="9"/>
  <c r="F64" i="9"/>
  <c r="G64" i="9" s="1"/>
  <c r="C64" i="9"/>
  <c r="F63" i="9"/>
  <c r="C63" i="9"/>
  <c r="F62" i="9"/>
  <c r="C62" i="9"/>
  <c r="G61" i="9"/>
  <c r="F61" i="9"/>
  <c r="C61" i="9"/>
  <c r="F60" i="9"/>
  <c r="G60" i="9" s="1"/>
  <c r="C60" i="9"/>
  <c r="F59" i="9"/>
  <c r="C59" i="9"/>
  <c r="G58" i="9"/>
  <c r="F58" i="9"/>
  <c r="C58" i="9"/>
  <c r="F57" i="9"/>
  <c r="G57" i="9" s="1"/>
  <c r="C57" i="9"/>
  <c r="F56" i="9"/>
  <c r="G56" i="9" s="1"/>
  <c r="C56" i="9"/>
  <c r="F55" i="9"/>
  <c r="C55" i="9"/>
  <c r="F54" i="9"/>
  <c r="C54" i="9"/>
  <c r="F53" i="9"/>
  <c r="G53" i="9" s="1"/>
  <c r="C53" i="9"/>
  <c r="F52" i="9"/>
  <c r="G52" i="9" s="1"/>
  <c r="C52" i="9"/>
  <c r="F51" i="9"/>
  <c r="C51" i="9"/>
  <c r="F50" i="9"/>
  <c r="G50" i="9" s="1"/>
  <c r="C50" i="9"/>
  <c r="F49" i="9"/>
  <c r="G49" i="9" s="1"/>
  <c r="C49" i="9"/>
  <c r="F48" i="9"/>
  <c r="G48" i="9" s="1"/>
  <c r="C48" i="9"/>
  <c r="F47" i="9"/>
  <c r="C47" i="9"/>
  <c r="F46" i="9"/>
  <c r="C46" i="9"/>
  <c r="F45" i="9"/>
  <c r="G45" i="9" s="1"/>
  <c r="C45" i="9"/>
  <c r="F44" i="9"/>
  <c r="G44" i="9" s="1"/>
  <c r="C44" i="9"/>
  <c r="F43" i="9"/>
  <c r="C43" i="9"/>
  <c r="F42" i="9"/>
  <c r="G42" i="9" s="1"/>
  <c r="C42" i="9"/>
  <c r="G41" i="9"/>
  <c r="F41" i="9"/>
  <c r="C41" i="9"/>
  <c r="F40" i="9"/>
  <c r="G40" i="9" s="1"/>
  <c r="C40" i="9"/>
  <c r="F39" i="9"/>
  <c r="C39" i="9"/>
  <c r="F38" i="9"/>
  <c r="C38" i="9"/>
  <c r="F37" i="9"/>
  <c r="G37" i="9" s="1"/>
  <c r="C37" i="9"/>
  <c r="F36" i="9"/>
  <c r="G36" i="9" s="1"/>
  <c r="C36" i="9"/>
  <c r="F35" i="9"/>
  <c r="C35" i="9"/>
  <c r="G34" i="9"/>
  <c r="F34" i="9"/>
  <c r="C34" i="9"/>
  <c r="F33" i="9"/>
  <c r="G33" i="9" s="1"/>
  <c r="C33" i="9"/>
  <c r="F32" i="9"/>
  <c r="G32" i="9" s="1"/>
  <c r="C32" i="9"/>
  <c r="F31" i="9"/>
  <c r="C31" i="9"/>
  <c r="F30" i="9"/>
  <c r="C30" i="9"/>
  <c r="G29" i="9"/>
  <c r="F29" i="9"/>
  <c r="C29" i="9"/>
  <c r="F28" i="9"/>
  <c r="G28" i="9" s="1"/>
  <c r="C28" i="9"/>
  <c r="F27" i="9"/>
  <c r="C27" i="9"/>
  <c r="F26" i="9"/>
  <c r="G26" i="9" s="1"/>
  <c r="C26" i="9"/>
  <c r="F25" i="9"/>
  <c r="G25" i="9" s="1"/>
  <c r="C25" i="9"/>
  <c r="F24" i="9"/>
  <c r="G24" i="9" s="1"/>
  <c r="C24" i="9"/>
  <c r="F23" i="9"/>
  <c r="C23" i="9"/>
  <c r="F22" i="9"/>
  <c r="C22" i="9"/>
  <c r="G21" i="9"/>
  <c r="F21" i="9"/>
  <c r="C21" i="9"/>
  <c r="F20" i="9"/>
  <c r="G20" i="9" s="1"/>
  <c r="C20" i="9"/>
  <c r="F19" i="9"/>
  <c r="C19" i="9"/>
  <c r="F18" i="9"/>
  <c r="G18" i="9" s="1"/>
  <c r="C18" i="9"/>
  <c r="F17" i="9"/>
  <c r="G17" i="9" s="1"/>
  <c r="C17" i="9"/>
  <c r="F16" i="9"/>
  <c r="G16" i="9" s="1"/>
  <c r="C16" i="9"/>
  <c r="F15" i="9"/>
  <c r="C15" i="9"/>
  <c r="F14" i="9"/>
  <c r="C14" i="9"/>
  <c r="F13" i="9"/>
  <c r="G13" i="9" s="1"/>
  <c r="C13" i="9"/>
  <c r="F12" i="9"/>
  <c r="G12" i="9" s="1"/>
  <c r="C12" i="9"/>
  <c r="F11" i="9"/>
  <c r="C11" i="9"/>
  <c r="F10" i="9"/>
  <c r="G10" i="9" s="1"/>
  <c r="C10" i="9"/>
  <c r="G9" i="9"/>
  <c r="F9" i="9"/>
  <c r="C9" i="9"/>
  <c r="F8" i="9"/>
  <c r="G8" i="9" s="1"/>
  <c r="C8" i="9"/>
  <c r="F7" i="9"/>
  <c r="C7" i="9"/>
  <c r="F6" i="9"/>
  <c r="G6" i="9" s="1"/>
  <c r="C6" i="9"/>
  <c r="C5" i="9"/>
  <c r="C4" i="9"/>
  <c r="C3" i="9"/>
  <c r="T110" i="13" l="1"/>
  <c r="T114" i="13"/>
  <c r="AA146" i="13"/>
  <c r="W143" i="13"/>
  <c r="W119" i="13"/>
  <c r="W111" i="13"/>
  <c r="W103" i="13"/>
  <c r="W95" i="13"/>
  <c r="W79" i="13"/>
  <c r="W71" i="13"/>
  <c r="W63" i="13"/>
  <c r="W47" i="13"/>
  <c r="W39" i="13"/>
  <c r="W31" i="13"/>
  <c r="W23" i="13"/>
  <c r="W15" i="13"/>
  <c r="W142" i="13"/>
  <c r="W134" i="13"/>
  <c r="W126" i="13"/>
  <c r="W118" i="13"/>
  <c r="W110" i="13"/>
  <c r="W102" i="13"/>
  <c r="W86" i="13"/>
  <c r="W78" i="13"/>
  <c r="W70" i="13"/>
  <c r="W62" i="13"/>
  <c r="W54" i="13"/>
  <c r="W46" i="13"/>
  <c r="W38" i="13"/>
  <c r="W30" i="13"/>
  <c r="W14" i="13"/>
  <c r="T32" i="13"/>
  <c r="U32" i="13" s="1"/>
  <c r="Y71" i="13"/>
  <c r="Z71" i="13" s="1"/>
  <c r="BH84" i="13"/>
  <c r="T20" i="13"/>
  <c r="U20" i="13" s="1"/>
  <c r="BP24" i="13"/>
  <c r="CD24" i="13" s="1"/>
  <c r="CP24" i="13" s="1"/>
  <c r="T28" i="13"/>
  <c r="V28" i="13" s="1"/>
  <c r="Y40" i="13"/>
  <c r="Z40" i="13" s="1"/>
  <c r="T100" i="13"/>
  <c r="U100" i="13" s="1"/>
  <c r="T104" i="13"/>
  <c r="U104" i="13" s="1"/>
  <c r="T118" i="13"/>
  <c r="W8" i="13"/>
  <c r="W141" i="13"/>
  <c r="W125" i="13"/>
  <c r="W93" i="13"/>
  <c r="W85" i="13"/>
  <c r="W69" i="13"/>
  <c r="W37" i="13"/>
  <c r="W13" i="13"/>
  <c r="Y65" i="13"/>
  <c r="Z65" i="13" s="1"/>
  <c r="Y10" i="13"/>
  <c r="AN36" i="13"/>
  <c r="AO36" i="13" s="1"/>
  <c r="AP114" i="13"/>
  <c r="BH124" i="13"/>
  <c r="AN141" i="13"/>
  <c r="W148" i="13"/>
  <c r="W140" i="13"/>
  <c r="W132" i="13"/>
  <c r="W116" i="13"/>
  <c r="W108" i="13"/>
  <c r="W100" i="13"/>
  <c r="W84" i="13"/>
  <c r="W76" i="13"/>
  <c r="W68" i="13"/>
  <c r="W52" i="13"/>
  <c r="W36" i="13"/>
  <c r="W28" i="13"/>
  <c r="W20" i="13"/>
  <c r="W12" i="13"/>
  <c r="T54" i="13"/>
  <c r="U54" i="13" s="1"/>
  <c r="BH26" i="13"/>
  <c r="AB34" i="13"/>
  <c r="Y34" i="13"/>
  <c r="Z34" i="13" s="1"/>
  <c r="AN52" i="13"/>
  <c r="AO52" i="13" s="1"/>
  <c r="U62" i="13"/>
  <c r="BH67" i="13"/>
  <c r="AN70" i="13"/>
  <c r="AO70" i="13" s="1"/>
  <c r="AN75" i="13"/>
  <c r="BH80" i="13"/>
  <c r="AN86" i="13"/>
  <c r="AO86" i="13" s="1"/>
  <c r="AN97" i="13"/>
  <c r="AO97" i="13" s="1"/>
  <c r="T124" i="13"/>
  <c r="W139" i="13"/>
  <c r="W131" i="13"/>
  <c r="W123" i="13"/>
  <c r="W91" i="13"/>
  <c r="W83" i="13"/>
  <c r="W75" i="13"/>
  <c r="W67" i="13"/>
  <c r="W51" i="13"/>
  <c r="W27" i="13"/>
  <c r="W19" i="13"/>
  <c r="W11" i="13"/>
  <c r="BP100" i="13"/>
  <c r="CD100" i="13" s="1"/>
  <c r="CP100" i="13" s="1"/>
  <c r="U105" i="13"/>
  <c r="AN24" i="13"/>
  <c r="AO24" i="13" s="1"/>
  <c r="AN28" i="13"/>
  <c r="AO28" i="13" s="1"/>
  <c r="T56" i="13"/>
  <c r="U56" i="13" s="1"/>
  <c r="AN64" i="13"/>
  <c r="AO64" i="13" s="1"/>
  <c r="BH66" i="13"/>
  <c r="AN74" i="13"/>
  <c r="AP75" i="13" s="1"/>
  <c r="BH93" i="13"/>
  <c r="AH100" i="13"/>
  <c r="BL100" i="13" s="1"/>
  <c r="BH113" i="13"/>
  <c r="AN137" i="13"/>
  <c r="W146" i="13"/>
  <c r="W114" i="13"/>
  <c r="W98" i="13"/>
  <c r="W90" i="13"/>
  <c r="W82" i="13"/>
  <c r="W66" i="13"/>
  <c r="W50" i="13"/>
  <c r="W34" i="13"/>
  <c r="W18" i="13"/>
  <c r="W10" i="13"/>
  <c r="T12" i="13"/>
  <c r="V12" i="13" s="1"/>
  <c r="T90" i="13"/>
  <c r="BH12" i="13"/>
  <c r="AN19" i="13"/>
  <c r="T33" i="13"/>
  <c r="AN69" i="13"/>
  <c r="T80" i="13"/>
  <c r="BH114" i="13"/>
  <c r="T115" i="13"/>
  <c r="W145" i="13"/>
  <c r="W137" i="13"/>
  <c r="W129" i="13"/>
  <c r="W121" i="13"/>
  <c r="W113" i="13"/>
  <c r="W105" i="13"/>
  <c r="W97" i="13"/>
  <c r="W81" i="13"/>
  <c r="W73" i="13"/>
  <c r="W65" i="13"/>
  <c r="W49" i="13"/>
  <c r="W17" i="13"/>
  <c r="W9" i="13"/>
  <c r="W144" i="13"/>
  <c r="W128" i="13"/>
  <c r="W112" i="13"/>
  <c r="W104" i="13"/>
  <c r="W80" i="13"/>
  <c r="W64" i="13"/>
  <c r="W56" i="13"/>
  <c r="W40" i="13"/>
  <c r="W32" i="13"/>
  <c r="W16" i="13"/>
  <c r="BP43" i="13"/>
  <c r="CD43" i="13" s="1"/>
  <c r="CP43" i="13" s="1"/>
  <c r="BE43" i="13"/>
  <c r="BP10" i="13"/>
  <c r="CD10" i="13" s="1"/>
  <c r="BE10" i="13"/>
  <c r="V24" i="13"/>
  <c r="U24" i="13"/>
  <c r="AA22" i="13"/>
  <c r="Z21" i="13"/>
  <c r="BP33" i="13"/>
  <c r="CD33" i="13" s="1"/>
  <c r="CP33" i="13" s="1"/>
  <c r="BE33" i="13"/>
  <c r="BP45" i="13"/>
  <c r="CD45" i="13" s="1"/>
  <c r="CP45" i="13" s="1"/>
  <c r="BE45" i="13"/>
  <c r="BP8" i="13"/>
  <c r="CD8" i="13" s="1"/>
  <c r="BE8" i="13"/>
  <c r="BP22" i="13"/>
  <c r="CD22" i="13" s="1"/>
  <c r="CP22" i="13" s="1"/>
  <c r="BE22" i="13"/>
  <c r="U40" i="13"/>
  <c r="V40" i="13"/>
  <c r="AB21" i="13"/>
  <c r="BP12" i="13"/>
  <c r="CD12" i="13" s="1"/>
  <c r="BE12" i="13"/>
  <c r="T22" i="13"/>
  <c r="V22" i="13" s="1"/>
  <c r="BH28" i="13"/>
  <c r="Y31" i="13"/>
  <c r="BP35" i="13"/>
  <c r="CD35" i="13" s="1"/>
  <c r="CP35" i="13" s="1"/>
  <c r="T36" i="13"/>
  <c r="V36" i="13" s="1"/>
  <c r="BH48" i="13"/>
  <c r="AN48" i="13"/>
  <c r="AP49" i="13" s="1"/>
  <c r="BP59" i="13"/>
  <c r="CD59" i="13" s="1"/>
  <c r="CP59" i="13" s="1"/>
  <c r="BE59" i="13"/>
  <c r="AA110" i="13"/>
  <c r="Z109" i="13"/>
  <c r="AB110" i="13" s="1"/>
  <c r="AQ114" i="13"/>
  <c r="AB118" i="13"/>
  <c r="AN14" i="13"/>
  <c r="AO14" i="13" s="1"/>
  <c r="BP50" i="13"/>
  <c r="CD50" i="13" s="1"/>
  <c r="CP50" i="13" s="1"/>
  <c r="BE50" i="13"/>
  <c r="BE72" i="13"/>
  <c r="Y86" i="13"/>
  <c r="T86" i="13"/>
  <c r="V20" i="13"/>
  <c r="BH27" i="13"/>
  <c r="V32" i="13"/>
  <c r="BH39" i="13"/>
  <c r="BH92" i="13"/>
  <c r="AN92" i="13"/>
  <c r="BP96" i="13"/>
  <c r="CD96" i="13" s="1"/>
  <c r="CP96" i="13" s="1"/>
  <c r="BE96" i="13"/>
  <c r="BP127" i="13"/>
  <c r="CD127" i="13" s="1"/>
  <c r="CP127" i="13" s="1"/>
  <c r="AP39" i="13"/>
  <c r="BE49" i="13"/>
  <c r="BP49" i="13"/>
  <c r="CD49" i="13" s="1"/>
  <c r="CP49" i="13" s="1"/>
  <c r="BH49" i="13"/>
  <c r="Y50" i="13"/>
  <c r="Z50" i="13" s="1"/>
  <c r="AB51" i="13" s="1"/>
  <c r="T50" i="13"/>
  <c r="BE66" i="13"/>
  <c r="BP66" i="13"/>
  <c r="CD66" i="13" s="1"/>
  <c r="CP66" i="13" s="1"/>
  <c r="AN72" i="13"/>
  <c r="AO72" i="13" s="1"/>
  <c r="BH72" i="13"/>
  <c r="BE74" i="13"/>
  <c r="BP74" i="13"/>
  <c r="CD74" i="13" s="1"/>
  <c r="CP74" i="13" s="1"/>
  <c r="Y77" i="13"/>
  <c r="Z77" i="13" s="1"/>
  <c r="T77" i="13"/>
  <c r="BP133" i="13"/>
  <c r="CD133" i="13" s="1"/>
  <c r="CP133" i="13" s="1"/>
  <c r="BP138" i="13"/>
  <c r="CD138" i="13" s="1"/>
  <c r="CP138" i="13" s="1"/>
  <c r="BE138" i="13"/>
  <c r="AN31" i="13"/>
  <c r="AO31" i="13" s="1"/>
  <c r="Y49" i="13"/>
  <c r="AA50" i="13" s="1"/>
  <c r="BP61" i="13"/>
  <c r="CD61" i="13" s="1"/>
  <c r="CP61" i="13" s="1"/>
  <c r="BE61" i="13"/>
  <c r="AN96" i="13"/>
  <c r="AO96" i="13" s="1"/>
  <c r="AQ97" i="13" s="1"/>
  <c r="BH96" i="13"/>
  <c r="BP107" i="13"/>
  <c r="CD107" i="13" s="1"/>
  <c r="CP107" i="13" s="1"/>
  <c r="BE107" i="13"/>
  <c r="AA148" i="13"/>
  <c r="Z147" i="13"/>
  <c r="AB148" i="13" s="1"/>
  <c r="T14" i="13"/>
  <c r="V14" i="13" s="1"/>
  <c r="BE14" i="13"/>
  <c r="BP52" i="13"/>
  <c r="CD52" i="13" s="1"/>
  <c r="CP52" i="13" s="1"/>
  <c r="BE52" i="13"/>
  <c r="V56" i="13"/>
  <c r="Y85" i="13"/>
  <c r="T85" i="13"/>
  <c r="U85" i="13" s="1"/>
  <c r="BP114" i="13"/>
  <c r="CD114" i="13" s="1"/>
  <c r="CP114" i="13" s="1"/>
  <c r="BE114" i="13"/>
  <c r="AP8" i="13"/>
  <c r="U31" i="13"/>
  <c r="T49" i="13"/>
  <c r="U49" i="13" s="1"/>
  <c r="V54" i="13"/>
  <c r="T55" i="13"/>
  <c r="U55" i="13" s="1"/>
  <c r="BP70" i="13"/>
  <c r="CD70" i="13" s="1"/>
  <c r="CP70" i="13" s="1"/>
  <c r="BE70" i="13"/>
  <c r="AN91" i="13"/>
  <c r="BE137" i="13"/>
  <c r="T21" i="13"/>
  <c r="U21" i="13" s="1"/>
  <c r="AO23" i="13"/>
  <c r="AQ24" i="13" s="1"/>
  <c r="V31" i="13"/>
  <c r="BE90" i="13"/>
  <c r="BP90" i="13"/>
  <c r="CD90" i="13" s="1"/>
  <c r="CP90" i="13" s="1"/>
  <c r="AA114" i="13"/>
  <c r="Z113" i="13"/>
  <c r="AB114" i="13" s="1"/>
  <c r="BP122" i="13"/>
  <c r="CD122" i="13" s="1"/>
  <c r="CP122" i="13" s="1"/>
  <c r="BE122" i="13"/>
  <c r="AA127" i="13"/>
  <c r="Z126" i="13"/>
  <c r="AB127" i="13" s="1"/>
  <c r="Y132" i="13"/>
  <c r="T132" i="13"/>
  <c r="BP77" i="13"/>
  <c r="CD77" i="13" s="1"/>
  <c r="CP77" i="13" s="1"/>
  <c r="T87" i="13"/>
  <c r="U87" i="13" s="1"/>
  <c r="BP89" i="13"/>
  <c r="CD89" i="13" s="1"/>
  <c r="CP89" i="13" s="1"/>
  <c r="AN100" i="13"/>
  <c r="AO100" i="13" s="1"/>
  <c r="AN103" i="13"/>
  <c r="AP103" i="13" s="1"/>
  <c r="AN123" i="13"/>
  <c r="BP125" i="13"/>
  <c r="CD125" i="13" s="1"/>
  <c r="CP125" i="13" s="1"/>
  <c r="AN128" i="13"/>
  <c r="AO128" i="13" s="1"/>
  <c r="AN129" i="13"/>
  <c r="AO129" i="13" s="1"/>
  <c r="AN134" i="13"/>
  <c r="AN139" i="13"/>
  <c r="AN140" i="13"/>
  <c r="DM144" i="13"/>
  <c r="T147" i="13"/>
  <c r="BE77" i="13"/>
  <c r="BH78" i="13"/>
  <c r="BH81" i="13"/>
  <c r="BH105" i="13"/>
  <c r="U125" i="13"/>
  <c r="BE125" i="13"/>
  <c r="T142" i="13"/>
  <c r="BP60" i="13"/>
  <c r="CD60" i="13" s="1"/>
  <c r="CP60" i="13" s="1"/>
  <c r="AN68" i="13"/>
  <c r="AO68" i="13" s="1"/>
  <c r="AQ68" i="13" s="1"/>
  <c r="T73" i="13"/>
  <c r="T78" i="13"/>
  <c r="U78" i="13" s="1"/>
  <c r="AN79" i="13"/>
  <c r="BP82" i="13"/>
  <c r="CD82" i="13" s="1"/>
  <c r="CP82" i="13" s="1"/>
  <c r="BP130" i="13"/>
  <c r="CD130" i="13" s="1"/>
  <c r="CP130" i="13" s="1"/>
  <c r="BH142" i="13"/>
  <c r="T57" i="13"/>
  <c r="U57" i="13" s="1"/>
  <c r="U83" i="13"/>
  <c r="T89" i="13"/>
  <c r="T98" i="13"/>
  <c r="U98" i="13" s="1"/>
  <c r="AW100" i="13"/>
  <c r="BW100" i="13" s="1"/>
  <c r="U110" i="13"/>
  <c r="AN112" i="13"/>
  <c r="BP117" i="13"/>
  <c r="CD117" i="13" s="1"/>
  <c r="CP117" i="13" s="1"/>
  <c r="BP119" i="13"/>
  <c r="CD119" i="13" s="1"/>
  <c r="CP119" i="13" s="1"/>
  <c r="T121" i="13"/>
  <c r="U121" i="13" s="1"/>
  <c r="AN121" i="13"/>
  <c r="T126" i="13"/>
  <c r="T134" i="13"/>
  <c r="V134" i="13" s="1"/>
  <c r="BP134" i="13"/>
  <c r="CD134" i="13" s="1"/>
  <c r="CP134" i="13" s="1"/>
  <c r="V142" i="13"/>
  <c r="AA147" i="13"/>
  <c r="T46" i="13"/>
  <c r="U46" i="13" s="1"/>
  <c r="AN76" i="13"/>
  <c r="AO76" i="13" s="1"/>
  <c r="T79" i="13"/>
  <c r="V79" i="13" s="1"/>
  <c r="BP95" i="13"/>
  <c r="CD95" i="13" s="1"/>
  <c r="CP95" i="13" s="1"/>
  <c r="BE95" i="13"/>
  <c r="T135" i="13"/>
  <c r="V135" i="13" s="1"/>
  <c r="Z146" i="13"/>
  <c r="DJ146" i="13"/>
  <c r="BP84" i="13"/>
  <c r="CD84" i="13" s="1"/>
  <c r="CP84" i="13" s="1"/>
  <c r="BP87" i="13"/>
  <c r="CD87" i="13" s="1"/>
  <c r="CP87" i="13" s="1"/>
  <c r="BP113" i="13"/>
  <c r="CD113" i="13" s="1"/>
  <c r="CP113" i="13" s="1"/>
  <c r="BP124" i="13"/>
  <c r="CD124" i="13" s="1"/>
  <c r="CP124" i="13" s="1"/>
  <c r="U79" i="13"/>
  <c r="Y83" i="13"/>
  <c r="Z83" i="13" s="1"/>
  <c r="BE84" i="13"/>
  <c r="T91" i="13"/>
  <c r="U91" i="13" s="1"/>
  <c r="T113" i="13"/>
  <c r="V113" i="13" s="1"/>
  <c r="T117" i="13"/>
  <c r="U117" i="13" s="1"/>
  <c r="V121" i="13"/>
  <c r="BE124" i="13"/>
  <c r="Z145" i="13"/>
  <c r="AB146" i="13" s="1"/>
  <c r="AG146" i="13" s="1"/>
  <c r="BP16" i="13"/>
  <c r="CD16" i="13" s="1"/>
  <c r="BE16" i="13"/>
  <c r="U16" i="13"/>
  <c r="BP17" i="13"/>
  <c r="CD17" i="13" s="1"/>
  <c r="CP17" i="13" s="1"/>
  <c r="BE17" i="13"/>
  <c r="V21" i="13"/>
  <c r="AQ8" i="13"/>
  <c r="AV8" i="13"/>
  <c r="BP9" i="13"/>
  <c r="CD9" i="13" s="1"/>
  <c r="BE9" i="13"/>
  <c r="BP19" i="13"/>
  <c r="CD19" i="13" s="1"/>
  <c r="CP19" i="13" s="1"/>
  <c r="BE19" i="13"/>
  <c r="BP11" i="13"/>
  <c r="CD11" i="13" s="1"/>
  <c r="BE11" i="13"/>
  <c r="BP18" i="13"/>
  <c r="CD18" i="13" s="1"/>
  <c r="CP18" i="13" s="1"/>
  <c r="BE18" i="13"/>
  <c r="BP13" i="13"/>
  <c r="CD13" i="13" s="1"/>
  <c r="BE13" i="13"/>
  <c r="BE20" i="13"/>
  <c r="BP20" i="13"/>
  <c r="CD20" i="13" s="1"/>
  <c r="CP20" i="13" s="1"/>
  <c r="BP15" i="13"/>
  <c r="CD15" i="13" s="1"/>
  <c r="BE15" i="13"/>
  <c r="Z25" i="13"/>
  <c r="AA31" i="13"/>
  <c r="Z30" i="13"/>
  <c r="BP32" i="13"/>
  <c r="CD32" i="13" s="1"/>
  <c r="CP32" i="13" s="1"/>
  <c r="BE32" i="13"/>
  <c r="BP42" i="13"/>
  <c r="CD42" i="13" s="1"/>
  <c r="CP42" i="13" s="1"/>
  <c r="BE42" i="13"/>
  <c r="Z8" i="13"/>
  <c r="T9" i="13"/>
  <c r="U9" i="13" s="1"/>
  <c r="Z10" i="13"/>
  <c r="T11" i="13"/>
  <c r="V11" i="13" s="1"/>
  <c r="Z12" i="13"/>
  <c r="T13" i="13"/>
  <c r="U13" i="13" s="1"/>
  <c r="Z14" i="13"/>
  <c r="T15" i="13"/>
  <c r="V15" i="13" s="1"/>
  <c r="V16" i="13"/>
  <c r="U17" i="13"/>
  <c r="T18" i="13"/>
  <c r="U18" i="13" s="1"/>
  <c r="AO19" i="13"/>
  <c r="AN20" i="13"/>
  <c r="AA21" i="13"/>
  <c r="BP21" i="13"/>
  <c r="CD21" i="13" s="1"/>
  <c r="CP21" i="13" s="1"/>
  <c r="Z22" i="13"/>
  <c r="AB22" i="13" s="1"/>
  <c r="AG22" i="13" s="1"/>
  <c r="AN26" i="13"/>
  <c r="BP30" i="13"/>
  <c r="CD30" i="13" s="1"/>
  <c r="CP30" i="13" s="1"/>
  <c r="Y47" i="13"/>
  <c r="T47" i="13"/>
  <c r="U47" i="13" s="1"/>
  <c r="Z54" i="13"/>
  <c r="AA8" i="13"/>
  <c r="U11" i="13"/>
  <c r="Y16" i="13"/>
  <c r="EJ152" i="13"/>
  <c r="EK20" i="13" s="1"/>
  <c r="DL20" i="13" s="1"/>
  <c r="V17" i="13"/>
  <c r="T19" i="13"/>
  <c r="U19" i="13" s="1"/>
  <c r="AN21" i="13"/>
  <c r="BH21" i="13"/>
  <c r="T23" i="13"/>
  <c r="Y23" i="13"/>
  <c r="AA23" i="13" s="1"/>
  <c r="BE25" i="13"/>
  <c r="Y26" i="13"/>
  <c r="AA26" i="13" s="1"/>
  <c r="T26" i="13"/>
  <c r="BE29" i="13"/>
  <c r="BP29" i="13"/>
  <c r="CD29" i="13" s="1"/>
  <c r="CP29" i="13" s="1"/>
  <c r="T39" i="13"/>
  <c r="U39" i="13" s="1"/>
  <c r="Y39" i="13"/>
  <c r="Y17" i="13"/>
  <c r="V18" i="13"/>
  <c r="AP23" i="13"/>
  <c r="BP31" i="13"/>
  <c r="CD31" i="13" s="1"/>
  <c r="CP31" i="13" s="1"/>
  <c r="BE31" i="13"/>
  <c r="Y9" i="13"/>
  <c r="Y11" i="13"/>
  <c r="Y13" i="13"/>
  <c r="Y15" i="13"/>
  <c r="Y18" i="13"/>
  <c r="AO22" i="13"/>
  <c r="BP23" i="13"/>
  <c r="CD23" i="13" s="1"/>
  <c r="CP23" i="13" s="1"/>
  <c r="V26" i="13"/>
  <c r="BE40" i="13"/>
  <c r="BP40" i="13"/>
  <c r="CD40" i="13" s="1"/>
  <c r="CP40" i="13" s="1"/>
  <c r="AN16" i="13"/>
  <c r="Y19" i="13"/>
  <c r="BP27" i="13"/>
  <c r="CD27" i="13" s="1"/>
  <c r="CP27" i="13" s="1"/>
  <c r="BE27" i="13"/>
  <c r="AA30" i="13"/>
  <c r="AA33" i="13"/>
  <c r="Z32" i="13"/>
  <c r="AB33" i="13" s="1"/>
  <c r="BE38" i="13"/>
  <c r="BP38" i="13"/>
  <c r="CD38" i="13" s="1"/>
  <c r="CP38" i="13" s="1"/>
  <c r="U8" i="13"/>
  <c r="U10" i="13"/>
  <c r="U12" i="13"/>
  <c r="U14" i="13"/>
  <c r="CI151" i="13"/>
  <c r="U22" i="13"/>
  <c r="BH25" i="13"/>
  <c r="AN25" i="13"/>
  <c r="Y27" i="13"/>
  <c r="T27" i="13"/>
  <c r="AB30" i="13"/>
  <c r="U34" i="13"/>
  <c r="Y38" i="13"/>
  <c r="T38" i="13"/>
  <c r="U38" i="13" s="1"/>
  <c r="AN9" i="13"/>
  <c r="AP9" i="13" s="1"/>
  <c r="AN11" i="13"/>
  <c r="AP11" i="13" s="1"/>
  <c r="AN13" i="13"/>
  <c r="AN15" i="13"/>
  <c r="CU16" i="13"/>
  <c r="AN18" i="13"/>
  <c r="T25" i="13"/>
  <c r="V25" i="13" s="1"/>
  <c r="BP26" i="13"/>
  <c r="CD26" i="13" s="1"/>
  <c r="CP26" i="13" s="1"/>
  <c r="BE26" i="13"/>
  <c r="AP28" i="13"/>
  <c r="AO27" i="13"/>
  <c r="AQ28" i="13" s="1"/>
  <c r="BP28" i="13"/>
  <c r="CD28" i="13" s="1"/>
  <c r="CP28" i="13" s="1"/>
  <c r="Y37" i="13"/>
  <c r="T37" i="13"/>
  <c r="U37" i="13" s="1"/>
  <c r="BP37" i="13"/>
  <c r="CD37" i="13" s="1"/>
  <c r="CP37" i="13" s="1"/>
  <c r="T41" i="13"/>
  <c r="V41" i="13" s="1"/>
  <c r="BH41" i="13"/>
  <c r="AN41" i="13"/>
  <c r="AP52" i="13"/>
  <c r="AO51" i="13"/>
  <c r="AQ52" i="13" s="1"/>
  <c r="Y24" i="13"/>
  <c r="AN29" i="13"/>
  <c r="BH29" i="13"/>
  <c r="BH30" i="13"/>
  <c r="BH33" i="13"/>
  <c r="AN33" i="13"/>
  <c r="V34" i="13"/>
  <c r="AN34" i="13"/>
  <c r="Y35" i="13"/>
  <c r="AA35" i="13" s="1"/>
  <c r="AN37" i="13"/>
  <c r="BP41" i="13"/>
  <c r="CD41" i="13" s="1"/>
  <c r="CP41" i="13" s="1"/>
  <c r="BE41" i="13"/>
  <c r="BH42" i="13"/>
  <c r="AN42" i="13"/>
  <c r="V42" i="13"/>
  <c r="BE56" i="13"/>
  <c r="BP56" i="13"/>
  <c r="CD56" i="13" s="1"/>
  <c r="CP56" i="13" s="1"/>
  <c r="BH35" i="13"/>
  <c r="BP44" i="13"/>
  <c r="CD44" i="13" s="1"/>
  <c r="CP44" i="13" s="1"/>
  <c r="BE44" i="13"/>
  <c r="BP48" i="13"/>
  <c r="CD48" i="13" s="1"/>
  <c r="CP48" i="13" s="1"/>
  <c r="BE48" i="13"/>
  <c r="U28" i="13"/>
  <c r="T29" i="13"/>
  <c r="AO30" i="13"/>
  <c r="AQ31" i="13" s="1"/>
  <c r="U33" i="13"/>
  <c r="T35" i="13"/>
  <c r="V35" i="13" s="1"/>
  <c r="BP36" i="13"/>
  <c r="CD36" i="13" s="1"/>
  <c r="CP36" i="13" s="1"/>
  <c r="BE36" i="13"/>
  <c r="AO38" i="13"/>
  <c r="EK39" i="13"/>
  <c r="DL39" i="13" s="1"/>
  <c r="AB54" i="13"/>
  <c r="T30" i="13"/>
  <c r="U30" i="13" s="1"/>
  <c r="V33" i="13"/>
  <c r="BE34" i="13"/>
  <c r="Y36" i="13"/>
  <c r="AO39" i="13"/>
  <c r="BE39" i="13"/>
  <c r="BH44" i="13"/>
  <c r="AN44" i="13"/>
  <c r="AO47" i="13"/>
  <c r="Y28" i="13"/>
  <c r="V29" i="13"/>
  <c r="AA34" i="13"/>
  <c r="AG34" i="13" s="1"/>
  <c r="AN35" i="13"/>
  <c r="BP46" i="13"/>
  <c r="CD46" i="13" s="1"/>
  <c r="CP46" i="13" s="1"/>
  <c r="BE46" i="13"/>
  <c r="U48" i="13"/>
  <c r="V49" i="13"/>
  <c r="BP47" i="13"/>
  <c r="CD47" i="13" s="1"/>
  <c r="CP47" i="13" s="1"/>
  <c r="BE47" i="13"/>
  <c r="Z52" i="13"/>
  <c r="AB53" i="13" s="1"/>
  <c r="AA53" i="13"/>
  <c r="BP57" i="13"/>
  <c r="CD57" i="13" s="1"/>
  <c r="CP57" i="13" s="1"/>
  <c r="BE57" i="13"/>
  <c r="AN32" i="13"/>
  <c r="AP32" i="13" s="1"/>
  <c r="AN40" i="13"/>
  <c r="Y41" i="13"/>
  <c r="AA41" i="13" s="1"/>
  <c r="T42" i="13"/>
  <c r="T44" i="13"/>
  <c r="U44" i="13" s="1"/>
  <c r="V46" i="13"/>
  <c r="V48" i="13"/>
  <c r="U50" i="13"/>
  <c r="AA51" i="13"/>
  <c r="AG51" i="13" s="1"/>
  <c r="AP64" i="13"/>
  <c r="AV64" i="13" s="1"/>
  <c r="AO63" i="13"/>
  <c r="AQ64" i="13" s="1"/>
  <c r="U42" i="13"/>
  <c r="AN43" i="13"/>
  <c r="BH43" i="13"/>
  <c r="AN45" i="13"/>
  <c r="BH45" i="13"/>
  <c r="Y46" i="13"/>
  <c r="AP47" i="13"/>
  <c r="Y48" i="13"/>
  <c r="V50" i="13"/>
  <c r="AN50" i="13"/>
  <c r="AP50" i="13" s="1"/>
  <c r="BE51" i="13"/>
  <c r="AA54" i="13"/>
  <c r="AG54" i="13" s="1"/>
  <c r="BH60" i="13"/>
  <c r="AN60" i="13"/>
  <c r="BH53" i="13"/>
  <c r="EK56" i="13"/>
  <c r="DL56" i="13" s="1"/>
  <c r="BP63" i="13"/>
  <c r="CD63" i="13" s="1"/>
  <c r="CP63" i="13" s="1"/>
  <c r="BE63" i="13"/>
  <c r="U71" i="13"/>
  <c r="EK81" i="13"/>
  <c r="DL81" i="13" s="1"/>
  <c r="Y42" i="13"/>
  <c r="T43" i="13"/>
  <c r="Y44" i="13"/>
  <c r="T45" i="13"/>
  <c r="V45" i="13" s="1"/>
  <c r="Z49" i="13"/>
  <c r="AB50" i="13" s="1"/>
  <c r="AG50" i="13" s="1"/>
  <c r="T53" i="13"/>
  <c r="V53" i="13" s="1"/>
  <c r="EK54" i="13"/>
  <c r="DL54" i="13" s="1"/>
  <c r="BP55" i="13"/>
  <c r="CD55" i="13" s="1"/>
  <c r="CP55" i="13" s="1"/>
  <c r="EK61" i="13"/>
  <c r="DL61" i="13" s="1"/>
  <c r="BP62" i="13"/>
  <c r="CD62" i="13" s="1"/>
  <c r="CP62" i="13" s="1"/>
  <c r="BE62" i="13"/>
  <c r="Y63" i="13"/>
  <c r="T63" i="13"/>
  <c r="AA71" i="13"/>
  <c r="AG71" i="13" s="1"/>
  <c r="Z70" i="13"/>
  <c r="AB71" i="13" s="1"/>
  <c r="BH51" i="13"/>
  <c r="BH58" i="13"/>
  <c r="AN58" i="13"/>
  <c r="AO48" i="13"/>
  <c r="AQ49" i="13" s="1"/>
  <c r="AV49" i="13" s="1"/>
  <c r="T51" i="13"/>
  <c r="U51" i="13" s="1"/>
  <c r="T52" i="13"/>
  <c r="AN53" i="13"/>
  <c r="BH55" i="13"/>
  <c r="AN55" i="13"/>
  <c r="AA52" i="13"/>
  <c r="EK55" i="13"/>
  <c r="DL55" i="13" s="1"/>
  <c r="V57" i="13"/>
  <c r="EK63" i="13"/>
  <c r="DL63" i="13" s="1"/>
  <c r="BP64" i="13"/>
  <c r="CD64" i="13" s="1"/>
  <c r="CP64" i="13" s="1"/>
  <c r="BE64" i="13"/>
  <c r="AN54" i="13"/>
  <c r="Y55" i="13"/>
  <c r="AN56" i="13"/>
  <c r="Y57" i="13"/>
  <c r="AA57" i="13" s="1"/>
  <c r="T58" i="13"/>
  <c r="V58" i="13" s="1"/>
  <c r="T60" i="13"/>
  <c r="U60" i="13" s="1"/>
  <c r="V62" i="13"/>
  <c r="V64" i="13"/>
  <c r="AN65" i="13"/>
  <c r="BP69" i="13"/>
  <c r="CD69" i="13" s="1"/>
  <c r="CP69" i="13" s="1"/>
  <c r="BP73" i="13"/>
  <c r="CD73" i="13" s="1"/>
  <c r="CP73" i="13" s="1"/>
  <c r="BE73" i="13"/>
  <c r="U75" i="13"/>
  <c r="BP76" i="13"/>
  <c r="CD76" i="13" s="1"/>
  <c r="CP76" i="13" s="1"/>
  <c r="BE76" i="13"/>
  <c r="U58" i="13"/>
  <c r="AN59" i="13"/>
  <c r="BH59" i="13"/>
  <c r="AN61" i="13"/>
  <c r="BH61" i="13"/>
  <c r="Y62" i="13"/>
  <c r="AP63" i="13"/>
  <c r="Y64" i="13"/>
  <c r="EK65" i="13"/>
  <c r="DL65" i="13" s="1"/>
  <c r="Y67" i="13"/>
  <c r="T67" i="13"/>
  <c r="BP67" i="13"/>
  <c r="CD67" i="13" s="1"/>
  <c r="CP67" i="13" s="1"/>
  <c r="BP68" i="13"/>
  <c r="CD68" i="13" s="1"/>
  <c r="CP68" i="13" s="1"/>
  <c r="BE68" i="13"/>
  <c r="BP75" i="13"/>
  <c r="CD75" i="13" s="1"/>
  <c r="CP75" i="13" s="1"/>
  <c r="BE75" i="13"/>
  <c r="Y66" i="13"/>
  <c r="EK76" i="13"/>
  <c r="DL76" i="13" s="1"/>
  <c r="AN57" i="13"/>
  <c r="BH57" i="13"/>
  <c r="Y58" i="13"/>
  <c r="BE58" i="13"/>
  <c r="T59" i="13"/>
  <c r="Y60" i="13"/>
  <c r="AA60" i="13" s="1"/>
  <c r="BE60" i="13"/>
  <c r="T61" i="13"/>
  <c r="V61" i="13" s="1"/>
  <c r="V65" i="13"/>
  <c r="U73" i="13"/>
  <c r="AA77" i="13"/>
  <c r="Z76" i="13"/>
  <c r="AB77" i="13" s="1"/>
  <c r="U80" i="13"/>
  <c r="AP85" i="13"/>
  <c r="V68" i="13"/>
  <c r="AP68" i="13"/>
  <c r="Y69" i="13"/>
  <c r="T69" i="13"/>
  <c r="BP71" i="13"/>
  <c r="CD71" i="13" s="1"/>
  <c r="CP71" i="13" s="1"/>
  <c r="BE71" i="13"/>
  <c r="BP85" i="13"/>
  <c r="CD85" i="13" s="1"/>
  <c r="CP85" i="13" s="1"/>
  <c r="BE85" i="13"/>
  <c r="V59" i="13"/>
  <c r="U65" i="13"/>
  <c r="U66" i="13"/>
  <c r="U68" i="13"/>
  <c r="AP70" i="13"/>
  <c r="AO69" i="13"/>
  <c r="T70" i="13"/>
  <c r="U70" i="13" s="1"/>
  <c r="EK73" i="13"/>
  <c r="DL73" i="13" s="1"/>
  <c r="AP86" i="13"/>
  <c r="AV86" i="13" s="1"/>
  <c r="AO85" i="13"/>
  <c r="AQ86" i="13" s="1"/>
  <c r="AO66" i="13"/>
  <c r="AQ67" i="13" s="1"/>
  <c r="AP67" i="13"/>
  <c r="EK66" i="13"/>
  <c r="DL66" i="13" s="1"/>
  <c r="AA73" i="13"/>
  <c r="Z72" i="13"/>
  <c r="AB73" i="13" s="1"/>
  <c r="Y75" i="13"/>
  <c r="AO78" i="13"/>
  <c r="AP79" i="13"/>
  <c r="BP91" i="13"/>
  <c r="CD91" i="13" s="1"/>
  <c r="CP91" i="13" s="1"/>
  <c r="BE91" i="13"/>
  <c r="Y68" i="13"/>
  <c r="AP69" i="13"/>
  <c r="V71" i="13"/>
  <c r="AA72" i="13"/>
  <c r="V73" i="13"/>
  <c r="AO74" i="13"/>
  <c r="BH77" i="13"/>
  <c r="AN77" i="13"/>
  <c r="BP78" i="13"/>
  <c r="CD78" i="13" s="1"/>
  <c r="CP78" i="13" s="1"/>
  <c r="Y81" i="13"/>
  <c r="T81" i="13"/>
  <c r="BE82" i="13"/>
  <c r="BP83" i="13"/>
  <c r="CD83" i="13" s="1"/>
  <c r="CP83" i="13" s="1"/>
  <c r="BE83" i="13"/>
  <c r="Z96" i="13"/>
  <c r="AP82" i="13"/>
  <c r="AO81" i="13"/>
  <c r="AQ82" i="13" s="1"/>
  <c r="BP88" i="13"/>
  <c r="CD88" i="13" s="1"/>
  <c r="CP88" i="13" s="1"/>
  <c r="BE88" i="13"/>
  <c r="EK90" i="13"/>
  <c r="DL90" i="13" s="1"/>
  <c r="BP106" i="13"/>
  <c r="CD106" i="13" s="1"/>
  <c r="CP106" i="13" s="1"/>
  <c r="BE106" i="13"/>
  <c r="U74" i="13"/>
  <c r="U77" i="13"/>
  <c r="T82" i="13"/>
  <c r="U82" i="13" s="1"/>
  <c r="AA85" i="13"/>
  <c r="Z84" i="13"/>
  <c r="AB84" i="13" s="1"/>
  <c r="T72" i="13"/>
  <c r="AO75" i="13"/>
  <c r="T76" i="13"/>
  <c r="U76" i="13" s="1"/>
  <c r="V77" i="13"/>
  <c r="Y78" i="13"/>
  <c r="Z79" i="13"/>
  <c r="BP80" i="13"/>
  <c r="CD80" i="13" s="1"/>
  <c r="CP80" i="13" s="1"/>
  <c r="BE80" i="13"/>
  <c r="BH94" i="13"/>
  <c r="AN94" i="13"/>
  <c r="AP94" i="13" s="1"/>
  <c r="AN71" i="13"/>
  <c r="AN73" i="13"/>
  <c r="Y74" i="13"/>
  <c r="BP81" i="13"/>
  <c r="CD81" i="13" s="1"/>
  <c r="CP81" i="13" s="1"/>
  <c r="Y97" i="13"/>
  <c r="T97" i="13"/>
  <c r="U97" i="13" s="1"/>
  <c r="AA83" i="13"/>
  <c r="AG83" i="13" s="1"/>
  <c r="Z82" i="13"/>
  <c r="AB83" i="13" s="1"/>
  <c r="BP86" i="13"/>
  <c r="CD86" i="13" s="1"/>
  <c r="CP86" i="13" s="1"/>
  <c r="BE86" i="13"/>
  <c r="BE104" i="13"/>
  <c r="BP104" i="13"/>
  <c r="CD104" i="13" s="1"/>
  <c r="CP104" i="13" s="1"/>
  <c r="V78" i="13"/>
  <c r="V80" i="13"/>
  <c r="U86" i="13"/>
  <c r="AA88" i="13"/>
  <c r="T88" i="13"/>
  <c r="BH89" i="13"/>
  <c r="AN89" i="13"/>
  <c r="V89" i="13"/>
  <c r="BP94" i="13"/>
  <c r="CD94" i="13" s="1"/>
  <c r="CP94" i="13" s="1"/>
  <c r="BE94" i="13"/>
  <c r="BP98" i="13"/>
  <c r="CD98" i="13" s="1"/>
  <c r="CP98" i="13" s="1"/>
  <c r="BE98" i="13"/>
  <c r="V101" i="13"/>
  <c r="Y80" i="13"/>
  <c r="AA80" i="13" s="1"/>
  <c r="AP81" i="13"/>
  <c r="V83" i="13"/>
  <c r="AA84" i="13"/>
  <c r="V85" i="13"/>
  <c r="AN88" i="13"/>
  <c r="BH88" i="13"/>
  <c r="U89" i="13"/>
  <c r="BP101" i="13"/>
  <c r="CD101" i="13" s="1"/>
  <c r="CP101" i="13" s="1"/>
  <c r="BH85" i="13"/>
  <c r="BE99" i="13"/>
  <c r="BP99" i="13"/>
  <c r="CD99" i="13" s="1"/>
  <c r="CP99" i="13" s="1"/>
  <c r="AO84" i="13"/>
  <c r="AQ85" i="13" s="1"/>
  <c r="AV85" i="13" s="1"/>
  <c r="V86" i="13"/>
  <c r="AA89" i="13"/>
  <c r="Z88" i="13"/>
  <c r="BE93" i="13"/>
  <c r="BE103" i="13"/>
  <c r="BP103" i="13"/>
  <c r="CD103" i="13" s="1"/>
  <c r="CP103" i="13" s="1"/>
  <c r="T84" i="13"/>
  <c r="U84" i="13" s="1"/>
  <c r="BE89" i="13"/>
  <c r="EK89" i="13"/>
  <c r="DL89" i="13" s="1"/>
  <c r="BP92" i="13"/>
  <c r="CD92" i="13" s="1"/>
  <c r="CP92" i="13" s="1"/>
  <c r="EK92" i="13"/>
  <c r="DL92" i="13" s="1"/>
  <c r="Z95" i="13"/>
  <c r="AA96" i="13"/>
  <c r="T96" i="13"/>
  <c r="U96" i="13" s="1"/>
  <c r="AN83" i="13"/>
  <c r="AP83" i="13" s="1"/>
  <c r="V90" i="13"/>
  <c r="U90" i="13"/>
  <c r="EK91" i="13"/>
  <c r="DL91" i="13" s="1"/>
  <c r="Y92" i="13"/>
  <c r="T92" i="13"/>
  <c r="V92" i="13" s="1"/>
  <c r="AO93" i="13"/>
  <c r="BE102" i="13"/>
  <c r="BP102" i="13"/>
  <c r="CD102" i="13" s="1"/>
  <c r="CP102" i="13" s="1"/>
  <c r="BH87" i="13"/>
  <c r="AN87" i="13"/>
  <c r="V87" i="13"/>
  <c r="T93" i="13"/>
  <c r="U93" i="13" s="1"/>
  <c r="Y93" i="13"/>
  <c r="Y94" i="13"/>
  <c r="T94" i="13"/>
  <c r="U94" i="13" s="1"/>
  <c r="AN90" i="13"/>
  <c r="Y91" i="13"/>
  <c r="BP97" i="13"/>
  <c r="CD97" i="13" s="1"/>
  <c r="CP97" i="13" s="1"/>
  <c r="V99" i="13"/>
  <c r="Y102" i="13"/>
  <c r="T102" i="13"/>
  <c r="BE105" i="13"/>
  <c r="BP105" i="13"/>
  <c r="CD105" i="13" s="1"/>
  <c r="CP105" i="13" s="1"/>
  <c r="AG114" i="13"/>
  <c r="EK104" i="13"/>
  <c r="DL104" i="13" s="1"/>
  <c r="AN106" i="13"/>
  <c r="AP106" i="13" s="1"/>
  <c r="BH106" i="13"/>
  <c r="AA125" i="13"/>
  <c r="AG125" i="13" s="1"/>
  <c r="Z124" i="13"/>
  <c r="AB125" i="13" s="1"/>
  <c r="AO108" i="13"/>
  <c r="AP93" i="13"/>
  <c r="AP97" i="13"/>
  <c r="AV97" i="13" s="1"/>
  <c r="BK100" i="13"/>
  <c r="EK100" i="13"/>
  <c r="DL100" i="13" s="1"/>
  <c r="AO102" i="13"/>
  <c r="T103" i="13"/>
  <c r="Y103" i="13"/>
  <c r="AO103" i="13"/>
  <c r="AO91" i="13"/>
  <c r="AO92" i="13"/>
  <c r="AQ93" i="13" s="1"/>
  <c r="AI100" i="13"/>
  <c r="BX100" i="13"/>
  <c r="BH102" i="13"/>
  <c r="AP112" i="13"/>
  <c r="AO111" i="13"/>
  <c r="Y90" i="13"/>
  <c r="T95" i="13"/>
  <c r="AN95" i="13"/>
  <c r="V98" i="13"/>
  <c r="BH99" i="13"/>
  <c r="AN99" i="13"/>
  <c r="V100" i="13"/>
  <c r="BH101" i="13"/>
  <c r="AN101" i="13"/>
  <c r="AN98" i="13"/>
  <c r="Y99" i="13"/>
  <c r="AA99" i="13" s="1"/>
  <c r="AX100" i="13"/>
  <c r="Y101" i="13"/>
  <c r="Y108" i="13"/>
  <c r="T108" i="13"/>
  <c r="U108" i="13" s="1"/>
  <c r="BP111" i="13"/>
  <c r="CD111" i="13" s="1"/>
  <c r="CP111" i="13" s="1"/>
  <c r="BE111" i="13"/>
  <c r="AO116" i="13"/>
  <c r="T107" i="13"/>
  <c r="BH107" i="13"/>
  <c r="AN107" i="13"/>
  <c r="BE109" i="13"/>
  <c r="BP109" i="13"/>
  <c r="CD109" i="13" s="1"/>
  <c r="CP109" i="13" s="1"/>
  <c r="EK110" i="13"/>
  <c r="DL110" i="13" s="1"/>
  <c r="Y111" i="13"/>
  <c r="T111" i="13"/>
  <c r="U111" i="13" s="1"/>
  <c r="AP113" i="13"/>
  <c r="AO112" i="13"/>
  <c r="AQ113" i="13" s="1"/>
  <c r="EK102" i="13"/>
  <c r="DL102" i="13" s="1"/>
  <c r="EK105" i="13"/>
  <c r="DL105" i="13" s="1"/>
  <c r="BP110" i="13"/>
  <c r="CD110" i="13" s="1"/>
  <c r="CP110" i="13" s="1"/>
  <c r="BE110" i="13"/>
  <c r="EK115" i="13"/>
  <c r="DL115" i="13" s="1"/>
  <c r="Y106" i="13"/>
  <c r="U106" i="13"/>
  <c r="T106" i="13"/>
  <c r="AA117" i="13"/>
  <c r="AG117" i="13" s="1"/>
  <c r="Z116" i="13"/>
  <c r="AB117" i="13" s="1"/>
  <c r="EK107" i="13"/>
  <c r="DL107" i="13" s="1"/>
  <c r="Z115" i="13"/>
  <c r="AA116" i="13"/>
  <c r="BE118" i="13"/>
  <c r="BP118" i="13"/>
  <c r="CD118" i="13" s="1"/>
  <c r="CP118" i="13" s="1"/>
  <c r="AN104" i="13"/>
  <c r="AP104" i="13" s="1"/>
  <c r="BH104" i="13"/>
  <c r="Y105" i="13"/>
  <c r="V110" i="13"/>
  <c r="BE113" i="13"/>
  <c r="AV114" i="13"/>
  <c r="AA115" i="13"/>
  <c r="BE117" i="13"/>
  <c r="BP121" i="13"/>
  <c r="CD121" i="13" s="1"/>
  <c r="CP121" i="13" s="1"/>
  <c r="BE121" i="13"/>
  <c r="AN109" i="13"/>
  <c r="BH109" i="13"/>
  <c r="BP115" i="13"/>
  <c r="CD115" i="13" s="1"/>
  <c r="CP115" i="13" s="1"/>
  <c r="EK117" i="13"/>
  <c r="DL117" i="13" s="1"/>
  <c r="V119" i="13"/>
  <c r="Z122" i="13"/>
  <c r="V124" i="13"/>
  <c r="BP112" i="13"/>
  <c r="CD112" i="13" s="1"/>
  <c r="CP112" i="13" s="1"/>
  <c r="V118" i="13"/>
  <c r="U118" i="13"/>
  <c r="Y123" i="13"/>
  <c r="T123" i="13"/>
  <c r="BE108" i="13"/>
  <c r="T109" i="13"/>
  <c r="Y112" i="13"/>
  <c r="V104" i="13"/>
  <c r="AN110" i="13"/>
  <c r="U114" i="13"/>
  <c r="U115" i="13"/>
  <c r="BE116" i="13"/>
  <c r="BH117" i="13"/>
  <c r="AN117" i="13"/>
  <c r="V117" i="13"/>
  <c r="AO124" i="13"/>
  <c r="Y104" i="13"/>
  <c r="V109" i="13"/>
  <c r="T112" i="13"/>
  <c r="V112" i="13" s="1"/>
  <c r="U113" i="13"/>
  <c r="V114" i="13"/>
  <c r="BH115" i="13"/>
  <c r="AN115" i="13"/>
  <c r="V115" i="13"/>
  <c r="AA118" i="13"/>
  <c r="AG118" i="13" s="1"/>
  <c r="AB115" i="13"/>
  <c r="U116" i="13"/>
  <c r="T116" i="13"/>
  <c r="AB122" i="13"/>
  <c r="EK123" i="13"/>
  <c r="DL123" i="13" s="1"/>
  <c r="AN118" i="13"/>
  <c r="BP120" i="13"/>
  <c r="CD120" i="13" s="1"/>
  <c r="CP120" i="13" s="1"/>
  <c r="BP123" i="13"/>
  <c r="CD123" i="13" s="1"/>
  <c r="CP123" i="13" s="1"/>
  <c r="EK125" i="13"/>
  <c r="DL125" i="13" s="1"/>
  <c r="AO131" i="13"/>
  <c r="Y119" i="13"/>
  <c r="AA119" i="13" s="1"/>
  <c r="Y120" i="13"/>
  <c r="V126" i="13"/>
  <c r="U126" i="13"/>
  <c r="V120" i="13"/>
  <c r="T120" i="13"/>
  <c r="BH120" i="13"/>
  <c r="AP123" i="13"/>
  <c r="BH125" i="13"/>
  <c r="AN125" i="13"/>
  <c r="AP125" i="13" s="1"/>
  <c r="V125" i="13"/>
  <c r="BE127" i="13"/>
  <c r="EK127" i="13"/>
  <c r="DL127" i="13" s="1"/>
  <c r="BP131" i="13"/>
  <c r="CD131" i="13" s="1"/>
  <c r="CP131" i="13" s="1"/>
  <c r="BE131" i="13"/>
  <c r="T122" i="13"/>
  <c r="U122" i="13" s="1"/>
  <c r="AA126" i="13"/>
  <c r="BP126" i="13"/>
  <c r="CD126" i="13" s="1"/>
  <c r="CP126" i="13" s="1"/>
  <c r="AN120" i="13"/>
  <c r="AA122" i="13"/>
  <c r="U124" i="13"/>
  <c r="BP132" i="13"/>
  <c r="CD132" i="13" s="1"/>
  <c r="CP132" i="13" s="1"/>
  <c r="BE132" i="13"/>
  <c r="AN127" i="13"/>
  <c r="T127" i="13"/>
  <c r="U127" i="13" s="1"/>
  <c r="BH127" i="13"/>
  <c r="AN126" i="13"/>
  <c r="AG127" i="13"/>
  <c r="BE130" i="13"/>
  <c r="Y131" i="13"/>
  <c r="AA131" i="13" s="1"/>
  <c r="T131" i="13"/>
  <c r="BP128" i="13"/>
  <c r="CD128" i="13" s="1"/>
  <c r="CP128" i="13" s="1"/>
  <c r="BH131" i="13"/>
  <c r="T128" i="13"/>
  <c r="U128" i="13" s="1"/>
  <c r="Y128" i="13"/>
  <c r="BP129" i="13"/>
  <c r="CD129" i="13" s="1"/>
  <c r="CP129" i="13" s="1"/>
  <c r="BE129" i="13"/>
  <c r="EK128" i="13"/>
  <c r="DL128" i="13" s="1"/>
  <c r="BH130" i="13"/>
  <c r="AN130" i="13"/>
  <c r="AA133" i="13"/>
  <c r="Z132" i="13"/>
  <c r="EK138" i="13"/>
  <c r="DL138" i="13" s="1"/>
  <c r="V129" i="13"/>
  <c r="AP129" i="13"/>
  <c r="T130" i="13"/>
  <c r="V130" i="13" s="1"/>
  <c r="Z130" i="13"/>
  <c r="EK130" i="13"/>
  <c r="DL130" i="13" s="1"/>
  <c r="EK132" i="13"/>
  <c r="DL132" i="13" s="1"/>
  <c r="BE135" i="13"/>
  <c r="BP135" i="13"/>
  <c r="CD135" i="13" s="1"/>
  <c r="CP135" i="13" s="1"/>
  <c r="EK134" i="13"/>
  <c r="DL134" i="13" s="1"/>
  <c r="BP136" i="13"/>
  <c r="CD136" i="13" s="1"/>
  <c r="CP136" i="13" s="1"/>
  <c r="BE136" i="13"/>
  <c r="BP140" i="13"/>
  <c r="CD140" i="13" s="1"/>
  <c r="CP140" i="13" s="1"/>
  <c r="Y129" i="13"/>
  <c r="T133" i="13"/>
  <c r="BH133" i="13"/>
  <c r="AN133" i="13"/>
  <c r="BH136" i="13"/>
  <c r="Z138" i="13"/>
  <c r="BE134" i="13"/>
  <c r="U135" i="13"/>
  <c r="EK135" i="13"/>
  <c r="DL135" i="13" s="1"/>
  <c r="AP141" i="13"/>
  <c r="AO140" i="13"/>
  <c r="U134" i="13"/>
  <c r="Y136" i="13"/>
  <c r="T136" i="13"/>
  <c r="AO137" i="13"/>
  <c r="Z133" i="13"/>
  <c r="AB134" i="13" s="1"/>
  <c r="AG134" i="13" s="1"/>
  <c r="AN136" i="13"/>
  <c r="AO134" i="13"/>
  <c r="AN132" i="13"/>
  <c r="AP132" i="13" s="1"/>
  <c r="Y135" i="13"/>
  <c r="AA135" i="13" s="1"/>
  <c r="BP139" i="13"/>
  <c r="CD139" i="13" s="1"/>
  <c r="CP139" i="13" s="1"/>
  <c r="Y140" i="13"/>
  <c r="T140" i="13"/>
  <c r="U140" i="13" s="1"/>
  <c r="AO142" i="13"/>
  <c r="Y139" i="13"/>
  <c r="AA139" i="13" s="1"/>
  <c r="T139" i="13"/>
  <c r="U139" i="13" s="1"/>
  <c r="AN135" i="13"/>
  <c r="BH135" i="13"/>
  <c r="AP142" i="13"/>
  <c r="AO141" i="13"/>
  <c r="AQ142" i="13" s="1"/>
  <c r="AV142" i="13" s="1"/>
  <c r="BP141" i="13"/>
  <c r="CD141" i="13" s="1"/>
  <c r="CP141" i="13" s="1"/>
  <c r="Z142" i="13"/>
  <c r="EK143" i="13"/>
  <c r="DL143" i="13" s="1"/>
  <c r="U137" i="13"/>
  <c r="T138" i="13"/>
  <c r="Y141" i="13"/>
  <c r="T141" i="13"/>
  <c r="V137" i="13"/>
  <c r="AN138" i="13"/>
  <c r="BH138" i="13"/>
  <c r="AP140" i="13"/>
  <c r="AO139" i="13"/>
  <c r="Y137" i="13"/>
  <c r="EK141" i="13"/>
  <c r="DL141" i="13" s="1"/>
  <c r="EK148" i="13"/>
  <c r="DL148" i="13" s="1"/>
  <c r="BE142" i="13"/>
  <c r="BP142" i="13"/>
  <c r="CD142" i="13" s="1"/>
  <c r="CP142" i="13" s="1"/>
  <c r="EK144" i="13"/>
  <c r="DL144" i="13" s="1"/>
  <c r="EK147" i="13"/>
  <c r="DL147" i="13" s="1"/>
  <c r="V148" i="13"/>
  <c r="U148" i="13"/>
  <c r="EK145" i="13"/>
  <c r="DL145" i="13" s="1"/>
  <c r="V146" i="13"/>
  <c r="U146" i="13"/>
  <c r="V147" i="13"/>
  <c r="U147" i="13"/>
  <c r="EK142" i="13"/>
  <c r="DL142" i="13" s="1"/>
  <c r="BE143" i="13"/>
  <c r="BP143" i="13"/>
  <c r="CD143" i="13" s="1"/>
  <c r="CP143" i="13" s="1"/>
  <c r="U142" i="13"/>
  <c r="BP144" i="13"/>
  <c r="CD144" i="13" s="1"/>
  <c r="CP144" i="13" s="1"/>
  <c r="BP145" i="13"/>
  <c r="CD145" i="13" s="1"/>
  <c r="CP145" i="13" s="1"/>
  <c r="BP146" i="13"/>
  <c r="CD146" i="13" s="1"/>
  <c r="CP146" i="13" s="1"/>
  <c r="BP147" i="13"/>
  <c r="CD147" i="13" s="1"/>
  <c r="CP147" i="13" s="1"/>
  <c r="BP148" i="13"/>
  <c r="CD148" i="13" s="1"/>
  <c r="CP148" i="13" s="1"/>
  <c r="AN143" i="13"/>
  <c r="AN144" i="13"/>
  <c r="AN145" i="13"/>
  <c r="AN146" i="13"/>
  <c r="BH146" i="13"/>
  <c r="AN147" i="13"/>
  <c r="BH147" i="13"/>
  <c r="DM147" i="13"/>
  <c r="AN148" i="13"/>
  <c r="AO148" i="13" s="1"/>
  <c r="BH148" i="13"/>
  <c r="T143" i="13"/>
  <c r="T144" i="13"/>
  <c r="T145" i="13"/>
  <c r="Y143" i="13"/>
  <c r="Y144" i="13"/>
  <c r="X152" i="11"/>
  <c r="W153" i="11"/>
  <c r="X151" i="11"/>
  <c r="G7" i="9"/>
  <c r="G15" i="9"/>
  <c r="G23" i="9"/>
  <c r="G31" i="9"/>
  <c r="G39" i="9"/>
  <c r="G47" i="9"/>
  <c r="G55" i="9"/>
  <c r="G63" i="9"/>
  <c r="G71" i="9"/>
  <c r="G79" i="9"/>
  <c r="G89" i="9"/>
  <c r="G101" i="9"/>
  <c r="G112" i="9"/>
  <c r="G125" i="9"/>
  <c r="G133" i="9"/>
  <c r="G141" i="9"/>
  <c r="G149" i="9"/>
  <c r="G157" i="9"/>
  <c r="G165" i="9"/>
  <c r="G173" i="9"/>
  <c r="G181" i="9"/>
  <c r="G189" i="9"/>
  <c r="G197" i="9"/>
  <c r="G205" i="9"/>
  <c r="G213" i="9"/>
  <c r="G272" i="9"/>
  <c r="G280" i="9"/>
  <c r="G96" i="9"/>
  <c r="G116" i="9"/>
  <c r="G120" i="9"/>
  <c r="G14" i="9"/>
  <c r="G22" i="9"/>
  <c r="G30" i="9"/>
  <c r="G38" i="9"/>
  <c r="G46" i="9"/>
  <c r="G54" i="9"/>
  <c r="G62" i="9"/>
  <c r="G70" i="9"/>
  <c r="G78" i="9"/>
  <c r="G93" i="9"/>
  <c r="G100" i="9"/>
  <c r="G109" i="9"/>
  <c r="C284" i="9"/>
  <c r="G11" i="9"/>
  <c r="G19" i="9"/>
  <c r="G27" i="9"/>
  <c r="G35" i="9"/>
  <c r="G43" i="9"/>
  <c r="G51" i="9"/>
  <c r="G59" i="9"/>
  <c r="G67" i="9"/>
  <c r="G75" i="9"/>
  <c r="G83" i="9"/>
  <c r="G88" i="9"/>
  <c r="G102" i="9"/>
  <c r="G115" i="9"/>
  <c r="G117" i="9"/>
  <c r="G121" i="9"/>
  <c r="G129" i="9"/>
  <c r="G137" i="9"/>
  <c r="G145" i="9"/>
  <c r="G153" i="9"/>
  <c r="G161" i="9"/>
  <c r="G169" i="9"/>
  <c r="G177" i="9"/>
  <c r="G185" i="9"/>
  <c r="G193" i="9"/>
  <c r="G201" i="9"/>
  <c r="G209" i="9"/>
  <c r="G264" i="9"/>
  <c r="G282" i="9"/>
  <c r="G217" i="9"/>
  <c r="G221" i="9"/>
  <c r="G225" i="9"/>
  <c r="G229" i="9"/>
  <c r="G233" i="9"/>
  <c r="G237" i="9"/>
  <c r="G241" i="9"/>
  <c r="G245" i="9"/>
  <c r="G249" i="9"/>
  <c r="G253" i="9"/>
  <c r="G257" i="9"/>
  <c r="G263" i="9"/>
  <c r="G271" i="9"/>
  <c r="G279" i="9"/>
  <c r="V97" i="13" l="1"/>
  <c r="V51" i="13"/>
  <c r="EK57" i="13"/>
  <c r="DL57" i="13" s="1"/>
  <c r="EK59" i="13"/>
  <c r="DL59" i="13" s="1"/>
  <c r="EK37" i="13"/>
  <c r="DL37" i="13" s="1"/>
  <c r="EK51" i="13"/>
  <c r="DL51" i="13" s="1"/>
  <c r="AG116" i="13"/>
  <c r="AG110" i="13"/>
  <c r="AB116" i="13"/>
  <c r="AG73" i="13"/>
  <c r="EK43" i="13"/>
  <c r="DL43" i="13" s="1"/>
  <c r="AV52" i="13"/>
  <c r="AP76" i="13"/>
  <c r="AQ129" i="13"/>
  <c r="AV129" i="13" s="1"/>
  <c r="W150" i="13"/>
  <c r="AV67" i="13"/>
  <c r="AA86" i="13"/>
  <c r="AG148" i="13"/>
  <c r="V13" i="13"/>
  <c r="U36" i="13"/>
  <c r="AP24" i="13"/>
  <c r="AV24" i="13" s="1"/>
  <c r="V127" i="13"/>
  <c r="EK146" i="13"/>
  <c r="DL146" i="13" s="1"/>
  <c r="AQ140" i="13"/>
  <c r="EK139" i="13"/>
  <c r="DL139" i="13" s="1"/>
  <c r="EK118" i="13"/>
  <c r="DL118" i="13" s="1"/>
  <c r="EK98" i="13"/>
  <c r="DL98" i="13" s="1"/>
  <c r="AB96" i="13"/>
  <c r="AQ76" i="13"/>
  <c r="AV76" i="13" s="1"/>
  <c r="EK68" i="13"/>
  <c r="DL68" i="13" s="1"/>
  <c r="EK74" i="13"/>
  <c r="DL74" i="13" s="1"/>
  <c r="V60" i="13"/>
  <c r="AG53" i="13"/>
  <c r="AQ48" i="13"/>
  <c r="EK41" i="13"/>
  <c r="DL41" i="13" s="1"/>
  <c r="AQ23" i="13"/>
  <c r="V91" i="13"/>
  <c r="AV140" i="13"/>
  <c r="EK140" i="13"/>
  <c r="DL140" i="13" s="1"/>
  <c r="EK131" i="13"/>
  <c r="DL131" i="13" s="1"/>
  <c r="AG115" i="13"/>
  <c r="EK112" i="13"/>
  <c r="DL112" i="13" s="1"/>
  <c r="EK101" i="13"/>
  <c r="DL101" i="13" s="1"/>
  <c r="EK93" i="13"/>
  <c r="DL93" i="13" s="1"/>
  <c r="EK99" i="13"/>
  <c r="DL99" i="13" s="1"/>
  <c r="Z85" i="13"/>
  <c r="EK67" i="13"/>
  <c r="DL67" i="13" s="1"/>
  <c r="EK69" i="13"/>
  <c r="DL69" i="13" s="1"/>
  <c r="AP48" i="13"/>
  <c r="AV48" i="13" s="1"/>
  <c r="V38" i="13"/>
  <c r="AP15" i="13"/>
  <c r="EK23" i="13"/>
  <c r="DL23" i="13" s="1"/>
  <c r="AG21" i="13"/>
  <c r="AB147" i="13"/>
  <c r="AG147" i="13" s="1"/>
  <c r="AO121" i="13"/>
  <c r="AQ122" i="13" s="1"/>
  <c r="AP122" i="13"/>
  <c r="U132" i="13"/>
  <c r="V132" i="13"/>
  <c r="AP92" i="13"/>
  <c r="V55" i="13"/>
  <c r="AP31" i="13"/>
  <c r="AV31" i="13" s="1"/>
  <c r="AG84" i="13"/>
  <c r="AV23" i="13"/>
  <c r="AG77" i="13"/>
  <c r="AP124" i="13"/>
  <c r="AO123" i="13"/>
  <c r="EK16" i="13"/>
  <c r="DL16" i="13" s="1"/>
  <c r="AG33" i="13"/>
  <c r="U15" i="13"/>
  <c r="EK31" i="13"/>
  <c r="DL31" i="13" s="1"/>
  <c r="AB31" i="13"/>
  <c r="AB126" i="13"/>
  <c r="AV82" i="13"/>
  <c r="AV68" i="13"/>
  <c r="AG30" i="13"/>
  <c r="EK26" i="13"/>
  <c r="DL26" i="13" s="1"/>
  <c r="AG31" i="13"/>
  <c r="Z86" i="13"/>
  <c r="AB87" i="13" s="1"/>
  <c r="AA87" i="13"/>
  <c r="EK27" i="13"/>
  <c r="DL27" i="13" s="1"/>
  <c r="AA32" i="13"/>
  <c r="Z31" i="13"/>
  <c r="AB32" i="13" s="1"/>
  <c r="AG126" i="13"/>
  <c r="AO79" i="13"/>
  <c r="AQ80" i="13" s="1"/>
  <c r="AP80" i="13"/>
  <c r="AP96" i="13"/>
  <c r="AO95" i="13"/>
  <c r="AQ96" i="13" s="1"/>
  <c r="AA63" i="13"/>
  <c r="Z62" i="13"/>
  <c r="Z44" i="13"/>
  <c r="AA45" i="13"/>
  <c r="AA49" i="13"/>
  <c r="Z48" i="13"/>
  <c r="AB49" i="13" s="1"/>
  <c r="AA145" i="13"/>
  <c r="Z144" i="13"/>
  <c r="AB145" i="13" s="1"/>
  <c r="AP146" i="13"/>
  <c r="AO145" i="13"/>
  <c r="AP134" i="13"/>
  <c r="AO133" i="13"/>
  <c r="AQ134" i="13" s="1"/>
  <c r="AB133" i="13"/>
  <c r="AG133" i="13" s="1"/>
  <c r="AA129" i="13"/>
  <c r="Z128" i="13"/>
  <c r="AA128" i="13"/>
  <c r="V131" i="13"/>
  <c r="AA120" i="13"/>
  <c r="Z119" i="13"/>
  <c r="AP116" i="13"/>
  <c r="AP115" i="13"/>
  <c r="AO115" i="13"/>
  <c r="Z123" i="13"/>
  <c r="AB124" i="13" s="1"/>
  <c r="AA124" i="13"/>
  <c r="AP110" i="13"/>
  <c r="AO109" i="13"/>
  <c r="AQ109" i="13" s="1"/>
  <c r="U107" i="13"/>
  <c r="Z108" i="13"/>
  <c r="AA109" i="13"/>
  <c r="V103" i="13"/>
  <c r="AP91" i="13"/>
  <c r="AO90" i="13"/>
  <c r="AQ91" i="13" s="1"/>
  <c r="V88" i="13"/>
  <c r="Z74" i="13"/>
  <c r="AA75" i="13"/>
  <c r="AA74" i="13"/>
  <c r="AO65" i="13"/>
  <c r="AP66" i="13"/>
  <c r="Z55" i="13"/>
  <c r="AB56" i="13" s="1"/>
  <c r="AA56" i="13"/>
  <c r="AP59" i="13"/>
  <c r="AO58" i="13"/>
  <c r="V63" i="13"/>
  <c r="U43" i="13"/>
  <c r="AP45" i="13"/>
  <c r="AO44" i="13"/>
  <c r="AA37" i="13"/>
  <c r="Z36" i="13"/>
  <c r="AO33" i="13"/>
  <c r="AP34" i="13"/>
  <c r="AA25" i="13"/>
  <c r="Z24" i="13"/>
  <c r="AB25" i="13" s="1"/>
  <c r="U41" i="13"/>
  <c r="Z37" i="13"/>
  <c r="AA38" i="13"/>
  <c r="AP14" i="13"/>
  <c r="AO13" i="13"/>
  <c r="AA39" i="13"/>
  <c r="Z38" i="13"/>
  <c r="Z13" i="13"/>
  <c r="AB14" i="13" s="1"/>
  <c r="AA14" i="13"/>
  <c r="EK137" i="13"/>
  <c r="DL137" i="13" s="1"/>
  <c r="EK136" i="13"/>
  <c r="DL136" i="13" s="1"/>
  <c r="EK129" i="13"/>
  <c r="DL129" i="13" s="1"/>
  <c r="EK119" i="13"/>
  <c r="DL119" i="13" s="1"/>
  <c r="EK122" i="13"/>
  <c r="DL122" i="13" s="1"/>
  <c r="EK120" i="13"/>
  <c r="DL120" i="13" s="1"/>
  <c r="EK126" i="13"/>
  <c r="DL126" i="13" s="1"/>
  <c r="EK124" i="13"/>
  <c r="DL124" i="13" s="1"/>
  <c r="EK111" i="13"/>
  <c r="DL111" i="13" s="1"/>
  <c r="EK133" i="13"/>
  <c r="DL133" i="13" s="1"/>
  <c r="EK121" i="13"/>
  <c r="DL121" i="13" s="1"/>
  <c r="EK113" i="13"/>
  <c r="DL113" i="13" s="1"/>
  <c r="EK108" i="13"/>
  <c r="DL108" i="13" s="1"/>
  <c r="EK103" i="13"/>
  <c r="DL103" i="13" s="1"/>
  <c r="EK114" i="13"/>
  <c r="DL114" i="13" s="1"/>
  <c r="EK116" i="13"/>
  <c r="DL116" i="13" s="1"/>
  <c r="EK109" i="13"/>
  <c r="DL109" i="13" s="1"/>
  <c r="EK106" i="13"/>
  <c r="DL106" i="13" s="1"/>
  <c r="EK96" i="13"/>
  <c r="DL96" i="13" s="1"/>
  <c r="EK97" i="13"/>
  <c r="DL97" i="13" s="1"/>
  <c r="EK87" i="13"/>
  <c r="DL87" i="13" s="1"/>
  <c r="EK85" i="13"/>
  <c r="DL85" i="13" s="1"/>
  <c r="EK86" i="13"/>
  <c r="DL86" i="13" s="1"/>
  <c r="EK80" i="13"/>
  <c r="DL80" i="13" s="1"/>
  <c r="EK95" i="13"/>
  <c r="DL95" i="13" s="1"/>
  <c r="EK94" i="13"/>
  <c r="DL94" i="13" s="1"/>
  <c r="EK84" i="13"/>
  <c r="DL84" i="13" s="1"/>
  <c r="EK82" i="13"/>
  <c r="DL82" i="13" s="1"/>
  <c r="EK79" i="13"/>
  <c r="DL79" i="13" s="1"/>
  <c r="EK77" i="13"/>
  <c r="DL77" i="13" s="1"/>
  <c r="EK75" i="13"/>
  <c r="DL75" i="13" s="1"/>
  <c r="EK72" i="13"/>
  <c r="DL72" i="13" s="1"/>
  <c r="EK70" i="13"/>
  <c r="DL70" i="13" s="1"/>
  <c r="EK88" i="13"/>
  <c r="DL88" i="13" s="1"/>
  <c r="EK83" i="13"/>
  <c r="DL83" i="13" s="1"/>
  <c r="EK60" i="13"/>
  <c r="DL60" i="13" s="1"/>
  <c r="EK58" i="13"/>
  <c r="DL58" i="13" s="1"/>
  <c r="EK62" i="13"/>
  <c r="DL62" i="13" s="1"/>
  <c r="EK71" i="13"/>
  <c r="DL71" i="13" s="1"/>
  <c r="EK64" i="13"/>
  <c r="DL64" i="13" s="1"/>
  <c r="EK44" i="13"/>
  <c r="DL44" i="13" s="1"/>
  <c r="EK42" i="13"/>
  <c r="DL42" i="13" s="1"/>
  <c r="EK46" i="13"/>
  <c r="DL46" i="13" s="1"/>
  <c r="EK53" i="13"/>
  <c r="DL53" i="13" s="1"/>
  <c r="EK50" i="13"/>
  <c r="DL50" i="13" s="1"/>
  <c r="EK49" i="13"/>
  <c r="DL49" i="13" s="1"/>
  <c r="EK48" i="13"/>
  <c r="DL48" i="13" s="1"/>
  <c r="EK47" i="13"/>
  <c r="DL47" i="13" s="1"/>
  <c r="EK45" i="13"/>
  <c r="DL45" i="13" s="1"/>
  <c r="EK35" i="13"/>
  <c r="DL35" i="13" s="1"/>
  <c r="EK78" i="13"/>
  <c r="DL78" i="13" s="1"/>
  <c r="EK52" i="13"/>
  <c r="DL52" i="13" s="1"/>
  <c r="EK36" i="13"/>
  <c r="DL36" i="13" s="1"/>
  <c r="EK28" i="13"/>
  <c r="DL28" i="13" s="1"/>
  <c r="EK38" i="13"/>
  <c r="DL38" i="13" s="1"/>
  <c r="EK33" i="13"/>
  <c r="DL33" i="13" s="1"/>
  <c r="EK30" i="13"/>
  <c r="DL30" i="13" s="1"/>
  <c r="EK29" i="13"/>
  <c r="DL29" i="13" s="1"/>
  <c r="EK24" i="13"/>
  <c r="DL24" i="13" s="1"/>
  <c r="EK18" i="13"/>
  <c r="DL18" i="13" s="1"/>
  <c r="EK21" i="13"/>
  <c r="DL21" i="13" s="1"/>
  <c r="Z47" i="13"/>
  <c r="AA48" i="13"/>
  <c r="AP131" i="13"/>
  <c r="AP130" i="13"/>
  <c r="AO130" i="13"/>
  <c r="AA62" i="13"/>
  <c r="AA18" i="13"/>
  <c r="Z17" i="13"/>
  <c r="AA144" i="13"/>
  <c r="Z143" i="13"/>
  <c r="AB144" i="13" s="1"/>
  <c r="AP139" i="13"/>
  <c r="AO138" i="13"/>
  <c r="AQ139" i="13" s="1"/>
  <c r="V138" i="13"/>
  <c r="AA143" i="13"/>
  <c r="AO135" i="13"/>
  <c r="AQ135" i="13" s="1"/>
  <c r="AP136" i="13"/>
  <c r="U130" i="13"/>
  <c r="U131" i="13"/>
  <c r="AA105" i="13"/>
  <c r="Z104" i="13"/>
  <c r="AA113" i="13"/>
  <c r="Z112" i="13"/>
  <c r="AB113" i="13" s="1"/>
  <c r="U123" i="13"/>
  <c r="V107" i="13"/>
  <c r="AQ92" i="13"/>
  <c r="AV92" i="13" s="1"/>
  <c r="AQ103" i="13"/>
  <c r="AV103" i="13" s="1"/>
  <c r="U95" i="13"/>
  <c r="AP88" i="13"/>
  <c r="AO87" i="13"/>
  <c r="AO88" i="13"/>
  <c r="AP89" i="13"/>
  <c r="AA81" i="13"/>
  <c r="Z80" i="13"/>
  <c r="U88" i="13"/>
  <c r="AA79" i="13"/>
  <c r="Z78" i="13"/>
  <c r="V69" i="13"/>
  <c r="U69" i="13"/>
  <c r="V67" i="13"/>
  <c r="U67" i="13"/>
  <c r="U52" i="13"/>
  <c r="V52" i="13"/>
  <c r="U63" i="13"/>
  <c r="AA43" i="13"/>
  <c r="AG43" i="13" s="1"/>
  <c r="Z42" i="13"/>
  <c r="AB43" i="13" s="1"/>
  <c r="U53" i="13"/>
  <c r="AO43" i="13"/>
  <c r="AQ44" i="13" s="1"/>
  <c r="AP44" i="13"/>
  <c r="AO32" i="13"/>
  <c r="AP33" i="13"/>
  <c r="Z28" i="13"/>
  <c r="AB29" i="13" s="1"/>
  <c r="AA29" i="13"/>
  <c r="U29" i="13"/>
  <c r="AP38" i="13"/>
  <c r="AO37" i="13"/>
  <c r="AA44" i="13"/>
  <c r="AV28" i="13"/>
  <c r="Z11" i="13"/>
  <c r="AB12" i="13" s="1"/>
  <c r="AA12" i="13"/>
  <c r="V9" i="13"/>
  <c r="U26" i="13"/>
  <c r="EK22" i="13"/>
  <c r="DL22" i="13" s="1"/>
  <c r="AO126" i="13"/>
  <c r="AP127" i="13"/>
  <c r="AP107" i="13"/>
  <c r="AO106" i="13"/>
  <c r="Z58" i="13"/>
  <c r="AB59" i="13" s="1"/>
  <c r="AA59" i="13"/>
  <c r="AP41" i="13"/>
  <c r="AO40" i="13"/>
  <c r="AQ40" i="13" s="1"/>
  <c r="AP30" i="13"/>
  <c r="AP29" i="13"/>
  <c r="AO29" i="13"/>
  <c r="Z15" i="13"/>
  <c r="AA16" i="13"/>
  <c r="V145" i="13"/>
  <c r="U145" i="13"/>
  <c r="AP145" i="13"/>
  <c r="AV145" i="13" s="1"/>
  <c r="AO144" i="13"/>
  <c r="AQ145" i="13" s="1"/>
  <c r="AA138" i="13"/>
  <c r="Z137" i="13"/>
  <c r="AB138" i="13" s="1"/>
  <c r="U138" i="13"/>
  <c r="AA136" i="13"/>
  <c r="Z135" i="13"/>
  <c r="AP135" i="13"/>
  <c r="AP137" i="13"/>
  <c r="AO136" i="13"/>
  <c r="AQ137" i="13" s="1"/>
  <c r="AQ138" i="13"/>
  <c r="AQ141" i="13"/>
  <c r="AV141" i="13" s="1"/>
  <c r="V128" i="13"/>
  <c r="Z131" i="13"/>
  <c r="AB132" i="13" s="1"/>
  <c r="AA132" i="13"/>
  <c r="AG132" i="13" s="1"/>
  <c r="AP128" i="13"/>
  <c r="AO127" i="13"/>
  <c r="AQ128" i="13" s="1"/>
  <c r="AP118" i="13"/>
  <c r="AO117" i="13"/>
  <c r="AA106" i="13"/>
  <c r="Z105" i="13"/>
  <c r="V106" i="13"/>
  <c r="U103" i="13"/>
  <c r="AP100" i="13"/>
  <c r="AO99" i="13"/>
  <c r="AQ100" i="13" s="1"/>
  <c r="Z90" i="13"/>
  <c r="AA91" i="13"/>
  <c r="AA90" i="13"/>
  <c r="DV100" i="13"/>
  <c r="BB100" i="13"/>
  <c r="BR100" i="13" s="1"/>
  <c r="BO100" i="13"/>
  <c r="AK100" i="13"/>
  <c r="BY100" i="13" s="1"/>
  <c r="BN100" i="13"/>
  <c r="BM100" i="13"/>
  <c r="DR100" i="13"/>
  <c r="BG100" i="13"/>
  <c r="BF100" i="13"/>
  <c r="Z94" i="13"/>
  <c r="AB95" i="13" s="1"/>
  <c r="AA95" i="13"/>
  <c r="AG95" i="13" s="1"/>
  <c r="V96" i="13"/>
  <c r="AB89" i="13"/>
  <c r="AG89" i="13" s="1"/>
  <c r="AB88" i="13"/>
  <c r="AG88" i="13" s="1"/>
  <c r="AP87" i="13"/>
  <c r="AO73" i="13"/>
  <c r="AP74" i="13"/>
  <c r="AP73" i="13"/>
  <c r="Z69" i="13"/>
  <c r="AB70" i="13" s="1"/>
  <c r="AA70" i="13"/>
  <c r="U61" i="13"/>
  <c r="AO57" i="13"/>
  <c r="AQ58" i="13" s="1"/>
  <c r="AP58" i="13"/>
  <c r="Z67" i="13"/>
  <c r="AA68" i="13"/>
  <c r="AP62" i="13"/>
  <c r="AO61" i="13"/>
  <c r="AQ62" i="13" s="1"/>
  <c r="AP55" i="13"/>
  <c r="AO54" i="13"/>
  <c r="Z63" i="13"/>
  <c r="AA64" i="13"/>
  <c r="AA47" i="13"/>
  <c r="Z46" i="13"/>
  <c r="AQ47" i="13"/>
  <c r="AV47" i="13" s="1"/>
  <c r="AQ39" i="13"/>
  <c r="AV39" i="13" s="1"/>
  <c r="AP43" i="13"/>
  <c r="AO42" i="13"/>
  <c r="AP19" i="13"/>
  <c r="AO18" i="13"/>
  <c r="AP12" i="13"/>
  <c r="AO11" i="13"/>
  <c r="Z9" i="13"/>
  <c r="AB10" i="13" s="1"/>
  <c r="AA10" i="13"/>
  <c r="AG10" i="13" s="1"/>
  <c r="Z26" i="13"/>
  <c r="AA27" i="13"/>
  <c r="AA17" i="13"/>
  <c r="Z16" i="13"/>
  <c r="AP21" i="13"/>
  <c r="AO20" i="13"/>
  <c r="EK19" i="13"/>
  <c r="DL19" i="13" s="1"/>
  <c r="Z140" i="13"/>
  <c r="AA141" i="13"/>
  <c r="AB131" i="13"/>
  <c r="AG131" i="13" s="1"/>
  <c r="V72" i="13"/>
  <c r="Z81" i="13"/>
  <c r="AB82" i="13" s="1"/>
  <c r="AA82" i="13"/>
  <c r="U144" i="13"/>
  <c r="V144" i="13"/>
  <c r="AP148" i="13"/>
  <c r="AO147" i="13"/>
  <c r="AQ148" i="13" s="1"/>
  <c r="V141" i="13"/>
  <c r="AP138" i="13"/>
  <c r="AV138" i="13" s="1"/>
  <c r="V133" i="13"/>
  <c r="U133" i="13"/>
  <c r="U120" i="13"/>
  <c r="AP119" i="13"/>
  <c r="AO118" i="13"/>
  <c r="AQ119" i="13" s="1"/>
  <c r="Z101" i="13"/>
  <c r="AA102" i="13"/>
  <c r="AV93" i="13"/>
  <c r="V102" i="13"/>
  <c r="Z97" i="13"/>
  <c r="AB98" i="13" s="1"/>
  <c r="AA98" i="13"/>
  <c r="AB85" i="13"/>
  <c r="AG85" i="13" s="1"/>
  <c r="AP77" i="13"/>
  <c r="AO77" i="13"/>
  <c r="AP78" i="13"/>
  <c r="AA76" i="13"/>
  <c r="Z75" i="13"/>
  <c r="AB76" i="13" s="1"/>
  <c r="AB72" i="13"/>
  <c r="AG72" i="13" s="1"/>
  <c r="AP56" i="13"/>
  <c r="AO55" i="13"/>
  <c r="AP61" i="13"/>
  <c r="AO60" i="13"/>
  <c r="AA36" i="13"/>
  <c r="Z35" i="13"/>
  <c r="V27" i="13"/>
  <c r="U27" i="13"/>
  <c r="AP26" i="13"/>
  <c r="AP25" i="13"/>
  <c r="AO25" i="13"/>
  <c r="AO16" i="13"/>
  <c r="AQ17" i="13" s="1"/>
  <c r="AP17" i="13"/>
  <c r="AV17" i="13" s="1"/>
  <c r="AP22" i="13"/>
  <c r="AO21" i="13"/>
  <c r="AQ22" i="13" s="1"/>
  <c r="AQ20" i="13"/>
  <c r="CD151" i="13"/>
  <c r="CP16" i="13"/>
  <c r="AO94" i="13"/>
  <c r="AQ95" i="13" s="1"/>
  <c r="AP95" i="13"/>
  <c r="AQ70" i="13"/>
  <c r="AV70" i="13" s="1"/>
  <c r="AQ69" i="13"/>
  <c r="AV69" i="13" s="1"/>
  <c r="V143" i="13"/>
  <c r="U143" i="13"/>
  <c r="AP144" i="13"/>
  <c r="AO143" i="13"/>
  <c r="AQ144" i="13" s="1"/>
  <c r="U141" i="13"/>
  <c r="AP143" i="13"/>
  <c r="AP133" i="13"/>
  <c r="AO132" i="13"/>
  <c r="AQ132" i="13" s="1"/>
  <c r="AV132" i="13" s="1"/>
  <c r="V136" i="13"/>
  <c r="AG122" i="13"/>
  <c r="V122" i="13"/>
  <c r="AO110" i="13"/>
  <c r="AQ111" i="13" s="1"/>
  <c r="AP111" i="13"/>
  <c r="Z106" i="13"/>
  <c r="AB107" i="13" s="1"/>
  <c r="AA107" i="13"/>
  <c r="AG107" i="13" s="1"/>
  <c r="AV113" i="13"/>
  <c r="AZ100" i="13"/>
  <c r="BQ100" i="13" s="1"/>
  <c r="AP102" i="13"/>
  <c r="AP101" i="13"/>
  <c r="AO101" i="13"/>
  <c r="AQ112" i="13"/>
  <c r="AV112" i="13" s="1"/>
  <c r="U102" i="13"/>
  <c r="AA101" i="13"/>
  <c r="AA94" i="13"/>
  <c r="Z93" i="13"/>
  <c r="AO89" i="13"/>
  <c r="AQ90" i="13" s="1"/>
  <c r="AP90" i="13"/>
  <c r="AV90" i="13" s="1"/>
  <c r="AO71" i="13"/>
  <c r="AP72" i="13"/>
  <c r="AP71" i="13"/>
  <c r="V76" i="13"/>
  <c r="AA97" i="13"/>
  <c r="Z60" i="13"/>
  <c r="AA61" i="13"/>
  <c r="Z66" i="13"/>
  <c r="AA67" i="13"/>
  <c r="AA66" i="13"/>
  <c r="AQ63" i="13"/>
  <c r="AO50" i="13"/>
  <c r="AP51" i="13"/>
  <c r="AB52" i="13"/>
  <c r="AG52" i="13" s="1"/>
  <c r="AO35" i="13"/>
  <c r="AQ36" i="13" s="1"/>
  <c r="AP36" i="13"/>
  <c r="AA46" i="13"/>
  <c r="CU151" i="13"/>
  <c r="DH16" i="13" s="1"/>
  <c r="AP10" i="13"/>
  <c r="AO9" i="13"/>
  <c r="Z27" i="13"/>
  <c r="AB28" i="13" s="1"/>
  <c r="AA28" i="13"/>
  <c r="EK34" i="13"/>
  <c r="DL34" i="13" s="1"/>
  <c r="AA19" i="13"/>
  <c r="Z18" i="13"/>
  <c r="Z39" i="13"/>
  <c r="AB40" i="13" s="1"/>
  <c r="AA40" i="13"/>
  <c r="V19" i="13"/>
  <c r="AB55" i="13"/>
  <c r="AP27" i="13"/>
  <c r="AO26" i="13"/>
  <c r="AQ27" i="13" s="1"/>
  <c r="AP18" i="13"/>
  <c r="AP13" i="13"/>
  <c r="AB9" i="13"/>
  <c r="AB8" i="13"/>
  <c r="AG8" i="13" s="1"/>
  <c r="EK17" i="13"/>
  <c r="DL17" i="13" s="1"/>
  <c r="AA13" i="13"/>
  <c r="AA11" i="13"/>
  <c r="AA142" i="13"/>
  <c r="Z141" i="13"/>
  <c r="AB142" i="13" s="1"/>
  <c r="V139" i="13"/>
  <c r="V140" i="13"/>
  <c r="U136" i="13"/>
  <c r="AA130" i="13"/>
  <c r="Z129" i="13"/>
  <c r="AB130" i="13" s="1"/>
  <c r="AP126" i="13"/>
  <c r="AO125" i="13"/>
  <c r="AQ126" i="13" s="1"/>
  <c r="V116" i="13"/>
  <c r="AA123" i="13"/>
  <c r="AP105" i="13"/>
  <c r="AO104" i="13"/>
  <c r="AQ105" i="13" s="1"/>
  <c r="U109" i="13"/>
  <c r="V111" i="13"/>
  <c r="AP108" i="13"/>
  <c r="AO107" i="13"/>
  <c r="AQ108" i="13" s="1"/>
  <c r="AP117" i="13"/>
  <c r="Z99" i="13"/>
  <c r="AA100" i="13"/>
  <c r="V95" i="13"/>
  <c r="AP109" i="13"/>
  <c r="AA103" i="13"/>
  <c r="Z102" i="13"/>
  <c r="U92" i="13"/>
  <c r="AG96" i="13"/>
  <c r="Z68" i="13"/>
  <c r="AA69" i="13"/>
  <c r="AA78" i="13"/>
  <c r="V70" i="13"/>
  <c r="U72" i="13"/>
  <c r="U59" i="13"/>
  <c r="Z64" i="13"/>
  <c r="AB65" i="13" s="1"/>
  <c r="AA65" i="13"/>
  <c r="AA58" i="13"/>
  <c r="Z57" i="13"/>
  <c r="AP46" i="13"/>
  <c r="AO45" i="13"/>
  <c r="AQ46" i="13" s="1"/>
  <c r="AA42" i="13"/>
  <c r="Z41" i="13"/>
  <c r="V44" i="13"/>
  <c r="V30" i="13"/>
  <c r="U35" i="13"/>
  <c r="AP42" i="13"/>
  <c r="AO41" i="13"/>
  <c r="V39" i="13"/>
  <c r="Z23" i="13"/>
  <c r="AB24" i="13" s="1"/>
  <c r="AA24" i="13"/>
  <c r="AA55" i="13"/>
  <c r="EK32" i="13"/>
  <c r="DL32" i="13" s="1"/>
  <c r="EK25" i="13"/>
  <c r="DL25" i="13" s="1"/>
  <c r="AA9" i="13"/>
  <c r="AG9" i="13" s="1"/>
  <c r="AA15" i="13"/>
  <c r="AP20" i="13"/>
  <c r="U112" i="13"/>
  <c r="AA111" i="13"/>
  <c r="Z111" i="13"/>
  <c r="AA112" i="13"/>
  <c r="AO98" i="13"/>
  <c r="AP99" i="13"/>
  <c r="AP98" i="13"/>
  <c r="AP57" i="13"/>
  <c r="AO56" i="13"/>
  <c r="AO53" i="13"/>
  <c r="AP54" i="13"/>
  <c r="AP53" i="13"/>
  <c r="V23" i="13"/>
  <c r="U23" i="13"/>
  <c r="AP147" i="13"/>
  <c r="AO146" i="13"/>
  <c r="AQ147" i="13" s="1"/>
  <c r="Z139" i="13"/>
  <c r="AA140" i="13"/>
  <c r="AA137" i="13"/>
  <c r="Z136" i="13"/>
  <c r="AP121" i="13"/>
  <c r="AO120" i="13"/>
  <c r="AP120" i="13"/>
  <c r="Z120" i="13"/>
  <c r="AB121" i="13" s="1"/>
  <c r="AA121" i="13"/>
  <c r="V123" i="13"/>
  <c r="AB123" i="13"/>
  <c r="AA108" i="13"/>
  <c r="AQ117" i="13"/>
  <c r="V108" i="13"/>
  <c r="Z103" i="13"/>
  <c r="AB104" i="13" s="1"/>
  <c r="AA104" i="13"/>
  <c r="AA92" i="13"/>
  <c r="Z91" i="13"/>
  <c r="V93" i="13"/>
  <c r="AA93" i="13"/>
  <c r="Z92" i="13"/>
  <c r="AB93" i="13" s="1"/>
  <c r="AO83" i="13"/>
  <c r="AP84" i="13"/>
  <c r="V84" i="13"/>
  <c r="V94" i="13"/>
  <c r="V82" i="13"/>
  <c r="V81" i="13"/>
  <c r="U81" i="13"/>
  <c r="AQ75" i="13"/>
  <c r="AV75" i="13" s="1"/>
  <c r="AQ81" i="13"/>
  <c r="AV81" i="13" s="1"/>
  <c r="AP65" i="13"/>
  <c r="AV63" i="13"/>
  <c r="AO59" i="13"/>
  <c r="AQ60" i="13" s="1"/>
  <c r="AP60" i="13"/>
  <c r="V43" i="13"/>
  <c r="U45" i="13"/>
  <c r="AP40" i="13"/>
  <c r="AO34" i="13"/>
  <c r="AP35" i="13"/>
  <c r="V37" i="13"/>
  <c r="U25" i="13"/>
  <c r="AP16" i="13"/>
  <c r="AO15" i="13"/>
  <c r="Z19" i="13"/>
  <c r="AB20" i="13" s="1"/>
  <c r="AA20" i="13"/>
  <c r="AP37" i="13"/>
  <c r="V47" i="13"/>
  <c r="AB23" i="13"/>
  <c r="AG23" i="13" s="1"/>
  <c r="AB13" i="13"/>
  <c r="EK40" i="13"/>
  <c r="DL40" i="13" s="1"/>
  <c r="AB26" i="13"/>
  <c r="AG26" i="13" s="1"/>
  <c r="X153" i="11"/>
  <c r="W154" i="11"/>
  <c r="AC150" i="11"/>
  <c r="AA151" i="11"/>
  <c r="AB64" i="13" l="1"/>
  <c r="AB18" i="13"/>
  <c r="AV135" i="13"/>
  <c r="AG56" i="13"/>
  <c r="AB141" i="13"/>
  <c r="AB105" i="13"/>
  <c r="AB38" i="13"/>
  <c r="AG14" i="13"/>
  <c r="AG142" i="13"/>
  <c r="AV122" i="13"/>
  <c r="AV60" i="13"/>
  <c r="AG24" i="13"/>
  <c r="AV44" i="13"/>
  <c r="AB94" i="13"/>
  <c r="AG94" i="13" s="1"/>
  <c r="AB16" i="13"/>
  <c r="AV108" i="13"/>
  <c r="AQ35" i="13"/>
  <c r="AG121" i="13"/>
  <c r="AB140" i="13"/>
  <c r="AQ57" i="13"/>
  <c r="AG65" i="13"/>
  <c r="AB97" i="13"/>
  <c r="AV119" i="13"/>
  <c r="AQ43" i="13"/>
  <c r="AV43" i="13" s="1"/>
  <c r="AQ55" i="13"/>
  <c r="AG138" i="13"/>
  <c r="AQ123" i="13"/>
  <c r="AV123" i="13" s="1"/>
  <c r="AQ124" i="13"/>
  <c r="AV124" i="13" s="1"/>
  <c r="AB86" i="13"/>
  <c r="AG86" i="13" s="1"/>
  <c r="AV117" i="13"/>
  <c r="AV36" i="13"/>
  <c r="AV139" i="13"/>
  <c r="AV91" i="13"/>
  <c r="AG145" i="13"/>
  <c r="AV80" i="13"/>
  <c r="AG87" i="13"/>
  <c r="AQ41" i="13"/>
  <c r="AG76" i="13"/>
  <c r="AQ79" i="13"/>
  <c r="AV79" i="13" s="1"/>
  <c r="AV35" i="13"/>
  <c r="AB137" i="13"/>
  <c r="AG137" i="13" s="1"/>
  <c r="AQ94" i="13"/>
  <c r="AV94" i="13" s="1"/>
  <c r="AG25" i="13"/>
  <c r="AG32" i="13"/>
  <c r="AQ72" i="13"/>
  <c r="AQ71" i="13"/>
  <c r="AV71" i="13" s="1"/>
  <c r="AG140" i="13"/>
  <c r="AQ99" i="13"/>
  <c r="AQ98" i="13"/>
  <c r="AV98" i="13" s="1"/>
  <c r="AV20" i="13"/>
  <c r="AB58" i="13"/>
  <c r="AG58" i="13" s="1"/>
  <c r="AB57" i="13"/>
  <c r="AG57" i="13" s="1"/>
  <c r="AV126" i="13"/>
  <c r="AG28" i="13"/>
  <c r="AB102" i="13"/>
  <c r="AB101" i="13"/>
  <c r="AV148" i="13"/>
  <c r="AQ21" i="13"/>
  <c r="AV21" i="13" s="1"/>
  <c r="AV58" i="13"/>
  <c r="AB139" i="13"/>
  <c r="AG139" i="13" s="1"/>
  <c r="AV41" i="13"/>
  <c r="AQ127" i="13"/>
  <c r="AG105" i="13"/>
  <c r="AQ136" i="13"/>
  <c r="AV136" i="13" s="1"/>
  <c r="AG144" i="13"/>
  <c r="AB48" i="13"/>
  <c r="AG38" i="13"/>
  <c r="AB37" i="13"/>
  <c r="AG37" i="13" s="1"/>
  <c r="AB109" i="13"/>
  <c r="AB108" i="13"/>
  <c r="AQ116" i="13"/>
  <c r="AQ115" i="13"/>
  <c r="AV115" i="13" s="1"/>
  <c r="AG49" i="13"/>
  <c r="AV96" i="13"/>
  <c r="AB61" i="13"/>
  <c r="AG61" i="13" s="1"/>
  <c r="AB60" i="13"/>
  <c r="AG60" i="13" s="1"/>
  <c r="AB81" i="13"/>
  <c r="AQ59" i="13"/>
  <c r="AB80" i="13"/>
  <c r="AG80" i="13" s="1"/>
  <c r="AB129" i="13"/>
  <c r="AG129" i="13" s="1"/>
  <c r="AB128" i="13"/>
  <c r="AG128" i="13" s="1"/>
  <c r="AG108" i="13"/>
  <c r="AQ121" i="13"/>
  <c r="AV121" i="13" s="1"/>
  <c r="AQ120" i="13"/>
  <c r="AV120" i="13" s="1"/>
  <c r="AQ74" i="13"/>
  <c r="AV74" i="13" s="1"/>
  <c r="AQ73" i="13"/>
  <c r="AG20" i="13"/>
  <c r="AB92" i="13"/>
  <c r="AQ54" i="13"/>
  <c r="AV54" i="13" s="1"/>
  <c r="AQ53" i="13"/>
  <c r="AV53" i="13" s="1"/>
  <c r="AB112" i="13"/>
  <c r="AG112" i="13" s="1"/>
  <c r="AB111" i="13"/>
  <c r="AG55" i="13"/>
  <c r="AQ42" i="13"/>
  <c r="AV42" i="13" s="1"/>
  <c r="AB103" i="13"/>
  <c r="AG103" i="13" s="1"/>
  <c r="AB100" i="13"/>
  <c r="AG100" i="13" s="1"/>
  <c r="AH99" i="13" s="1"/>
  <c r="AB99" i="13"/>
  <c r="AG99" i="13" s="1"/>
  <c r="AV105" i="13"/>
  <c r="AG130" i="13"/>
  <c r="AG40" i="13"/>
  <c r="AQ10" i="13"/>
  <c r="AV10" i="13" s="1"/>
  <c r="AQ9" i="13"/>
  <c r="AV9" i="13" s="1"/>
  <c r="AQ51" i="13"/>
  <c r="AV51" i="13" s="1"/>
  <c r="AQ50" i="13"/>
  <c r="AV50" i="13" s="1"/>
  <c r="AG97" i="13"/>
  <c r="AQ102" i="13"/>
  <c r="AV102" i="13" s="1"/>
  <c r="AQ101" i="13"/>
  <c r="AV144" i="13"/>
  <c r="AV95" i="13"/>
  <c r="AB15" i="13"/>
  <c r="AG15" i="13" s="1"/>
  <c r="AQ61" i="13"/>
  <c r="AG98" i="13"/>
  <c r="AG141" i="13"/>
  <c r="AB17" i="13"/>
  <c r="AG17" i="13" s="1"/>
  <c r="AV55" i="13"/>
  <c r="AV128" i="13"/>
  <c r="AG16" i="13"/>
  <c r="AG59" i="13"/>
  <c r="AG12" i="13"/>
  <c r="AQ32" i="13"/>
  <c r="AV32" i="13" s="1"/>
  <c r="AQ33" i="13"/>
  <c r="AV33" i="13" s="1"/>
  <c r="AG81" i="13"/>
  <c r="AG18" i="13"/>
  <c r="AQ45" i="13"/>
  <c r="AV59" i="13"/>
  <c r="AV116" i="13"/>
  <c r="AQ146" i="13"/>
  <c r="AB45" i="13"/>
  <c r="AG45" i="13" s="1"/>
  <c r="AB44" i="13"/>
  <c r="AG92" i="13"/>
  <c r="AG123" i="13"/>
  <c r="AQ26" i="13"/>
  <c r="AV26" i="13" s="1"/>
  <c r="AQ25" i="13"/>
  <c r="AV25" i="13" s="1"/>
  <c r="AV61" i="13"/>
  <c r="AQ12" i="13"/>
  <c r="AV12" i="13" s="1"/>
  <c r="AQ11" i="13"/>
  <c r="AV11" i="13" s="1"/>
  <c r="AV45" i="13"/>
  <c r="AQ110" i="13"/>
  <c r="AV110" i="13" s="1"/>
  <c r="AB120" i="13"/>
  <c r="AG120" i="13" s="1"/>
  <c r="AB119" i="13"/>
  <c r="AG119" i="13" s="1"/>
  <c r="AV146" i="13"/>
  <c r="AB63" i="13"/>
  <c r="AG63" i="13" s="1"/>
  <c r="AB62" i="13"/>
  <c r="AG62" i="13" s="1"/>
  <c r="AG111" i="13"/>
  <c r="AB42" i="13"/>
  <c r="AB41" i="13"/>
  <c r="AG41" i="13" s="1"/>
  <c r="AV101" i="13"/>
  <c r="AW101" i="13" s="1"/>
  <c r="AQ84" i="13"/>
  <c r="AV84" i="13" s="1"/>
  <c r="AQ83" i="13"/>
  <c r="AV83" i="13" s="1"/>
  <c r="AG104" i="13"/>
  <c r="AV147" i="13"/>
  <c r="AV57" i="13"/>
  <c r="AG42" i="13"/>
  <c r="AB69" i="13"/>
  <c r="AG69" i="13" s="1"/>
  <c r="AV109" i="13"/>
  <c r="AB19" i="13"/>
  <c r="AV111" i="13"/>
  <c r="AQ133" i="13"/>
  <c r="AV133" i="13" s="1"/>
  <c r="AQ56" i="13"/>
  <c r="AQ143" i="13"/>
  <c r="AG82" i="13"/>
  <c r="AB47" i="13"/>
  <c r="AB46" i="13"/>
  <c r="AG46" i="13" s="1"/>
  <c r="AV62" i="13"/>
  <c r="AG70" i="13"/>
  <c r="AB91" i="13"/>
  <c r="AG91" i="13" s="1"/>
  <c r="AB90" i="13"/>
  <c r="AG90" i="13" s="1"/>
  <c r="AB106" i="13"/>
  <c r="AV137" i="13"/>
  <c r="AQ30" i="13"/>
  <c r="AV30" i="13" s="1"/>
  <c r="AQ29" i="13"/>
  <c r="AV29" i="13" s="1"/>
  <c r="AQ89" i="13"/>
  <c r="AV89" i="13" s="1"/>
  <c r="AB39" i="13"/>
  <c r="AB75" i="13"/>
  <c r="AG75" i="13" s="1"/>
  <c r="AB74" i="13"/>
  <c r="AG74" i="13" s="1"/>
  <c r="AQ16" i="13"/>
  <c r="AQ15" i="13"/>
  <c r="AV15" i="13" s="1"/>
  <c r="AG19" i="13"/>
  <c r="CP151" i="13"/>
  <c r="AV56" i="13"/>
  <c r="AQ78" i="13"/>
  <c r="AV78" i="13" s="1"/>
  <c r="AQ77" i="13"/>
  <c r="AV77" i="13" s="1"/>
  <c r="AB27" i="13"/>
  <c r="AG27" i="13" s="1"/>
  <c r="AQ19" i="13"/>
  <c r="AQ18" i="13"/>
  <c r="AV18" i="13" s="1"/>
  <c r="AG47" i="13"/>
  <c r="AG106" i="13"/>
  <c r="AQ107" i="13"/>
  <c r="AV107" i="13" s="1"/>
  <c r="AQ106" i="13"/>
  <c r="AV106" i="13" s="1"/>
  <c r="AG39" i="13"/>
  <c r="DH142" i="13"/>
  <c r="DH143" i="13"/>
  <c r="DH128" i="13"/>
  <c r="DH119" i="13"/>
  <c r="DH101" i="13"/>
  <c r="DH105" i="13"/>
  <c r="DH22" i="13"/>
  <c r="DH18" i="13"/>
  <c r="DH37" i="13"/>
  <c r="DH49" i="13"/>
  <c r="DH46" i="13"/>
  <c r="DH58" i="13"/>
  <c r="DH66" i="13"/>
  <c r="DH75" i="13"/>
  <c r="DH78" i="13"/>
  <c r="DH89" i="13"/>
  <c r="DH110" i="13"/>
  <c r="DH125" i="13"/>
  <c r="DH147" i="13"/>
  <c r="DH80" i="13"/>
  <c r="DH26" i="13"/>
  <c r="DH17" i="13"/>
  <c r="DH134" i="13"/>
  <c r="DH63" i="13"/>
  <c r="DH60" i="13"/>
  <c r="DH48" i="13"/>
  <c r="DH72" i="13"/>
  <c r="DH82" i="13"/>
  <c r="DH81" i="13"/>
  <c r="DH94" i="13"/>
  <c r="DH90" i="13"/>
  <c r="DH130" i="13"/>
  <c r="DH132" i="13"/>
  <c r="DH135" i="13"/>
  <c r="DH140" i="13"/>
  <c r="DH148" i="13"/>
  <c r="DH23" i="13"/>
  <c r="DH20" i="13"/>
  <c r="DH38" i="13"/>
  <c r="DH44" i="13"/>
  <c r="DH52" i="13"/>
  <c r="DH53" i="13"/>
  <c r="DH85" i="13"/>
  <c r="DH86" i="13"/>
  <c r="DH91" i="13"/>
  <c r="DH93" i="13"/>
  <c r="DH107" i="13"/>
  <c r="DH131" i="13"/>
  <c r="DH139" i="13"/>
  <c r="DH141" i="13"/>
  <c r="DH40" i="13"/>
  <c r="DH56" i="13"/>
  <c r="DH45" i="13"/>
  <c r="DH67" i="13"/>
  <c r="DH69" i="13"/>
  <c r="DH108" i="13"/>
  <c r="DH126" i="13"/>
  <c r="DH19" i="13"/>
  <c r="DH42" i="13"/>
  <c r="DH32" i="13"/>
  <c r="DH39" i="13"/>
  <c r="DH36" i="13"/>
  <c r="DH64" i="13"/>
  <c r="DH43" i="13"/>
  <c r="DH70" i="13"/>
  <c r="DH84" i="13"/>
  <c r="DH111" i="13"/>
  <c r="DH104" i="13"/>
  <c r="DH109" i="13"/>
  <c r="DH112" i="13"/>
  <c r="DH122" i="13"/>
  <c r="DH121" i="13"/>
  <c r="DH127" i="13"/>
  <c r="DH88" i="13"/>
  <c r="DH28" i="13"/>
  <c r="DH29" i="13"/>
  <c r="DH41" i="13"/>
  <c r="DH27" i="13"/>
  <c r="DH33" i="13"/>
  <c r="DH55" i="13"/>
  <c r="DH68" i="13"/>
  <c r="DH62" i="13"/>
  <c r="DH73" i="13"/>
  <c r="DH99" i="13"/>
  <c r="DH98" i="13"/>
  <c r="DH97" i="13"/>
  <c r="DH114" i="13"/>
  <c r="DH123" i="13"/>
  <c r="DH129" i="13"/>
  <c r="DH124" i="13"/>
  <c r="DH145" i="13"/>
  <c r="DH146" i="13"/>
  <c r="DH47" i="13"/>
  <c r="DH102" i="13"/>
  <c r="DH138" i="13"/>
  <c r="DH34" i="13"/>
  <c r="DH35" i="13"/>
  <c r="DH30" i="13"/>
  <c r="DH57" i="13"/>
  <c r="DH59" i="13"/>
  <c r="DH65" i="13"/>
  <c r="DH77" i="13"/>
  <c r="DH74" i="13"/>
  <c r="DH92" i="13"/>
  <c r="DH96" i="13"/>
  <c r="DH103" i="13"/>
  <c r="DH115" i="13"/>
  <c r="DH118" i="13"/>
  <c r="DH117" i="13"/>
  <c r="DH136" i="13"/>
  <c r="DH137" i="13"/>
  <c r="DH25" i="13"/>
  <c r="DH76" i="13"/>
  <c r="DH83" i="13"/>
  <c r="DH21" i="13"/>
  <c r="DH51" i="13"/>
  <c r="DH50" i="13"/>
  <c r="DH31" i="13"/>
  <c r="DH61" i="13"/>
  <c r="DH71" i="13"/>
  <c r="DH79" i="13"/>
  <c r="DH100" i="13"/>
  <c r="DH87" i="13"/>
  <c r="DH95" i="13"/>
  <c r="DH106" i="13"/>
  <c r="DH116" i="13"/>
  <c r="DH120" i="13"/>
  <c r="DH113" i="13"/>
  <c r="DH24" i="13"/>
  <c r="DH54" i="13"/>
  <c r="DH133" i="13"/>
  <c r="DH144" i="13"/>
  <c r="AV16" i="13"/>
  <c r="AV40" i="13"/>
  <c r="AG93" i="13"/>
  <c r="AV46" i="13"/>
  <c r="AQ104" i="13"/>
  <c r="AV104" i="13" s="1"/>
  <c r="AG13" i="13"/>
  <c r="AV27" i="13"/>
  <c r="AV72" i="13"/>
  <c r="AG101" i="13"/>
  <c r="AH101" i="13" s="1"/>
  <c r="AQ125" i="13"/>
  <c r="AV125" i="13" s="1"/>
  <c r="AV143" i="13"/>
  <c r="AV22" i="13"/>
  <c r="AB36" i="13"/>
  <c r="AG36" i="13" s="1"/>
  <c r="AB35" i="13"/>
  <c r="AG35" i="13" s="1"/>
  <c r="AV19" i="13"/>
  <c r="AG64" i="13"/>
  <c r="AB68" i="13"/>
  <c r="AG68" i="13" s="1"/>
  <c r="AV100" i="13"/>
  <c r="AW99" i="13" s="1"/>
  <c r="AQ118" i="13"/>
  <c r="AV118" i="13" s="1"/>
  <c r="AB136" i="13"/>
  <c r="AG136" i="13" s="1"/>
  <c r="AB135" i="13"/>
  <c r="AG135" i="13" s="1"/>
  <c r="AB11" i="13"/>
  <c r="AG11" i="13" s="1"/>
  <c r="AG44" i="13"/>
  <c r="AG29" i="13"/>
  <c r="AB79" i="13"/>
  <c r="AG79" i="13" s="1"/>
  <c r="AB78" i="13"/>
  <c r="AG78" i="13" s="1"/>
  <c r="AQ88" i="13"/>
  <c r="AV88" i="13" s="1"/>
  <c r="AQ87" i="13"/>
  <c r="AV87" i="13" s="1"/>
  <c r="AG113" i="13"/>
  <c r="AQ131" i="13"/>
  <c r="AV131" i="13" s="1"/>
  <c r="AQ130" i="13"/>
  <c r="AV130" i="13" s="1"/>
  <c r="AQ14" i="13"/>
  <c r="AV14" i="13" s="1"/>
  <c r="AQ13" i="13"/>
  <c r="AV13" i="13" s="1"/>
  <c r="AQ66" i="13"/>
  <c r="AV66" i="13" s="1"/>
  <c r="AQ65" i="13"/>
  <c r="AV65" i="13" s="1"/>
  <c r="AG124" i="13"/>
  <c r="AV134" i="13"/>
  <c r="AV99" i="13"/>
  <c r="AB67" i="13"/>
  <c r="AG67" i="13" s="1"/>
  <c r="AB66" i="13"/>
  <c r="AG66" i="13" s="1"/>
  <c r="AG102" i="13"/>
  <c r="AV73" i="13"/>
  <c r="AV127" i="13"/>
  <c r="AQ38" i="13"/>
  <c r="AV38" i="13" s="1"/>
  <c r="AQ37" i="13"/>
  <c r="AV37" i="13" s="1"/>
  <c r="AG48" i="13"/>
  <c r="AQ34" i="13"/>
  <c r="AV34" i="13" s="1"/>
  <c r="AG109" i="13"/>
  <c r="AB143" i="13"/>
  <c r="AG143" i="13" s="1"/>
  <c r="X154" i="11"/>
  <c r="W155" i="11"/>
  <c r="AB150" i="11"/>
  <c r="Z151" i="11"/>
  <c r="AC151" i="11"/>
  <c r="AA152" i="11"/>
  <c r="BL99" i="13" l="1"/>
  <c r="BK99" i="13"/>
  <c r="AH98" i="13"/>
  <c r="AI99" i="13"/>
  <c r="DC74" i="13"/>
  <c r="DC39" i="13"/>
  <c r="DC33" i="13"/>
  <c r="DC82" i="13"/>
  <c r="DC61" i="13"/>
  <c r="DC59" i="13"/>
  <c r="DC96" i="13"/>
  <c r="DC49" i="13"/>
  <c r="DC25" i="13"/>
  <c r="DC72" i="13"/>
  <c r="DC79" i="13"/>
  <c r="DC87" i="13"/>
  <c r="DC100" i="13"/>
  <c r="DC130" i="13"/>
  <c r="DC35" i="13"/>
  <c r="DC51" i="13"/>
  <c r="DC70" i="13"/>
  <c r="DC84" i="13"/>
  <c r="DC107" i="13"/>
  <c r="DC117" i="13"/>
  <c r="DC122" i="13"/>
  <c r="DC124" i="13"/>
  <c r="DC137" i="13"/>
  <c r="DC138" i="13"/>
  <c r="DC45" i="13"/>
  <c r="DC53" i="13"/>
  <c r="DC77" i="13"/>
  <c r="DC95" i="13"/>
  <c r="DC134" i="13"/>
  <c r="DC108" i="13"/>
  <c r="DC133" i="13"/>
  <c r="DC34" i="13"/>
  <c r="DC54" i="13"/>
  <c r="DC90" i="13"/>
  <c r="DC58" i="13"/>
  <c r="DC50" i="13"/>
  <c r="DC89" i="13"/>
  <c r="DC93" i="13"/>
  <c r="DC113" i="13"/>
  <c r="DC119" i="13"/>
  <c r="DC125" i="13"/>
  <c r="DC22" i="13"/>
  <c r="DC60" i="13"/>
  <c r="DC65" i="13"/>
  <c r="DC127" i="13"/>
  <c r="DC43" i="13"/>
  <c r="DC52" i="13"/>
  <c r="DC66" i="13"/>
  <c r="DC114" i="13"/>
  <c r="DC116" i="13"/>
  <c r="DC24" i="13"/>
  <c r="DC67" i="13"/>
  <c r="DC75" i="13"/>
  <c r="DC83" i="13"/>
  <c r="DC29" i="13"/>
  <c r="DC48" i="13"/>
  <c r="DC97" i="13"/>
  <c r="DC104" i="13"/>
  <c r="DC30" i="13"/>
  <c r="DC144" i="13"/>
  <c r="DC139" i="13"/>
  <c r="DC73" i="13"/>
  <c r="DC92" i="13"/>
  <c r="DC78" i="13"/>
  <c r="DC135" i="13"/>
  <c r="DC21" i="13"/>
  <c r="DC26" i="13"/>
  <c r="DC27" i="13"/>
  <c r="DC123" i="13"/>
  <c r="DC98" i="13"/>
  <c r="DC42" i="13"/>
  <c r="DC80" i="13"/>
  <c r="DC106" i="13"/>
  <c r="DC140" i="13"/>
  <c r="DC41" i="13"/>
  <c r="DC94" i="13"/>
  <c r="DC126" i="13"/>
  <c r="DC112" i="13"/>
  <c r="DC86" i="13"/>
  <c r="DC101" i="13"/>
  <c r="DC85" i="13"/>
  <c r="DC64" i="13"/>
  <c r="DC40" i="13"/>
  <c r="DC128" i="13"/>
  <c r="DC20" i="13"/>
  <c r="DC136" i="13"/>
  <c r="DC105" i="13"/>
  <c r="DC23" i="13"/>
  <c r="DC129" i="13"/>
  <c r="DC68" i="13"/>
  <c r="DC118" i="13"/>
  <c r="DC38" i="13"/>
  <c r="DC46" i="13"/>
  <c r="DC115" i="13"/>
  <c r="DC132" i="13"/>
  <c r="DC18" i="13"/>
  <c r="DC44" i="13"/>
  <c r="DC148" i="13"/>
  <c r="DC69" i="13"/>
  <c r="DC19" i="13"/>
  <c r="DC147" i="13"/>
  <c r="DC121" i="13"/>
  <c r="DC36" i="13"/>
  <c r="DC37" i="13"/>
  <c r="DC62" i="13"/>
  <c r="DC145" i="13"/>
  <c r="DC103" i="13"/>
  <c r="DC120" i="13"/>
  <c r="DC56" i="13"/>
  <c r="DC146" i="13"/>
  <c r="DC55" i="13"/>
  <c r="DC17" i="13"/>
  <c r="DC109" i="13"/>
  <c r="DC76" i="13"/>
  <c r="DC91" i="13"/>
  <c r="DC28" i="13"/>
  <c r="DC143" i="13"/>
  <c r="DC71" i="13"/>
  <c r="DC47" i="13"/>
  <c r="DC141" i="13"/>
  <c r="DC111" i="13"/>
  <c r="DC88" i="13"/>
  <c r="DC57" i="13"/>
  <c r="DC31" i="13"/>
  <c r="DC32" i="13"/>
  <c r="DC142" i="13"/>
  <c r="DC110" i="13"/>
  <c r="DC81" i="13"/>
  <c r="DC99" i="13"/>
  <c r="DC63" i="13"/>
  <c r="DC131" i="13"/>
  <c r="DC102" i="13"/>
  <c r="BW99" i="13"/>
  <c r="BX99" i="13"/>
  <c r="AW98" i="13"/>
  <c r="AX99" i="13"/>
  <c r="AH102" i="13"/>
  <c r="BL101" i="13"/>
  <c r="BK101" i="13"/>
  <c r="CA101" i="13" s="1"/>
  <c r="CM101" i="13" s="1"/>
  <c r="AI101" i="13"/>
  <c r="DC16" i="13"/>
  <c r="BW101" i="13"/>
  <c r="CV101" i="13" s="1"/>
  <c r="BX101" i="13"/>
  <c r="AW102" i="13"/>
  <c r="AX101" i="13"/>
  <c r="AA153" i="11"/>
  <c r="AC152" i="11"/>
  <c r="AB151" i="11"/>
  <c r="Z152" i="11"/>
  <c r="W156" i="11"/>
  <c r="X155" i="11"/>
  <c r="BO101" i="13" l="1"/>
  <c r="AJ101" i="13"/>
  <c r="BS101" i="13" s="1"/>
  <c r="CG101" i="13" s="1"/>
  <c r="CS101" i="13" s="1"/>
  <c r="BN101" i="13"/>
  <c r="CC101" i="13" s="1"/>
  <c r="CO101" i="13" s="1"/>
  <c r="DV101" i="13"/>
  <c r="DW101" i="13" s="1"/>
  <c r="DR101" i="13"/>
  <c r="BG101" i="13"/>
  <c r="BB101" i="13"/>
  <c r="BR101" i="13" s="1"/>
  <c r="AK101" i="13"/>
  <c r="BY101" i="13" s="1"/>
  <c r="BF101" i="13"/>
  <c r="BM101" i="13"/>
  <c r="CB101" i="13" s="1"/>
  <c r="CN101" i="13" s="1"/>
  <c r="AY101" i="13"/>
  <c r="BT101" i="13" s="1"/>
  <c r="CH101" i="13" s="1"/>
  <c r="CT101" i="13" s="1"/>
  <c r="AZ101" i="13"/>
  <c r="BQ101" i="13" s="1"/>
  <c r="BK102" i="13"/>
  <c r="CA102" i="13" s="1"/>
  <c r="CM102" i="13" s="1"/>
  <c r="AH103" i="13"/>
  <c r="BL102" i="13"/>
  <c r="AI102" i="13"/>
  <c r="BW102" i="13"/>
  <c r="CV102" i="13" s="1"/>
  <c r="BX102" i="13"/>
  <c r="AW103" i="13"/>
  <c r="AX102" i="13"/>
  <c r="AZ99" i="13"/>
  <c r="BQ99" i="13" s="1"/>
  <c r="AY99" i="13"/>
  <c r="BT99" i="13" s="1"/>
  <c r="CH99" i="13" s="1"/>
  <c r="CT99" i="13" s="1"/>
  <c r="AY100" i="13"/>
  <c r="BT100" i="13" s="1"/>
  <c r="CH100" i="13" s="1"/>
  <c r="CT100" i="13" s="1"/>
  <c r="BO99" i="13"/>
  <c r="BN99" i="13"/>
  <c r="DV99" i="13"/>
  <c r="DR99" i="13"/>
  <c r="BG99" i="13"/>
  <c r="BB99" i="13"/>
  <c r="BR99" i="13" s="1"/>
  <c r="BM99" i="13"/>
  <c r="BF99" i="13"/>
  <c r="AK99" i="13"/>
  <c r="BY99" i="13" s="1"/>
  <c r="AJ100" i="13"/>
  <c r="BS100" i="13" s="1"/>
  <c r="CG100" i="13" s="1"/>
  <c r="CS100" i="13" s="1"/>
  <c r="AW97" i="13"/>
  <c r="BX98" i="13"/>
  <c r="BW98" i="13"/>
  <c r="CV99" i="13" s="1"/>
  <c r="AX98" i="13"/>
  <c r="BL98" i="13"/>
  <c r="AH97" i="13"/>
  <c r="AI98" i="13"/>
  <c r="BK98" i="13"/>
  <c r="CA100" i="13"/>
  <c r="CM100" i="13" s="1"/>
  <c r="CV100" i="13"/>
  <c r="X156" i="11"/>
  <c r="W157" i="11"/>
  <c r="Z153" i="11"/>
  <c r="AB152" i="11"/>
  <c r="AA154" i="11"/>
  <c r="AC153" i="11"/>
  <c r="DV98" i="13" l="1"/>
  <c r="DW99" i="13" s="1"/>
  <c r="BB98" i="13"/>
  <c r="BR98" i="13" s="1"/>
  <c r="AK98" i="13"/>
  <c r="BY98" i="13" s="1"/>
  <c r="BO98" i="13"/>
  <c r="BN98" i="13"/>
  <c r="CC99" i="13" s="1"/>
  <c r="CO99" i="13" s="1"/>
  <c r="BM98" i="13"/>
  <c r="DR98" i="13"/>
  <c r="BG98" i="13"/>
  <c r="BF98" i="13"/>
  <c r="BL97" i="13"/>
  <c r="BK97" i="13"/>
  <c r="CA98" i="13" s="1"/>
  <c r="CM98" i="13" s="1"/>
  <c r="AH96" i="13"/>
  <c r="AI97" i="13"/>
  <c r="CC100" i="13"/>
  <c r="CO100" i="13" s="1"/>
  <c r="CB100" i="13"/>
  <c r="CN100" i="13" s="1"/>
  <c r="CQ101" i="13"/>
  <c r="CE101" i="13"/>
  <c r="AZ98" i="13"/>
  <c r="BQ98" i="13" s="1"/>
  <c r="CR99" i="13"/>
  <c r="CF100" i="13"/>
  <c r="CR100" i="13"/>
  <c r="AW104" i="13"/>
  <c r="AX103" i="13"/>
  <c r="BX103" i="13"/>
  <c r="BW103" i="13"/>
  <c r="CV103" i="13" s="1"/>
  <c r="AJ99" i="13"/>
  <c r="BS99" i="13" s="1"/>
  <c r="CG99" i="13" s="1"/>
  <c r="CS99" i="13" s="1"/>
  <c r="BK103" i="13"/>
  <c r="CA103" i="13" s="1"/>
  <c r="CM103" i="13" s="1"/>
  <c r="AH104" i="13"/>
  <c r="BL103" i="13"/>
  <c r="AI103" i="13"/>
  <c r="CF101" i="13"/>
  <c r="CR101" i="13"/>
  <c r="CQ99" i="13"/>
  <c r="CE99" i="13"/>
  <c r="CQ100" i="13"/>
  <c r="CE100" i="13"/>
  <c r="AZ102" i="13"/>
  <c r="BQ102" i="13" s="1"/>
  <c r="AY102" i="13"/>
  <c r="BT102" i="13" s="1"/>
  <c r="CH102" i="13" s="1"/>
  <c r="CT102" i="13" s="1"/>
  <c r="CA99" i="13"/>
  <c r="CM99" i="13" s="1"/>
  <c r="BW97" i="13"/>
  <c r="CV98" i="13" s="1"/>
  <c r="AW96" i="13"/>
  <c r="BX97" i="13"/>
  <c r="AX97" i="13"/>
  <c r="AY98" i="13" s="1"/>
  <c r="BT98" i="13" s="1"/>
  <c r="CH98" i="13" s="1"/>
  <c r="CT98" i="13" s="1"/>
  <c r="DW100" i="13"/>
  <c r="BG102" i="13"/>
  <c r="AJ102" i="13"/>
  <c r="BS102" i="13" s="1"/>
  <c r="CG102" i="13" s="1"/>
  <c r="CS102" i="13" s="1"/>
  <c r="DR102" i="13"/>
  <c r="BO102" i="13"/>
  <c r="BN102" i="13"/>
  <c r="CC102" i="13" s="1"/>
  <c r="CO102" i="13" s="1"/>
  <c r="BB102" i="13"/>
  <c r="BR102" i="13" s="1"/>
  <c r="DV102" i="13"/>
  <c r="DW102" i="13" s="1"/>
  <c r="BF102" i="13"/>
  <c r="BM102" i="13"/>
  <c r="CB102" i="13" s="1"/>
  <c r="CN102" i="13" s="1"/>
  <c r="AK102" i="13"/>
  <c r="BY102" i="13" s="1"/>
  <c r="AC154" i="11"/>
  <c r="AA155" i="11"/>
  <c r="Z154" i="11"/>
  <c r="AB153" i="11"/>
  <c r="X157" i="11"/>
  <c r="W158" i="11"/>
  <c r="CE102" i="13" l="1"/>
  <c r="CQ102" i="13"/>
  <c r="AH105" i="13"/>
  <c r="BL104" i="13"/>
  <c r="BK104" i="13"/>
  <c r="CA104" i="13" s="1"/>
  <c r="CM104" i="13" s="1"/>
  <c r="AI104" i="13"/>
  <c r="CR102" i="13"/>
  <c r="CF102" i="13"/>
  <c r="AZ103" i="13"/>
  <c r="BQ103" i="13" s="1"/>
  <c r="AY103" i="13"/>
  <c r="BT103" i="13" s="1"/>
  <c r="CH103" i="13" s="1"/>
  <c r="CT103" i="13" s="1"/>
  <c r="BO97" i="13"/>
  <c r="DV97" i="13"/>
  <c r="BB97" i="13"/>
  <c r="BR97" i="13" s="1"/>
  <c r="CR98" i="13" s="1"/>
  <c r="DR97" i="13"/>
  <c r="BG97" i="13"/>
  <c r="BN97" i="13"/>
  <c r="BF97" i="13"/>
  <c r="BM97" i="13"/>
  <c r="CB98" i="13" s="1"/>
  <c r="CN98" i="13" s="1"/>
  <c r="AK97" i="13"/>
  <c r="BY97" i="13" s="1"/>
  <c r="AW105" i="13"/>
  <c r="BX104" i="13"/>
  <c r="BW104" i="13"/>
  <c r="CV104" i="13" s="1"/>
  <c r="AX104" i="13"/>
  <c r="AH95" i="13"/>
  <c r="BL96" i="13"/>
  <c r="BK96" i="13"/>
  <c r="CA97" i="13" s="1"/>
  <c r="CM97" i="13" s="1"/>
  <c r="AI96" i="13"/>
  <c r="BX96" i="13"/>
  <c r="BW96" i="13"/>
  <c r="CV97" i="13" s="1"/>
  <c r="AX96" i="13"/>
  <c r="AW95" i="13"/>
  <c r="DR103" i="13"/>
  <c r="BN103" i="13"/>
  <c r="CC103" i="13" s="1"/>
  <c r="CO103" i="13" s="1"/>
  <c r="BF103" i="13"/>
  <c r="BO103" i="13"/>
  <c r="BB103" i="13"/>
  <c r="BR103" i="13" s="1"/>
  <c r="BM103" i="13"/>
  <c r="CB103" i="13" s="1"/>
  <c r="CN103" i="13" s="1"/>
  <c r="AJ103" i="13"/>
  <c r="BS103" i="13" s="1"/>
  <c r="CG103" i="13" s="1"/>
  <c r="CS103" i="13" s="1"/>
  <c r="DV103" i="13"/>
  <c r="DW103" i="13" s="1"/>
  <c r="BG103" i="13"/>
  <c r="AK103" i="13"/>
  <c r="BY103" i="13" s="1"/>
  <c r="CB99" i="13"/>
  <c r="CN99" i="13" s="1"/>
  <c r="AZ97" i="13"/>
  <c r="BQ97" i="13" s="1"/>
  <c r="CE98" i="13" s="1"/>
  <c r="AY97" i="13"/>
  <c r="BT97" i="13" s="1"/>
  <c r="CH97" i="13" s="1"/>
  <c r="CT97" i="13" s="1"/>
  <c r="DW98" i="13"/>
  <c r="CF99" i="13"/>
  <c r="AJ98" i="13"/>
  <c r="BS98" i="13" s="1"/>
  <c r="CG98" i="13" s="1"/>
  <c r="CS98" i="13" s="1"/>
  <c r="AB154" i="11"/>
  <c r="Z155" i="11"/>
  <c r="AC155" i="11"/>
  <c r="AA156" i="11"/>
  <c r="X158" i="11"/>
  <c r="W159" i="11"/>
  <c r="AW106" i="13" l="1"/>
  <c r="AX105" i="13"/>
  <c r="BW105" i="13"/>
  <c r="CV105" i="13" s="1"/>
  <c r="BX105" i="13"/>
  <c r="CF103" i="13"/>
  <c r="CR103" i="13"/>
  <c r="BW95" i="13"/>
  <c r="AW94" i="13"/>
  <c r="AX95" i="13"/>
  <c r="AY96" i="13" s="1"/>
  <c r="BT96" i="13" s="1"/>
  <c r="CH96" i="13" s="1"/>
  <c r="CT96" i="13" s="1"/>
  <c r="BX95" i="13"/>
  <c r="BG96" i="13"/>
  <c r="BO96" i="13"/>
  <c r="BN96" i="13"/>
  <c r="CC97" i="13" s="1"/>
  <c r="CO97" i="13" s="1"/>
  <c r="BB96" i="13"/>
  <c r="BR96" i="13" s="1"/>
  <c r="BM96" i="13"/>
  <c r="DV96" i="13"/>
  <c r="DW97" i="13" s="1"/>
  <c r="DR96" i="13"/>
  <c r="BF96" i="13"/>
  <c r="AK96" i="13"/>
  <c r="BY96" i="13" s="1"/>
  <c r="AJ97" i="13"/>
  <c r="BS97" i="13" s="1"/>
  <c r="CG97" i="13" s="1"/>
  <c r="CS97" i="13" s="1"/>
  <c r="CQ98" i="13"/>
  <c r="AZ96" i="13"/>
  <c r="BQ96" i="13" s="1"/>
  <c r="CE97" i="13" s="1"/>
  <c r="CV96" i="13"/>
  <c r="BL95" i="13"/>
  <c r="AH94" i="13"/>
  <c r="BK95" i="13"/>
  <c r="CA96" i="13" s="1"/>
  <c r="CM96" i="13" s="1"/>
  <c r="AI95" i="13"/>
  <c r="BN104" i="13"/>
  <c r="CC104" i="13" s="1"/>
  <c r="CO104" i="13" s="1"/>
  <c r="DV104" i="13"/>
  <c r="DW104" i="13" s="1"/>
  <c r="BF104" i="13"/>
  <c r="AJ104" i="13"/>
  <c r="BS104" i="13" s="1"/>
  <c r="CG104" i="13" s="1"/>
  <c r="CS104" i="13" s="1"/>
  <c r="BO104" i="13"/>
  <c r="BG104" i="13"/>
  <c r="BB104" i="13"/>
  <c r="BR104" i="13" s="1"/>
  <c r="DR104" i="13"/>
  <c r="AK104" i="13"/>
  <c r="BY104" i="13" s="1"/>
  <c r="BM104" i="13"/>
  <c r="CB104" i="13" s="1"/>
  <c r="CN104" i="13" s="1"/>
  <c r="AY104" i="13"/>
  <c r="BT104" i="13" s="1"/>
  <c r="CH104" i="13" s="1"/>
  <c r="CT104" i="13" s="1"/>
  <c r="AZ104" i="13"/>
  <c r="BQ104" i="13" s="1"/>
  <c r="CE103" i="13"/>
  <c r="CQ103" i="13"/>
  <c r="CQ97" i="13"/>
  <c r="CB97" i="13"/>
  <c r="CN97" i="13" s="1"/>
  <c r="CF97" i="13"/>
  <c r="CR97" i="13"/>
  <c r="CC98" i="13"/>
  <c r="CO98" i="13" s="1"/>
  <c r="CF98" i="13"/>
  <c r="BK105" i="13"/>
  <c r="CA105" i="13" s="1"/>
  <c r="CM105" i="13" s="1"/>
  <c r="AH106" i="13"/>
  <c r="BL105" i="13"/>
  <c r="AI105" i="13"/>
  <c r="AA157" i="11"/>
  <c r="AC156" i="11"/>
  <c r="AB155" i="11"/>
  <c r="Z156" i="11"/>
  <c r="W160" i="11"/>
  <c r="X159" i="11"/>
  <c r="CE104" i="13" l="1"/>
  <c r="CQ104" i="13"/>
  <c r="BO95" i="13"/>
  <c r="DV95" i="13"/>
  <c r="DW96" i="13" s="1"/>
  <c r="BB95" i="13"/>
  <c r="BR95" i="13" s="1"/>
  <c r="BN95" i="13"/>
  <c r="CC96" i="13" s="1"/>
  <c r="CO96" i="13" s="1"/>
  <c r="BG95" i="13"/>
  <c r="DR95" i="13"/>
  <c r="BM95" i="13"/>
  <c r="CB96" i="13" s="1"/>
  <c r="CN96" i="13" s="1"/>
  <c r="BF95" i="13"/>
  <c r="AK95" i="13"/>
  <c r="BY95" i="13" s="1"/>
  <c r="AZ105" i="13"/>
  <c r="BQ105" i="13" s="1"/>
  <c r="AY105" i="13"/>
  <c r="BT105" i="13" s="1"/>
  <c r="CH105" i="13" s="1"/>
  <c r="CT105" i="13" s="1"/>
  <c r="DR105" i="13"/>
  <c r="BO105" i="13"/>
  <c r="BF105" i="13"/>
  <c r="AJ105" i="13"/>
  <c r="BS105" i="13" s="1"/>
  <c r="CG105" i="13" s="1"/>
  <c r="CS105" i="13" s="1"/>
  <c r="BN105" i="13"/>
  <c r="CC105" i="13" s="1"/>
  <c r="CO105" i="13" s="1"/>
  <c r="BG105" i="13"/>
  <c r="AK105" i="13"/>
  <c r="BY105" i="13" s="1"/>
  <c r="DV105" i="13"/>
  <c r="DW105" i="13" s="1"/>
  <c r="BM105" i="13"/>
  <c r="CB105" i="13" s="1"/>
  <c r="CN105" i="13" s="1"/>
  <c r="BB105" i="13"/>
  <c r="BR105" i="13" s="1"/>
  <c r="CR96" i="13"/>
  <c r="CF96" i="13"/>
  <c r="AZ95" i="13"/>
  <c r="BQ95" i="13" s="1"/>
  <c r="CQ96" i="13" s="1"/>
  <c r="BX106" i="13"/>
  <c r="BW106" i="13"/>
  <c r="CV106" i="13" s="1"/>
  <c r="AW107" i="13"/>
  <c r="AX106" i="13"/>
  <c r="AH93" i="13"/>
  <c r="BL94" i="13"/>
  <c r="BK94" i="13"/>
  <c r="AI94" i="13"/>
  <c r="BX94" i="13"/>
  <c r="BW94" i="13"/>
  <c r="AW93" i="13"/>
  <c r="AX94" i="13"/>
  <c r="AY95" i="13" s="1"/>
  <c r="BT95" i="13" s="1"/>
  <c r="CH95" i="13" s="1"/>
  <c r="CT95" i="13" s="1"/>
  <c r="AH107" i="13"/>
  <c r="BL106" i="13"/>
  <c r="BK106" i="13"/>
  <c r="CA106" i="13" s="1"/>
  <c r="CM106" i="13" s="1"/>
  <c r="AI106" i="13"/>
  <c r="AJ96" i="13"/>
  <c r="BS96" i="13" s="1"/>
  <c r="CG96" i="13" s="1"/>
  <c r="CS96" i="13" s="1"/>
  <c r="CV95" i="13"/>
  <c r="CR104" i="13"/>
  <c r="CF104" i="13"/>
  <c r="AA158" i="11"/>
  <c r="AC157" i="11"/>
  <c r="Z157" i="11"/>
  <c r="AB156" i="11"/>
  <c r="X160" i="11"/>
  <c r="W161" i="11"/>
  <c r="CE96" i="13" l="1"/>
  <c r="BG94" i="13"/>
  <c r="BO94" i="13"/>
  <c r="DR94" i="13"/>
  <c r="BN94" i="13"/>
  <c r="CC95" i="13" s="1"/>
  <c r="CO95" i="13" s="1"/>
  <c r="BB94" i="13"/>
  <c r="BR94" i="13" s="1"/>
  <c r="DV94" i="13"/>
  <c r="DW95" i="13" s="1"/>
  <c r="BF94" i="13"/>
  <c r="BM94" i="13"/>
  <c r="AK94" i="13"/>
  <c r="BY94" i="13" s="1"/>
  <c r="BL107" i="13"/>
  <c r="BK107" i="13"/>
  <c r="CA107" i="13" s="1"/>
  <c r="CM107" i="13" s="1"/>
  <c r="AH108" i="13"/>
  <c r="AI107" i="13"/>
  <c r="AJ95" i="13"/>
  <c r="BS95" i="13" s="1"/>
  <c r="CG95" i="13" s="1"/>
  <c r="CS95" i="13" s="1"/>
  <c r="AZ94" i="13"/>
  <c r="BQ94" i="13" s="1"/>
  <c r="CQ95" i="13" s="1"/>
  <c r="CF105" i="13"/>
  <c r="CR105" i="13"/>
  <c r="CQ105" i="13"/>
  <c r="CE105" i="13"/>
  <c r="BW93" i="13"/>
  <c r="AX93" i="13"/>
  <c r="AY94" i="13" s="1"/>
  <c r="BT94" i="13" s="1"/>
  <c r="CH94" i="13" s="1"/>
  <c r="CT94" i="13" s="1"/>
  <c r="BX93" i="13"/>
  <c r="AW92" i="13"/>
  <c r="BK93" i="13"/>
  <c r="CA94" i="13" s="1"/>
  <c r="CM94" i="13" s="1"/>
  <c r="AH92" i="13"/>
  <c r="BL93" i="13"/>
  <c r="AI93" i="13"/>
  <c r="AJ94" i="13" s="1"/>
  <c r="BS94" i="13" s="1"/>
  <c r="CG94" i="13" s="1"/>
  <c r="CS94" i="13" s="1"/>
  <c r="CV94" i="13"/>
  <c r="AZ106" i="13"/>
  <c r="BQ106" i="13" s="1"/>
  <c r="AY106" i="13"/>
  <c r="BT106" i="13" s="1"/>
  <c r="CH106" i="13" s="1"/>
  <c r="CT106" i="13" s="1"/>
  <c r="BG106" i="13"/>
  <c r="BO106" i="13"/>
  <c r="AJ106" i="13"/>
  <c r="BS106" i="13" s="1"/>
  <c r="CG106" i="13" s="1"/>
  <c r="CS106" i="13" s="1"/>
  <c r="BN106" i="13"/>
  <c r="CC106" i="13" s="1"/>
  <c r="CO106" i="13" s="1"/>
  <c r="DV106" i="13"/>
  <c r="DW106" i="13" s="1"/>
  <c r="BB106" i="13"/>
  <c r="BR106" i="13" s="1"/>
  <c r="DR106" i="13"/>
  <c r="BF106" i="13"/>
  <c r="BM106" i="13"/>
  <c r="CB106" i="13" s="1"/>
  <c r="CN106" i="13" s="1"/>
  <c r="AK106" i="13"/>
  <c r="BY106" i="13" s="1"/>
  <c r="AW108" i="13"/>
  <c r="BX107" i="13"/>
  <c r="BW107" i="13"/>
  <c r="CV107" i="13" s="1"/>
  <c r="AX107" i="13"/>
  <c r="CB95" i="13"/>
  <c r="CN95" i="13" s="1"/>
  <c r="CF95" i="13"/>
  <c r="CR95" i="13"/>
  <c r="CA95" i="13"/>
  <c r="CM95" i="13" s="1"/>
  <c r="X161" i="11"/>
  <c r="W162" i="11"/>
  <c r="Z158" i="11"/>
  <c r="AB157" i="11"/>
  <c r="AC158" i="11"/>
  <c r="AA159" i="11"/>
  <c r="AZ107" i="13" l="1"/>
  <c r="BQ107" i="13" s="1"/>
  <c r="AY107" i="13"/>
  <c r="BT107" i="13" s="1"/>
  <c r="CH107" i="13" s="1"/>
  <c r="CT107" i="13" s="1"/>
  <c r="BW92" i="13"/>
  <c r="CV93" i="13" s="1"/>
  <c r="AX92" i="13"/>
  <c r="AY93" i="13" s="1"/>
  <c r="BT93" i="13" s="1"/>
  <c r="CH93" i="13" s="1"/>
  <c r="CT93" i="13" s="1"/>
  <c r="AW91" i="13"/>
  <c r="BX92" i="13"/>
  <c r="CR106" i="13"/>
  <c r="CF106" i="13"/>
  <c r="AZ93" i="13"/>
  <c r="BQ93" i="13" s="1"/>
  <c r="CE95" i="13"/>
  <c r="BX108" i="13"/>
  <c r="BW108" i="13"/>
  <c r="CV108" i="13" s="1"/>
  <c r="AW109" i="13"/>
  <c r="AX108" i="13"/>
  <c r="DV107" i="13"/>
  <c r="DW107" i="13" s="1"/>
  <c r="BB107" i="13"/>
  <c r="BR107" i="13" s="1"/>
  <c r="DR107" i="13"/>
  <c r="BG107" i="13"/>
  <c r="BO107" i="13"/>
  <c r="BN107" i="13"/>
  <c r="CC107" i="13" s="1"/>
  <c r="CO107" i="13" s="1"/>
  <c r="AJ107" i="13"/>
  <c r="BS107" i="13" s="1"/>
  <c r="CG107" i="13" s="1"/>
  <c r="CS107" i="13" s="1"/>
  <c r="BF107" i="13"/>
  <c r="BM107" i="13"/>
  <c r="CB107" i="13" s="1"/>
  <c r="CN107" i="13" s="1"/>
  <c r="AK107" i="13"/>
  <c r="BY107" i="13" s="1"/>
  <c r="DR93" i="13"/>
  <c r="BM93" i="13"/>
  <c r="BB93" i="13"/>
  <c r="BR93" i="13" s="1"/>
  <c r="CF94" i="13" s="1"/>
  <c r="BG93" i="13"/>
  <c r="DV93" i="13"/>
  <c r="DW94" i="13" s="1"/>
  <c r="BF93" i="13"/>
  <c r="BN93" i="13"/>
  <c r="CC94" i="13" s="1"/>
  <c r="CO94" i="13" s="1"/>
  <c r="BO93" i="13"/>
  <c r="AK93" i="13"/>
  <c r="BY93" i="13" s="1"/>
  <c r="CQ94" i="13"/>
  <c r="CE94" i="13"/>
  <c r="AH109" i="13"/>
  <c r="BL108" i="13"/>
  <c r="BK108" i="13"/>
  <c r="CA108" i="13" s="1"/>
  <c r="CM108" i="13" s="1"/>
  <c r="AI108" i="13"/>
  <c r="CQ106" i="13"/>
  <c r="CE106" i="13"/>
  <c r="BL92" i="13"/>
  <c r="BK92" i="13"/>
  <c r="AH91" i="13"/>
  <c r="AI92" i="13"/>
  <c r="AJ93" i="13" s="1"/>
  <c r="BS93" i="13" s="1"/>
  <c r="CG93" i="13" s="1"/>
  <c r="CS93" i="13" s="1"/>
  <c r="AB158" i="11"/>
  <c r="Z159" i="11"/>
  <c r="X162" i="11"/>
  <c r="W163" i="11"/>
  <c r="AC159" i="11"/>
  <c r="AA160" i="11"/>
  <c r="BG108" i="13" l="1"/>
  <c r="BO108" i="13"/>
  <c r="AJ108" i="13"/>
  <c r="BS108" i="13" s="1"/>
  <c r="CG108" i="13" s="1"/>
  <c r="CS108" i="13" s="1"/>
  <c r="BN108" i="13"/>
  <c r="CC108" i="13" s="1"/>
  <c r="CO108" i="13" s="1"/>
  <c r="DV108" i="13"/>
  <c r="DW108" i="13" s="1"/>
  <c r="BB108" i="13"/>
  <c r="BR108" i="13" s="1"/>
  <c r="DR108" i="13"/>
  <c r="BM108" i="13"/>
  <c r="CB108" i="13" s="1"/>
  <c r="CN108" i="13" s="1"/>
  <c r="BF108" i="13"/>
  <c r="AK108" i="13"/>
  <c r="BY108" i="13" s="1"/>
  <c r="AW110" i="13"/>
  <c r="BX109" i="13"/>
  <c r="BW109" i="13"/>
  <c r="CV109" i="13" s="1"/>
  <c r="AX109" i="13"/>
  <c r="BN92" i="13"/>
  <c r="CC93" i="13" s="1"/>
  <c r="CO93" i="13" s="1"/>
  <c r="BO92" i="13"/>
  <c r="DR92" i="13"/>
  <c r="BG92" i="13"/>
  <c r="DV92" i="13"/>
  <c r="DW93" i="13" s="1"/>
  <c r="BF92" i="13"/>
  <c r="BB92" i="13"/>
  <c r="BR92" i="13" s="1"/>
  <c r="CF93" i="13" s="1"/>
  <c r="BM92" i="13"/>
  <c r="CB93" i="13" s="1"/>
  <c r="CN93" i="13" s="1"/>
  <c r="AK92" i="13"/>
  <c r="BY92" i="13" s="1"/>
  <c r="BK91" i="13"/>
  <c r="BL91" i="13"/>
  <c r="AH90" i="13"/>
  <c r="AI91" i="13"/>
  <c r="CR107" i="13"/>
  <c r="CF107" i="13"/>
  <c r="CQ107" i="13"/>
  <c r="CE107" i="13"/>
  <c r="CA92" i="13"/>
  <c r="CM92" i="13" s="1"/>
  <c r="AI109" i="13"/>
  <c r="BL109" i="13"/>
  <c r="BK109" i="13"/>
  <c r="CA109" i="13" s="1"/>
  <c r="CM109" i="13" s="1"/>
  <c r="AH110" i="13"/>
  <c r="CB94" i="13"/>
  <c r="CN94" i="13" s="1"/>
  <c r="CA93" i="13"/>
  <c r="CM93" i="13" s="1"/>
  <c r="AX91" i="13"/>
  <c r="AY92" i="13" s="1"/>
  <c r="BT92" i="13" s="1"/>
  <c r="CH92" i="13" s="1"/>
  <c r="CT92" i="13" s="1"/>
  <c r="BX91" i="13"/>
  <c r="BW91" i="13"/>
  <c r="AW90" i="13"/>
  <c r="CR94" i="13"/>
  <c r="AZ108" i="13"/>
  <c r="BQ108" i="13" s="1"/>
  <c r="AY108" i="13"/>
  <c r="BT108" i="13" s="1"/>
  <c r="CH108" i="13" s="1"/>
  <c r="CT108" i="13" s="1"/>
  <c r="CE93" i="13"/>
  <c r="AZ92" i="13"/>
  <c r="BQ92" i="13" s="1"/>
  <c r="CQ93" i="13" s="1"/>
  <c r="W164" i="11"/>
  <c r="X163" i="11"/>
  <c r="AB159" i="11"/>
  <c r="Z160" i="11"/>
  <c r="AA161" i="11"/>
  <c r="AC160" i="11"/>
  <c r="CR93" i="13" l="1"/>
  <c r="CV92" i="13"/>
  <c r="DR91" i="13"/>
  <c r="DV91" i="13"/>
  <c r="BO91" i="13"/>
  <c r="BN91" i="13"/>
  <c r="BM91" i="13"/>
  <c r="BG91" i="13"/>
  <c r="AK91" i="13"/>
  <c r="BY91" i="13" s="1"/>
  <c r="BB91" i="13"/>
  <c r="BR91" i="13" s="1"/>
  <c r="BF91" i="13"/>
  <c r="AZ109" i="13"/>
  <c r="BQ109" i="13" s="1"/>
  <c r="AY109" i="13"/>
  <c r="BT109" i="13" s="1"/>
  <c r="CH109" i="13" s="1"/>
  <c r="CT109" i="13" s="1"/>
  <c r="AZ91" i="13"/>
  <c r="BQ91" i="13" s="1"/>
  <c r="CE92" i="13" s="1"/>
  <c r="BK110" i="13"/>
  <c r="CA110" i="13" s="1"/>
  <c r="CM110" i="13" s="1"/>
  <c r="AH111" i="13"/>
  <c r="AI110" i="13"/>
  <c r="BL110" i="13"/>
  <c r="BL90" i="13"/>
  <c r="AH89" i="13"/>
  <c r="BK90" i="13"/>
  <c r="AI90" i="13"/>
  <c r="AJ91" i="13" s="1"/>
  <c r="BS91" i="13" s="1"/>
  <c r="CG91" i="13" s="1"/>
  <c r="CS91" i="13" s="1"/>
  <c r="CB92" i="13"/>
  <c r="CN92" i="13" s="1"/>
  <c r="AJ92" i="13"/>
  <c r="BS92" i="13" s="1"/>
  <c r="CG92" i="13" s="1"/>
  <c r="CS92" i="13" s="1"/>
  <c r="CR108" i="13"/>
  <c r="CF108" i="13"/>
  <c r="CF92" i="13"/>
  <c r="CR92" i="13"/>
  <c r="CQ108" i="13"/>
  <c r="CE108" i="13"/>
  <c r="CA91" i="13"/>
  <c r="CM91" i="13" s="1"/>
  <c r="AW111" i="13"/>
  <c r="BX110" i="13"/>
  <c r="BW110" i="13"/>
  <c r="CV110" i="13" s="1"/>
  <c r="AX110" i="13"/>
  <c r="BN109" i="13"/>
  <c r="CC109" i="13" s="1"/>
  <c r="CO109" i="13" s="1"/>
  <c r="DV109" i="13"/>
  <c r="DW109" i="13" s="1"/>
  <c r="BB109" i="13"/>
  <c r="BR109" i="13" s="1"/>
  <c r="DR109" i="13"/>
  <c r="BG109" i="13"/>
  <c r="BF109" i="13"/>
  <c r="AJ109" i="13"/>
  <c r="BS109" i="13" s="1"/>
  <c r="CG109" i="13" s="1"/>
  <c r="CS109" i="13" s="1"/>
  <c r="BO109" i="13"/>
  <c r="BM109" i="13"/>
  <c r="CB109" i="13" s="1"/>
  <c r="CN109" i="13" s="1"/>
  <c r="AK109" i="13"/>
  <c r="BY109" i="13" s="1"/>
  <c r="CC92" i="13"/>
  <c r="CO92" i="13" s="1"/>
  <c r="AW89" i="13"/>
  <c r="BX90" i="13"/>
  <c r="BW90" i="13"/>
  <c r="AX90" i="13"/>
  <c r="DW92" i="13"/>
  <c r="X164" i="11"/>
  <c r="W165" i="11"/>
  <c r="AA162" i="11"/>
  <c r="AC161" i="11"/>
  <c r="Z161" i="11"/>
  <c r="AB160" i="11"/>
  <c r="BL89" i="13" l="1"/>
  <c r="BK89" i="13"/>
  <c r="AI89" i="13"/>
  <c r="AH88" i="13"/>
  <c r="AZ90" i="13"/>
  <c r="BQ90" i="13" s="1"/>
  <c r="CE91" i="13" s="1"/>
  <c r="CE109" i="13"/>
  <c r="CQ109" i="13"/>
  <c r="AZ110" i="13"/>
  <c r="BQ110" i="13" s="1"/>
  <c r="AY110" i="13"/>
  <c r="BT110" i="13" s="1"/>
  <c r="CH110" i="13" s="1"/>
  <c r="CT110" i="13" s="1"/>
  <c r="DR110" i="13"/>
  <c r="BG110" i="13"/>
  <c r="BO110" i="13"/>
  <c r="BF110" i="13"/>
  <c r="AJ110" i="13"/>
  <c r="BS110" i="13" s="1"/>
  <c r="CG110" i="13" s="1"/>
  <c r="CS110" i="13" s="1"/>
  <c r="BN110" i="13"/>
  <c r="CC110" i="13" s="1"/>
  <c r="CO110" i="13" s="1"/>
  <c r="DV110" i="13"/>
  <c r="DW110" i="13" s="1"/>
  <c r="BB110" i="13"/>
  <c r="BR110" i="13" s="1"/>
  <c r="AK110" i="13"/>
  <c r="BY110" i="13" s="1"/>
  <c r="BM110" i="13"/>
  <c r="CB110" i="13" s="1"/>
  <c r="CN110" i="13" s="1"/>
  <c r="AH112" i="13"/>
  <c r="BL111" i="13"/>
  <c r="BK111" i="13"/>
  <c r="CA111" i="13" s="1"/>
  <c r="CM111" i="13" s="1"/>
  <c r="AI111" i="13"/>
  <c r="CV91" i="13"/>
  <c r="BX89" i="13"/>
  <c r="BW89" i="13"/>
  <c r="CV90" i="13" s="1"/>
  <c r="AW88" i="13"/>
  <c r="AX89" i="13"/>
  <c r="CQ92" i="13"/>
  <c r="CR109" i="13"/>
  <c r="CF109" i="13"/>
  <c r="AW112" i="13"/>
  <c r="BX111" i="13"/>
  <c r="BW111" i="13"/>
  <c r="CV111" i="13" s="1"/>
  <c r="AX111" i="13"/>
  <c r="BN90" i="13"/>
  <c r="CC91" i="13" s="1"/>
  <c r="CO91" i="13" s="1"/>
  <c r="BM90" i="13"/>
  <c r="DV90" i="13"/>
  <c r="BB90" i="13"/>
  <c r="BR90" i="13" s="1"/>
  <c r="CR91" i="13" s="1"/>
  <c r="BO90" i="13"/>
  <c r="BG90" i="13"/>
  <c r="BF90" i="13"/>
  <c r="AJ90" i="13"/>
  <c r="BS90" i="13" s="1"/>
  <c r="CG90" i="13" s="1"/>
  <c r="CS90" i="13" s="1"/>
  <c r="DR90" i="13"/>
  <c r="AK90" i="13"/>
  <c r="BY90" i="13" s="1"/>
  <c r="AY91" i="13"/>
  <c r="BT91" i="13" s="1"/>
  <c r="CH91" i="13" s="1"/>
  <c r="CT91" i="13" s="1"/>
  <c r="CA90" i="13"/>
  <c r="CM90" i="13" s="1"/>
  <c r="CQ91" i="13"/>
  <c r="X165" i="11"/>
  <c r="W166" i="11"/>
  <c r="AC162" i="11"/>
  <c r="AA163" i="11"/>
  <c r="Z162" i="11"/>
  <c r="AB161" i="11"/>
  <c r="AZ89" i="13" l="1"/>
  <c r="BQ89" i="13" s="1"/>
  <c r="AW87" i="13"/>
  <c r="BX88" i="13"/>
  <c r="BW88" i="13"/>
  <c r="CV89" i="13" s="1"/>
  <c r="AX88" i="13"/>
  <c r="CR110" i="13"/>
  <c r="CF110" i="13"/>
  <c r="AW113" i="13"/>
  <c r="BX112" i="13"/>
  <c r="BW112" i="13"/>
  <c r="CV112" i="13" s="1"/>
  <c r="AX112" i="13"/>
  <c r="BG111" i="13"/>
  <c r="DV111" i="13"/>
  <c r="DW111" i="13" s="1"/>
  <c r="BO111" i="13"/>
  <c r="AJ111" i="13"/>
  <c r="BS111" i="13" s="1"/>
  <c r="CG111" i="13" s="1"/>
  <c r="CS111" i="13" s="1"/>
  <c r="DR111" i="13"/>
  <c r="BN111" i="13"/>
  <c r="CC111" i="13" s="1"/>
  <c r="CO111" i="13" s="1"/>
  <c r="BM111" i="13"/>
  <c r="CB111" i="13" s="1"/>
  <c r="CN111" i="13" s="1"/>
  <c r="BB111" i="13"/>
  <c r="BR111" i="13" s="1"/>
  <c r="BF111" i="13"/>
  <c r="AK111" i="13"/>
  <c r="BY111" i="13" s="1"/>
  <c r="AH113" i="13"/>
  <c r="BL112" i="13"/>
  <c r="BK112" i="13"/>
  <c r="CA112" i="13" s="1"/>
  <c r="CM112" i="13" s="1"/>
  <c r="AI112" i="13"/>
  <c r="CB91" i="13"/>
  <c r="CN91" i="13" s="1"/>
  <c r="AZ111" i="13"/>
  <c r="BQ111" i="13" s="1"/>
  <c r="AY111" i="13"/>
  <c r="BT111" i="13" s="1"/>
  <c r="CH111" i="13" s="1"/>
  <c r="CT111" i="13" s="1"/>
  <c r="DW91" i="13"/>
  <c r="BG89" i="13"/>
  <c r="BO89" i="13"/>
  <c r="DV89" i="13"/>
  <c r="DW90" i="13" s="1"/>
  <c r="BB89" i="13"/>
  <c r="BR89" i="13" s="1"/>
  <c r="CF90" i="13" s="1"/>
  <c r="DR89" i="13"/>
  <c r="BN89" i="13"/>
  <c r="CC90" i="13" s="1"/>
  <c r="CO90" i="13" s="1"/>
  <c r="AK89" i="13"/>
  <c r="BY89" i="13" s="1"/>
  <c r="BF89" i="13"/>
  <c r="BM89" i="13"/>
  <c r="CE90" i="13"/>
  <c r="CQ90" i="13"/>
  <c r="BL88" i="13"/>
  <c r="BK88" i="13"/>
  <c r="CA89" i="13" s="1"/>
  <c r="CM89" i="13" s="1"/>
  <c r="AH87" i="13"/>
  <c r="AI88" i="13"/>
  <c r="AJ89" i="13" s="1"/>
  <c r="BS89" i="13" s="1"/>
  <c r="CG89" i="13" s="1"/>
  <c r="CS89" i="13" s="1"/>
  <c r="CF91" i="13"/>
  <c r="CQ110" i="13"/>
  <c r="CE110" i="13"/>
  <c r="AY90" i="13"/>
  <c r="BT90" i="13" s="1"/>
  <c r="CH90" i="13" s="1"/>
  <c r="CT90" i="13" s="1"/>
  <c r="AB162" i="11"/>
  <c r="Z163" i="11"/>
  <c r="AC163" i="11"/>
  <c r="AA164" i="11"/>
  <c r="X166" i="11"/>
  <c r="W167" i="11"/>
  <c r="CR111" i="13" l="1"/>
  <c r="CF111" i="13"/>
  <c r="AZ88" i="13"/>
  <c r="BQ88" i="13" s="1"/>
  <c r="CQ89" i="13" s="1"/>
  <c r="CR90" i="13"/>
  <c r="CQ111" i="13"/>
  <c r="CE111" i="13"/>
  <c r="BK113" i="13"/>
  <c r="CA113" i="13" s="1"/>
  <c r="CM113" i="13" s="1"/>
  <c r="BL113" i="13"/>
  <c r="AH114" i="13"/>
  <c r="AI113" i="13"/>
  <c r="DV88" i="13"/>
  <c r="BB88" i="13"/>
  <c r="BR88" i="13" s="1"/>
  <c r="CF89" i="13" s="1"/>
  <c r="DR88" i="13"/>
  <c r="BG88" i="13"/>
  <c r="BO88" i="13"/>
  <c r="BN88" i="13"/>
  <c r="BM88" i="13"/>
  <c r="CB89" i="13" s="1"/>
  <c r="CN89" i="13" s="1"/>
  <c r="BF88" i="13"/>
  <c r="AK88" i="13"/>
  <c r="BY88" i="13" s="1"/>
  <c r="AZ112" i="13"/>
  <c r="BQ112" i="13" s="1"/>
  <c r="AY112" i="13"/>
  <c r="BT112" i="13" s="1"/>
  <c r="CH112" i="13" s="1"/>
  <c r="CT112" i="13" s="1"/>
  <c r="BX87" i="13"/>
  <c r="AW86" i="13"/>
  <c r="BW87" i="13"/>
  <c r="CV88" i="13" s="1"/>
  <c r="AX87" i="13"/>
  <c r="AY88" i="13" s="1"/>
  <c r="BT88" i="13" s="1"/>
  <c r="CH88" i="13" s="1"/>
  <c r="CT88" i="13" s="1"/>
  <c r="BL87" i="13"/>
  <c r="AI87" i="13"/>
  <c r="BK87" i="13"/>
  <c r="AH86" i="13"/>
  <c r="CB90" i="13"/>
  <c r="CN90" i="13" s="1"/>
  <c r="AY89" i="13"/>
  <c r="BT89" i="13" s="1"/>
  <c r="CH89" i="13" s="1"/>
  <c r="CT89" i="13" s="1"/>
  <c r="BN112" i="13"/>
  <c r="CC112" i="13" s="1"/>
  <c r="CO112" i="13" s="1"/>
  <c r="DV112" i="13"/>
  <c r="DW112" i="13" s="1"/>
  <c r="DR112" i="13"/>
  <c r="AJ112" i="13"/>
  <c r="BS112" i="13" s="1"/>
  <c r="CG112" i="13" s="1"/>
  <c r="CS112" i="13" s="1"/>
  <c r="BG112" i="13"/>
  <c r="BF112" i="13"/>
  <c r="BB112" i="13"/>
  <c r="BR112" i="13" s="1"/>
  <c r="BO112" i="13"/>
  <c r="BM112" i="13"/>
  <c r="CB112" i="13" s="1"/>
  <c r="CN112" i="13" s="1"/>
  <c r="AK112" i="13"/>
  <c r="BY112" i="13" s="1"/>
  <c r="AW114" i="13"/>
  <c r="BX113" i="13"/>
  <c r="AX113" i="13"/>
  <c r="BW113" i="13"/>
  <c r="CV113" i="13" s="1"/>
  <c r="AB163" i="11"/>
  <c r="Z164" i="11"/>
  <c r="W168" i="11"/>
  <c r="X167" i="11"/>
  <c r="AA165" i="11"/>
  <c r="AC164" i="11"/>
  <c r="CE89" i="13" l="1"/>
  <c r="CR89" i="13"/>
  <c r="CE112" i="13"/>
  <c r="CQ112" i="13"/>
  <c r="AZ87" i="13"/>
  <c r="BQ87" i="13" s="1"/>
  <c r="CQ88" i="13" s="1"/>
  <c r="BX114" i="13"/>
  <c r="BW114" i="13"/>
  <c r="CV114" i="13" s="1"/>
  <c r="AX114" i="13"/>
  <c r="AW115" i="13"/>
  <c r="CA88" i="13"/>
  <c r="CM88" i="13" s="1"/>
  <c r="BX86" i="13"/>
  <c r="BW86" i="13"/>
  <c r="CV87" i="13" s="1"/>
  <c r="AX86" i="13"/>
  <c r="AY87" i="13" s="1"/>
  <c r="BT87" i="13" s="1"/>
  <c r="CH87" i="13" s="1"/>
  <c r="CT87" i="13" s="1"/>
  <c r="AW85" i="13"/>
  <c r="BL86" i="13"/>
  <c r="BK86" i="13"/>
  <c r="CA87" i="13" s="1"/>
  <c r="CM87" i="13" s="1"/>
  <c r="AI86" i="13"/>
  <c r="AH85" i="13"/>
  <c r="DW89" i="13"/>
  <c r="BG87" i="13"/>
  <c r="DV87" i="13"/>
  <c r="BB87" i="13"/>
  <c r="BR87" i="13" s="1"/>
  <c r="DR87" i="13"/>
  <c r="BO87" i="13"/>
  <c r="BN87" i="13"/>
  <c r="BF87" i="13"/>
  <c r="AK87" i="13"/>
  <c r="BY87" i="13" s="1"/>
  <c r="BM87" i="13"/>
  <c r="CB88" i="13" s="1"/>
  <c r="CN88" i="13" s="1"/>
  <c r="AJ88" i="13"/>
  <c r="BS88" i="13" s="1"/>
  <c r="CG88" i="13" s="1"/>
  <c r="CS88" i="13" s="1"/>
  <c r="BM113" i="13"/>
  <c r="CB113" i="13" s="1"/>
  <c r="CN113" i="13" s="1"/>
  <c r="DR113" i="13"/>
  <c r="BN113" i="13"/>
  <c r="CC113" i="13" s="1"/>
  <c r="CO113" i="13" s="1"/>
  <c r="AJ113" i="13"/>
  <c r="BS113" i="13" s="1"/>
  <c r="CG113" i="13" s="1"/>
  <c r="CS113" i="13" s="1"/>
  <c r="DV113" i="13"/>
  <c r="DW113" i="13" s="1"/>
  <c r="BG113" i="13"/>
  <c r="BF113" i="13"/>
  <c r="AK113" i="13"/>
  <c r="BY113" i="13" s="1"/>
  <c r="BO113" i="13"/>
  <c r="BB113" i="13"/>
  <c r="BR113" i="13" s="1"/>
  <c r="AZ113" i="13"/>
  <c r="BQ113" i="13" s="1"/>
  <c r="AY113" i="13"/>
  <c r="BT113" i="13" s="1"/>
  <c r="CH113" i="13" s="1"/>
  <c r="CT113" i="13" s="1"/>
  <c r="CR112" i="13"/>
  <c r="CF112" i="13"/>
  <c r="CC89" i="13"/>
  <c r="CO89" i="13" s="1"/>
  <c r="AH115" i="13"/>
  <c r="BL114" i="13"/>
  <c r="BK114" i="13"/>
  <c r="CA114" i="13" s="1"/>
  <c r="CM114" i="13" s="1"/>
  <c r="AI114" i="13"/>
  <c r="X168" i="11"/>
  <c r="W169" i="11"/>
  <c r="AA166" i="11"/>
  <c r="AC165" i="11"/>
  <c r="Z165" i="11"/>
  <c r="AB164" i="11"/>
  <c r="CE88" i="13" l="1"/>
  <c r="CF113" i="13"/>
  <c r="CR113" i="13"/>
  <c r="AH84" i="13"/>
  <c r="BL85" i="13"/>
  <c r="BK85" i="13"/>
  <c r="AI85" i="13"/>
  <c r="AY114" i="13"/>
  <c r="BT114" i="13" s="1"/>
  <c r="CH114" i="13" s="1"/>
  <c r="CT114" i="13" s="1"/>
  <c r="AZ114" i="13"/>
  <c r="BQ114" i="13" s="1"/>
  <c r="BL115" i="13"/>
  <c r="AH116" i="13"/>
  <c r="AI115" i="13"/>
  <c r="BK115" i="13"/>
  <c r="CA115" i="13" s="1"/>
  <c r="CM115" i="13" s="1"/>
  <c r="DV86" i="13"/>
  <c r="BB86" i="13"/>
  <c r="BR86" i="13" s="1"/>
  <c r="BO86" i="13"/>
  <c r="BN86" i="13"/>
  <c r="BM86" i="13"/>
  <c r="DR86" i="13"/>
  <c r="BG86" i="13"/>
  <c r="BF86" i="13"/>
  <c r="AK86" i="13"/>
  <c r="BY86" i="13" s="1"/>
  <c r="CR88" i="13"/>
  <c r="DW88" i="13"/>
  <c r="CE113" i="13"/>
  <c r="CQ113" i="13"/>
  <c r="AZ86" i="13"/>
  <c r="BQ86" i="13" s="1"/>
  <c r="CE87" i="13" s="1"/>
  <c r="AJ87" i="13"/>
  <c r="BS87" i="13" s="1"/>
  <c r="CG87" i="13" s="1"/>
  <c r="CS87" i="13" s="1"/>
  <c r="CF88" i="13"/>
  <c r="CA86" i="13"/>
  <c r="CM86" i="13" s="1"/>
  <c r="CC88" i="13"/>
  <c r="CO88" i="13" s="1"/>
  <c r="BG114" i="13"/>
  <c r="BO114" i="13"/>
  <c r="AJ114" i="13"/>
  <c r="BS114" i="13" s="1"/>
  <c r="CG114" i="13" s="1"/>
  <c r="CS114" i="13" s="1"/>
  <c r="BN114" i="13"/>
  <c r="CC114" i="13" s="1"/>
  <c r="CO114" i="13" s="1"/>
  <c r="BB114" i="13"/>
  <c r="BR114" i="13" s="1"/>
  <c r="BM114" i="13"/>
  <c r="CB114" i="13" s="1"/>
  <c r="CN114" i="13" s="1"/>
  <c r="DV114" i="13"/>
  <c r="DW114" i="13" s="1"/>
  <c r="DR114" i="13"/>
  <c r="BF114" i="13"/>
  <c r="AK114" i="13"/>
  <c r="BY114" i="13" s="1"/>
  <c r="BW85" i="13"/>
  <c r="CV86" i="13" s="1"/>
  <c r="BX85" i="13"/>
  <c r="AW84" i="13"/>
  <c r="AX85" i="13"/>
  <c r="BW115" i="13"/>
  <c r="CV115" i="13" s="1"/>
  <c r="AW116" i="13"/>
  <c r="BX115" i="13"/>
  <c r="AX115" i="13"/>
  <c r="X169" i="11"/>
  <c r="W170" i="11"/>
  <c r="AC166" i="11"/>
  <c r="AA167" i="11"/>
  <c r="Z166" i="11"/>
  <c r="AB165" i="11"/>
  <c r="CR114" i="13" l="1"/>
  <c r="CF114" i="13"/>
  <c r="AZ85" i="13"/>
  <c r="BQ85" i="13" s="1"/>
  <c r="DW87" i="13"/>
  <c r="BL84" i="13"/>
  <c r="BK84" i="13"/>
  <c r="AH83" i="13"/>
  <c r="AI84" i="13"/>
  <c r="AJ85" i="13" s="1"/>
  <c r="BS85" i="13" s="1"/>
  <c r="CG85" i="13" s="1"/>
  <c r="CS85" i="13" s="1"/>
  <c r="CR87" i="13"/>
  <c r="AW83" i="13"/>
  <c r="AX84" i="13"/>
  <c r="AY85" i="13" s="1"/>
  <c r="BT85" i="13" s="1"/>
  <c r="CH85" i="13" s="1"/>
  <c r="CT85" i="13" s="1"/>
  <c r="BX84" i="13"/>
  <c r="BW84" i="13"/>
  <c r="CB87" i="13"/>
  <c r="CN87" i="13" s="1"/>
  <c r="CC87" i="13"/>
  <c r="CO87" i="13" s="1"/>
  <c r="BO85" i="13"/>
  <c r="BB85" i="13"/>
  <c r="BR85" i="13" s="1"/>
  <c r="CR86" i="13" s="1"/>
  <c r="DV85" i="13"/>
  <c r="DW86" i="13" s="1"/>
  <c r="DR85" i="13"/>
  <c r="BG85" i="13"/>
  <c r="BN85" i="13"/>
  <c r="CC86" i="13" s="1"/>
  <c r="CO86" i="13" s="1"/>
  <c r="BF85" i="13"/>
  <c r="BM85" i="13"/>
  <c r="AK85" i="13"/>
  <c r="BY85" i="13" s="1"/>
  <c r="AW117" i="13"/>
  <c r="BX116" i="13"/>
  <c r="BW116" i="13"/>
  <c r="CV116" i="13" s="1"/>
  <c r="AX116" i="13"/>
  <c r="CQ114" i="13"/>
  <c r="CE114" i="13"/>
  <c r="CF87" i="13"/>
  <c r="CQ87" i="13"/>
  <c r="AJ86" i="13"/>
  <c r="BS86" i="13" s="1"/>
  <c r="CG86" i="13" s="1"/>
  <c r="CS86" i="13" s="1"/>
  <c r="CV85" i="13"/>
  <c r="AY86" i="13"/>
  <c r="BT86" i="13" s="1"/>
  <c r="CH86" i="13" s="1"/>
  <c r="CT86" i="13" s="1"/>
  <c r="BO115" i="13"/>
  <c r="AJ115" i="13"/>
  <c r="BS115" i="13" s="1"/>
  <c r="CG115" i="13" s="1"/>
  <c r="CS115" i="13" s="1"/>
  <c r="DV115" i="13"/>
  <c r="DW115" i="13" s="1"/>
  <c r="BB115" i="13"/>
  <c r="BR115" i="13" s="1"/>
  <c r="BG115" i="13"/>
  <c r="DR115" i="13"/>
  <c r="BN115" i="13"/>
  <c r="CC115" i="13" s="1"/>
  <c r="CO115" i="13" s="1"/>
  <c r="BM115" i="13"/>
  <c r="CB115" i="13" s="1"/>
  <c r="CN115" i="13" s="1"/>
  <c r="AK115" i="13"/>
  <c r="BY115" i="13" s="1"/>
  <c r="BF115" i="13"/>
  <c r="BL116" i="13"/>
  <c r="BK116" i="13"/>
  <c r="CA116" i="13" s="1"/>
  <c r="CM116" i="13" s="1"/>
  <c r="AH117" i="13"/>
  <c r="AI116" i="13"/>
  <c r="AZ115" i="13"/>
  <c r="BQ115" i="13" s="1"/>
  <c r="AY115" i="13"/>
  <c r="BT115" i="13" s="1"/>
  <c r="CH115" i="13" s="1"/>
  <c r="CT115" i="13" s="1"/>
  <c r="X170" i="11"/>
  <c r="W171" i="11"/>
  <c r="AB166" i="11"/>
  <c r="Z167" i="11"/>
  <c r="AC167" i="11"/>
  <c r="AA168" i="11"/>
  <c r="CF115" i="13" l="1"/>
  <c r="CR115" i="13"/>
  <c r="AH118" i="13"/>
  <c r="BL117" i="13"/>
  <c r="BK117" i="13"/>
  <c r="CA117" i="13" s="1"/>
  <c r="CM117" i="13" s="1"/>
  <c r="AI117" i="13"/>
  <c r="CB86" i="13"/>
  <c r="CN86" i="13" s="1"/>
  <c r="AZ116" i="13"/>
  <c r="BQ116" i="13" s="1"/>
  <c r="AY116" i="13"/>
  <c r="BT116" i="13" s="1"/>
  <c r="CH116" i="13" s="1"/>
  <c r="CT116" i="13" s="1"/>
  <c r="BM84" i="13"/>
  <c r="DV84" i="13"/>
  <c r="BB84" i="13"/>
  <c r="BR84" i="13" s="1"/>
  <c r="CF85" i="13" s="1"/>
  <c r="DR84" i="13"/>
  <c r="BG84" i="13"/>
  <c r="BO84" i="13"/>
  <c r="BN84" i="13"/>
  <c r="BF84" i="13"/>
  <c r="AK84" i="13"/>
  <c r="BY84" i="13" s="1"/>
  <c r="AI83" i="13"/>
  <c r="BL83" i="13"/>
  <c r="BK83" i="13"/>
  <c r="AH82" i="13"/>
  <c r="CE86" i="13"/>
  <c r="AZ84" i="13"/>
  <c r="BQ84" i="13" s="1"/>
  <c r="CQ85" i="13" s="1"/>
  <c r="CA85" i="13"/>
  <c r="CM85" i="13" s="1"/>
  <c r="CQ86" i="13"/>
  <c r="BX83" i="13"/>
  <c r="BW83" i="13"/>
  <c r="AW82" i="13"/>
  <c r="AX83" i="13"/>
  <c r="CF86" i="13"/>
  <c r="CQ115" i="13"/>
  <c r="CE115" i="13"/>
  <c r="BX117" i="13"/>
  <c r="BW117" i="13"/>
  <c r="CV117" i="13" s="1"/>
  <c r="AW118" i="13"/>
  <c r="AX117" i="13"/>
  <c r="DV116" i="13"/>
  <c r="DW116" i="13" s="1"/>
  <c r="BB116" i="13"/>
  <c r="BR116" i="13" s="1"/>
  <c r="DR116" i="13"/>
  <c r="BG116" i="13"/>
  <c r="BO116" i="13"/>
  <c r="AJ116" i="13"/>
  <c r="BS116" i="13" s="1"/>
  <c r="CG116" i="13" s="1"/>
  <c r="CS116" i="13" s="1"/>
  <c r="BN116" i="13"/>
  <c r="CC116" i="13" s="1"/>
  <c r="CO116" i="13" s="1"/>
  <c r="BM116" i="13"/>
  <c r="CB116" i="13" s="1"/>
  <c r="CN116" i="13" s="1"/>
  <c r="BF116" i="13"/>
  <c r="AK116" i="13"/>
  <c r="BY116" i="13" s="1"/>
  <c r="AB167" i="11"/>
  <c r="Z168" i="11"/>
  <c r="X171" i="11"/>
  <c r="W172" i="11"/>
  <c r="AA169" i="11"/>
  <c r="AC168" i="11"/>
  <c r="CR85" i="13" l="1"/>
  <c r="CQ116" i="13"/>
  <c r="CE116" i="13"/>
  <c r="BG83" i="13"/>
  <c r="BO83" i="13"/>
  <c r="BN83" i="13"/>
  <c r="DV83" i="13"/>
  <c r="BB83" i="13"/>
  <c r="BR83" i="13" s="1"/>
  <c r="CF84" i="13" s="1"/>
  <c r="DR83" i="13"/>
  <c r="BM83" i="13"/>
  <c r="BF83" i="13"/>
  <c r="AK83" i="13"/>
  <c r="BY83" i="13" s="1"/>
  <c r="BL82" i="13"/>
  <c r="BK82" i="13"/>
  <c r="AH81" i="13"/>
  <c r="AI82" i="13"/>
  <c r="AW119" i="13"/>
  <c r="BX118" i="13"/>
  <c r="BW118" i="13"/>
  <c r="CV118" i="13" s="1"/>
  <c r="AX118" i="13"/>
  <c r="AZ83" i="13"/>
  <c r="BQ83" i="13" s="1"/>
  <c r="AY84" i="13"/>
  <c r="BT84" i="13" s="1"/>
  <c r="CH84" i="13" s="1"/>
  <c r="CT84" i="13" s="1"/>
  <c r="CA83" i="13"/>
  <c r="CM83" i="13" s="1"/>
  <c r="CC84" i="13"/>
  <c r="CO84" i="13" s="1"/>
  <c r="CR84" i="13"/>
  <c r="CA84" i="13"/>
  <c r="CM84" i="13" s="1"/>
  <c r="CB85" i="13"/>
  <c r="CN85" i="13" s="1"/>
  <c r="CR116" i="13"/>
  <c r="CF116" i="13"/>
  <c r="AY117" i="13"/>
  <c r="BT117" i="13" s="1"/>
  <c r="CH117" i="13" s="1"/>
  <c r="CT117" i="13" s="1"/>
  <c r="AZ117" i="13"/>
  <c r="BQ117" i="13" s="1"/>
  <c r="BX82" i="13"/>
  <c r="BW82" i="13"/>
  <c r="AW81" i="13"/>
  <c r="AX82" i="13"/>
  <c r="CQ84" i="13"/>
  <c r="AJ84" i="13"/>
  <c r="BS84" i="13" s="1"/>
  <c r="CG84" i="13" s="1"/>
  <c r="CS84" i="13" s="1"/>
  <c r="DW84" i="13"/>
  <c r="CV84" i="13"/>
  <c r="BG117" i="13"/>
  <c r="BO117" i="13"/>
  <c r="AJ117" i="13"/>
  <c r="BS117" i="13" s="1"/>
  <c r="CG117" i="13" s="1"/>
  <c r="CS117" i="13" s="1"/>
  <c r="DV117" i="13"/>
  <c r="DW117" i="13" s="1"/>
  <c r="BB117" i="13"/>
  <c r="BR117" i="13" s="1"/>
  <c r="BN117" i="13"/>
  <c r="CC117" i="13" s="1"/>
  <c r="CO117" i="13" s="1"/>
  <c r="DR117" i="13"/>
  <c r="AK117" i="13"/>
  <c r="BY117" i="13" s="1"/>
  <c r="BF117" i="13"/>
  <c r="BM117" i="13"/>
  <c r="CB117" i="13" s="1"/>
  <c r="CN117" i="13" s="1"/>
  <c r="DW85" i="13"/>
  <c r="CC85" i="13"/>
  <c r="CO85" i="13" s="1"/>
  <c r="AI118" i="13"/>
  <c r="BL118" i="13"/>
  <c r="AH119" i="13"/>
  <c r="BK118" i="13"/>
  <c r="CA118" i="13" s="1"/>
  <c r="CM118" i="13" s="1"/>
  <c r="CE85" i="13"/>
  <c r="Z169" i="11"/>
  <c r="AB168" i="11"/>
  <c r="X172" i="11"/>
  <c r="W173" i="11"/>
  <c r="AA170" i="11"/>
  <c r="AC169" i="11"/>
  <c r="AH120" i="13" l="1"/>
  <c r="BL119" i="13"/>
  <c r="BK119" i="13"/>
  <c r="CA119" i="13" s="1"/>
  <c r="CM119" i="13" s="1"/>
  <c r="AI119" i="13"/>
  <c r="AZ82" i="13"/>
  <c r="BQ82" i="13" s="1"/>
  <c r="CQ83" i="13" s="1"/>
  <c r="BN118" i="13"/>
  <c r="CC118" i="13" s="1"/>
  <c r="CO118" i="13" s="1"/>
  <c r="BM118" i="13"/>
  <c r="CB118" i="13" s="1"/>
  <c r="CN118" i="13" s="1"/>
  <c r="DV118" i="13"/>
  <c r="DW118" i="13" s="1"/>
  <c r="BB118" i="13"/>
  <c r="BR118" i="13" s="1"/>
  <c r="BO118" i="13"/>
  <c r="BG118" i="13"/>
  <c r="BF118" i="13"/>
  <c r="AJ118" i="13"/>
  <c r="BS118" i="13" s="1"/>
  <c r="CG118" i="13" s="1"/>
  <c r="CS118" i="13" s="1"/>
  <c r="DR118" i="13"/>
  <c r="AK118" i="13"/>
  <c r="BY118" i="13" s="1"/>
  <c r="BW81" i="13"/>
  <c r="AW80" i="13"/>
  <c r="BX81" i="13"/>
  <c r="AX81" i="13"/>
  <c r="AW120" i="13"/>
  <c r="AX119" i="13"/>
  <c r="BX119" i="13"/>
  <c r="BW119" i="13"/>
  <c r="CV119" i="13" s="1"/>
  <c r="CV82" i="13"/>
  <c r="DV82" i="13"/>
  <c r="BB82" i="13"/>
  <c r="BR82" i="13" s="1"/>
  <c r="CR83" i="13" s="1"/>
  <c r="DR82" i="13"/>
  <c r="BG82" i="13"/>
  <c r="BO82" i="13"/>
  <c r="BN82" i="13"/>
  <c r="BM82" i="13"/>
  <c r="CB83" i="13" s="1"/>
  <c r="CN83" i="13" s="1"/>
  <c r="BF82" i="13"/>
  <c r="AK82" i="13"/>
  <c r="BY82" i="13" s="1"/>
  <c r="CR117" i="13"/>
  <c r="CF117" i="13"/>
  <c r="AY83" i="13"/>
  <c r="BT83" i="13" s="1"/>
  <c r="CH83" i="13" s="1"/>
  <c r="CT83" i="13" s="1"/>
  <c r="BK81" i="13"/>
  <c r="CA82" i="13" s="1"/>
  <c r="CM82" i="13" s="1"/>
  <c r="AH80" i="13"/>
  <c r="BL81" i="13"/>
  <c r="AI81" i="13"/>
  <c r="AJ83" i="13"/>
  <c r="BS83" i="13" s="1"/>
  <c r="CG83" i="13" s="1"/>
  <c r="CS83" i="13" s="1"/>
  <c r="CQ117" i="13"/>
  <c r="CE117" i="13"/>
  <c r="CB84" i="13"/>
  <c r="CN84" i="13" s="1"/>
  <c r="CV83" i="13"/>
  <c r="CE84" i="13"/>
  <c r="AY118" i="13"/>
  <c r="BT118" i="13" s="1"/>
  <c r="CH118" i="13" s="1"/>
  <c r="CT118" i="13" s="1"/>
  <c r="AZ118" i="13"/>
  <c r="BQ118" i="13" s="1"/>
  <c r="DW83" i="13"/>
  <c r="Z170" i="11"/>
  <c r="AB169" i="11"/>
  <c r="AA171" i="11"/>
  <c r="AC170" i="11"/>
  <c r="W174" i="11"/>
  <c r="X173" i="11"/>
  <c r="CE83" i="13" l="1"/>
  <c r="CF83" i="13"/>
  <c r="CE118" i="13"/>
  <c r="CQ118" i="13"/>
  <c r="AZ81" i="13"/>
  <c r="BQ81" i="13" s="1"/>
  <c r="AX80" i="13"/>
  <c r="AY81" i="13" s="1"/>
  <c r="BT81" i="13" s="1"/>
  <c r="CH81" i="13" s="1"/>
  <c r="CT81" i="13" s="1"/>
  <c r="BX80" i="13"/>
  <c r="BW80" i="13"/>
  <c r="CV81" i="13" s="1"/>
  <c r="AW79" i="13"/>
  <c r="BO81" i="13"/>
  <c r="BF81" i="13"/>
  <c r="BN81" i="13"/>
  <c r="BM81" i="13"/>
  <c r="DR81" i="13"/>
  <c r="DV81" i="13"/>
  <c r="BG81" i="13"/>
  <c r="BB81" i="13"/>
  <c r="BR81" i="13" s="1"/>
  <c r="CF82" i="13" s="1"/>
  <c r="AK81" i="13"/>
  <c r="BY81" i="13" s="1"/>
  <c r="AJ82" i="13"/>
  <c r="BS82" i="13" s="1"/>
  <c r="CG82" i="13" s="1"/>
  <c r="CS82" i="13" s="1"/>
  <c r="CC83" i="13"/>
  <c r="CO83" i="13" s="1"/>
  <c r="DR119" i="13"/>
  <c r="BB119" i="13"/>
  <c r="BR119" i="13" s="1"/>
  <c r="DV119" i="13"/>
  <c r="DW119" i="13" s="1"/>
  <c r="BG119" i="13"/>
  <c r="BO119" i="13"/>
  <c r="BF119" i="13"/>
  <c r="BN119" i="13"/>
  <c r="CC119" i="13" s="1"/>
  <c r="CO119" i="13" s="1"/>
  <c r="BM119" i="13"/>
  <c r="CB119" i="13" s="1"/>
  <c r="CN119" i="13" s="1"/>
  <c r="AJ119" i="13"/>
  <c r="BS119" i="13" s="1"/>
  <c r="CG119" i="13" s="1"/>
  <c r="CS119" i="13" s="1"/>
  <c r="AK119" i="13"/>
  <c r="BY119" i="13" s="1"/>
  <c r="AY119" i="13"/>
  <c r="BT119" i="13" s="1"/>
  <c r="CH119" i="13" s="1"/>
  <c r="CT119" i="13" s="1"/>
  <c r="AZ119" i="13"/>
  <c r="BQ119" i="13" s="1"/>
  <c r="CF118" i="13"/>
  <c r="CR118" i="13"/>
  <c r="AH79" i="13"/>
  <c r="BL80" i="13"/>
  <c r="BK80" i="13"/>
  <c r="CA81" i="13" s="1"/>
  <c r="CM81" i="13" s="1"/>
  <c r="AI80" i="13"/>
  <c r="AW121" i="13"/>
  <c r="BX120" i="13"/>
  <c r="BW120" i="13"/>
  <c r="CV120" i="13" s="1"/>
  <c r="AX120" i="13"/>
  <c r="AY82" i="13"/>
  <c r="BT82" i="13" s="1"/>
  <c r="CH82" i="13" s="1"/>
  <c r="CT82" i="13" s="1"/>
  <c r="CQ82" i="13"/>
  <c r="CE82" i="13"/>
  <c r="BL120" i="13"/>
  <c r="BK120" i="13"/>
  <c r="CA120" i="13" s="1"/>
  <c r="CM120" i="13" s="1"/>
  <c r="AH121" i="13"/>
  <c r="AI120" i="13"/>
  <c r="X174" i="11"/>
  <c r="W175" i="11"/>
  <c r="AA172" i="11"/>
  <c r="AC171" i="11"/>
  <c r="AB170" i="11"/>
  <c r="Z171" i="11"/>
  <c r="BW79" i="13" l="1"/>
  <c r="CV80" i="13" s="1"/>
  <c r="AW78" i="13"/>
  <c r="BX79" i="13"/>
  <c r="AX79" i="13"/>
  <c r="CR119" i="13"/>
  <c r="CF119" i="13"/>
  <c r="AW122" i="13"/>
  <c r="BW121" i="13"/>
  <c r="CV121" i="13" s="1"/>
  <c r="AX121" i="13"/>
  <c r="BX121" i="13"/>
  <c r="BN120" i="13"/>
  <c r="CC120" i="13" s="1"/>
  <c r="CO120" i="13" s="1"/>
  <c r="DV120" i="13"/>
  <c r="DW120" i="13" s="1"/>
  <c r="DR120" i="13"/>
  <c r="AJ120" i="13"/>
  <c r="BS120" i="13" s="1"/>
  <c r="CG120" i="13" s="1"/>
  <c r="CS120" i="13" s="1"/>
  <c r="BG120" i="13"/>
  <c r="BB120" i="13"/>
  <c r="BR120" i="13" s="1"/>
  <c r="BO120" i="13"/>
  <c r="BF120" i="13"/>
  <c r="BM120" i="13"/>
  <c r="CB120" i="13" s="1"/>
  <c r="CN120" i="13" s="1"/>
  <c r="AK120" i="13"/>
  <c r="BY120" i="13" s="1"/>
  <c r="BG80" i="13"/>
  <c r="BN80" i="13"/>
  <c r="CC81" i="13" s="1"/>
  <c r="CO81" i="13" s="1"/>
  <c r="BF80" i="13"/>
  <c r="BB80" i="13"/>
  <c r="BR80" i="13" s="1"/>
  <c r="CF81" i="13" s="1"/>
  <c r="BO80" i="13"/>
  <c r="DV80" i="13"/>
  <c r="DW81" i="13" s="1"/>
  <c r="DR80" i="13"/>
  <c r="BM80" i="13"/>
  <c r="AK80" i="13"/>
  <c r="BY80" i="13" s="1"/>
  <c r="CR82" i="13"/>
  <c r="AY80" i="13"/>
  <c r="BT80" i="13" s="1"/>
  <c r="CH80" i="13" s="1"/>
  <c r="CT80" i="13" s="1"/>
  <c r="AZ80" i="13"/>
  <c r="BQ80" i="13" s="1"/>
  <c r="CQ81" i="13" s="1"/>
  <c r="BK121" i="13"/>
  <c r="CA121" i="13" s="1"/>
  <c r="CM121" i="13" s="1"/>
  <c r="BL121" i="13"/>
  <c r="AI121" i="13"/>
  <c r="AH122" i="13"/>
  <c r="CE119" i="13"/>
  <c r="CQ119" i="13"/>
  <c r="AJ81" i="13"/>
  <c r="BS81" i="13" s="1"/>
  <c r="CG81" i="13" s="1"/>
  <c r="CS81" i="13" s="1"/>
  <c r="CC82" i="13"/>
  <c r="CO82" i="13" s="1"/>
  <c r="CB82" i="13"/>
  <c r="CN82" i="13" s="1"/>
  <c r="BK79" i="13"/>
  <c r="CA80" i="13" s="1"/>
  <c r="CM80" i="13" s="1"/>
  <c r="AH78" i="13"/>
  <c r="BL79" i="13"/>
  <c r="AI79" i="13"/>
  <c r="DW82" i="13"/>
  <c r="AY120" i="13"/>
  <c r="BT120" i="13" s="1"/>
  <c r="CH120" i="13" s="1"/>
  <c r="CT120" i="13" s="1"/>
  <c r="AZ120" i="13"/>
  <c r="BQ120" i="13" s="1"/>
  <c r="X175" i="11"/>
  <c r="W176" i="11"/>
  <c r="Z172" i="11"/>
  <c r="AB171" i="11"/>
  <c r="AC172" i="11"/>
  <c r="AA173" i="11"/>
  <c r="CR81" i="13" l="1"/>
  <c r="AZ79" i="13"/>
  <c r="BQ79" i="13" s="1"/>
  <c r="BX122" i="13"/>
  <c r="BW122" i="13"/>
  <c r="CV122" i="13" s="1"/>
  <c r="AW123" i="13"/>
  <c r="AX122" i="13"/>
  <c r="BO79" i="13"/>
  <c r="BF79" i="13"/>
  <c r="BN79" i="13"/>
  <c r="BM79" i="13"/>
  <c r="DR79" i="13"/>
  <c r="DV79" i="13"/>
  <c r="BG79" i="13"/>
  <c r="AK79" i="13"/>
  <c r="BY79" i="13" s="1"/>
  <c r="BB79" i="13"/>
  <c r="BR79" i="13" s="1"/>
  <c r="CR80" i="13" s="1"/>
  <c r="AH123" i="13"/>
  <c r="BL122" i="13"/>
  <c r="BK122" i="13"/>
  <c r="CA122" i="13" s="1"/>
  <c r="CM122" i="13" s="1"/>
  <c r="AI122" i="13"/>
  <c r="AJ80" i="13"/>
  <c r="BS80" i="13" s="1"/>
  <c r="CG80" i="13" s="1"/>
  <c r="CS80" i="13" s="1"/>
  <c r="CE81" i="13"/>
  <c r="AW77" i="13"/>
  <c r="BX78" i="13"/>
  <c r="AX78" i="13"/>
  <c r="AY79" i="13" s="1"/>
  <c r="BT79" i="13" s="1"/>
  <c r="CH79" i="13" s="1"/>
  <c r="CT79" i="13" s="1"/>
  <c r="BW78" i="13"/>
  <c r="BM121" i="13"/>
  <c r="CB121" i="13" s="1"/>
  <c r="CN121" i="13" s="1"/>
  <c r="DR121" i="13"/>
  <c r="AJ121" i="13"/>
  <c r="BS121" i="13" s="1"/>
  <c r="CG121" i="13" s="1"/>
  <c r="CS121" i="13" s="1"/>
  <c r="DV121" i="13"/>
  <c r="DW121" i="13" s="1"/>
  <c r="BG121" i="13"/>
  <c r="BF121" i="13"/>
  <c r="BO121" i="13"/>
  <c r="BB121" i="13"/>
  <c r="BR121" i="13" s="1"/>
  <c r="AK121" i="13"/>
  <c r="BY121" i="13" s="1"/>
  <c r="BN121" i="13"/>
  <c r="CC121" i="13" s="1"/>
  <c r="CO121" i="13" s="1"/>
  <c r="BK78" i="13"/>
  <c r="AH77" i="13"/>
  <c r="BL78" i="13"/>
  <c r="AI78" i="13"/>
  <c r="CB81" i="13"/>
  <c r="CN81" i="13" s="1"/>
  <c r="CA79" i="13"/>
  <c r="CM79" i="13" s="1"/>
  <c r="CE120" i="13"/>
  <c r="CQ120" i="13"/>
  <c r="CE80" i="13"/>
  <c r="CQ80" i="13"/>
  <c r="DW80" i="13"/>
  <c r="CC80" i="13"/>
  <c r="CO80" i="13" s="1"/>
  <c r="CF120" i="13"/>
  <c r="CR120" i="13"/>
  <c r="AZ121" i="13"/>
  <c r="BQ121" i="13" s="1"/>
  <c r="AY121" i="13"/>
  <c r="BT121" i="13" s="1"/>
  <c r="CH121" i="13" s="1"/>
  <c r="CT121" i="13" s="1"/>
  <c r="AC173" i="11"/>
  <c r="AA174" i="11"/>
  <c r="AB172" i="11"/>
  <c r="Z173" i="11"/>
  <c r="W177" i="11"/>
  <c r="X176" i="11"/>
  <c r="CF80" i="13" l="1"/>
  <c r="BN78" i="13"/>
  <c r="CC79" i="13" s="1"/>
  <c r="CO79" i="13" s="1"/>
  <c r="DV78" i="13"/>
  <c r="DW79" i="13" s="1"/>
  <c r="DR78" i="13"/>
  <c r="BG78" i="13"/>
  <c r="BF78" i="13"/>
  <c r="BB78" i="13"/>
  <c r="BR78" i="13" s="1"/>
  <c r="BO78" i="13"/>
  <c r="AK78" i="13"/>
  <c r="BY78" i="13" s="1"/>
  <c r="BM78" i="13"/>
  <c r="CB79" i="13" s="1"/>
  <c r="CN79" i="13" s="1"/>
  <c r="CE121" i="13"/>
  <c r="CQ121" i="13"/>
  <c r="AZ78" i="13"/>
  <c r="BQ78" i="13" s="1"/>
  <c r="CQ79" i="13" s="1"/>
  <c r="BL123" i="13"/>
  <c r="BK123" i="13"/>
  <c r="CA123" i="13" s="1"/>
  <c r="CM123" i="13" s="1"/>
  <c r="AH124" i="13"/>
  <c r="AI123" i="13"/>
  <c r="AY122" i="13"/>
  <c r="BT122" i="13" s="1"/>
  <c r="CH122" i="13" s="1"/>
  <c r="CT122" i="13" s="1"/>
  <c r="AZ122" i="13"/>
  <c r="BQ122" i="13" s="1"/>
  <c r="AH76" i="13"/>
  <c r="BL77" i="13"/>
  <c r="AI77" i="13"/>
  <c r="BK77" i="13"/>
  <c r="CA78" i="13" s="1"/>
  <c r="CM78" i="13" s="1"/>
  <c r="CR79" i="13"/>
  <c r="BW123" i="13"/>
  <c r="CV123" i="13" s="1"/>
  <c r="AW124" i="13"/>
  <c r="BX123" i="13"/>
  <c r="AX123" i="13"/>
  <c r="CF121" i="13"/>
  <c r="CR121" i="13"/>
  <c r="BX77" i="13"/>
  <c r="AW76" i="13"/>
  <c r="BW77" i="13"/>
  <c r="CV78" i="13" s="1"/>
  <c r="AX77" i="13"/>
  <c r="AY78" i="13" s="1"/>
  <c r="BT78" i="13" s="1"/>
  <c r="CH78" i="13" s="1"/>
  <c r="CT78" i="13" s="1"/>
  <c r="CV79" i="13"/>
  <c r="CB80" i="13"/>
  <c r="CN80" i="13" s="1"/>
  <c r="BG122" i="13"/>
  <c r="BO122" i="13"/>
  <c r="AJ122" i="13"/>
  <c r="BS122" i="13" s="1"/>
  <c r="CG122" i="13" s="1"/>
  <c r="CS122" i="13" s="1"/>
  <c r="BN122" i="13"/>
  <c r="CC122" i="13" s="1"/>
  <c r="CO122" i="13" s="1"/>
  <c r="BB122" i="13"/>
  <c r="BR122" i="13" s="1"/>
  <c r="BM122" i="13"/>
  <c r="CB122" i="13" s="1"/>
  <c r="CN122" i="13" s="1"/>
  <c r="DV122" i="13"/>
  <c r="DW122" i="13" s="1"/>
  <c r="DR122" i="13"/>
  <c r="BF122" i="13"/>
  <c r="AK122" i="13"/>
  <c r="BY122" i="13" s="1"/>
  <c r="AJ79" i="13"/>
  <c r="BS79" i="13" s="1"/>
  <c r="CG79" i="13" s="1"/>
  <c r="CS79" i="13" s="1"/>
  <c r="X177" i="11"/>
  <c r="W178" i="11"/>
  <c r="Z174" i="11"/>
  <c r="AB173" i="11"/>
  <c r="AA175" i="11"/>
  <c r="AC174" i="11"/>
  <c r="AW125" i="13" l="1"/>
  <c r="BX124" i="13"/>
  <c r="BW124" i="13"/>
  <c r="CV124" i="13" s="1"/>
  <c r="AX124" i="13"/>
  <c r="BL76" i="13"/>
  <c r="BK76" i="13"/>
  <c r="AI76" i="13"/>
  <c r="AH75" i="13"/>
  <c r="CE79" i="13"/>
  <c r="CE78" i="13"/>
  <c r="CF79" i="13"/>
  <c r="CQ122" i="13"/>
  <c r="CE122" i="13"/>
  <c r="AZ77" i="13"/>
  <c r="BQ77" i="13" s="1"/>
  <c r="CQ78" i="13" s="1"/>
  <c r="CA77" i="13"/>
  <c r="CM77" i="13" s="1"/>
  <c r="AZ123" i="13"/>
  <c r="BQ123" i="13" s="1"/>
  <c r="AY123" i="13"/>
  <c r="BT123" i="13" s="1"/>
  <c r="CH123" i="13" s="1"/>
  <c r="CT123" i="13" s="1"/>
  <c r="BG77" i="13"/>
  <c r="BO77" i="13"/>
  <c r="BN77" i="13"/>
  <c r="CC78" i="13" s="1"/>
  <c r="CO78" i="13" s="1"/>
  <c r="BB77" i="13"/>
  <c r="BR77" i="13" s="1"/>
  <c r="CF78" i="13" s="1"/>
  <c r="BM77" i="13"/>
  <c r="CB78" i="13" s="1"/>
  <c r="CN78" i="13" s="1"/>
  <c r="AJ77" i="13"/>
  <c r="BS77" i="13" s="1"/>
  <c r="CG77" i="13" s="1"/>
  <c r="CS77" i="13" s="1"/>
  <c r="DV77" i="13"/>
  <c r="DW78" i="13" s="1"/>
  <c r="BF77" i="13"/>
  <c r="DR77" i="13"/>
  <c r="AK77" i="13"/>
  <c r="BY77" i="13" s="1"/>
  <c r="BO123" i="13"/>
  <c r="AJ123" i="13"/>
  <c r="BS123" i="13" s="1"/>
  <c r="CG123" i="13" s="1"/>
  <c r="CS123" i="13" s="1"/>
  <c r="DV123" i="13"/>
  <c r="DW123" i="13" s="1"/>
  <c r="BB123" i="13"/>
  <c r="BR123" i="13" s="1"/>
  <c r="DR123" i="13"/>
  <c r="BG123" i="13"/>
  <c r="BN123" i="13"/>
  <c r="CC123" i="13" s="1"/>
  <c r="CO123" i="13" s="1"/>
  <c r="BM123" i="13"/>
  <c r="CB123" i="13" s="1"/>
  <c r="CN123" i="13" s="1"/>
  <c r="BF123" i="13"/>
  <c r="AK123" i="13"/>
  <c r="BY123" i="13" s="1"/>
  <c r="CR122" i="13"/>
  <c r="CF122" i="13"/>
  <c r="AW75" i="13"/>
  <c r="BX76" i="13"/>
  <c r="AX76" i="13"/>
  <c r="BW76" i="13"/>
  <c r="CV77" i="13" s="1"/>
  <c r="BL124" i="13"/>
  <c r="AH125" i="13"/>
  <c r="AI124" i="13"/>
  <c r="BK124" i="13"/>
  <c r="CA124" i="13" s="1"/>
  <c r="CM124" i="13" s="1"/>
  <c r="AJ78" i="13"/>
  <c r="BS78" i="13" s="1"/>
  <c r="CG78" i="13" s="1"/>
  <c r="CS78" i="13" s="1"/>
  <c r="AC175" i="11"/>
  <c r="AA176" i="11"/>
  <c r="Z175" i="11"/>
  <c r="AB174" i="11"/>
  <c r="X178" i="11"/>
  <c r="W179" i="11"/>
  <c r="CR78" i="13" l="1"/>
  <c r="AZ76" i="13"/>
  <c r="BQ76" i="13" s="1"/>
  <c r="CE77" i="13" s="1"/>
  <c r="AY124" i="13"/>
  <c r="BT124" i="13" s="1"/>
  <c r="CH124" i="13" s="1"/>
  <c r="CT124" i="13" s="1"/>
  <c r="AZ124" i="13"/>
  <c r="BQ124" i="13" s="1"/>
  <c r="AX75" i="13"/>
  <c r="BX75" i="13"/>
  <c r="BW75" i="13"/>
  <c r="AW74" i="13"/>
  <c r="DV124" i="13"/>
  <c r="DW124" i="13" s="1"/>
  <c r="BB124" i="13"/>
  <c r="BR124" i="13" s="1"/>
  <c r="DR124" i="13"/>
  <c r="BG124" i="13"/>
  <c r="BO124" i="13"/>
  <c r="AJ124" i="13"/>
  <c r="BS124" i="13" s="1"/>
  <c r="CG124" i="13" s="1"/>
  <c r="CS124" i="13" s="1"/>
  <c r="BN124" i="13"/>
  <c r="CC124" i="13" s="1"/>
  <c r="CO124" i="13" s="1"/>
  <c r="BM124" i="13"/>
  <c r="CB124" i="13" s="1"/>
  <c r="CN124" i="13" s="1"/>
  <c r="AK124" i="13"/>
  <c r="BY124" i="13" s="1"/>
  <c r="BF124" i="13"/>
  <c r="AY77" i="13"/>
  <c r="BT77" i="13" s="1"/>
  <c r="CH77" i="13" s="1"/>
  <c r="CT77" i="13" s="1"/>
  <c r="BX125" i="13"/>
  <c r="BW125" i="13"/>
  <c r="CV125" i="13" s="1"/>
  <c r="AW126" i="13"/>
  <c r="AX125" i="13"/>
  <c r="AH126" i="13"/>
  <c r="BL125" i="13"/>
  <c r="BK125" i="13"/>
  <c r="CA125" i="13" s="1"/>
  <c r="CM125" i="13" s="1"/>
  <c r="AI125" i="13"/>
  <c r="CQ123" i="13"/>
  <c r="CE123" i="13"/>
  <c r="BL75" i="13"/>
  <c r="BK75" i="13"/>
  <c r="CA76" i="13" s="1"/>
  <c r="CM76" i="13" s="1"/>
  <c r="AH74" i="13"/>
  <c r="AI75" i="13"/>
  <c r="DV76" i="13"/>
  <c r="BB76" i="13"/>
  <c r="BR76" i="13" s="1"/>
  <c r="CR77" i="13" s="1"/>
  <c r="DR76" i="13"/>
  <c r="BG76" i="13"/>
  <c r="BF76" i="13"/>
  <c r="BO76" i="13"/>
  <c r="BN76" i="13"/>
  <c r="BM76" i="13"/>
  <c r="AK76" i="13"/>
  <c r="BY76" i="13" s="1"/>
  <c r="CV76" i="13"/>
  <c r="CF123" i="13"/>
  <c r="CR123" i="13"/>
  <c r="X179" i="11"/>
  <c r="W180" i="11"/>
  <c r="AB175" i="11"/>
  <c r="Z176" i="11"/>
  <c r="AC176" i="11"/>
  <c r="AA177" i="11"/>
  <c r="CQ77" i="13" l="1"/>
  <c r="CF77" i="13"/>
  <c r="AI126" i="13"/>
  <c r="BL126" i="13"/>
  <c r="AH127" i="13"/>
  <c r="BK126" i="13"/>
  <c r="CA126" i="13" s="1"/>
  <c r="CM126" i="13" s="1"/>
  <c r="AZ125" i="13"/>
  <c r="BQ125" i="13" s="1"/>
  <c r="AY125" i="13"/>
  <c r="BT125" i="13" s="1"/>
  <c r="CH125" i="13" s="1"/>
  <c r="CT125" i="13" s="1"/>
  <c r="AZ75" i="13"/>
  <c r="BQ75" i="13" s="1"/>
  <c r="CE76" i="13" s="1"/>
  <c r="AW127" i="13"/>
  <c r="BW126" i="13"/>
  <c r="CV126" i="13" s="1"/>
  <c r="BX126" i="13"/>
  <c r="AX126" i="13"/>
  <c r="CQ124" i="13"/>
  <c r="CE124" i="13"/>
  <c r="BB75" i="13"/>
  <c r="BR75" i="13" s="1"/>
  <c r="CR76" i="13" s="1"/>
  <c r="DV75" i="13"/>
  <c r="DR75" i="13"/>
  <c r="BG75" i="13"/>
  <c r="BO75" i="13"/>
  <c r="BN75" i="13"/>
  <c r="BM75" i="13"/>
  <c r="CB76" i="13" s="1"/>
  <c r="CN76" i="13" s="1"/>
  <c r="AK75" i="13"/>
  <c r="BY75" i="13" s="1"/>
  <c r="BF75" i="13"/>
  <c r="CB77" i="13"/>
  <c r="CN77" i="13" s="1"/>
  <c r="AY76" i="13"/>
  <c r="BT76" i="13" s="1"/>
  <c r="CH76" i="13" s="1"/>
  <c r="CT76" i="13" s="1"/>
  <c r="AJ76" i="13"/>
  <c r="BS76" i="13" s="1"/>
  <c r="CG76" i="13" s="1"/>
  <c r="CS76" i="13" s="1"/>
  <c r="BL74" i="13"/>
  <c r="BK74" i="13"/>
  <c r="AH73" i="13"/>
  <c r="AI74" i="13"/>
  <c r="AJ75" i="13" s="1"/>
  <c r="BS75" i="13" s="1"/>
  <c r="CG75" i="13" s="1"/>
  <c r="CS75" i="13" s="1"/>
  <c r="BG125" i="13"/>
  <c r="BO125" i="13"/>
  <c r="AJ125" i="13"/>
  <c r="BS125" i="13" s="1"/>
  <c r="CG125" i="13" s="1"/>
  <c r="CS125" i="13" s="1"/>
  <c r="DV125" i="13"/>
  <c r="DW125" i="13" s="1"/>
  <c r="BB125" i="13"/>
  <c r="BR125" i="13" s="1"/>
  <c r="DR125" i="13"/>
  <c r="BN125" i="13"/>
  <c r="CC125" i="13" s="1"/>
  <c r="CO125" i="13" s="1"/>
  <c r="BF125" i="13"/>
  <c r="BM125" i="13"/>
  <c r="CB125" i="13" s="1"/>
  <c r="CN125" i="13" s="1"/>
  <c r="AK125" i="13"/>
  <c r="BY125" i="13" s="1"/>
  <c r="CC76" i="13"/>
  <c r="CO76" i="13" s="1"/>
  <c r="CA75" i="13"/>
  <c r="CM75" i="13" s="1"/>
  <c r="CR124" i="13"/>
  <c r="CF124" i="13"/>
  <c r="BW74" i="13"/>
  <c r="CV75" i="13" s="1"/>
  <c r="AW73" i="13"/>
  <c r="AX74" i="13"/>
  <c r="AY75" i="13" s="1"/>
  <c r="BT75" i="13" s="1"/>
  <c r="CH75" i="13" s="1"/>
  <c r="CT75" i="13" s="1"/>
  <c r="BX74" i="13"/>
  <c r="CC77" i="13"/>
  <c r="CO77" i="13" s="1"/>
  <c r="CF76" i="13"/>
  <c r="DW77" i="13"/>
  <c r="AA178" i="11"/>
  <c r="AC177" i="11"/>
  <c r="AB176" i="11"/>
  <c r="Z177" i="11"/>
  <c r="W181" i="11"/>
  <c r="X180" i="11"/>
  <c r="CQ76" i="13" l="1"/>
  <c r="AY126" i="13"/>
  <c r="BT126" i="13" s="1"/>
  <c r="CH126" i="13" s="1"/>
  <c r="CT126" i="13" s="1"/>
  <c r="AZ126" i="13"/>
  <c r="BQ126" i="13" s="1"/>
  <c r="CQ125" i="13"/>
  <c r="CE125" i="13"/>
  <c r="CR125" i="13"/>
  <c r="CF125" i="13"/>
  <c r="BO74" i="13"/>
  <c r="BF74" i="13"/>
  <c r="BN74" i="13"/>
  <c r="BM74" i="13"/>
  <c r="DV74" i="13"/>
  <c r="BB74" i="13"/>
  <c r="BR74" i="13" s="1"/>
  <c r="DR74" i="13"/>
  <c r="AK74" i="13"/>
  <c r="BY74" i="13" s="1"/>
  <c r="BG74" i="13"/>
  <c r="BL127" i="13"/>
  <c r="AH128" i="13"/>
  <c r="BK127" i="13"/>
  <c r="CA127" i="13" s="1"/>
  <c r="CM127" i="13" s="1"/>
  <c r="AI127" i="13"/>
  <c r="AH72" i="13"/>
  <c r="AI73" i="13"/>
  <c r="BL73" i="13"/>
  <c r="BK73" i="13"/>
  <c r="CA74" i="13" s="1"/>
  <c r="CM74" i="13" s="1"/>
  <c r="BX127" i="13"/>
  <c r="BW127" i="13"/>
  <c r="CV127" i="13" s="1"/>
  <c r="AW128" i="13"/>
  <c r="AX127" i="13"/>
  <c r="DW75" i="13"/>
  <c r="DR126" i="13"/>
  <c r="BN126" i="13"/>
  <c r="CC126" i="13" s="1"/>
  <c r="CO126" i="13" s="1"/>
  <c r="BM126" i="13"/>
  <c r="CB126" i="13" s="1"/>
  <c r="CN126" i="13" s="1"/>
  <c r="DV126" i="13"/>
  <c r="DW126" i="13" s="1"/>
  <c r="BB126" i="13"/>
  <c r="BR126" i="13" s="1"/>
  <c r="BO126" i="13"/>
  <c r="BG126" i="13"/>
  <c r="AJ126" i="13"/>
  <c r="BS126" i="13" s="1"/>
  <c r="CG126" i="13" s="1"/>
  <c r="CS126" i="13" s="1"/>
  <c r="BF126" i="13"/>
  <c r="AK126" i="13"/>
  <c r="BY126" i="13" s="1"/>
  <c r="CB75" i="13"/>
  <c r="CN75" i="13" s="1"/>
  <c r="AZ74" i="13"/>
  <c r="BQ74" i="13" s="1"/>
  <c r="CE75" i="13" s="1"/>
  <c r="CC75" i="13"/>
  <c r="CO75" i="13" s="1"/>
  <c r="CF75" i="13"/>
  <c r="DW76" i="13"/>
  <c r="BX73" i="13"/>
  <c r="BW73" i="13"/>
  <c r="AW72" i="13"/>
  <c r="AX73" i="13"/>
  <c r="AY74" i="13" s="1"/>
  <c r="BT74" i="13" s="1"/>
  <c r="CH74" i="13" s="1"/>
  <c r="CT74" i="13" s="1"/>
  <c r="X181" i="11"/>
  <c r="W182" i="11"/>
  <c r="Z178" i="11"/>
  <c r="AB177" i="11"/>
  <c r="AA179" i="11"/>
  <c r="AC178" i="11"/>
  <c r="BG73" i="13" l="1"/>
  <c r="BO73" i="13"/>
  <c r="BN73" i="13"/>
  <c r="DV73" i="13"/>
  <c r="BB73" i="13"/>
  <c r="BR73" i="13" s="1"/>
  <c r="DR73" i="13"/>
  <c r="AK73" i="13"/>
  <c r="BY73" i="13" s="1"/>
  <c r="BF73" i="13"/>
  <c r="BM73" i="13"/>
  <c r="BL72" i="13"/>
  <c r="BK72" i="13"/>
  <c r="AH71" i="13"/>
  <c r="AI72" i="13"/>
  <c r="AJ73" i="13" s="1"/>
  <c r="BS73" i="13" s="1"/>
  <c r="CG73" i="13" s="1"/>
  <c r="CS73" i="13" s="1"/>
  <c r="CQ126" i="13"/>
  <c r="CE126" i="13"/>
  <c r="AZ127" i="13"/>
  <c r="BQ127" i="13" s="1"/>
  <c r="AY127" i="13"/>
  <c r="BT127" i="13" s="1"/>
  <c r="CH127" i="13" s="1"/>
  <c r="CT127" i="13" s="1"/>
  <c r="CB74" i="13"/>
  <c r="CN74" i="13" s="1"/>
  <c r="CQ75" i="13"/>
  <c r="AW129" i="13"/>
  <c r="AX128" i="13"/>
  <c r="BW128" i="13"/>
  <c r="CV128" i="13" s="1"/>
  <c r="BX128" i="13"/>
  <c r="BG127" i="13"/>
  <c r="DV127" i="13"/>
  <c r="DW127" i="13" s="1"/>
  <c r="BB127" i="13"/>
  <c r="BR127" i="13" s="1"/>
  <c r="DR127" i="13"/>
  <c r="BO127" i="13"/>
  <c r="BN127" i="13"/>
  <c r="CC127" i="13" s="1"/>
  <c r="CO127" i="13" s="1"/>
  <c r="AJ127" i="13"/>
  <c r="BS127" i="13" s="1"/>
  <c r="CG127" i="13" s="1"/>
  <c r="CS127" i="13" s="1"/>
  <c r="BF127" i="13"/>
  <c r="BM127" i="13"/>
  <c r="CB127" i="13" s="1"/>
  <c r="CN127" i="13" s="1"/>
  <c r="AK127" i="13"/>
  <c r="BY127" i="13" s="1"/>
  <c r="CC74" i="13"/>
  <c r="CO74" i="13" s="1"/>
  <c r="CV74" i="13"/>
  <c r="AZ73" i="13"/>
  <c r="BQ73" i="13" s="1"/>
  <c r="CQ74" i="13" s="1"/>
  <c r="CF126" i="13"/>
  <c r="CR126" i="13"/>
  <c r="AW71" i="13"/>
  <c r="AX72" i="13"/>
  <c r="BX72" i="13"/>
  <c r="BW72" i="13"/>
  <c r="CR75" i="13"/>
  <c r="BK128" i="13"/>
  <c r="CA128" i="13" s="1"/>
  <c r="CM128" i="13" s="1"/>
  <c r="AH129" i="13"/>
  <c r="BL128" i="13"/>
  <c r="AI128" i="13"/>
  <c r="AJ74" i="13"/>
  <c r="BS74" i="13" s="1"/>
  <c r="CG74" i="13" s="1"/>
  <c r="CS74" i="13" s="1"/>
  <c r="AC179" i="11"/>
  <c r="AA180" i="11"/>
  <c r="Z179" i="11"/>
  <c r="AB178" i="11"/>
  <c r="X182" i="11"/>
  <c r="W183" i="11"/>
  <c r="BX71" i="13" l="1"/>
  <c r="BW71" i="13"/>
  <c r="AW70" i="13"/>
  <c r="AX71" i="13"/>
  <c r="AI71" i="13"/>
  <c r="BL71" i="13"/>
  <c r="AH70" i="13"/>
  <c r="BK71" i="13"/>
  <c r="AH130" i="13"/>
  <c r="BL129" i="13"/>
  <c r="BK129" i="13"/>
  <c r="CA129" i="13" s="1"/>
  <c r="CM129" i="13" s="1"/>
  <c r="AI129" i="13"/>
  <c r="CA72" i="13"/>
  <c r="CM72" i="13" s="1"/>
  <c r="CQ127" i="13"/>
  <c r="CE127" i="13"/>
  <c r="CA73" i="13"/>
  <c r="CM73" i="13" s="1"/>
  <c r="AZ128" i="13"/>
  <c r="BQ128" i="13" s="1"/>
  <c r="AY128" i="13"/>
  <c r="BT128" i="13" s="1"/>
  <c r="CH128" i="13" s="1"/>
  <c r="CT128" i="13" s="1"/>
  <c r="CE74" i="13"/>
  <c r="AW130" i="13"/>
  <c r="AX129" i="13"/>
  <c r="BX129" i="13"/>
  <c r="BW129" i="13"/>
  <c r="CV129" i="13" s="1"/>
  <c r="CV72" i="13"/>
  <c r="DW74" i="13"/>
  <c r="CR127" i="13"/>
  <c r="CF127" i="13"/>
  <c r="CR74" i="13"/>
  <c r="CV73" i="13"/>
  <c r="DR128" i="13"/>
  <c r="BO128" i="13"/>
  <c r="AJ128" i="13"/>
  <c r="BS128" i="13" s="1"/>
  <c r="CG128" i="13" s="1"/>
  <c r="CS128" i="13" s="1"/>
  <c r="BN128" i="13"/>
  <c r="CC128" i="13" s="1"/>
  <c r="CO128" i="13" s="1"/>
  <c r="BG128" i="13"/>
  <c r="DV128" i="13"/>
  <c r="DW128" i="13" s="1"/>
  <c r="BB128" i="13"/>
  <c r="BR128" i="13" s="1"/>
  <c r="BM128" i="13"/>
  <c r="CB128" i="13" s="1"/>
  <c r="CN128" i="13" s="1"/>
  <c r="BF128" i="13"/>
  <c r="AK128" i="13"/>
  <c r="BY128" i="13" s="1"/>
  <c r="AZ72" i="13"/>
  <c r="BQ72" i="13" s="1"/>
  <c r="CQ73" i="13" s="1"/>
  <c r="AY72" i="13"/>
  <c r="BT72" i="13" s="1"/>
  <c r="CH72" i="13" s="1"/>
  <c r="CT72" i="13" s="1"/>
  <c r="AY73" i="13"/>
  <c r="BT73" i="13" s="1"/>
  <c r="CH73" i="13" s="1"/>
  <c r="CT73" i="13" s="1"/>
  <c r="BM72" i="13"/>
  <c r="DV72" i="13"/>
  <c r="BB72" i="13"/>
  <c r="BR72" i="13" s="1"/>
  <c r="CF73" i="13" s="1"/>
  <c r="DR72" i="13"/>
  <c r="BG72" i="13"/>
  <c r="BO72" i="13"/>
  <c r="AJ72" i="13"/>
  <c r="BS72" i="13" s="1"/>
  <c r="CG72" i="13" s="1"/>
  <c r="CS72" i="13" s="1"/>
  <c r="BN72" i="13"/>
  <c r="BF72" i="13"/>
  <c r="AK72" i="13"/>
  <c r="BY72" i="13" s="1"/>
  <c r="CF74" i="13"/>
  <c r="X183" i="11"/>
  <c r="W184" i="11"/>
  <c r="AB179" i="11"/>
  <c r="Z180" i="11"/>
  <c r="AC180" i="11"/>
  <c r="AA181" i="11"/>
  <c r="CR73" i="13" l="1"/>
  <c r="BG129" i="13"/>
  <c r="BN129" i="13"/>
  <c r="CC129" i="13" s="1"/>
  <c r="CO129" i="13" s="1"/>
  <c r="BM129" i="13"/>
  <c r="CB129" i="13" s="1"/>
  <c r="CN129" i="13" s="1"/>
  <c r="DV129" i="13"/>
  <c r="DW129" i="13" s="1"/>
  <c r="BF129" i="13"/>
  <c r="DR129" i="13"/>
  <c r="BB129" i="13"/>
  <c r="BR129" i="13" s="1"/>
  <c r="AJ129" i="13"/>
  <c r="BS129" i="13" s="1"/>
  <c r="CG129" i="13" s="1"/>
  <c r="CS129" i="13" s="1"/>
  <c r="BO129" i="13"/>
  <c r="AK129" i="13"/>
  <c r="BY129" i="13" s="1"/>
  <c r="BG71" i="13"/>
  <c r="BO71" i="13"/>
  <c r="BN71" i="13"/>
  <c r="DV71" i="13"/>
  <c r="DW72" i="13" s="1"/>
  <c r="BB71" i="13"/>
  <c r="BR71" i="13" s="1"/>
  <c r="CF72" i="13" s="1"/>
  <c r="DR71" i="13"/>
  <c r="AK71" i="13"/>
  <c r="BY71" i="13" s="1"/>
  <c r="BF71" i="13"/>
  <c r="BM71" i="13"/>
  <c r="CB72" i="13"/>
  <c r="CN72" i="13" s="1"/>
  <c r="DW73" i="13"/>
  <c r="CF128" i="13"/>
  <c r="CR128" i="13"/>
  <c r="BL130" i="13"/>
  <c r="AH131" i="13"/>
  <c r="BK130" i="13"/>
  <c r="CA130" i="13" s="1"/>
  <c r="CM130" i="13" s="1"/>
  <c r="AI130" i="13"/>
  <c r="AZ71" i="13"/>
  <c r="BQ71" i="13" s="1"/>
  <c r="CQ72" i="13" s="1"/>
  <c r="CE73" i="13"/>
  <c r="CQ128" i="13"/>
  <c r="CE128" i="13"/>
  <c r="AX70" i="13"/>
  <c r="BX70" i="13"/>
  <c r="BW70" i="13"/>
  <c r="CV71" i="13" s="1"/>
  <c r="AW69" i="13"/>
  <c r="AY129" i="13"/>
  <c r="BT129" i="13" s="1"/>
  <c r="CH129" i="13" s="1"/>
  <c r="CT129" i="13" s="1"/>
  <c r="AZ129" i="13"/>
  <c r="BQ129" i="13" s="1"/>
  <c r="CC73" i="13"/>
  <c r="CO73" i="13" s="1"/>
  <c r="AW131" i="13"/>
  <c r="BX130" i="13"/>
  <c r="BW130" i="13"/>
  <c r="CV130" i="13" s="1"/>
  <c r="AX130" i="13"/>
  <c r="BL70" i="13"/>
  <c r="BK70" i="13"/>
  <c r="AH69" i="13"/>
  <c r="AI70" i="13"/>
  <c r="CB73" i="13"/>
  <c r="CN73" i="13" s="1"/>
  <c r="AA182" i="11"/>
  <c r="AC181" i="11"/>
  <c r="AB180" i="11"/>
  <c r="Z181" i="11"/>
  <c r="W185" i="11"/>
  <c r="X184" i="11"/>
  <c r="CR72" i="13" l="1"/>
  <c r="CE72" i="13"/>
  <c r="BM70" i="13"/>
  <c r="CB71" i="13" s="1"/>
  <c r="CN71" i="13" s="1"/>
  <c r="DV70" i="13"/>
  <c r="DW71" i="13" s="1"/>
  <c r="BB70" i="13"/>
  <c r="BR70" i="13" s="1"/>
  <c r="CR71" i="13" s="1"/>
  <c r="DR70" i="13"/>
  <c r="BG70" i="13"/>
  <c r="BO70" i="13"/>
  <c r="BN70" i="13"/>
  <c r="BF70" i="13"/>
  <c r="AK70" i="13"/>
  <c r="BY70" i="13" s="1"/>
  <c r="BG130" i="13"/>
  <c r="BO130" i="13"/>
  <c r="AJ130" i="13"/>
  <c r="BS130" i="13" s="1"/>
  <c r="CG130" i="13" s="1"/>
  <c r="CS130" i="13" s="1"/>
  <c r="DV130" i="13"/>
  <c r="DW130" i="13" s="1"/>
  <c r="BB130" i="13"/>
  <c r="BR130" i="13" s="1"/>
  <c r="BN130" i="13"/>
  <c r="CC130" i="13" s="1"/>
  <c r="CO130" i="13" s="1"/>
  <c r="DR130" i="13"/>
  <c r="BF130" i="13"/>
  <c r="BM130" i="13"/>
  <c r="CB130" i="13" s="1"/>
  <c r="CN130" i="13" s="1"/>
  <c r="AK130" i="13"/>
  <c r="BY130" i="13" s="1"/>
  <c r="BK69" i="13"/>
  <c r="CA70" i="13" s="1"/>
  <c r="CM70" i="13" s="1"/>
  <c r="AH68" i="13"/>
  <c r="BL69" i="13"/>
  <c r="AI69" i="13"/>
  <c r="AH132" i="13"/>
  <c r="BL131" i="13"/>
  <c r="BK131" i="13"/>
  <c r="CA131" i="13" s="1"/>
  <c r="CM131" i="13" s="1"/>
  <c r="AI131" i="13"/>
  <c r="BW69" i="13"/>
  <c r="CV70" i="13" s="1"/>
  <c r="AW68" i="13"/>
  <c r="BX69" i="13"/>
  <c r="AX69" i="13"/>
  <c r="AJ71" i="13"/>
  <c r="BS71" i="13" s="1"/>
  <c r="CG71" i="13" s="1"/>
  <c r="CS71" i="13" s="1"/>
  <c r="CR129" i="13"/>
  <c r="CF129" i="13"/>
  <c r="AY130" i="13"/>
  <c r="BT130" i="13" s="1"/>
  <c r="CH130" i="13" s="1"/>
  <c r="CT130" i="13" s="1"/>
  <c r="AZ130" i="13"/>
  <c r="BQ130" i="13" s="1"/>
  <c r="CC72" i="13"/>
  <c r="CO72" i="13" s="1"/>
  <c r="CF71" i="13"/>
  <c r="CA71" i="13"/>
  <c r="CM71" i="13" s="1"/>
  <c r="AZ70" i="13"/>
  <c r="BQ70" i="13" s="1"/>
  <c r="CQ71" i="13"/>
  <c r="CE71" i="13"/>
  <c r="BX131" i="13"/>
  <c r="AW132" i="13"/>
  <c r="BW131" i="13"/>
  <c r="CV131" i="13" s="1"/>
  <c r="AX131" i="13"/>
  <c r="CE129" i="13"/>
  <c r="CQ129" i="13"/>
  <c r="AY71" i="13"/>
  <c r="BT71" i="13" s="1"/>
  <c r="CH71" i="13" s="1"/>
  <c r="CT71" i="13" s="1"/>
  <c r="X185" i="11"/>
  <c r="W186" i="11"/>
  <c r="Z182" i="11"/>
  <c r="AB181" i="11"/>
  <c r="AA183" i="11"/>
  <c r="AC182" i="11"/>
  <c r="CR130" i="13" l="1"/>
  <c r="CF130" i="13"/>
  <c r="AY131" i="13"/>
  <c r="BT131" i="13" s="1"/>
  <c r="CH131" i="13" s="1"/>
  <c r="CT131" i="13" s="1"/>
  <c r="AZ131" i="13"/>
  <c r="BQ131" i="13" s="1"/>
  <c r="DR131" i="13"/>
  <c r="BG131" i="13"/>
  <c r="AJ131" i="13"/>
  <c r="BS131" i="13" s="1"/>
  <c r="CG131" i="13" s="1"/>
  <c r="CS131" i="13" s="1"/>
  <c r="BO131" i="13"/>
  <c r="BB131" i="13"/>
  <c r="BR131" i="13" s="1"/>
  <c r="DV131" i="13"/>
  <c r="DW131" i="13" s="1"/>
  <c r="BN131" i="13"/>
  <c r="CC131" i="13" s="1"/>
  <c r="CO131" i="13" s="1"/>
  <c r="BM131" i="13"/>
  <c r="CB131" i="13" s="1"/>
  <c r="CN131" i="13" s="1"/>
  <c r="BF131" i="13"/>
  <c r="AK131" i="13"/>
  <c r="BY131" i="13" s="1"/>
  <c r="AZ69" i="13"/>
  <c r="BQ69" i="13" s="1"/>
  <c r="BO69" i="13"/>
  <c r="BN69" i="13"/>
  <c r="BM69" i="13"/>
  <c r="DR69" i="13"/>
  <c r="BG69" i="13"/>
  <c r="DV69" i="13"/>
  <c r="DW70" i="13" s="1"/>
  <c r="BB69" i="13"/>
  <c r="BR69" i="13" s="1"/>
  <c r="CR70" i="13" s="1"/>
  <c r="BF69" i="13"/>
  <c r="AK69" i="13"/>
  <c r="BY69" i="13" s="1"/>
  <c r="AW133" i="13"/>
  <c r="BX132" i="13"/>
  <c r="BW132" i="13"/>
  <c r="CV132" i="13" s="1"/>
  <c r="AX132" i="13"/>
  <c r="AY70" i="13"/>
  <c r="BT70" i="13" s="1"/>
  <c r="CH70" i="13" s="1"/>
  <c r="CT70" i="13" s="1"/>
  <c r="AJ70" i="13"/>
  <c r="BS70" i="13" s="1"/>
  <c r="CG70" i="13" s="1"/>
  <c r="CS70" i="13" s="1"/>
  <c r="AX68" i="13"/>
  <c r="AY69" i="13" s="1"/>
  <c r="BT69" i="13" s="1"/>
  <c r="CH69" i="13" s="1"/>
  <c r="CT69" i="13" s="1"/>
  <c r="BX68" i="13"/>
  <c r="BW68" i="13"/>
  <c r="AW67" i="13"/>
  <c r="AH133" i="13"/>
  <c r="BL132" i="13"/>
  <c r="BK132" i="13"/>
  <c r="CA132" i="13" s="1"/>
  <c r="CM132" i="13" s="1"/>
  <c r="AI132" i="13"/>
  <c r="BK68" i="13"/>
  <c r="CA69" i="13" s="1"/>
  <c r="CM69" i="13" s="1"/>
  <c r="AH67" i="13"/>
  <c r="BL68" i="13"/>
  <c r="AI68" i="13"/>
  <c r="CQ130" i="13"/>
  <c r="CE130" i="13"/>
  <c r="CB70" i="13"/>
  <c r="CN70" i="13" s="1"/>
  <c r="CC71" i="13"/>
  <c r="CO71" i="13" s="1"/>
  <c r="AC183" i="11"/>
  <c r="AA184" i="11"/>
  <c r="Z183" i="11"/>
  <c r="AB182" i="11"/>
  <c r="X186" i="11"/>
  <c r="W187" i="11"/>
  <c r="BG68" i="13" l="1"/>
  <c r="BN68" i="13"/>
  <c r="CC69" i="13" s="1"/>
  <c r="CO69" i="13" s="1"/>
  <c r="BM68" i="13"/>
  <c r="CB69" i="13" s="1"/>
  <c r="CN69" i="13" s="1"/>
  <c r="DV68" i="13"/>
  <c r="DW69" i="13" s="1"/>
  <c r="BF68" i="13"/>
  <c r="DR68" i="13"/>
  <c r="BB68" i="13"/>
  <c r="BR68" i="13" s="1"/>
  <c r="BO68" i="13"/>
  <c r="AK68" i="13"/>
  <c r="BY68" i="13" s="1"/>
  <c r="BW67" i="13"/>
  <c r="CV68" i="13" s="1"/>
  <c r="BX67" i="13"/>
  <c r="AW66" i="13"/>
  <c r="AX67" i="13"/>
  <c r="BK67" i="13"/>
  <c r="AH66" i="13"/>
  <c r="BL67" i="13"/>
  <c r="AI67" i="13"/>
  <c r="AZ68" i="13"/>
  <c r="BQ68" i="13" s="1"/>
  <c r="CQ69" i="13" s="1"/>
  <c r="AY132" i="13"/>
  <c r="BT132" i="13" s="1"/>
  <c r="CH132" i="13" s="1"/>
  <c r="CT132" i="13" s="1"/>
  <c r="AZ132" i="13"/>
  <c r="BQ132" i="13" s="1"/>
  <c r="CV69" i="13"/>
  <c r="DV132" i="13"/>
  <c r="DW132" i="13" s="1"/>
  <c r="BG132" i="13"/>
  <c r="DR132" i="13"/>
  <c r="BF132" i="13"/>
  <c r="BN132" i="13"/>
  <c r="CC132" i="13" s="1"/>
  <c r="CO132" i="13" s="1"/>
  <c r="BM132" i="13"/>
  <c r="CB132" i="13" s="1"/>
  <c r="CN132" i="13" s="1"/>
  <c r="BB132" i="13"/>
  <c r="BR132" i="13" s="1"/>
  <c r="AK132" i="13"/>
  <c r="BY132" i="13" s="1"/>
  <c r="BO132" i="13"/>
  <c r="AJ132" i="13"/>
  <c r="BS132" i="13" s="1"/>
  <c r="CG132" i="13" s="1"/>
  <c r="CS132" i="13" s="1"/>
  <c r="CE70" i="13"/>
  <c r="CQ70" i="13"/>
  <c r="AW134" i="13"/>
  <c r="BX133" i="13"/>
  <c r="BW133" i="13"/>
  <c r="CV133" i="13" s="1"/>
  <c r="AX133" i="13"/>
  <c r="CF69" i="13"/>
  <c r="CR69" i="13"/>
  <c r="AJ69" i="13"/>
  <c r="BS69" i="13" s="1"/>
  <c r="CG69" i="13" s="1"/>
  <c r="CS69" i="13" s="1"/>
  <c r="CC70" i="13"/>
  <c r="CO70" i="13" s="1"/>
  <c r="CF131" i="13"/>
  <c r="CR131" i="13"/>
  <c r="CE131" i="13"/>
  <c r="CQ131" i="13"/>
  <c r="BK133" i="13"/>
  <c r="CA133" i="13" s="1"/>
  <c r="CM133" i="13" s="1"/>
  <c r="AH134" i="13"/>
  <c r="AI133" i="13"/>
  <c r="BL133" i="13"/>
  <c r="CF70" i="13"/>
  <c r="X187" i="11"/>
  <c r="W188" i="11"/>
  <c r="AB183" i="11"/>
  <c r="Z184" i="11"/>
  <c r="AC184" i="11"/>
  <c r="AA185" i="11"/>
  <c r="CE69" i="13" l="1"/>
  <c r="DR133" i="13"/>
  <c r="BG133" i="13"/>
  <c r="AJ133" i="13"/>
  <c r="BS133" i="13" s="1"/>
  <c r="CG133" i="13" s="1"/>
  <c r="CS133" i="13" s="1"/>
  <c r="DV133" i="13"/>
  <c r="DW133" i="13" s="1"/>
  <c r="BO133" i="13"/>
  <c r="BN133" i="13"/>
  <c r="CC133" i="13" s="1"/>
  <c r="CO133" i="13" s="1"/>
  <c r="BB133" i="13"/>
  <c r="BR133" i="13" s="1"/>
  <c r="BF133" i="13"/>
  <c r="BM133" i="13"/>
  <c r="CB133" i="13" s="1"/>
  <c r="CN133" i="13" s="1"/>
  <c r="AK133" i="13"/>
  <c r="BY133" i="13" s="1"/>
  <c r="BL134" i="13"/>
  <c r="BK134" i="13"/>
  <c r="CA134" i="13" s="1"/>
  <c r="CM134" i="13" s="1"/>
  <c r="AH135" i="13"/>
  <c r="AI134" i="13"/>
  <c r="BO67" i="13"/>
  <c r="BN67" i="13"/>
  <c r="DR67" i="13"/>
  <c r="BG67" i="13"/>
  <c r="BB67" i="13"/>
  <c r="BR67" i="13" s="1"/>
  <c r="CR68" i="13" s="1"/>
  <c r="DV67" i="13"/>
  <c r="BM67" i="13"/>
  <c r="BF67" i="13"/>
  <c r="AK67" i="13"/>
  <c r="BY67" i="13" s="1"/>
  <c r="CE132" i="13"/>
  <c r="CQ132" i="13"/>
  <c r="AZ67" i="13"/>
  <c r="BQ67" i="13" s="1"/>
  <c r="CE68" i="13" s="1"/>
  <c r="AJ68" i="13"/>
  <c r="BS68" i="13" s="1"/>
  <c r="CG68" i="13" s="1"/>
  <c r="CS68" i="13" s="1"/>
  <c r="AZ133" i="13"/>
  <c r="BQ133" i="13" s="1"/>
  <c r="AY133" i="13"/>
  <c r="BT133" i="13" s="1"/>
  <c r="CH133" i="13" s="1"/>
  <c r="CT133" i="13" s="1"/>
  <c r="CR132" i="13"/>
  <c r="CF132" i="13"/>
  <c r="AH65" i="13"/>
  <c r="BL66" i="13"/>
  <c r="BK66" i="13"/>
  <c r="CA67" i="13" s="1"/>
  <c r="CM67" i="13" s="1"/>
  <c r="AI66" i="13"/>
  <c r="AJ67" i="13" s="1"/>
  <c r="BS67" i="13" s="1"/>
  <c r="CG67" i="13" s="1"/>
  <c r="CS67" i="13" s="1"/>
  <c r="AX66" i="13"/>
  <c r="AY67" i="13" s="1"/>
  <c r="BT67" i="13" s="1"/>
  <c r="CH67" i="13" s="1"/>
  <c r="CT67" i="13" s="1"/>
  <c r="BX66" i="13"/>
  <c r="BW66" i="13"/>
  <c r="AW65" i="13"/>
  <c r="CF68" i="13"/>
  <c r="CQ68" i="13"/>
  <c r="AY68" i="13"/>
  <c r="BT68" i="13" s="1"/>
  <c r="CH68" i="13" s="1"/>
  <c r="CT68" i="13" s="1"/>
  <c r="BX134" i="13"/>
  <c r="BW134" i="13"/>
  <c r="CV134" i="13" s="1"/>
  <c r="AW135" i="13"/>
  <c r="AX134" i="13"/>
  <c r="CA68" i="13"/>
  <c r="CM68" i="13" s="1"/>
  <c r="DW68" i="13"/>
  <c r="AA186" i="11"/>
  <c r="AC185" i="11"/>
  <c r="AB184" i="11"/>
  <c r="Z185" i="11"/>
  <c r="W189" i="11"/>
  <c r="X188" i="11"/>
  <c r="AW136" i="13" l="1"/>
  <c r="BX135" i="13"/>
  <c r="BW135" i="13"/>
  <c r="CV135" i="13" s="1"/>
  <c r="AX135" i="13"/>
  <c r="BL65" i="13"/>
  <c r="BK65" i="13"/>
  <c r="AH64" i="13"/>
  <c r="AI65" i="13"/>
  <c r="AJ66" i="13" s="1"/>
  <c r="BS66" i="13" s="1"/>
  <c r="CG66" i="13" s="1"/>
  <c r="CS66" i="13" s="1"/>
  <c r="DV134" i="13"/>
  <c r="DW134" i="13" s="1"/>
  <c r="BB134" i="13"/>
  <c r="BR134" i="13" s="1"/>
  <c r="DR134" i="13"/>
  <c r="BG134" i="13"/>
  <c r="BO134" i="13"/>
  <c r="AJ134" i="13"/>
  <c r="BS134" i="13" s="1"/>
  <c r="CG134" i="13" s="1"/>
  <c r="CS134" i="13" s="1"/>
  <c r="BM134" i="13"/>
  <c r="CB134" i="13" s="1"/>
  <c r="CN134" i="13" s="1"/>
  <c r="BN134" i="13"/>
  <c r="CC134" i="13" s="1"/>
  <c r="CO134" i="13" s="1"/>
  <c r="BF134" i="13"/>
  <c r="AK134" i="13"/>
  <c r="BY134" i="13" s="1"/>
  <c r="BX65" i="13"/>
  <c r="BW65" i="13"/>
  <c r="AW64" i="13"/>
  <c r="AX65" i="13"/>
  <c r="BK135" i="13"/>
  <c r="CA135" i="13" s="1"/>
  <c r="CM135" i="13" s="1"/>
  <c r="AH136" i="13"/>
  <c r="BL135" i="13"/>
  <c r="AI135" i="13"/>
  <c r="CR133" i="13"/>
  <c r="CF133" i="13"/>
  <c r="CV67" i="13"/>
  <c r="AY66" i="13"/>
  <c r="BT66" i="13" s="1"/>
  <c r="CH66" i="13" s="1"/>
  <c r="CT66" i="13" s="1"/>
  <c r="AZ66" i="13"/>
  <c r="BQ66" i="13" s="1"/>
  <c r="CB68" i="13"/>
  <c r="CN68" i="13" s="1"/>
  <c r="BN66" i="13"/>
  <c r="BM66" i="13"/>
  <c r="DR66" i="13"/>
  <c r="BO66" i="13"/>
  <c r="BG66" i="13"/>
  <c r="BF66" i="13"/>
  <c r="DV66" i="13"/>
  <c r="BB66" i="13"/>
  <c r="BR66" i="13" s="1"/>
  <c r="AK66" i="13"/>
  <c r="BY66" i="13" s="1"/>
  <c r="CE133" i="13"/>
  <c r="CQ133" i="13"/>
  <c r="CA66" i="13"/>
  <c r="CM66" i="13" s="1"/>
  <c r="CC68" i="13"/>
  <c r="CO68" i="13" s="1"/>
  <c r="AZ134" i="13"/>
  <c r="BQ134" i="13" s="1"/>
  <c r="AY134" i="13"/>
  <c r="BT134" i="13" s="1"/>
  <c r="CH134" i="13" s="1"/>
  <c r="CT134" i="13" s="1"/>
  <c r="X189" i="11"/>
  <c r="W190" i="11"/>
  <c r="Z186" i="11"/>
  <c r="AB185" i="11"/>
  <c r="AA187" i="11"/>
  <c r="AC186" i="11"/>
  <c r="DV135" i="13" l="1"/>
  <c r="DW135" i="13" s="1"/>
  <c r="BO135" i="13"/>
  <c r="AJ135" i="13"/>
  <c r="BS135" i="13" s="1"/>
  <c r="CG135" i="13" s="1"/>
  <c r="CS135" i="13" s="1"/>
  <c r="DR135" i="13"/>
  <c r="BN135" i="13"/>
  <c r="CC135" i="13" s="1"/>
  <c r="CO135" i="13" s="1"/>
  <c r="BM135" i="13"/>
  <c r="CB135" i="13" s="1"/>
  <c r="CN135" i="13" s="1"/>
  <c r="BG135" i="13"/>
  <c r="BB135" i="13"/>
  <c r="BR135" i="13" s="1"/>
  <c r="AK135" i="13"/>
  <c r="BY135" i="13" s="1"/>
  <c r="BF135" i="13"/>
  <c r="AW63" i="13"/>
  <c r="AX64" i="13"/>
  <c r="AY65" i="13" s="1"/>
  <c r="BT65" i="13" s="1"/>
  <c r="CH65" i="13" s="1"/>
  <c r="CT65" i="13" s="1"/>
  <c r="BX64" i="13"/>
  <c r="BW64" i="13"/>
  <c r="CQ134" i="13"/>
  <c r="CE134" i="13"/>
  <c r="CR67" i="13"/>
  <c r="CF67" i="13"/>
  <c r="BL136" i="13"/>
  <c r="AH137" i="13"/>
  <c r="BK136" i="13"/>
  <c r="CA136" i="13" s="1"/>
  <c r="CM136" i="13" s="1"/>
  <c r="AI136" i="13"/>
  <c r="CR134" i="13"/>
  <c r="CF134" i="13"/>
  <c r="AZ135" i="13"/>
  <c r="BQ135" i="13" s="1"/>
  <c r="AY135" i="13"/>
  <c r="BT135" i="13" s="1"/>
  <c r="CH135" i="13" s="1"/>
  <c r="CT135" i="13" s="1"/>
  <c r="CC67" i="13"/>
  <c r="CO67" i="13" s="1"/>
  <c r="CB67" i="13"/>
  <c r="CN67" i="13" s="1"/>
  <c r="CE67" i="13"/>
  <c r="DR65" i="13"/>
  <c r="BG65" i="13"/>
  <c r="BF65" i="13"/>
  <c r="BO65" i="13"/>
  <c r="BN65" i="13"/>
  <c r="BB65" i="13"/>
  <c r="BR65" i="13" s="1"/>
  <c r="DV65" i="13"/>
  <c r="DW66" i="13" s="1"/>
  <c r="AK65" i="13"/>
  <c r="BY65" i="13" s="1"/>
  <c r="BM65" i="13"/>
  <c r="CB66" i="13" s="1"/>
  <c r="CN66" i="13" s="1"/>
  <c r="CQ67" i="13"/>
  <c r="BK64" i="13"/>
  <c r="AH63" i="13"/>
  <c r="BL64" i="13"/>
  <c r="AI64" i="13"/>
  <c r="AW137" i="13"/>
  <c r="BX136" i="13"/>
  <c r="BW136" i="13"/>
  <c r="CV136" i="13" s="1"/>
  <c r="AX136" i="13"/>
  <c r="DW67" i="13"/>
  <c r="CV66" i="13"/>
  <c r="AZ65" i="13"/>
  <c r="BQ65" i="13" s="1"/>
  <c r="CE66" i="13" s="1"/>
  <c r="AC187" i="11"/>
  <c r="AA188" i="11"/>
  <c r="Z187" i="11"/>
  <c r="AB186" i="11"/>
  <c r="X190" i="11"/>
  <c r="W191" i="11"/>
  <c r="CQ66" i="13" l="1"/>
  <c r="BK137" i="13"/>
  <c r="CA137" i="13" s="1"/>
  <c r="CM137" i="13" s="1"/>
  <c r="BL137" i="13"/>
  <c r="AH138" i="13"/>
  <c r="AI137" i="13"/>
  <c r="AZ136" i="13"/>
  <c r="BQ136" i="13" s="1"/>
  <c r="AY136" i="13"/>
  <c r="BT136" i="13" s="1"/>
  <c r="CH136" i="13" s="1"/>
  <c r="CT136" i="13" s="1"/>
  <c r="CR135" i="13"/>
  <c r="CF135" i="13"/>
  <c r="CA65" i="13"/>
  <c r="CM65" i="13" s="1"/>
  <c r="AW138" i="13"/>
  <c r="BX137" i="13"/>
  <c r="BW137" i="13"/>
  <c r="CV137" i="13" s="1"/>
  <c r="AX137" i="13"/>
  <c r="CC66" i="13"/>
  <c r="CO66" i="13" s="1"/>
  <c r="DV64" i="13"/>
  <c r="BG64" i="13"/>
  <c r="DR64" i="13"/>
  <c r="BO64" i="13"/>
  <c r="BF64" i="13"/>
  <c r="BN64" i="13"/>
  <c r="BB64" i="13"/>
  <c r="BR64" i="13" s="1"/>
  <c r="AK64" i="13"/>
  <c r="BY64" i="13" s="1"/>
  <c r="BM64" i="13"/>
  <c r="CV65" i="13"/>
  <c r="AZ64" i="13"/>
  <c r="BQ64" i="13" s="1"/>
  <c r="CE65" i="13" s="1"/>
  <c r="CF66" i="13"/>
  <c r="CQ135" i="13"/>
  <c r="CE135" i="13"/>
  <c r="BG136" i="13"/>
  <c r="DR136" i="13"/>
  <c r="AJ136" i="13"/>
  <c r="BS136" i="13" s="1"/>
  <c r="CG136" i="13" s="1"/>
  <c r="CS136" i="13" s="1"/>
  <c r="BO136" i="13"/>
  <c r="BN136" i="13"/>
  <c r="CC136" i="13" s="1"/>
  <c r="CO136" i="13" s="1"/>
  <c r="DV136" i="13"/>
  <c r="DW136" i="13" s="1"/>
  <c r="BB136" i="13"/>
  <c r="BR136" i="13" s="1"/>
  <c r="BM136" i="13"/>
  <c r="CB136" i="13" s="1"/>
  <c r="CN136" i="13" s="1"/>
  <c r="BF136" i="13"/>
  <c r="AK136" i="13"/>
  <c r="BY136" i="13" s="1"/>
  <c r="BX63" i="13"/>
  <c r="BW63" i="13"/>
  <c r="CV64" i="13" s="1"/>
  <c r="AW62" i="13"/>
  <c r="AX63" i="13"/>
  <c r="AY64" i="13" s="1"/>
  <c r="BT64" i="13" s="1"/>
  <c r="CH64" i="13" s="1"/>
  <c r="CT64" i="13" s="1"/>
  <c r="CR66" i="13"/>
  <c r="BL63" i="13"/>
  <c r="BK63" i="13"/>
  <c r="AH62" i="13"/>
  <c r="AI63" i="13"/>
  <c r="AJ64" i="13" s="1"/>
  <c r="BS64" i="13" s="1"/>
  <c r="CG64" i="13" s="1"/>
  <c r="CS64" i="13" s="1"/>
  <c r="AJ65" i="13"/>
  <c r="BS65" i="13" s="1"/>
  <c r="CG65" i="13" s="1"/>
  <c r="CS65" i="13" s="1"/>
  <c r="X191" i="11"/>
  <c r="W192" i="11"/>
  <c r="AB187" i="11"/>
  <c r="Z188" i="11"/>
  <c r="AC188" i="11"/>
  <c r="AA189" i="11"/>
  <c r="CQ65" i="13" l="1"/>
  <c r="BK62" i="13"/>
  <c r="AH61" i="13"/>
  <c r="BL62" i="13"/>
  <c r="AI62" i="13"/>
  <c r="AJ63" i="13" s="1"/>
  <c r="BS63" i="13" s="1"/>
  <c r="CG63" i="13" s="1"/>
  <c r="CS63" i="13" s="1"/>
  <c r="BX138" i="13"/>
  <c r="BW138" i="13"/>
  <c r="CV138" i="13" s="1"/>
  <c r="AW139" i="13"/>
  <c r="AX138" i="13"/>
  <c r="CA63" i="13"/>
  <c r="CM63" i="13" s="1"/>
  <c r="BG137" i="13"/>
  <c r="DV137" i="13"/>
  <c r="DW137" i="13" s="1"/>
  <c r="DR137" i="13"/>
  <c r="BM137" i="13"/>
  <c r="CB137" i="13" s="1"/>
  <c r="CN137" i="13" s="1"/>
  <c r="AJ137" i="13"/>
  <c r="BS137" i="13" s="1"/>
  <c r="CG137" i="13" s="1"/>
  <c r="CS137" i="13" s="1"/>
  <c r="BF137" i="13"/>
  <c r="BO137" i="13"/>
  <c r="BN137" i="13"/>
  <c r="CC137" i="13" s="1"/>
  <c r="CO137" i="13" s="1"/>
  <c r="BB137" i="13"/>
  <c r="BR137" i="13" s="1"/>
  <c r="AK137" i="13"/>
  <c r="BY137" i="13" s="1"/>
  <c r="BL138" i="13"/>
  <c r="BK138" i="13"/>
  <c r="CA138" i="13" s="1"/>
  <c r="CM138" i="13" s="1"/>
  <c r="AH139" i="13"/>
  <c r="AI138" i="13"/>
  <c r="CR136" i="13"/>
  <c r="CF136" i="13"/>
  <c r="CB65" i="13"/>
  <c r="CN65" i="13" s="1"/>
  <c r="CR65" i="13"/>
  <c r="AZ63" i="13"/>
  <c r="BQ63" i="13" s="1"/>
  <c r="AY63" i="13"/>
  <c r="BT63" i="13" s="1"/>
  <c r="CH63" i="13" s="1"/>
  <c r="CT63" i="13" s="1"/>
  <c r="AZ137" i="13"/>
  <c r="BQ137" i="13" s="1"/>
  <c r="AY137" i="13"/>
  <c r="BT137" i="13" s="1"/>
  <c r="CH137" i="13" s="1"/>
  <c r="CT137" i="13" s="1"/>
  <c r="CC65" i="13"/>
  <c r="CO65" i="13" s="1"/>
  <c r="CF65" i="13"/>
  <c r="CA64" i="13"/>
  <c r="CM64" i="13" s="1"/>
  <c r="AX62" i="13"/>
  <c r="BX62" i="13"/>
  <c r="BW62" i="13"/>
  <c r="AW61" i="13"/>
  <c r="BG63" i="13"/>
  <c r="BO63" i="13"/>
  <c r="BF63" i="13"/>
  <c r="BN63" i="13"/>
  <c r="BM63" i="13"/>
  <c r="CB64" i="13" s="1"/>
  <c r="CN64" i="13" s="1"/>
  <c r="DV63" i="13"/>
  <c r="DW64" i="13" s="1"/>
  <c r="BB63" i="13"/>
  <c r="BR63" i="13" s="1"/>
  <c r="CF64" i="13" s="1"/>
  <c r="DR63" i="13"/>
  <c r="AK63" i="13"/>
  <c r="BY63" i="13" s="1"/>
  <c r="DW65" i="13"/>
  <c r="CQ136" i="13"/>
  <c r="CE136" i="13"/>
  <c r="AA190" i="11"/>
  <c r="AC189" i="11"/>
  <c r="AB188" i="11"/>
  <c r="Z189" i="11"/>
  <c r="W193" i="11"/>
  <c r="X192" i="11"/>
  <c r="DR62" i="13" l="1"/>
  <c r="BG62" i="13"/>
  <c r="BO62" i="13"/>
  <c r="BF62" i="13"/>
  <c r="BN62" i="13"/>
  <c r="DV62" i="13"/>
  <c r="BB62" i="13"/>
  <c r="BR62" i="13" s="1"/>
  <c r="CF63" i="13" s="1"/>
  <c r="BM62" i="13"/>
  <c r="AK62" i="13"/>
  <c r="BY62" i="13" s="1"/>
  <c r="AW60" i="13"/>
  <c r="BX61" i="13"/>
  <c r="BW61" i="13"/>
  <c r="CV62" i="13" s="1"/>
  <c r="AX61" i="13"/>
  <c r="AY62" i="13" s="1"/>
  <c r="BT62" i="13" s="1"/>
  <c r="CH62" i="13" s="1"/>
  <c r="CT62" i="13" s="1"/>
  <c r="CR64" i="13"/>
  <c r="AZ138" i="13"/>
  <c r="BQ138" i="13" s="1"/>
  <c r="AY138" i="13"/>
  <c r="BT138" i="13" s="1"/>
  <c r="CH138" i="13" s="1"/>
  <c r="CT138" i="13" s="1"/>
  <c r="AI61" i="13"/>
  <c r="BL61" i="13"/>
  <c r="BK61" i="13"/>
  <c r="AH60" i="13"/>
  <c r="DW63" i="13"/>
  <c r="CQ137" i="13"/>
  <c r="CE137" i="13"/>
  <c r="BW139" i="13"/>
  <c r="CV139" i="13" s="1"/>
  <c r="BX139" i="13"/>
  <c r="AW140" i="13"/>
  <c r="AX139" i="13"/>
  <c r="CA62" i="13"/>
  <c r="CM62" i="13" s="1"/>
  <c r="CE64" i="13"/>
  <c r="CC64" i="13"/>
  <c r="CO64" i="13" s="1"/>
  <c r="BG138" i="13"/>
  <c r="BO138" i="13"/>
  <c r="AJ138" i="13"/>
  <c r="BS138" i="13" s="1"/>
  <c r="CG138" i="13" s="1"/>
  <c r="CS138" i="13" s="1"/>
  <c r="DV138" i="13"/>
  <c r="DW138" i="13" s="1"/>
  <c r="BB138" i="13"/>
  <c r="BR138" i="13" s="1"/>
  <c r="DR138" i="13"/>
  <c r="BN138" i="13"/>
  <c r="CC138" i="13" s="1"/>
  <c r="CO138" i="13" s="1"/>
  <c r="BM138" i="13"/>
  <c r="CB138" i="13" s="1"/>
  <c r="CN138" i="13" s="1"/>
  <c r="BF138" i="13"/>
  <c r="AK138" i="13"/>
  <c r="BY138" i="13" s="1"/>
  <c r="CR137" i="13"/>
  <c r="CF137" i="13"/>
  <c r="CV63" i="13"/>
  <c r="AZ62" i="13"/>
  <c r="BQ62" i="13" s="1"/>
  <c r="CQ63" i="13" s="1"/>
  <c r="CQ64" i="13"/>
  <c r="AH140" i="13"/>
  <c r="BL139" i="13"/>
  <c r="BK139" i="13"/>
  <c r="CA139" i="13" s="1"/>
  <c r="CM139" i="13" s="1"/>
  <c r="AI139" i="13"/>
  <c r="X193" i="11"/>
  <c r="W194" i="11"/>
  <c r="Z190" i="11"/>
  <c r="AB189" i="11"/>
  <c r="AA191" i="11"/>
  <c r="AC190" i="11"/>
  <c r="AH141" i="13" l="1"/>
  <c r="BL140" i="13"/>
  <c r="BK140" i="13"/>
  <c r="CA140" i="13" s="1"/>
  <c r="CM140" i="13" s="1"/>
  <c r="AI140" i="13"/>
  <c r="CR138" i="13"/>
  <c r="CF138" i="13"/>
  <c r="CQ138" i="13"/>
  <c r="CE138" i="13"/>
  <c r="BX60" i="13"/>
  <c r="BW60" i="13"/>
  <c r="AW59" i="13"/>
  <c r="AX60" i="13"/>
  <c r="AZ139" i="13"/>
  <c r="BQ139" i="13" s="1"/>
  <c r="AY139" i="13"/>
  <c r="BT139" i="13" s="1"/>
  <c r="CH139" i="13" s="1"/>
  <c r="CT139" i="13" s="1"/>
  <c r="BW140" i="13"/>
  <c r="CV140" i="13" s="1"/>
  <c r="AW141" i="13"/>
  <c r="AX140" i="13"/>
  <c r="BX140" i="13"/>
  <c r="CR63" i="13"/>
  <c r="AH59" i="13"/>
  <c r="BL60" i="13"/>
  <c r="BK60" i="13"/>
  <c r="CA61" i="13" s="1"/>
  <c r="CM61" i="13" s="1"/>
  <c r="AI60" i="13"/>
  <c r="AJ61" i="13" s="1"/>
  <c r="BS61" i="13" s="1"/>
  <c r="CG61" i="13" s="1"/>
  <c r="CS61" i="13" s="1"/>
  <c r="BO139" i="13"/>
  <c r="AJ139" i="13"/>
  <c r="BS139" i="13" s="1"/>
  <c r="CG139" i="13" s="1"/>
  <c r="CS139" i="13" s="1"/>
  <c r="BN139" i="13"/>
  <c r="CC139" i="13" s="1"/>
  <c r="CO139" i="13" s="1"/>
  <c r="DV139" i="13"/>
  <c r="DW139" i="13" s="1"/>
  <c r="BB139" i="13"/>
  <c r="BR139" i="13" s="1"/>
  <c r="DR139" i="13"/>
  <c r="BG139" i="13"/>
  <c r="BM139" i="13"/>
  <c r="CB139" i="13" s="1"/>
  <c r="CN139" i="13" s="1"/>
  <c r="BF139" i="13"/>
  <c r="AK139" i="13"/>
  <c r="BY139" i="13" s="1"/>
  <c r="CC63" i="13"/>
  <c r="CO63" i="13" s="1"/>
  <c r="AZ61" i="13"/>
  <c r="BQ61" i="13" s="1"/>
  <c r="AY61" i="13"/>
  <c r="BT61" i="13" s="1"/>
  <c r="CH61" i="13" s="1"/>
  <c r="CT61" i="13" s="1"/>
  <c r="CB63" i="13"/>
  <c r="CN63" i="13" s="1"/>
  <c r="BN61" i="13"/>
  <c r="CC62" i="13" s="1"/>
  <c r="CO62" i="13" s="1"/>
  <c r="DV61" i="13"/>
  <c r="BB61" i="13"/>
  <c r="BR61" i="13" s="1"/>
  <c r="DR61" i="13"/>
  <c r="BG61" i="13"/>
  <c r="BO61" i="13"/>
  <c r="BF61" i="13"/>
  <c r="BM61" i="13"/>
  <c r="AK61" i="13"/>
  <c r="BY61" i="13" s="1"/>
  <c r="CV61" i="13"/>
  <c r="AJ62" i="13"/>
  <c r="BS62" i="13" s="1"/>
  <c r="CG62" i="13" s="1"/>
  <c r="CS62" i="13" s="1"/>
  <c r="CE63" i="13"/>
  <c r="AC191" i="11"/>
  <c r="AA192" i="11"/>
  <c r="Z191" i="11"/>
  <c r="AB190" i="11"/>
  <c r="X194" i="11"/>
  <c r="W195" i="11"/>
  <c r="AI59" i="13" l="1"/>
  <c r="AJ60" i="13" s="1"/>
  <c r="BS60" i="13" s="1"/>
  <c r="CG60" i="13" s="1"/>
  <c r="CS60" i="13" s="1"/>
  <c r="BL59" i="13"/>
  <c r="BK59" i="13"/>
  <c r="CA60" i="13" s="1"/>
  <c r="CM60" i="13" s="1"/>
  <c r="AH58" i="13"/>
  <c r="CQ139" i="13"/>
  <c r="CE139" i="13"/>
  <c r="CE62" i="13"/>
  <c r="CQ62" i="13"/>
  <c r="CB62" i="13"/>
  <c r="CN62" i="13" s="1"/>
  <c r="BO140" i="13"/>
  <c r="AJ140" i="13"/>
  <c r="BS140" i="13" s="1"/>
  <c r="CG140" i="13" s="1"/>
  <c r="CS140" i="13" s="1"/>
  <c r="BN140" i="13"/>
  <c r="CC140" i="13" s="1"/>
  <c r="CO140" i="13" s="1"/>
  <c r="BM140" i="13"/>
  <c r="CB140" i="13" s="1"/>
  <c r="CN140" i="13" s="1"/>
  <c r="DV140" i="13"/>
  <c r="DW140" i="13" s="1"/>
  <c r="BB140" i="13"/>
  <c r="BR140" i="13" s="1"/>
  <c r="DR140" i="13"/>
  <c r="BG140" i="13"/>
  <c r="BF140" i="13"/>
  <c r="AK140" i="13"/>
  <c r="BY140" i="13" s="1"/>
  <c r="DW62" i="13"/>
  <c r="CF62" i="13"/>
  <c r="AZ60" i="13"/>
  <c r="BQ60" i="13" s="1"/>
  <c r="CE61" i="13" s="1"/>
  <c r="CF139" i="13"/>
  <c r="CR139" i="13"/>
  <c r="BG60" i="13"/>
  <c r="BO60" i="13"/>
  <c r="BN60" i="13"/>
  <c r="DV60" i="13"/>
  <c r="BB60" i="13"/>
  <c r="BR60" i="13" s="1"/>
  <c r="CR61" i="13" s="1"/>
  <c r="DR60" i="13"/>
  <c r="BF60" i="13"/>
  <c r="BM60" i="13"/>
  <c r="AK60" i="13"/>
  <c r="BY60" i="13" s="1"/>
  <c r="CR62" i="13"/>
  <c r="AW58" i="13"/>
  <c r="BX59" i="13"/>
  <c r="BW59" i="13"/>
  <c r="AX59" i="13"/>
  <c r="AZ140" i="13"/>
  <c r="BQ140" i="13" s="1"/>
  <c r="AY140" i="13"/>
  <c r="BT140" i="13" s="1"/>
  <c r="CH140" i="13" s="1"/>
  <c r="CT140" i="13" s="1"/>
  <c r="AH142" i="13"/>
  <c r="BL141" i="13"/>
  <c r="BK141" i="13"/>
  <c r="CA141" i="13" s="1"/>
  <c r="CM141" i="13" s="1"/>
  <c r="AI141" i="13"/>
  <c r="AW142" i="13"/>
  <c r="BW141" i="13"/>
  <c r="CV141" i="13" s="1"/>
  <c r="BX141" i="13"/>
  <c r="AX141" i="13"/>
  <c r="X195" i="11"/>
  <c r="W196" i="11"/>
  <c r="AB191" i="11"/>
  <c r="Z192" i="11"/>
  <c r="AC192" i="11"/>
  <c r="AA193" i="11"/>
  <c r="CQ61" i="13" l="1"/>
  <c r="AW143" i="13"/>
  <c r="BX142" i="13"/>
  <c r="BW142" i="13"/>
  <c r="CV142" i="13" s="1"/>
  <c r="AX142" i="13"/>
  <c r="BX58" i="13"/>
  <c r="BW58" i="13"/>
  <c r="AW57" i="13"/>
  <c r="AX58" i="13"/>
  <c r="CQ140" i="13"/>
  <c r="CE140" i="13"/>
  <c r="BL58" i="13"/>
  <c r="BK58" i="13"/>
  <c r="AH57" i="13"/>
  <c r="AI58" i="13"/>
  <c r="BO141" i="13"/>
  <c r="AJ141" i="13"/>
  <c r="BS141" i="13" s="1"/>
  <c r="CG141" i="13" s="1"/>
  <c r="CS141" i="13" s="1"/>
  <c r="BN141" i="13"/>
  <c r="CC141" i="13" s="1"/>
  <c r="CO141" i="13" s="1"/>
  <c r="BM141" i="13"/>
  <c r="CB141" i="13" s="1"/>
  <c r="CN141" i="13" s="1"/>
  <c r="BB141" i="13"/>
  <c r="BR141" i="13" s="1"/>
  <c r="DV141" i="13"/>
  <c r="DW141" i="13" s="1"/>
  <c r="DR141" i="13"/>
  <c r="BG141" i="13"/>
  <c r="BF141" i="13"/>
  <c r="AK141" i="13"/>
  <c r="BY141" i="13" s="1"/>
  <c r="DW61" i="13"/>
  <c r="CC61" i="13"/>
  <c r="CO61" i="13" s="1"/>
  <c r="AZ141" i="13"/>
  <c r="BQ141" i="13" s="1"/>
  <c r="AY141" i="13"/>
  <c r="BT141" i="13" s="1"/>
  <c r="CH141" i="13" s="1"/>
  <c r="CT141" i="13" s="1"/>
  <c r="AZ59" i="13"/>
  <c r="BQ59" i="13" s="1"/>
  <c r="AY59" i="13"/>
  <c r="BT59" i="13" s="1"/>
  <c r="CH59" i="13" s="1"/>
  <c r="CT59" i="13" s="1"/>
  <c r="BN59" i="13"/>
  <c r="DV59" i="13"/>
  <c r="BB59" i="13"/>
  <c r="BR59" i="13" s="1"/>
  <c r="CF60" i="13" s="1"/>
  <c r="DR59" i="13"/>
  <c r="BG59" i="13"/>
  <c r="BO59" i="13"/>
  <c r="AJ59" i="13"/>
  <c r="BS59" i="13" s="1"/>
  <c r="CG59" i="13" s="1"/>
  <c r="CS59" i="13" s="1"/>
  <c r="BF59" i="13"/>
  <c r="BM59" i="13"/>
  <c r="CB60" i="13" s="1"/>
  <c r="CN60" i="13" s="1"/>
  <c r="AK59" i="13"/>
  <c r="BY59" i="13" s="1"/>
  <c r="BK142" i="13"/>
  <c r="CA142" i="13" s="1"/>
  <c r="CM142" i="13" s="1"/>
  <c r="AH143" i="13"/>
  <c r="BL142" i="13"/>
  <c r="AI142" i="13"/>
  <c r="CV59" i="13"/>
  <c r="AY60" i="13"/>
  <c r="BT60" i="13" s="1"/>
  <c r="CH60" i="13" s="1"/>
  <c r="CT60" i="13" s="1"/>
  <c r="CB61" i="13"/>
  <c r="CN61" i="13" s="1"/>
  <c r="CV60" i="13"/>
  <c r="CQ60" i="13"/>
  <c r="CE60" i="13"/>
  <c r="CF140" i="13"/>
  <c r="CR140" i="13"/>
  <c r="CF61" i="13"/>
  <c r="AB192" i="11"/>
  <c r="Z193" i="11"/>
  <c r="AA194" i="11"/>
  <c r="AC193" i="11"/>
  <c r="W197" i="11"/>
  <c r="X196" i="11"/>
  <c r="CR60" i="13" l="1"/>
  <c r="BX57" i="13"/>
  <c r="BW57" i="13"/>
  <c r="AW56" i="13"/>
  <c r="AX57" i="13"/>
  <c r="CQ141" i="13"/>
  <c r="CE141" i="13"/>
  <c r="CR141" i="13"/>
  <c r="CF141" i="13"/>
  <c r="BN142" i="13"/>
  <c r="CC142" i="13" s="1"/>
  <c r="CO142" i="13" s="1"/>
  <c r="DR142" i="13"/>
  <c r="BG142" i="13"/>
  <c r="DV142" i="13"/>
  <c r="DW142" i="13" s="1"/>
  <c r="BF142" i="13"/>
  <c r="BB142" i="13"/>
  <c r="BR142" i="13" s="1"/>
  <c r="BO142" i="13"/>
  <c r="AJ142" i="13"/>
  <c r="BS142" i="13" s="1"/>
  <c r="CG142" i="13" s="1"/>
  <c r="CS142" i="13" s="1"/>
  <c r="BM142" i="13"/>
  <c r="CB142" i="13" s="1"/>
  <c r="CN142" i="13" s="1"/>
  <c r="AK142" i="13"/>
  <c r="BY142" i="13" s="1"/>
  <c r="CC60" i="13"/>
  <c r="CO60" i="13" s="1"/>
  <c r="BK143" i="13"/>
  <c r="CA143" i="13" s="1"/>
  <c r="CM143" i="13" s="1"/>
  <c r="AH144" i="13"/>
  <c r="BL143" i="13"/>
  <c r="AI143" i="13"/>
  <c r="AZ142" i="13"/>
  <c r="BQ142" i="13" s="1"/>
  <c r="AY142" i="13"/>
  <c r="BT142" i="13" s="1"/>
  <c r="CH142" i="13" s="1"/>
  <c r="CT142" i="13" s="1"/>
  <c r="BG58" i="13"/>
  <c r="BO58" i="13"/>
  <c r="BN58" i="13"/>
  <c r="DV58" i="13"/>
  <c r="BB58" i="13"/>
  <c r="BR58" i="13" s="1"/>
  <c r="CR59" i="13" s="1"/>
  <c r="DR58" i="13"/>
  <c r="BM58" i="13"/>
  <c r="BF58" i="13"/>
  <c r="AK58" i="13"/>
  <c r="BY58" i="13" s="1"/>
  <c r="DW60" i="13"/>
  <c r="CE59" i="13"/>
  <c r="CA59" i="13"/>
  <c r="CM59" i="13" s="1"/>
  <c r="BK57" i="13"/>
  <c r="CA58" i="13" s="1"/>
  <c r="CM58" i="13" s="1"/>
  <c r="BL57" i="13"/>
  <c r="AH56" i="13"/>
  <c r="AI57" i="13"/>
  <c r="AJ58" i="13" s="1"/>
  <c r="BS58" i="13" s="1"/>
  <c r="CG58" i="13" s="1"/>
  <c r="CS58" i="13" s="1"/>
  <c r="AZ58" i="13"/>
  <c r="BQ58" i="13" s="1"/>
  <c r="CQ59" i="13" s="1"/>
  <c r="AY58" i="13"/>
  <c r="BT58" i="13" s="1"/>
  <c r="CH58" i="13" s="1"/>
  <c r="CT58" i="13" s="1"/>
  <c r="AW144" i="13"/>
  <c r="BX143" i="13"/>
  <c r="BW143" i="13"/>
  <c r="CV143" i="13" s="1"/>
  <c r="AX143" i="13"/>
  <c r="X197" i="11"/>
  <c r="W198" i="11"/>
  <c r="AA195" i="11"/>
  <c r="AC194" i="11"/>
  <c r="Z194" i="11"/>
  <c r="AB193" i="11"/>
  <c r="CF59" i="13" l="1"/>
  <c r="AW145" i="13"/>
  <c r="BX144" i="13"/>
  <c r="BW144" i="13"/>
  <c r="CV144" i="13" s="1"/>
  <c r="AX144" i="13"/>
  <c r="BN143" i="13"/>
  <c r="CC143" i="13" s="1"/>
  <c r="CO143" i="13" s="1"/>
  <c r="DV143" i="13"/>
  <c r="DW143" i="13" s="1"/>
  <c r="DR143" i="13"/>
  <c r="BG143" i="13"/>
  <c r="BF143" i="13"/>
  <c r="BB143" i="13"/>
  <c r="BR143" i="13" s="1"/>
  <c r="BO143" i="13"/>
  <c r="BM143" i="13"/>
  <c r="CB143" i="13" s="1"/>
  <c r="CN143" i="13" s="1"/>
  <c r="AJ143" i="13"/>
  <c r="BS143" i="13" s="1"/>
  <c r="CG143" i="13" s="1"/>
  <c r="CS143" i="13" s="1"/>
  <c r="AK143" i="13"/>
  <c r="BY143" i="13" s="1"/>
  <c r="CC59" i="13"/>
  <c r="CO59" i="13" s="1"/>
  <c r="BW56" i="13"/>
  <c r="AW55" i="13"/>
  <c r="BX56" i="13"/>
  <c r="AX56" i="13"/>
  <c r="AY57" i="13" s="1"/>
  <c r="BT57" i="13" s="1"/>
  <c r="CH57" i="13" s="1"/>
  <c r="CT57" i="13" s="1"/>
  <c r="AH145" i="13"/>
  <c r="BL144" i="13"/>
  <c r="BK144" i="13"/>
  <c r="CA144" i="13" s="1"/>
  <c r="CM144" i="13" s="1"/>
  <c r="AI144" i="13"/>
  <c r="DV57" i="13"/>
  <c r="DR57" i="13"/>
  <c r="BG57" i="13"/>
  <c r="BO57" i="13"/>
  <c r="BN57" i="13"/>
  <c r="BB57" i="13"/>
  <c r="BR57" i="13" s="1"/>
  <c r="CR58" i="13" s="1"/>
  <c r="BM57" i="13"/>
  <c r="CB58" i="13" s="1"/>
  <c r="CN58" i="13" s="1"/>
  <c r="AK57" i="13"/>
  <c r="BY57" i="13" s="1"/>
  <c r="BF57" i="13"/>
  <c r="AI56" i="13"/>
  <c r="BL56" i="13"/>
  <c r="BK56" i="13"/>
  <c r="AH55" i="13"/>
  <c r="CB59" i="13"/>
  <c r="CN59" i="13" s="1"/>
  <c r="AZ143" i="13"/>
  <c r="BQ143" i="13" s="1"/>
  <c r="AY143" i="13"/>
  <c r="BT143" i="13" s="1"/>
  <c r="CH143" i="13" s="1"/>
  <c r="CT143" i="13" s="1"/>
  <c r="CE142" i="13"/>
  <c r="CQ142" i="13"/>
  <c r="CR142" i="13"/>
  <c r="CF142" i="13"/>
  <c r="CA57" i="13"/>
  <c r="CM57" i="13" s="1"/>
  <c r="DW58" i="13"/>
  <c r="CV58" i="13"/>
  <c r="DW59" i="13"/>
  <c r="AZ57" i="13"/>
  <c r="BQ57" i="13" s="1"/>
  <c r="Z195" i="11"/>
  <c r="AB194" i="11"/>
  <c r="AC195" i="11"/>
  <c r="AA196" i="11"/>
  <c r="X198" i="11"/>
  <c r="W199" i="11"/>
  <c r="CF58" i="13" l="1"/>
  <c r="CE143" i="13"/>
  <c r="CQ143" i="13"/>
  <c r="BN56" i="13"/>
  <c r="DV56" i="13"/>
  <c r="BB56" i="13"/>
  <c r="BR56" i="13" s="1"/>
  <c r="DR56" i="13"/>
  <c r="BO56" i="13"/>
  <c r="BM56" i="13"/>
  <c r="AK56" i="13"/>
  <c r="BY56" i="13" s="1"/>
  <c r="BG56" i="13"/>
  <c r="BF56" i="13"/>
  <c r="CR143" i="13"/>
  <c r="CF143" i="13"/>
  <c r="CC58" i="13"/>
  <c r="CO58" i="13" s="1"/>
  <c r="CE58" i="13"/>
  <c r="BW55" i="13"/>
  <c r="AW54" i="13"/>
  <c r="BX55" i="13"/>
  <c r="AX55" i="13"/>
  <c r="AZ144" i="13"/>
  <c r="BQ144" i="13" s="1"/>
  <c r="AY144" i="13"/>
  <c r="BT144" i="13" s="1"/>
  <c r="CH144" i="13" s="1"/>
  <c r="CT144" i="13" s="1"/>
  <c r="AJ57" i="13"/>
  <c r="BS57" i="13" s="1"/>
  <c r="CG57" i="13" s="1"/>
  <c r="CS57" i="13" s="1"/>
  <c r="CQ58" i="13"/>
  <c r="CV56" i="13"/>
  <c r="CV57" i="13"/>
  <c r="BN144" i="13"/>
  <c r="CC144" i="13" s="1"/>
  <c r="CO144" i="13" s="1"/>
  <c r="BM144" i="13"/>
  <c r="CB144" i="13" s="1"/>
  <c r="CN144" i="13" s="1"/>
  <c r="DV144" i="13"/>
  <c r="DW144" i="13" s="1"/>
  <c r="BB144" i="13"/>
  <c r="BR144" i="13" s="1"/>
  <c r="DR144" i="13"/>
  <c r="BG144" i="13"/>
  <c r="BO144" i="13"/>
  <c r="BF144" i="13"/>
  <c r="AJ144" i="13"/>
  <c r="BS144" i="13" s="1"/>
  <c r="CG144" i="13" s="1"/>
  <c r="CS144" i="13" s="1"/>
  <c r="AK144" i="13"/>
  <c r="BY144" i="13" s="1"/>
  <c r="AW146" i="13"/>
  <c r="BX145" i="13"/>
  <c r="BW145" i="13"/>
  <c r="CV145" i="13" s="1"/>
  <c r="AX145" i="13"/>
  <c r="BK55" i="13"/>
  <c r="CA56" i="13" s="1"/>
  <c r="CM56" i="13" s="1"/>
  <c r="AH54" i="13"/>
  <c r="BL55" i="13"/>
  <c r="AI55" i="13"/>
  <c r="CB57" i="13"/>
  <c r="CN57" i="13" s="1"/>
  <c r="CR57" i="13"/>
  <c r="CF57" i="13"/>
  <c r="AH146" i="13"/>
  <c r="BL145" i="13"/>
  <c r="BK145" i="13"/>
  <c r="CA145" i="13" s="1"/>
  <c r="CM145" i="13" s="1"/>
  <c r="AI145" i="13"/>
  <c r="AZ56" i="13"/>
  <c r="BQ56" i="13" s="1"/>
  <c r="CE57" i="13" s="1"/>
  <c r="AY56" i="13"/>
  <c r="BT56" i="13" s="1"/>
  <c r="CH56" i="13" s="1"/>
  <c r="CT56" i="13" s="1"/>
  <c r="X199" i="11"/>
  <c r="W200" i="11"/>
  <c r="AC196" i="11"/>
  <c r="AA197" i="11"/>
  <c r="AB195" i="11"/>
  <c r="Z196" i="11"/>
  <c r="BN145" i="13" l="1"/>
  <c r="CC145" i="13" s="1"/>
  <c r="CO145" i="13" s="1"/>
  <c r="BM145" i="13"/>
  <c r="CB145" i="13" s="1"/>
  <c r="CN145" i="13" s="1"/>
  <c r="DV145" i="13"/>
  <c r="DW145" i="13" s="1"/>
  <c r="BB145" i="13"/>
  <c r="BR145" i="13" s="1"/>
  <c r="DR145" i="13"/>
  <c r="BG145" i="13"/>
  <c r="BF145" i="13"/>
  <c r="AJ145" i="13"/>
  <c r="BS145" i="13" s="1"/>
  <c r="CG145" i="13" s="1"/>
  <c r="CS145" i="13" s="1"/>
  <c r="BO145" i="13"/>
  <c r="AK145" i="13"/>
  <c r="BY145" i="13" s="1"/>
  <c r="DR55" i="13"/>
  <c r="BO55" i="13"/>
  <c r="BN55" i="13"/>
  <c r="CC56" i="13" s="1"/>
  <c r="CO56" i="13" s="1"/>
  <c r="BB55" i="13"/>
  <c r="BR55" i="13" s="1"/>
  <c r="CR56" i="13" s="1"/>
  <c r="DV55" i="13"/>
  <c r="DW56" i="13" s="1"/>
  <c r="BM55" i="13"/>
  <c r="BG55" i="13"/>
  <c r="AK55" i="13"/>
  <c r="BY55" i="13" s="1"/>
  <c r="BF55" i="13"/>
  <c r="AW147" i="13"/>
  <c r="BX146" i="13"/>
  <c r="BW146" i="13"/>
  <c r="CV146" i="13" s="1"/>
  <c r="AX146" i="13"/>
  <c r="CE144" i="13"/>
  <c r="CQ144" i="13"/>
  <c r="AZ55" i="13"/>
  <c r="BQ55" i="13" s="1"/>
  <c r="CE56" i="13" s="1"/>
  <c r="BL54" i="13"/>
  <c r="AH53" i="13"/>
  <c r="AI54" i="13"/>
  <c r="AJ55" i="13" s="1"/>
  <c r="BS55" i="13" s="1"/>
  <c r="CG55" i="13" s="1"/>
  <c r="CS55" i="13" s="1"/>
  <c r="BK54" i="13"/>
  <c r="CA55" i="13" s="1"/>
  <c r="CM55" i="13" s="1"/>
  <c r="AI146" i="13"/>
  <c r="AH147" i="13"/>
  <c r="BL146" i="13"/>
  <c r="BK146" i="13"/>
  <c r="CA146" i="13" s="1"/>
  <c r="CM146" i="13" s="1"/>
  <c r="BX54" i="13"/>
  <c r="BW54" i="13"/>
  <c r="CV55" i="13" s="1"/>
  <c r="AW53" i="13"/>
  <c r="AX54" i="13"/>
  <c r="CB56" i="13"/>
  <c r="CN56" i="13" s="1"/>
  <c r="CC57" i="13"/>
  <c r="CO57" i="13" s="1"/>
  <c r="AZ145" i="13"/>
  <c r="BQ145" i="13" s="1"/>
  <c r="AY145" i="13"/>
  <c r="BT145" i="13" s="1"/>
  <c r="CH145" i="13" s="1"/>
  <c r="CT145" i="13" s="1"/>
  <c r="DW57" i="13"/>
  <c r="CR144" i="13"/>
  <c r="CF144" i="13"/>
  <c r="AJ56" i="13"/>
  <c r="BS56" i="13" s="1"/>
  <c r="CG56" i="13" s="1"/>
  <c r="CS56" i="13" s="1"/>
  <c r="CQ57" i="13"/>
  <c r="AB196" i="11"/>
  <c r="Z197" i="11"/>
  <c r="AA198" i="11"/>
  <c r="AC197" i="11"/>
  <c r="W201" i="11"/>
  <c r="X200" i="11"/>
  <c r="CF56" i="13" l="1"/>
  <c r="CQ56" i="13"/>
  <c r="AZ146" i="13"/>
  <c r="BQ146" i="13" s="1"/>
  <c r="AY146" i="13"/>
  <c r="BT146" i="13" s="1"/>
  <c r="CH146" i="13" s="1"/>
  <c r="CT146" i="13" s="1"/>
  <c r="CR145" i="13"/>
  <c r="CF145" i="13"/>
  <c r="DV54" i="13"/>
  <c r="BB54" i="13"/>
  <c r="BR54" i="13" s="1"/>
  <c r="CR55" i="13" s="1"/>
  <c r="BO54" i="13"/>
  <c r="BN54" i="13"/>
  <c r="BM54" i="13"/>
  <c r="CB55" i="13" s="1"/>
  <c r="CN55" i="13" s="1"/>
  <c r="DR54" i="13"/>
  <c r="BG54" i="13"/>
  <c r="BF54" i="13"/>
  <c r="AK54" i="13"/>
  <c r="BY54" i="13" s="1"/>
  <c r="AW148" i="13"/>
  <c r="BX147" i="13"/>
  <c r="BW147" i="13"/>
  <c r="CV147" i="13" s="1"/>
  <c r="AX147" i="13"/>
  <c r="CF55" i="13"/>
  <c r="CE145" i="13"/>
  <c r="CQ145" i="13"/>
  <c r="AI147" i="13"/>
  <c r="AH148" i="13"/>
  <c r="BL147" i="13"/>
  <c r="BK147" i="13"/>
  <c r="CA147" i="13" s="1"/>
  <c r="CM147" i="13" s="1"/>
  <c r="BL53" i="13"/>
  <c r="AH52" i="13"/>
  <c r="BK53" i="13"/>
  <c r="AI53" i="13"/>
  <c r="AZ54" i="13"/>
  <c r="BQ54" i="13" s="1"/>
  <c r="CE55" i="13" s="1"/>
  <c r="BN146" i="13"/>
  <c r="CC146" i="13" s="1"/>
  <c r="CO146" i="13" s="1"/>
  <c r="BM146" i="13"/>
  <c r="CB146" i="13" s="1"/>
  <c r="CN146" i="13" s="1"/>
  <c r="DV146" i="13"/>
  <c r="DW146" i="13" s="1"/>
  <c r="BB146" i="13"/>
  <c r="BR146" i="13" s="1"/>
  <c r="DR146" i="13"/>
  <c r="BG146" i="13"/>
  <c r="BF146" i="13"/>
  <c r="AJ146" i="13"/>
  <c r="BS146" i="13" s="1"/>
  <c r="CG146" i="13" s="1"/>
  <c r="CS146" i="13" s="1"/>
  <c r="BO146" i="13"/>
  <c r="AK146" i="13"/>
  <c r="BY146" i="13" s="1"/>
  <c r="AW52" i="13"/>
  <c r="BX53" i="13"/>
  <c r="BW53" i="13"/>
  <c r="AX53" i="13"/>
  <c r="AY55" i="13"/>
  <c r="BT55" i="13" s="1"/>
  <c r="CH55" i="13" s="1"/>
  <c r="CT55" i="13" s="1"/>
  <c r="X201" i="11"/>
  <c r="W202" i="11"/>
  <c r="AA199" i="11"/>
  <c r="AC198" i="11"/>
  <c r="Z198" i="11"/>
  <c r="AB197" i="11"/>
  <c r="BN147" i="13" l="1"/>
  <c r="CC147" i="13" s="1"/>
  <c r="CO147" i="13" s="1"/>
  <c r="BM147" i="13"/>
  <c r="CB147" i="13" s="1"/>
  <c r="CN147" i="13" s="1"/>
  <c r="DV147" i="13"/>
  <c r="DW147" i="13" s="1"/>
  <c r="BB147" i="13"/>
  <c r="BR147" i="13" s="1"/>
  <c r="DR147" i="13"/>
  <c r="BG147" i="13"/>
  <c r="BF147" i="13"/>
  <c r="AJ147" i="13"/>
  <c r="BS147" i="13" s="1"/>
  <c r="CG147" i="13" s="1"/>
  <c r="CS147" i="13" s="1"/>
  <c r="BO147" i="13"/>
  <c r="AK147" i="13"/>
  <c r="BY147" i="13" s="1"/>
  <c r="AZ53" i="13"/>
  <c r="BQ53" i="13" s="1"/>
  <c r="CQ54" i="13" s="1"/>
  <c r="DV53" i="13"/>
  <c r="DW54" i="13" s="1"/>
  <c r="BB53" i="13"/>
  <c r="BR53" i="13" s="1"/>
  <c r="BO53" i="13"/>
  <c r="BN53" i="13"/>
  <c r="BG53" i="13"/>
  <c r="DR53" i="13"/>
  <c r="BM53" i="13"/>
  <c r="BF53" i="13"/>
  <c r="AK53" i="13"/>
  <c r="BY53" i="13" s="1"/>
  <c r="BX148" i="13"/>
  <c r="BW148" i="13"/>
  <c r="CV148" i="13" s="1"/>
  <c r="AX148" i="13"/>
  <c r="AH51" i="13"/>
  <c r="BL52" i="13"/>
  <c r="AI52" i="13"/>
  <c r="BK52" i="13"/>
  <c r="CA53" i="13" s="1"/>
  <c r="CM53" i="13" s="1"/>
  <c r="CQ55" i="13"/>
  <c r="BX52" i="13"/>
  <c r="BW52" i="13"/>
  <c r="AW51" i="13"/>
  <c r="AX52" i="13"/>
  <c r="AY54" i="13"/>
  <c r="BT54" i="13" s="1"/>
  <c r="CH54" i="13" s="1"/>
  <c r="CT54" i="13" s="1"/>
  <c r="CC54" i="13"/>
  <c r="CO54" i="13" s="1"/>
  <c r="DW55" i="13"/>
  <c r="CV54" i="13"/>
  <c r="CR146" i="13"/>
  <c r="CF146" i="13"/>
  <c r="AJ54" i="13"/>
  <c r="BS54" i="13" s="1"/>
  <c r="CG54" i="13" s="1"/>
  <c r="CS54" i="13" s="1"/>
  <c r="CA54" i="13"/>
  <c r="CM54" i="13" s="1"/>
  <c r="CE146" i="13"/>
  <c r="CQ146" i="13"/>
  <c r="CC55" i="13"/>
  <c r="CO55" i="13" s="1"/>
  <c r="AI148" i="13"/>
  <c r="BL148" i="13"/>
  <c r="BK148" i="13"/>
  <c r="CA148" i="13" s="1"/>
  <c r="CM148" i="13" s="1"/>
  <c r="AZ147" i="13"/>
  <c r="BQ147" i="13" s="1"/>
  <c r="AY147" i="13"/>
  <c r="BT147" i="13" s="1"/>
  <c r="CH147" i="13" s="1"/>
  <c r="CT147" i="13" s="1"/>
  <c r="CR54" i="13"/>
  <c r="CF54" i="13"/>
  <c r="Z199" i="11"/>
  <c r="AB198" i="11"/>
  <c r="AC199" i="11"/>
  <c r="AA200" i="11"/>
  <c r="X202" i="11"/>
  <c r="W203" i="11"/>
  <c r="CE54" i="13" l="1"/>
  <c r="BN148" i="13"/>
  <c r="CC148" i="13" s="1"/>
  <c r="CO148" i="13" s="1"/>
  <c r="BM148" i="13"/>
  <c r="CB148" i="13" s="1"/>
  <c r="CN148" i="13" s="1"/>
  <c r="DV148" i="13"/>
  <c r="DW148" i="13" s="1"/>
  <c r="BB148" i="13"/>
  <c r="BR148" i="13" s="1"/>
  <c r="DR148" i="13"/>
  <c r="BG148" i="13"/>
  <c r="BO148" i="13"/>
  <c r="BF148" i="13"/>
  <c r="AJ148" i="13"/>
  <c r="BS148" i="13" s="1"/>
  <c r="CG148" i="13" s="1"/>
  <c r="AK148" i="13"/>
  <c r="BY148" i="13" s="1"/>
  <c r="BG52" i="13"/>
  <c r="BO52" i="13"/>
  <c r="DV52" i="13"/>
  <c r="DW53" i="13" s="1"/>
  <c r="DR52" i="13"/>
  <c r="BN52" i="13"/>
  <c r="CC53" i="13" s="1"/>
  <c r="CO53" i="13" s="1"/>
  <c r="BB52" i="13"/>
  <c r="BR52" i="13" s="1"/>
  <c r="CF53" i="13" s="1"/>
  <c r="BM52" i="13"/>
  <c r="CB53" i="13" s="1"/>
  <c r="CN53" i="13" s="1"/>
  <c r="BF52" i="13"/>
  <c r="AK52" i="13"/>
  <c r="BY52" i="13" s="1"/>
  <c r="CR147" i="13"/>
  <c r="CF147" i="13"/>
  <c r="AZ52" i="13"/>
  <c r="BQ52" i="13" s="1"/>
  <c r="BL51" i="13"/>
  <c r="BK51" i="13"/>
  <c r="AI51" i="13"/>
  <c r="AJ52" i="13" s="1"/>
  <c r="BS52" i="13" s="1"/>
  <c r="CG52" i="13" s="1"/>
  <c r="CS52" i="13" s="1"/>
  <c r="AH50" i="13"/>
  <c r="AW50" i="13"/>
  <c r="BX51" i="13"/>
  <c r="BW51" i="13"/>
  <c r="CV52" i="13" s="1"/>
  <c r="AX51" i="13"/>
  <c r="AY52" i="13" s="1"/>
  <c r="BT52" i="13" s="1"/>
  <c r="CH52" i="13" s="1"/>
  <c r="CT52" i="13" s="1"/>
  <c r="CV53" i="13"/>
  <c r="CE147" i="13"/>
  <c r="CQ147" i="13"/>
  <c r="CB54" i="13"/>
  <c r="CN54" i="13" s="1"/>
  <c r="AJ53" i="13"/>
  <c r="BS53" i="13" s="1"/>
  <c r="CG53" i="13" s="1"/>
  <c r="CS53" i="13" s="1"/>
  <c r="AZ148" i="13"/>
  <c r="BQ148" i="13" s="1"/>
  <c r="AY148" i="13"/>
  <c r="BT148" i="13" s="1"/>
  <c r="CH148" i="13" s="1"/>
  <c r="CT148" i="13" s="1"/>
  <c r="AY53" i="13"/>
  <c r="BT53" i="13" s="1"/>
  <c r="CH53" i="13" s="1"/>
  <c r="CT53" i="13" s="1"/>
  <c r="CA52" i="13"/>
  <c r="CM52" i="13" s="1"/>
  <c r="CQ53" i="13"/>
  <c r="CE53" i="13"/>
  <c r="X203" i="11"/>
  <c r="W204" i="11"/>
  <c r="AC200" i="11"/>
  <c r="AA201" i="11"/>
  <c r="AB199" i="11"/>
  <c r="Z200" i="11"/>
  <c r="CR53" i="13" l="1"/>
  <c r="CR148" i="13"/>
  <c r="CF148" i="13"/>
  <c r="CE148" i="13"/>
  <c r="CQ148" i="13"/>
  <c r="AZ51" i="13"/>
  <c r="BQ51" i="13" s="1"/>
  <c r="AH49" i="13"/>
  <c r="BL50" i="13"/>
  <c r="BK50" i="13"/>
  <c r="CA51" i="13" s="1"/>
  <c r="CM51" i="13" s="1"/>
  <c r="AI50" i="13"/>
  <c r="AJ51" i="13" s="1"/>
  <c r="BS51" i="13" s="1"/>
  <c r="CG51" i="13" s="1"/>
  <c r="CS51" i="13" s="1"/>
  <c r="CG150" i="13"/>
  <c r="CS148" i="13"/>
  <c r="DV51" i="13"/>
  <c r="DW52" i="13" s="1"/>
  <c r="BB51" i="13"/>
  <c r="BR51" i="13" s="1"/>
  <c r="DR51" i="13"/>
  <c r="BG51" i="13"/>
  <c r="BO51" i="13"/>
  <c r="BN51" i="13"/>
  <c r="CC52" i="13" s="1"/>
  <c r="CO52" i="13" s="1"/>
  <c r="BF51" i="13"/>
  <c r="BM51" i="13"/>
  <c r="AK51" i="13"/>
  <c r="BY51" i="13" s="1"/>
  <c r="BX50" i="13"/>
  <c r="BW50" i="13"/>
  <c r="AW49" i="13"/>
  <c r="AX50" i="13"/>
  <c r="AY51" i="13" s="1"/>
  <c r="BT51" i="13" s="1"/>
  <c r="CH51" i="13" s="1"/>
  <c r="CT51" i="13" s="1"/>
  <c r="AB200" i="11"/>
  <c r="Z201" i="11"/>
  <c r="AA202" i="11"/>
  <c r="AC201" i="11"/>
  <c r="W205" i="11"/>
  <c r="X204" i="11"/>
  <c r="BK49" i="13" l="1"/>
  <c r="CA50" i="13" s="1"/>
  <c r="CM50" i="13" s="1"/>
  <c r="BL49" i="13"/>
  <c r="AI49" i="13"/>
  <c r="AJ50" i="13" s="1"/>
  <c r="BS50" i="13" s="1"/>
  <c r="CG50" i="13" s="1"/>
  <c r="CS50" i="13" s="1"/>
  <c r="AH48" i="13"/>
  <c r="CE52" i="13"/>
  <c r="CB52" i="13"/>
  <c r="CN52" i="13" s="1"/>
  <c r="CQ52" i="13"/>
  <c r="AZ50" i="13"/>
  <c r="BQ50" i="13" s="1"/>
  <c r="AY50" i="13"/>
  <c r="BT50" i="13" s="1"/>
  <c r="CH50" i="13" s="1"/>
  <c r="CT50" i="13" s="1"/>
  <c r="BG50" i="13"/>
  <c r="BO50" i="13"/>
  <c r="DV50" i="13"/>
  <c r="DW51" i="13" s="1"/>
  <c r="DR50" i="13"/>
  <c r="BN50" i="13"/>
  <c r="CC51" i="13" s="1"/>
  <c r="CO51" i="13" s="1"/>
  <c r="BB50" i="13"/>
  <c r="BR50" i="13" s="1"/>
  <c r="AK50" i="13"/>
  <c r="BY50" i="13" s="1"/>
  <c r="BF50" i="13"/>
  <c r="BM50" i="13"/>
  <c r="CB51" i="13" s="1"/>
  <c r="CN51" i="13" s="1"/>
  <c r="BX49" i="13"/>
  <c r="BW49" i="13"/>
  <c r="CV50" i="13" s="1"/>
  <c r="AX49" i="13"/>
  <c r="AW48" i="13"/>
  <c r="CF52" i="13"/>
  <c r="CR52" i="13"/>
  <c r="CV51" i="13"/>
  <c r="X205" i="11"/>
  <c r="W206" i="11"/>
  <c r="AA203" i="11"/>
  <c r="AC202" i="11"/>
  <c r="Z202" i="11"/>
  <c r="AB201" i="11"/>
  <c r="BK48" i="13" l="1"/>
  <c r="CA49" i="13" s="1"/>
  <c r="CM49" i="13" s="1"/>
  <c r="AH47" i="13"/>
  <c r="BL48" i="13"/>
  <c r="AI48" i="13"/>
  <c r="DR49" i="13"/>
  <c r="BO49" i="13"/>
  <c r="BN49" i="13"/>
  <c r="BM49" i="13"/>
  <c r="BB49" i="13"/>
  <c r="BR49" i="13" s="1"/>
  <c r="CR50" i="13" s="1"/>
  <c r="BG49" i="13"/>
  <c r="DV49" i="13"/>
  <c r="DW50" i="13" s="1"/>
  <c r="BF49" i="13"/>
  <c r="AK49" i="13"/>
  <c r="BY49" i="13" s="1"/>
  <c r="CQ51" i="13"/>
  <c r="AW47" i="13"/>
  <c r="AX48" i="13"/>
  <c r="AY49" i="13" s="1"/>
  <c r="BT49" i="13" s="1"/>
  <c r="CH49" i="13" s="1"/>
  <c r="CT49" i="13" s="1"/>
  <c r="BX48" i="13"/>
  <c r="BW48" i="13"/>
  <c r="CV49" i="13" s="1"/>
  <c r="CE51" i="13"/>
  <c r="AZ49" i="13"/>
  <c r="BQ49" i="13" s="1"/>
  <c r="CQ50" i="13" s="1"/>
  <c r="CC50" i="13"/>
  <c r="CO50" i="13" s="1"/>
  <c r="CR51" i="13"/>
  <c r="CF51" i="13"/>
  <c r="Z203" i="11"/>
  <c r="AB202" i="11"/>
  <c r="AC203" i="11"/>
  <c r="AA204" i="11"/>
  <c r="X206" i="11"/>
  <c r="W207" i="11"/>
  <c r="CF50" i="13" l="1"/>
  <c r="CR49" i="13"/>
  <c r="CB49" i="13"/>
  <c r="CN49" i="13" s="1"/>
  <c r="CB50" i="13"/>
  <c r="CN50" i="13" s="1"/>
  <c r="DV48" i="13"/>
  <c r="DR48" i="13"/>
  <c r="BG48" i="13"/>
  <c r="BO48" i="13"/>
  <c r="BF48" i="13"/>
  <c r="AJ48" i="13"/>
  <c r="BS48" i="13" s="1"/>
  <c r="CG48" i="13" s="1"/>
  <c r="CS48" i="13" s="1"/>
  <c r="BN48" i="13"/>
  <c r="BB48" i="13"/>
  <c r="BR48" i="13" s="1"/>
  <c r="CF49" i="13" s="1"/>
  <c r="BM48" i="13"/>
  <c r="AK48" i="13"/>
  <c r="BY48" i="13" s="1"/>
  <c r="AZ48" i="13"/>
  <c r="BQ48" i="13" s="1"/>
  <c r="BX47" i="13"/>
  <c r="BW47" i="13"/>
  <c r="AW46" i="13"/>
  <c r="AX47" i="13"/>
  <c r="BL47" i="13"/>
  <c r="BK47" i="13"/>
  <c r="AH46" i="13"/>
  <c r="AI47" i="13"/>
  <c r="AJ49" i="13"/>
  <c r="BS49" i="13" s="1"/>
  <c r="CG49" i="13" s="1"/>
  <c r="CS49" i="13" s="1"/>
  <c r="CE50" i="13"/>
  <c r="AB203" i="11"/>
  <c r="Z204" i="11"/>
  <c r="X207" i="11"/>
  <c r="W208" i="11"/>
  <c r="AC204" i="11"/>
  <c r="AA205" i="11"/>
  <c r="CQ49" i="13" l="1"/>
  <c r="AZ47" i="13"/>
  <c r="BQ47" i="13" s="1"/>
  <c r="CE49" i="13"/>
  <c r="AX46" i="13"/>
  <c r="BX46" i="13"/>
  <c r="BW46" i="13"/>
  <c r="AW45" i="13"/>
  <c r="CA48" i="13"/>
  <c r="CM48" i="13" s="1"/>
  <c r="CC49" i="13"/>
  <c r="CO49" i="13" s="1"/>
  <c r="DW49" i="13"/>
  <c r="BG47" i="13"/>
  <c r="BO47" i="13"/>
  <c r="BF47" i="13"/>
  <c r="BN47" i="13"/>
  <c r="BM47" i="13"/>
  <c r="DV47" i="13"/>
  <c r="DW48" i="13" s="1"/>
  <c r="BB47" i="13"/>
  <c r="BR47" i="13" s="1"/>
  <c r="CR48" i="13" s="1"/>
  <c r="DR47" i="13"/>
  <c r="AK47" i="13"/>
  <c r="BY47" i="13" s="1"/>
  <c r="CV48" i="13"/>
  <c r="BK46" i="13"/>
  <c r="AH45" i="13"/>
  <c r="BL46" i="13"/>
  <c r="AI46" i="13"/>
  <c r="AY48" i="13"/>
  <c r="BT48" i="13" s="1"/>
  <c r="CH48" i="13" s="1"/>
  <c r="CT48" i="13" s="1"/>
  <c r="AA206" i="11"/>
  <c r="AC205" i="11"/>
  <c r="W209" i="11"/>
  <c r="X208" i="11"/>
  <c r="AB204" i="11"/>
  <c r="Z205" i="11"/>
  <c r="CF48" i="13" l="1"/>
  <c r="AW44" i="13"/>
  <c r="BX45" i="13"/>
  <c r="BW45" i="13"/>
  <c r="AX45" i="13"/>
  <c r="AY46" i="13" s="1"/>
  <c r="BT46" i="13" s="1"/>
  <c r="CH46" i="13" s="1"/>
  <c r="CT46" i="13" s="1"/>
  <c r="DR46" i="13"/>
  <c r="BG46" i="13"/>
  <c r="BO46" i="13"/>
  <c r="BN46" i="13"/>
  <c r="BB46" i="13"/>
  <c r="BR46" i="13" s="1"/>
  <c r="CR47" i="13" s="1"/>
  <c r="DV46" i="13"/>
  <c r="DW47" i="13" s="1"/>
  <c r="BF46" i="13"/>
  <c r="AK46" i="13"/>
  <c r="BY46" i="13" s="1"/>
  <c r="BM46" i="13"/>
  <c r="CB48" i="13"/>
  <c r="CN48" i="13" s="1"/>
  <c r="AZ46" i="13"/>
  <c r="BQ46" i="13" s="1"/>
  <c r="CV47" i="13"/>
  <c r="CC48" i="13"/>
  <c r="CO48" i="13" s="1"/>
  <c r="AI45" i="13"/>
  <c r="AJ46" i="13" s="1"/>
  <c r="BS46" i="13" s="1"/>
  <c r="CG46" i="13" s="1"/>
  <c r="CS46" i="13" s="1"/>
  <c r="BL45" i="13"/>
  <c r="BK45" i="13"/>
  <c r="AH44" i="13"/>
  <c r="AJ47" i="13"/>
  <c r="BS47" i="13" s="1"/>
  <c r="CG47" i="13" s="1"/>
  <c r="CS47" i="13" s="1"/>
  <c r="CE48" i="13"/>
  <c r="CQ48" i="13"/>
  <c r="AY47" i="13"/>
  <c r="BT47" i="13" s="1"/>
  <c r="CH47" i="13" s="1"/>
  <c r="CT47" i="13" s="1"/>
  <c r="CA47" i="13"/>
  <c r="CM47" i="13" s="1"/>
  <c r="X209" i="11"/>
  <c r="W210" i="11"/>
  <c r="Z206" i="11"/>
  <c r="AB205" i="11"/>
  <c r="AA207" i="11"/>
  <c r="AC206" i="11"/>
  <c r="CF47" i="13" l="1"/>
  <c r="AH43" i="13"/>
  <c r="BL44" i="13"/>
  <c r="BK44" i="13"/>
  <c r="AI44" i="13"/>
  <c r="CE47" i="13"/>
  <c r="CQ47" i="13"/>
  <c r="AZ45" i="13"/>
  <c r="BQ45" i="13" s="1"/>
  <c r="BN45" i="13"/>
  <c r="DV45" i="13"/>
  <c r="BB45" i="13"/>
  <c r="BR45" i="13" s="1"/>
  <c r="CR46" i="13" s="1"/>
  <c r="DR45" i="13"/>
  <c r="BG45" i="13"/>
  <c r="BF45" i="13"/>
  <c r="BO45" i="13"/>
  <c r="BM45" i="13"/>
  <c r="AK45" i="13"/>
  <c r="BY45" i="13" s="1"/>
  <c r="CC47" i="13"/>
  <c r="CO47" i="13" s="1"/>
  <c r="CA46" i="13"/>
  <c r="CM46" i="13" s="1"/>
  <c r="CV46" i="13"/>
  <c r="BX44" i="13"/>
  <c r="BW44" i="13"/>
  <c r="CV45" i="13" s="1"/>
  <c r="AW43" i="13"/>
  <c r="AX44" i="13"/>
  <c r="CB47" i="13"/>
  <c r="CN47" i="13" s="1"/>
  <c r="AC207" i="11"/>
  <c r="AA208" i="11"/>
  <c r="Z207" i="11"/>
  <c r="AB206" i="11"/>
  <c r="X210" i="11"/>
  <c r="W211" i="11"/>
  <c r="CF46" i="13" l="1"/>
  <c r="BG44" i="13"/>
  <c r="BO44" i="13"/>
  <c r="BN44" i="13"/>
  <c r="DV44" i="13"/>
  <c r="BB44" i="13"/>
  <c r="BR44" i="13" s="1"/>
  <c r="CR45" i="13" s="1"/>
  <c r="DR44" i="13"/>
  <c r="BM44" i="13"/>
  <c r="CB45" i="13" s="1"/>
  <c r="CN45" i="13" s="1"/>
  <c r="BF44" i="13"/>
  <c r="AK44" i="13"/>
  <c r="BY44" i="13" s="1"/>
  <c r="AZ44" i="13"/>
  <c r="BQ44" i="13" s="1"/>
  <c r="CE45" i="13" s="1"/>
  <c r="CC45" i="13"/>
  <c r="CO45" i="13" s="1"/>
  <c r="CA45" i="13"/>
  <c r="CM45" i="13" s="1"/>
  <c r="AW42" i="13"/>
  <c r="BX43" i="13"/>
  <c r="BW43" i="13"/>
  <c r="AX43" i="13"/>
  <c r="AY44" i="13" s="1"/>
  <c r="BT44" i="13" s="1"/>
  <c r="CH44" i="13" s="1"/>
  <c r="CT44" i="13" s="1"/>
  <c r="AI43" i="13"/>
  <c r="AJ44" i="13" s="1"/>
  <c r="BS44" i="13" s="1"/>
  <c r="CG44" i="13" s="1"/>
  <c r="CS44" i="13" s="1"/>
  <c r="BL43" i="13"/>
  <c r="BK43" i="13"/>
  <c r="AH42" i="13"/>
  <c r="AY45" i="13"/>
  <c r="BT45" i="13" s="1"/>
  <c r="CH45" i="13" s="1"/>
  <c r="CT45" i="13" s="1"/>
  <c r="CC46" i="13"/>
  <c r="CO46" i="13" s="1"/>
  <c r="CE46" i="13"/>
  <c r="DW46" i="13"/>
  <c r="AJ45" i="13"/>
  <c r="BS45" i="13" s="1"/>
  <c r="CG45" i="13" s="1"/>
  <c r="CS45" i="13" s="1"/>
  <c r="CB46" i="13"/>
  <c r="CN46" i="13" s="1"/>
  <c r="CQ46" i="13"/>
  <c r="X211" i="11"/>
  <c r="W212" i="11"/>
  <c r="AB207" i="11"/>
  <c r="Z208" i="11"/>
  <c r="AC208" i="11"/>
  <c r="AA209" i="11"/>
  <c r="CF45" i="13" l="1"/>
  <c r="BL42" i="13"/>
  <c r="BK42" i="13"/>
  <c r="CA43" i="13" s="1"/>
  <c r="CM43" i="13" s="1"/>
  <c r="AH41" i="13"/>
  <c r="AI42" i="13"/>
  <c r="AJ43" i="13" s="1"/>
  <c r="BS43" i="13" s="1"/>
  <c r="CG43" i="13" s="1"/>
  <c r="CS43" i="13" s="1"/>
  <c r="BX42" i="13"/>
  <c r="AW41" i="13"/>
  <c r="BW42" i="13"/>
  <c r="CV43" i="13" s="1"/>
  <c r="AX42" i="13"/>
  <c r="BN43" i="13"/>
  <c r="DV43" i="13"/>
  <c r="BB43" i="13"/>
  <c r="BR43" i="13" s="1"/>
  <c r="CF44" i="13" s="1"/>
  <c r="DR43" i="13"/>
  <c r="BG43" i="13"/>
  <c r="BO43" i="13"/>
  <c r="BF43" i="13"/>
  <c r="BM43" i="13"/>
  <c r="CB44" i="13" s="1"/>
  <c r="CN44" i="13" s="1"/>
  <c r="AK43" i="13"/>
  <c r="BY43" i="13" s="1"/>
  <c r="AZ43" i="13"/>
  <c r="BQ43" i="13" s="1"/>
  <c r="AY43" i="13"/>
  <c r="BT43" i="13" s="1"/>
  <c r="CH43" i="13" s="1"/>
  <c r="CT43" i="13" s="1"/>
  <c r="CA44" i="13"/>
  <c r="CM44" i="13" s="1"/>
  <c r="CQ45" i="13"/>
  <c r="CV44" i="13"/>
  <c r="DW45" i="13"/>
  <c r="AA210" i="11"/>
  <c r="AC209" i="11"/>
  <c r="AB208" i="11"/>
  <c r="Z209" i="11"/>
  <c r="W213" i="11"/>
  <c r="X212" i="11"/>
  <c r="CR44" i="13" l="1"/>
  <c r="BG42" i="13"/>
  <c r="BN42" i="13"/>
  <c r="CC43" i="13" s="1"/>
  <c r="CO43" i="13" s="1"/>
  <c r="DV42" i="13"/>
  <c r="BB42" i="13"/>
  <c r="BR42" i="13" s="1"/>
  <c r="DR42" i="13"/>
  <c r="BO42" i="13"/>
  <c r="BF42" i="13"/>
  <c r="BM42" i="13"/>
  <c r="AK42" i="13"/>
  <c r="BY42" i="13" s="1"/>
  <c r="BL41" i="13"/>
  <c r="BK41" i="13"/>
  <c r="CA42" i="13" s="1"/>
  <c r="CM42" i="13" s="1"/>
  <c r="AH40" i="13"/>
  <c r="AI41" i="13"/>
  <c r="DW44" i="13"/>
  <c r="AZ42" i="13"/>
  <c r="BQ42" i="13" s="1"/>
  <c r="CE43" i="13" s="1"/>
  <c r="CE44" i="13"/>
  <c r="CC44" i="13"/>
  <c r="CO44" i="13" s="1"/>
  <c r="CQ44" i="13"/>
  <c r="BX41" i="13"/>
  <c r="BW41" i="13"/>
  <c r="CV42" i="13" s="1"/>
  <c r="AW40" i="13"/>
  <c r="AX41" i="13"/>
  <c r="X213" i="11"/>
  <c r="W214" i="11"/>
  <c r="Z210" i="11"/>
  <c r="AB209" i="11"/>
  <c r="AA211" i="11"/>
  <c r="AC210" i="11"/>
  <c r="AZ41" i="13" l="1"/>
  <c r="BQ41" i="13" s="1"/>
  <c r="CQ42" i="13" s="1"/>
  <c r="BW40" i="13"/>
  <c r="AW39" i="13"/>
  <c r="BX40" i="13"/>
  <c r="AX40" i="13"/>
  <c r="CV41" i="13"/>
  <c r="CQ43" i="13"/>
  <c r="CF43" i="13"/>
  <c r="AY42" i="13"/>
  <c r="BT42" i="13" s="1"/>
  <c r="CH42" i="13" s="1"/>
  <c r="CT42" i="13" s="1"/>
  <c r="DV41" i="13"/>
  <c r="BB41" i="13"/>
  <c r="BR41" i="13" s="1"/>
  <c r="CR42" i="13" s="1"/>
  <c r="DR41" i="13"/>
  <c r="BG41" i="13"/>
  <c r="BO41" i="13"/>
  <c r="BN41" i="13"/>
  <c r="BM41" i="13"/>
  <c r="BF41" i="13"/>
  <c r="AK41" i="13"/>
  <c r="BY41" i="13" s="1"/>
  <c r="AJ42" i="13"/>
  <c r="BS42" i="13" s="1"/>
  <c r="CG42" i="13" s="1"/>
  <c r="CS42" i="13" s="1"/>
  <c r="CR43" i="13"/>
  <c r="AI40" i="13"/>
  <c r="BL40" i="13"/>
  <c r="AH39" i="13"/>
  <c r="BK40" i="13"/>
  <c r="DW43" i="13"/>
  <c r="CB43" i="13"/>
  <c r="CN43" i="13" s="1"/>
  <c r="CA41" i="13"/>
  <c r="CM41" i="13" s="1"/>
  <c r="AC211" i="11"/>
  <c r="AA212" i="11"/>
  <c r="Z211" i="11"/>
  <c r="AB210" i="11"/>
  <c r="X214" i="11"/>
  <c r="W215" i="11"/>
  <c r="CE42" i="13" l="1"/>
  <c r="CF42" i="13"/>
  <c r="BO40" i="13"/>
  <c r="BF40" i="13"/>
  <c r="BN40" i="13"/>
  <c r="CC41" i="13" s="1"/>
  <c r="CO41" i="13" s="1"/>
  <c r="DV40" i="13"/>
  <c r="DW41" i="13" s="1"/>
  <c r="BB40" i="13"/>
  <c r="BR40" i="13" s="1"/>
  <c r="CF41" i="13" s="1"/>
  <c r="DR40" i="13"/>
  <c r="AK40" i="13"/>
  <c r="BY40" i="13" s="1"/>
  <c r="BM40" i="13"/>
  <c r="BG40" i="13"/>
  <c r="CB42" i="13"/>
  <c r="CN42" i="13" s="1"/>
  <c r="AJ41" i="13"/>
  <c r="BS41" i="13" s="1"/>
  <c r="CG41" i="13" s="1"/>
  <c r="CS41" i="13" s="1"/>
  <c r="DW42" i="13"/>
  <c r="AZ40" i="13"/>
  <c r="BQ40" i="13" s="1"/>
  <c r="AY41" i="13"/>
  <c r="BT41" i="13" s="1"/>
  <c r="CH41" i="13" s="1"/>
  <c r="CT41" i="13" s="1"/>
  <c r="BX39" i="13"/>
  <c r="AX39" i="13"/>
  <c r="BW39" i="13"/>
  <c r="AW38" i="13"/>
  <c r="BK39" i="13"/>
  <c r="CA40" i="13" s="1"/>
  <c r="CM40" i="13" s="1"/>
  <c r="BL39" i="13"/>
  <c r="AH38" i="13"/>
  <c r="AI39" i="13"/>
  <c r="CC42" i="13"/>
  <c r="CO42" i="13" s="1"/>
  <c r="CV40" i="13"/>
  <c r="X215" i="11"/>
  <c r="W216" i="11"/>
  <c r="AB211" i="11"/>
  <c r="Z212" i="11"/>
  <c r="AC212" i="11"/>
  <c r="AA213" i="11"/>
  <c r="CR41" i="13" l="1"/>
  <c r="BM39" i="13"/>
  <c r="DV39" i="13"/>
  <c r="DR39" i="13"/>
  <c r="BG39" i="13"/>
  <c r="BF39" i="13"/>
  <c r="BO39" i="13"/>
  <c r="BB39" i="13"/>
  <c r="BR39" i="13" s="1"/>
  <c r="CF40" i="13" s="1"/>
  <c r="BN39" i="13"/>
  <c r="AK39" i="13"/>
  <c r="BY39" i="13" s="1"/>
  <c r="AZ39" i="13"/>
  <c r="BQ39" i="13" s="1"/>
  <c r="AJ40" i="13"/>
  <c r="BS40" i="13" s="1"/>
  <c r="CG40" i="13" s="1"/>
  <c r="CS40" i="13" s="1"/>
  <c r="BL38" i="13"/>
  <c r="AH37" i="13"/>
  <c r="BK38" i="13"/>
  <c r="AI38" i="13"/>
  <c r="CE41" i="13"/>
  <c r="CQ41" i="13"/>
  <c r="BX38" i="13"/>
  <c r="AW37" i="13"/>
  <c r="BW38" i="13"/>
  <c r="CV39" i="13" s="1"/>
  <c r="AX38" i="13"/>
  <c r="CB40" i="13"/>
  <c r="CN40" i="13" s="1"/>
  <c r="CC40" i="13"/>
  <c r="CO40" i="13" s="1"/>
  <c r="CB41" i="13"/>
  <c r="CN41" i="13" s="1"/>
  <c r="AY40" i="13"/>
  <c r="BT40" i="13" s="1"/>
  <c r="CH40" i="13" s="1"/>
  <c r="CT40" i="13" s="1"/>
  <c r="AA214" i="11"/>
  <c r="AC213" i="11"/>
  <c r="AB212" i="11"/>
  <c r="Z213" i="11"/>
  <c r="W217" i="11"/>
  <c r="X216" i="11"/>
  <c r="CR40" i="13" l="1"/>
  <c r="AZ38" i="13"/>
  <c r="BQ38" i="13" s="1"/>
  <c r="CQ39" i="13" s="1"/>
  <c r="AY39" i="13"/>
  <c r="BT39" i="13" s="1"/>
  <c r="CH39" i="13" s="1"/>
  <c r="CT39" i="13" s="1"/>
  <c r="BN38" i="13"/>
  <c r="CC39" i="13" s="1"/>
  <c r="CO39" i="13" s="1"/>
  <c r="DV38" i="13"/>
  <c r="BB38" i="13"/>
  <c r="BR38" i="13" s="1"/>
  <c r="DR38" i="13"/>
  <c r="BG38" i="13"/>
  <c r="BF38" i="13"/>
  <c r="BO38" i="13"/>
  <c r="BM38" i="13"/>
  <c r="CB39" i="13" s="1"/>
  <c r="CN39" i="13" s="1"/>
  <c r="AK38" i="13"/>
  <c r="BY38" i="13" s="1"/>
  <c r="BW37" i="13"/>
  <c r="CV38" i="13" s="1"/>
  <c r="AW36" i="13"/>
  <c r="BX37" i="13"/>
  <c r="AX37" i="13"/>
  <c r="AY38" i="13" s="1"/>
  <c r="BT38" i="13" s="1"/>
  <c r="CH38" i="13" s="1"/>
  <c r="CT38" i="13" s="1"/>
  <c r="BL37" i="13"/>
  <c r="AH36" i="13"/>
  <c r="BK37" i="13"/>
  <c r="AI37" i="13"/>
  <c r="AJ38" i="13" s="1"/>
  <c r="BS38" i="13" s="1"/>
  <c r="CG38" i="13" s="1"/>
  <c r="CS38" i="13" s="1"/>
  <c r="CA39" i="13"/>
  <c r="CM39" i="13" s="1"/>
  <c r="AJ39" i="13"/>
  <c r="BS39" i="13" s="1"/>
  <c r="CG39" i="13" s="1"/>
  <c r="CS39" i="13" s="1"/>
  <c r="DW39" i="13"/>
  <c r="CE40" i="13"/>
  <c r="CF39" i="13"/>
  <c r="CR39" i="13"/>
  <c r="DW40" i="13"/>
  <c r="CQ40" i="13"/>
  <c r="X217" i="11"/>
  <c r="W218" i="11"/>
  <c r="Z214" i="11"/>
  <c r="AB213" i="11"/>
  <c r="AA215" i="11"/>
  <c r="AC214" i="11"/>
  <c r="CE39" i="13" l="1"/>
  <c r="BO37" i="13"/>
  <c r="DV37" i="13"/>
  <c r="BB37" i="13"/>
  <c r="BR37" i="13" s="1"/>
  <c r="CR38" i="13" s="1"/>
  <c r="DR37" i="13"/>
  <c r="BG37" i="13"/>
  <c r="BN37" i="13"/>
  <c r="CC38" i="13" s="1"/>
  <c r="CO38" i="13" s="1"/>
  <c r="BM37" i="13"/>
  <c r="BF37" i="13"/>
  <c r="AK37" i="13"/>
  <c r="BY37" i="13" s="1"/>
  <c r="BX36" i="13"/>
  <c r="BW36" i="13"/>
  <c r="AW35" i="13"/>
  <c r="AX36" i="13"/>
  <c r="BL36" i="13"/>
  <c r="BK36" i="13"/>
  <c r="AH35" i="13"/>
  <c r="AI36" i="13"/>
  <c r="AJ37" i="13" s="1"/>
  <c r="BS37" i="13" s="1"/>
  <c r="CG37" i="13" s="1"/>
  <c r="CS37" i="13" s="1"/>
  <c r="CA37" i="13"/>
  <c r="CM37" i="13" s="1"/>
  <c r="CV37" i="13"/>
  <c r="CA38" i="13"/>
  <c r="CM38" i="13" s="1"/>
  <c r="CF38" i="13"/>
  <c r="AZ37" i="13"/>
  <c r="BQ37" i="13" s="1"/>
  <c r="CE38" i="13" s="1"/>
  <c r="CB38" i="13"/>
  <c r="CN38" i="13" s="1"/>
  <c r="DW38" i="13"/>
  <c r="CQ38" i="13"/>
  <c r="AC215" i="11"/>
  <c r="AA216" i="11"/>
  <c r="Z215" i="11"/>
  <c r="AB214" i="11"/>
  <c r="X218" i="11"/>
  <c r="W219" i="11"/>
  <c r="AZ36" i="13" l="1"/>
  <c r="BQ36" i="13" s="1"/>
  <c r="BG36" i="13"/>
  <c r="BN36" i="13"/>
  <c r="CC37" i="13" s="1"/>
  <c r="CO37" i="13" s="1"/>
  <c r="BO36" i="13"/>
  <c r="DV36" i="13"/>
  <c r="DW37" i="13" s="1"/>
  <c r="DR36" i="13"/>
  <c r="BB36" i="13"/>
  <c r="BR36" i="13" s="1"/>
  <c r="BF36" i="13"/>
  <c r="BM36" i="13"/>
  <c r="CB37" i="13" s="1"/>
  <c r="CN37" i="13" s="1"/>
  <c r="AK36" i="13"/>
  <c r="BY36" i="13" s="1"/>
  <c r="BW35" i="13"/>
  <c r="CV36" i="13" s="1"/>
  <c r="AW34" i="13"/>
  <c r="BX35" i="13"/>
  <c r="AX35" i="13"/>
  <c r="AY37" i="13"/>
  <c r="BT37" i="13" s="1"/>
  <c r="CH37" i="13" s="1"/>
  <c r="CT37" i="13" s="1"/>
  <c r="BL35" i="13"/>
  <c r="BK35" i="13"/>
  <c r="CA36" i="13" s="1"/>
  <c r="CM36" i="13" s="1"/>
  <c r="AH34" i="13"/>
  <c r="AI35" i="13"/>
  <c r="CQ37" i="13"/>
  <c r="CE37" i="13"/>
  <c r="X219" i="11"/>
  <c r="W220" i="11"/>
  <c r="AB215" i="11"/>
  <c r="Z216" i="11"/>
  <c r="AC216" i="11"/>
  <c r="AA217" i="11"/>
  <c r="AZ35" i="13" l="1"/>
  <c r="BQ35" i="13" s="1"/>
  <c r="CE36" i="13" s="1"/>
  <c r="AY35" i="13"/>
  <c r="BT35" i="13" s="1"/>
  <c r="CH35" i="13" s="1"/>
  <c r="CT35" i="13" s="1"/>
  <c r="BX34" i="13"/>
  <c r="BW34" i="13"/>
  <c r="AW33" i="13"/>
  <c r="AX34" i="13"/>
  <c r="BO35" i="13"/>
  <c r="BN35" i="13"/>
  <c r="CC36" i="13" s="1"/>
  <c r="CO36" i="13" s="1"/>
  <c r="BM35" i="13"/>
  <c r="CB36" i="13" s="1"/>
  <c r="CN36" i="13" s="1"/>
  <c r="DV35" i="13"/>
  <c r="DW36" i="13" s="1"/>
  <c r="DR35" i="13"/>
  <c r="BG35" i="13"/>
  <c r="BB35" i="13"/>
  <c r="BR35" i="13" s="1"/>
  <c r="CF36" i="13" s="1"/>
  <c r="BF35" i="13"/>
  <c r="AK35" i="13"/>
  <c r="BY35" i="13" s="1"/>
  <c r="CV35" i="13"/>
  <c r="AJ36" i="13"/>
  <c r="BS36" i="13" s="1"/>
  <c r="CG36" i="13" s="1"/>
  <c r="CS36" i="13" s="1"/>
  <c r="AY36" i="13"/>
  <c r="BT36" i="13" s="1"/>
  <c r="CH36" i="13" s="1"/>
  <c r="CT36" i="13" s="1"/>
  <c r="AH33" i="13"/>
  <c r="BL34" i="13"/>
  <c r="AI34" i="13"/>
  <c r="AJ35" i="13" s="1"/>
  <c r="BS35" i="13" s="1"/>
  <c r="CG35" i="13" s="1"/>
  <c r="CS35" i="13" s="1"/>
  <c r="BK34" i="13"/>
  <c r="CR37" i="13"/>
  <c r="CA35" i="13"/>
  <c r="CM35" i="13" s="1"/>
  <c r="CF37" i="13"/>
  <c r="AA218" i="11"/>
  <c r="AC217" i="11"/>
  <c r="AB216" i="11"/>
  <c r="Z217" i="11"/>
  <c r="W221" i="11"/>
  <c r="X220" i="11"/>
  <c r="CQ36" i="13" l="1"/>
  <c r="CR36" i="13"/>
  <c r="AZ34" i="13"/>
  <c r="BQ34" i="13" s="1"/>
  <c r="BX33" i="13"/>
  <c r="AW32" i="13"/>
  <c r="BW33" i="13"/>
  <c r="AX33" i="13"/>
  <c r="AH32" i="13"/>
  <c r="BL33" i="13"/>
  <c r="AI33" i="13"/>
  <c r="AJ34" i="13" s="1"/>
  <c r="BS34" i="13" s="1"/>
  <c r="CG34" i="13" s="1"/>
  <c r="CS34" i="13" s="1"/>
  <c r="BK33" i="13"/>
  <c r="BG34" i="13"/>
  <c r="BO34" i="13"/>
  <c r="DV34" i="13"/>
  <c r="DR34" i="13"/>
  <c r="BN34" i="13"/>
  <c r="BB34" i="13"/>
  <c r="BR34" i="13" s="1"/>
  <c r="CR35" i="13" s="1"/>
  <c r="BM34" i="13"/>
  <c r="AK34" i="13"/>
  <c r="BY34" i="13" s="1"/>
  <c r="BF34" i="13"/>
  <c r="X221" i="11"/>
  <c r="W222" i="11"/>
  <c r="Z218" i="11"/>
  <c r="AB217" i="11"/>
  <c r="AA219" i="11"/>
  <c r="AC218" i="11"/>
  <c r="BX32" i="13" l="1"/>
  <c r="AW31" i="13"/>
  <c r="BW32" i="13"/>
  <c r="AX32" i="13"/>
  <c r="AY33" i="13" s="1"/>
  <c r="BT33" i="13" s="1"/>
  <c r="CH33" i="13" s="1"/>
  <c r="CT33" i="13" s="1"/>
  <c r="CF35" i="13"/>
  <c r="CC35" i="13"/>
  <c r="CO35" i="13" s="1"/>
  <c r="CE35" i="13"/>
  <c r="CB35" i="13"/>
  <c r="CN35" i="13" s="1"/>
  <c r="CV34" i="13"/>
  <c r="BG33" i="13"/>
  <c r="BO33" i="13"/>
  <c r="BN33" i="13"/>
  <c r="CC34" i="13" s="1"/>
  <c r="CO34" i="13" s="1"/>
  <c r="BB33" i="13"/>
  <c r="BR33" i="13" s="1"/>
  <c r="CR34" i="13" s="1"/>
  <c r="BM33" i="13"/>
  <c r="CB34" i="13" s="1"/>
  <c r="CN34" i="13" s="1"/>
  <c r="DV33" i="13"/>
  <c r="BF33" i="13"/>
  <c r="DR33" i="13"/>
  <c r="AK33" i="13"/>
  <c r="BY33" i="13" s="1"/>
  <c r="CA34" i="13"/>
  <c r="CM34" i="13" s="1"/>
  <c r="CQ35" i="13"/>
  <c r="BK32" i="13"/>
  <c r="CA33" i="13" s="1"/>
  <c r="CM33" i="13" s="1"/>
  <c r="AI32" i="13"/>
  <c r="AH31" i="13"/>
  <c r="BL32" i="13"/>
  <c r="AZ33" i="13"/>
  <c r="BQ33" i="13" s="1"/>
  <c r="CE34" i="13" s="1"/>
  <c r="AY34" i="13"/>
  <c r="BT34" i="13" s="1"/>
  <c r="CH34" i="13" s="1"/>
  <c r="CT34" i="13" s="1"/>
  <c r="DW35" i="13"/>
  <c r="AC219" i="11"/>
  <c r="AA220" i="11"/>
  <c r="Z219" i="11"/>
  <c r="AB218" i="11"/>
  <c r="X222" i="11"/>
  <c r="W223" i="11"/>
  <c r="BK31" i="13" l="1"/>
  <c r="AH30" i="13"/>
  <c r="BL31" i="13"/>
  <c r="AI31" i="13"/>
  <c r="DV32" i="13"/>
  <c r="BG32" i="13"/>
  <c r="DR32" i="13"/>
  <c r="BF32" i="13"/>
  <c r="BO32" i="13"/>
  <c r="BN32" i="13"/>
  <c r="CC33" i="13" s="1"/>
  <c r="CO33" i="13" s="1"/>
  <c r="BM32" i="13"/>
  <c r="CB33" i="13" s="1"/>
  <c r="CN33" i="13" s="1"/>
  <c r="BB32" i="13"/>
  <c r="BR32" i="13" s="1"/>
  <c r="AK32" i="13"/>
  <c r="BY32" i="13" s="1"/>
  <c r="CF34" i="13"/>
  <c r="BX31" i="13"/>
  <c r="BW31" i="13"/>
  <c r="CV32" i="13" s="1"/>
  <c r="AX31" i="13"/>
  <c r="AW30" i="13"/>
  <c r="CA32" i="13"/>
  <c r="CM32" i="13" s="1"/>
  <c r="DW34" i="13"/>
  <c r="CQ34" i="13"/>
  <c r="AJ33" i="13"/>
  <c r="BS33" i="13" s="1"/>
  <c r="CG33" i="13" s="1"/>
  <c r="CS33" i="13" s="1"/>
  <c r="CV33" i="13"/>
  <c r="AY32" i="13"/>
  <c r="BT32" i="13" s="1"/>
  <c r="CH32" i="13" s="1"/>
  <c r="CT32" i="13" s="1"/>
  <c r="AZ32" i="13"/>
  <c r="BQ32" i="13" s="1"/>
  <c r="CQ33" i="13" s="1"/>
  <c r="X223" i="11"/>
  <c r="W224" i="11"/>
  <c r="AB219" i="11"/>
  <c r="Z220" i="11"/>
  <c r="AC220" i="11"/>
  <c r="AA221" i="11"/>
  <c r="DR31" i="13" l="1"/>
  <c r="DV31" i="13"/>
  <c r="DW32" i="13" s="1"/>
  <c r="BF31" i="13"/>
  <c r="BO31" i="13"/>
  <c r="BN31" i="13"/>
  <c r="BM31" i="13"/>
  <c r="BB31" i="13"/>
  <c r="BR31" i="13" s="1"/>
  <c r="CR32" i="13" s="1"/>
  <c r="AK31" i="13"/>
  <c r="BY31" i="13" s="1"/>
  <c r="BG31" i="13"/>
  <c r="BX30" i="13"/>
  <c r="BW30" i="13"/>
  <c r="CV31" i="13" s="1"/>
  <c r="AX30" i="13"/>
  <c r="AW29" i="13"/>
  <c r="AJ32" i="13"/>
  <c r="BS32" i="13" s="1"/>
  <c r="CG32" i="13" s="1"/>
  <c r="CS32" i="13" s="1"/>
  <c r="BK30" i="13"/>
  <c r="CA31" i="13" s="1"/>
  <c r="CM31" i="13" s="1"/>
  <c r="AH29" i="13"/>
  <c r="BL30" i="13"/>
  <c r="AI30" i="13"/>
  <c r="AZ31" i="13"/>
  <c r="BQ31" i="13" s="1"/>
  <c r="CE32" i="13" s="1"/>
  <c r="AY31" i="13"/>
  <c r="BT31" i="13" s="1"/>
  <c r="CH31" i="13" s="1"/>
  <c r="CT31" i="13" s="1"/>
  <c r="CF33" i="13"/>
  <c r="CC32" i="13"/>
  <c r="CO32" i="13" s="1"/>
  <c r="CR33" i="13"/>
  <c r="CE33" i="13"/>
  <c r="DW33" i="13"/>
  <c r="AA222" i="11"/>
  <c r="AC221" i="11"/>
  <c r="AB220" i="11"/>
  <c r="Z221" i="11"/>
  <c r="W225" i="11"/>
  <c r="X224" i="11"/>
  <c r="CQ32" i="13" l="1"/>
  <c r="CF32" i="13"/>
  <c r="DV30" i="13"/>
  <c r="DR30" i="13"/>
  <c r="BO30" i="13"/>
  <c r="BN30" i="13"/>
  <c r="BB30" i="13"/>
  <c r="BR30" i="13" s="1"/>
  <c r="BG30" i="13"/>
  <c r="BF30" i="13"/>
  <c r="BM30" i="13"/>
  <c r="CB31" i="13" s="1"/>
  <c r="CN31" i="13" s="1"/>
  <c r="AK30" i="13"/>
  <c r="BY30" i="13" s="1"/>
  <c r="AI29" i="13"/>
  <c r="AJ30" i="13" s="1"/>
  <c r="BS30" i="13" s="1"/>
  <c r="CG30" i="13" s="1"/>
  <c r="CS30" i="13" s="1"/>
  <c r="BL29" i="13"/>
  <c r="AH28" i="13"/>
  <c r="BK29" i="13"/>
  <c r="CB32" i="13"/>
  <c r="CN32" i="13" s="1"/>
  <c r="AJ31" i="13"/>
  <c r="BS31" i="13" s="1"/>
  <c r="CG31" i="13" s="1"/>
  <c r="CS31" i="13" s="1"/>
  <c r="DW31" i="13"/>
  <c r="BX29" i="13"/>
  <c r="AW28" i="13"/>
  <c r="BW29" i="13"/>
  <c r="AX29" i="13"/>
  <c r="CV30" i="13"/>
  <c r="AZ30" i="13"/>
  <c r="BQ30" i="13" s="1"/>
  <c r="CE31" i="13" s="1"/>
  <c r="X225" i="11"/>
  <c r="W226" i="11"/>
  <c r="Z222" i="11"/>
  <c r="AB221" i="11"/>
  <c r="AA223" i="11"/>
  <c r="AC222" i="11"/>
  <c r="CQ31" i="13" l="1"/>
  <c r="BL28" i="13"/>
  <c r="AH27" i="13"/>
  <c r="BK28" i="13"/>
  <c r="CA29" i="13" s="1"/>
  <c r="CM29" i="13" s="1"/>
  <c r="AI28" i="13"/>
  <c r="AZ29" i="13"/>
  <c r="BQ29" i="13" s="1"/>
  <c r="BN29" i="13"/>
  <c r="CC30" i="13" s="1"/>
  <c r="CO30" i="13" s="1"/>
  <c r="DV29" i="13"/>
  <c r="DW30" i="13" s="1"/>
  <c r="BB29" i="13"/>
  <c r="BR29" i="13" s="1"/>
  <c r="DR29" i="13"/>
  <c r="BG29" i="13"/>
  <c r="BO29" i="13"/>
  <c r="BF29" i="13"/>
  <c r="BM29" i="13"/>
  <c r="CB30" i="13" s="1"/>
  <c r="CN30" i="13" s="1"/>
  <c r="AK29" i="13"/>
  <c r="BY29" i="13" s="1"/>
  <c r="CR31" i="13"/>
  <c r="CF31" i="13"/>
  <c r="AY30" i="13"/>
  <c r="BT30" i="13" s="1"/>
  <c r="CH30" i="13" s="1"/>
  <c r="CT30" i="13" s="1"/>
  <c r="BW28" i="13"/>
  <c r="CV29" i="13" s="1"/>
  <c r="AW27" i="13"/>
  <c r="AX28" i="13"/>
  <c r="BX28" i="13"/>
  <c r="CA30" i="13"/>
  <c r="CM30" i="13" s="1"/>
  <c r="CQ30" i="13"/>
  <c r="CC31" i="13"/>
  <c r="CO31" i="13" s="1"/>
  <c r="AC223" i="11"/>
  <c r="AA224" i="11"/>
  <c r="Z223" i="11"/>
  <c r="AB222" i="11"/>
  <c r="X226" i="11"/>
  <c r="W227" i="11"/>
  <c r="BL27" i="13" l="1"/>
  <c r="BK27" i="13"/>
  <c r="AH26" i="13"/>
  <c r="AI27" i="13"/>
  <c r="BO28" i="13"/>
  <c r="BF28" i="13"/>
  <c r="BN28" i="13"/>
  <c r="CC29" i="13" s="1"/>
  <c r="CO29" i="13" s="1"/>
  <c r="BM28" i="13"/>
  <c r="DV28" i="13"/>
  <c r="DW29" i="13" s="1"/>
  <c r="BB28" i="13"/>
  <c r="BR28" i="13" s="1"/>
  <c r="CR29" i="13" s="1"/>
  <c r="DR28" i="13"/>
  <c r="AK28" i="13"/>
  <c r="BY28" i="13" s="1"/>
  <c r="BG28" i="13"/>
  <c r="AZ28" i="13"/>
  <c r="BQ28" i="13" s="1"/>
  <c r="CE29" i="13" s="1"/>
  <c r="AY29" i="13"/>
  <c r="BT29" i="13" s="1"/>
  <c r="CH29" i="13" s="1"/>
  <c r="CT29" i="13" s="1"/>
  <c r="BX27" i="13"/>
  <c r="BW27" i="13"/>
  <c r="CV28" i="13" s="1"/>
  <c r="AW26" i="13"/>
  <c r="AX27" i="13"/>
  <c r="AY28" i="13" s="1"/>
  <c r="BT28" i="13" s="1"/>
  <c r="CH28" i="13" s="1"/>
  <c r="CT28" i="13" s="1"/>
  <c r="CA28" i="13"/>
  <c r="CM28" i="13" s="1"/>
  <c r="CR30" i="13"/>
  <c r="CE30" i="13"/>
  <c r="CF30" i="13"/>
  <c r="AJ29" i="13"/>
  <c r="BS29" i="13" s="1"/>
  <c r="CG29" i="13" s="1"/>
  <c r="CS29" i="13" s="1"/>
  <c r="X227" i="11"/>
  <c r="W228" i="11"/>
  <c r="AB223" i="11"/>
  <c r="Z224" i="11"/>
  <c r="AC224" i="11"/>
  <c r="AA225" i="11"/>
  <c r="BG27" i="13" l="1"/>
  <c r="BO27" i="13"/>
  <c r="BN27" i="13"/>
  <c r="CC28" i="13" s="1"/>
  <c r="CO28" i="13" s="1"/>
  <c r="BM27" i="13"/>
  <c r="DV27" i="13"/>
  <c r="BB27" i="13"/>
  <c r="BR27" i="13" s="1"/>
  <c r="DR27" i="13"/>
  <c r="BF27" i="13"/>
  <c r="AK27" i="13"/>
  <c r="BY27" i="13" s="1"/>
  <c r="CF29" i="13"/>
  <c r="BL26" i="13"/>
  <c r="AH25" i="13"/>
  <c r="BK26" i="13"/>
  <c r="CA27" i="13" s="1"/>
  <c r="CM27" i="13" s="1"/>
  <c r="AI26" i="13"/>
  <c r="AZ27" i="13"/>
  <c r="BQ27" i="13" s="1"/>
  <c r="CQ28" i="13" s="1"/>
  <c r="CE28" i="13"/>
  <c r="BX26" i="13"/>
  <c r="BW26" i="13"/>
  <c r="AW25" i="13"/>
  <c r="AX26" i="13"/>
  <c r="CV27" i="13"/>
  <c r="CB29" i="13"/>
  <c r="CN29" i="13" s="1"/>
  <c r="CQ29" i="13"/>
  <c r="AJ28" i="13"/>
  <c r="BS28" i="13" s="1"/>
  <c r="CG28" i="13" s="1"/>
  <c r="CS28" i="13" s="1"/>
  <c r="AA226" i="11"/>
  <c r="AC225" i="11"/>
  <c r="AB224" i="11"/>
  <c r="Z225" i="11"/>
  <c r="W229" i="11"/>
  <c r="X228" i="11"/>
  <c r="AZ26" i="13" l="1"/>
  <c r="BQ26" i="13" s="1"/>
  <c r="CB28" i="13"/>
  <c r="CN28" i="13" s="1"/>
  <c r="BL25" i="13"/>
  <c r="AH24" i="13"/>
  <c r="BK25" i="13"/>
  <c r="CA26" i="13" s="1"/>
  <c r="CM26" i="13" s="1"/>
  <c r="AI25" i="13"/>
  <c r="AJ26" i="13" s="1"/>
  <c r="BS26" i="13" s="1"/>
  <c r="CG26" i="13" s="1"/>
  <c r="CS26" i="13" s="1"/>
  <c r="BX25" i="13"/>
  <c r="BW25" i="13"/>
  <c r="AW24" i="13"/>
  <c r="AX25" i="13"/>
  <c r="AY27" i="13"/>
  <c r="BT27" i="13" s="1"/>
  <c r="CH27" i="13" s="1"/>
  <c r="CT27" i="13" s="1"/>
  <c r="CR28" i="13"/>
  <c r="CQ27" i="13"/>
  <c r="CE27" i="13"/>
  <c r="CF28" i="13"/>
  <c r="BG26" i="13"/>
  <c r="BO26" i="13"/>
  <c r="BN26" i="13"/>
  <c r="DV26" i="13"/>
  <c r="BB26" i="13"/>
  <c r="BR26" i="13" s="1"/>
  <c r="DR26" i="13"/>
  <c r="BM26" i="13"/>
  <c r="BF26" i="13"/>
  <c r="AK26" i="13"/>
  <c r="BY26" i="13" s="1"/>
  <c r="DW28" i="13"/>
  <c r="AJ27" i="13"/>
  <c r="BS27" i="13" s="1"/>
  <c r="CG27" i="13" s="1"/>
  <c r="CS27" i="13" s="1"/>
  <c r="X229" i="11"/>
  <c r="W230" i="11"/>
  <c r="Z226" i="11"/>
  <c r="AB225" i="11"/>
  <c r="AA227" i="11"/>
  <c r="AC226" i="11"/>
  <c r="AX24" i="13" l="1"/>
  <c r="BX24" i="13"/>
  <c r="BW24" i="13"/>
  <c r="AW23" i="13"/>
  <c r="CB27" i="13"/>
  <c r="CN27" i="13" s="1"/>
  <c r="AZ25" i="13"/>
  <c r="BQ25" i="13" s="1"/>
  <c r="CQ26" i="13" s="1"/>
  <c r="AY25" i="13"/>
  <c r="BT25" i="13" s="1"/>
  <c r="CH25" i="13" s="1"/>
  <c r="CT25" i="13" s="1"/>
  <c r="CV26" i="13"/>
  <c r="AY26" i="13"/>
  <c r="BT26" i="13" s="1"/>
  <c r="CH26" i="13" s="1"/>
  <c r="CT26" i="13" s="1"/>
  <c r="BG25" i="13"/>
  <c r="BO25" i="13"/>
  <c r="DV25" i="13"/>
  <c r="DW26" i="13" s="1"/>
  <c r="BB25" i="13"/>
  <c r="BR25" i="13" s="1"/>
  <c r="CF26" i="13" s="1"/>
  <c r="BN25" i="13"/>
  <c r="CC26" i="13" s="1"/>
  <c r="CO26" i="13" s="1"/>
  <c r="DR25" i="13"/>
  <c r="BF25" i="13"/>
  <c r="BM25" i="13"/>
  <c r="AK25" i="13"/>
  <c r="BY25" i="13" s="1"/>
  <c r="DW27" i="13"/>
  <c r="CF27" i="13"/>
  <c r="CC27" i="13"/>
  <c r="CO27" i="13" s="1"/>
  <c r="BL24" i="13"/>
  <c r="BK24" i="13"/>
  <c r="CA25" i="13" s="1"/>
  <c r="CM25" i="13" s="1"/>
  <c r="AH23" i="13"/>
  <c r="AI24" i="13"/>
  <c r="CR27" i="13"/>
  <c r="AC227" i="11"/>
  <c r="AA228" i="11"/>
  <c r="Z227" i="11"/>
  <c r="AB226" i="11"/>
  <c r="X230" i="11"/>
  <c r="W231" i="11"/>
  <c r="BN24" i="13" l="1"/>
  <c r="CC25" i="13" s="1"/>
  <c r="CO25" i="13" s="1"/>
  <c r="BF24" i="13"/>
  <c r="DV24" i="13"/>
  <c r="DW25" i="13" s="1"/>
  <c r="BB24" i="13"/>
  <c r="BR24" i="13" s="1"/>
  <c r="DR24" i="13"/>
  <c r="BO24" i="13"/>
  <c r="BG24" i="13"/>
  <c r="AK24" i="13"/>
  <c r="BY24" i="13" s="1"/>
  <c r="BM24" i="13"/>
  <c r="CB26" i="13"/>
  <c r="CN26" i="13" s="1"/>
  <c r="BK23" i="13"/>
  <c r="AH22" i="13"/>
  <c r="BL23" i="13"/>
  <c r="AI23" i="13"/>
  <c r="AJ24" i="13" s="1"/>
  <c r="BS24" i="13" s="1"/>
  <c r="CG24" i="13" s="1"/>
  <c r="CS24" i="13" s="1"/>
  <c r="AJ25" i="13"/>
  <c r="BS25" i="13" s="1"/>
  <c r="CG25" i="13" s="1"/>
  <c r="CS25" i="13" s="1"/>
  <c r="BW23" i="13"/>
  <c r="CV24" i="13" s="1"/>
  <c r="AW22" i="13"/>
  <c r="BX23" i="13"/>
  <c r="AX23" i="13"/>
  <c r="AY24" i="13" s="1"/>
  <c r="BT24" i="13" s="1"/>
  <c r="CH24" i="13" s="1"/>
  <c r="CT24" i="13" s="1"/>
  <c r="CF25" i="13"/>
  <c r="CE26" i="13"/>
  <c r="CR26" i="13"/>
  <c r="CV25" i="13"/>
  <c r="AZ24" i="13"/>
  <c r="BQ24" i="13" s="1"/>
  <c r="X231" i="11"/>
  <c r="W232" i="11"/>
  <c r="AC228" i="11"/>
  <c r="AA229" i="11"/>
  <c r="AB227" i="11"/>
  <c r="Z228" i="11"/>
  <c r="AZ23" i="13" l="1"/>
  <c r="BQ23" i="13" s="1"/>
  <c r="AY23" i="13"/>
  <c r="BT23" i="13" s="1"/>
  <c r="CH23" i="13" s="1"/>
  <c r="CT23" i="13" s="1"/>
  <c r="BL22" i="13"/>
  <c r="AH21" i="13"/>
  <c r="BK22" i="13"/>
  <c r="AI22" i="13"/>
  <c r="AJ23" i="13" s="1"/>
  <c r="BS23" i="13" s="1"/>
  <c r="CG23" i="13" s="1"/>
  <c r="CS23" i="13" s="1"/>
  <c r="AX22" i="13"/>
  <c r="BX22" i="13"/>
  <c r="BW22" i="13"/>
  <c r="AW21" i="13"/>
  <c r="CE25" i="13"/>
  <c r="CV23" i="13"/>
  <c r="DR23" i="13"/>
  <c r="BO23" i="13"/>
  <c r="BN23" i="13"/>
  <c r="CC24" i="13" s="1"/>
  <c r="CO24" i="13" s="1"/>
  <c r="BG23" i="13"/>
  <c r="BB23" i="13"/>
  <c r="BR23" i="13" s="1"/>
  <c r="CR24" i="13" s="1"/>
  <c r="DV23" i="13"/>
  <c r="DW24" i="13" s="1"/>
  <c r="BF23" i="13"/>
  <c r="BM23" i="13"/>
  <c r="AK23" i="13"/>
  <c r="BY23" i="13" s="1"/>
  <c r="CQ25" i="13"/>
  <c r="CR25" i="13"/>
  <c r="CA24" i="13"/>
  <c r="CM24" i="13" s="1"/>
  <c r="CB25" i="13"/>
  <c r="CN25" i="13" s="1"/>
  <c r="AB228" i="11"/>
  <c r="Z229" i="11"/>
  <c r="AA230" i="11"/>
  <c r="AC229" i="11"/>
  <c r="W233" i="11"/>
  <c r="X232" i="11"/>
  <c r="CA23" i="13" l="1"/>
  <c r="CM23" i="13" s="1"/>
  <c r="AI21" i="13"/>
  <c r="BL21" i="13"/>
  <c r="AH20" i="13"/>
  <c r="BK21" i="13"/>
  <c r="BX21" i="13"/>
  <c r="BW21" i="13"/>
  <c r="CV22" i="13" s="1"/>
  <c r="AW20" i="13"/>
  <c r="AX21" i="13"/>
  <c r="DV22" i="13"/>
  <c r="DW23" i="13" s="1"/>
  <c r="BM22" i="13"/>
  <c r="CB23" i="13" s="1"/>
  <c r="CN23" i="13" s="1"/>
  <c r="BB22" i="13"/>
  <c r="BR22" i="13" s="1"/>
  <c r="CF23" i="13" s="1"/>
  <c r="DR22" i="13"/>
  <c r="BG22" i="13"/>
  <c r="BO22" i="13"/>
  <c r="AJ22" i="13"/>
  <c r="BS22" i="13" s="1"/>
  <c r="CG22" i="13" s="1"/>
  <c r="CS22" i="13" s="1"/>
  <c r="BN22" i="13"/>
  <c r="CC23" i="13" s="1"/>
  <c r="CO23" i="13" s="1"/>
  <c r="BF22" i="13"/>
  <c r="AK22" i="13"/>
  <c r="BY22" i="13" s="1"/>
  <c r="CB24" i="13"/>
  <c r="CN24" i="13" s="1"/>
  <c r="AZ22" i="13"/>
  <c r="BQ22" i="13" s="1"/>
  <c r="CE23" i="13" s="1"/>
  <c r="AY22" i="13"/>
  <c r="BT22" i="13" s="1"/>
  <c r="CH22" i="13" s="1"/>
  <c r="CT22" i="13" s="1"/>
  <c r="CQ24" i="13"/>
  <c r="CF24" i="13"/>
  <c r="CE24" i="13"/>
  <c r="X233" i="11"/>
  <c r="W234" i="11"/>
  <c r="AA231" i="11"/>
  <c r="AC230" i="11"/>
  <c r="Z230" i="11"/>
  <c r="AB229" i="11"/>
  <c r="CQ23" i="13" l="1"/>
  <c r="AZ21" i="13"/>
  <c r="BQ21" i="13" s="1"/>
  <c r="CQ22" i="13" s="1"/>
  <c r="CA22" i="13"/>
  <c r="CM22" i="13" s="1"/>
  <c r="BN21" i="13"/>
  <c r="BM21" i="13"/>
  <c r="DV21" i="13"/>
  <c r="DW22" i="13" s="1"/>
  <c r="BB21" i="13"/>
  <c r="BR21" i="13" s="1"/>
  <c r="DR21" i="13"/>
  <c r="BG21" i="13"/>
  <c r="BO21" i="13"/>
  <c r="BF21" i="13"/>
  <c r="AK21" i="13"/>
  <c r="BY21" i="13" s="1"/>
  <c r="BW20" i="13"/>
  <c r="AW19" i="13"/>
  <c r="BX20" i="13"/>
  <c r="AX20" i="13"/>
  <c r="AY21" i="13" s="1"/>
  <c r="BT21" i="13" s="1"/>
  <c r="CH21" i="13" s="1"/>
  <c r="CT21" i="13" s="1"/>
  <c r="AI20" i="13"/>
  <c r="BL20" i="13"/>
  <c r="AH19" i="13"/>
  <c r="BK20" i="13"/>
  <c r="CA21" i="13" s="1"/>
  <c r="CM21" i="13" s="1"/>
  <c r="CR23" i="13"/>
  <c r="CC22" i="13"/>
  <c r="CO22" i="13" s="1"/>
  <c r="Z231" i="11"/>
  <c r="AB230" i="11"/>
  <c r="AC231" i="11"/>
  <c r="AA232" i="11"/>
  <c r="X234" i="11"/>
  <c r="W235" i="11"/>
  <c r="BL19" i="13" l="1"/>
  <c r="AH18" i="13"/>
  <c r="BK19" i="13"/>
  <c r="AI19" i="13"/>
  <c r="AJ20" i="13" s="1"/>
  <c r="BS20" i="13" s="1"/>
  <c r="CG20" i="13" s="1"/>
  <c r="CS20" i="13" s="1"/>
  <c r="CV21" i="13"/>
  <c r="BO20" i="13"/>
  <c r="BF20" i="13"/>
  <c r="BN20" i="13"/>
  <c r="CC21" i="13" s="1"/>
  <c r="CO21" i="13" s="1"/>
  <c r="BM20" i="13"/>
  <c r="DV20" i="13"/>
  <c r="DW21" i="13" s="1"/>
  <c r="BB20" i="13"/>
  <c r="BR20" i="13" s="1"/>
  <c r="CF21" i="13" s="1"/>
  <c r="DR20" i="13"/>
  <c r="BG20" i="13"/>
  <c r="AK20" i="13"/>
  <c r="BY20" i="13" s="1"/>
  <c r="CB22" i="13"/>
  <c r="CN22" i="13" s="1"/>
  <c r="AZ20" i="13"/>
  <c r="BQ20" i="13" s="1"/>
  <c r="AJ21" i="13"/>
  <c r="BS21" i="13" s="1"/>
  <c r="CG21" i="13" s="1"/>
  <c r="CS21" i="13" s="1"/>
  <c r="CF22" i="13"/>
  <c r="CR22" i="13"/>
  <c r="BX19" i="13"/>
  <c r="BW19" i="13"/>
  <c r="CV20" i="13" s="1"/>
  <c r="AW18" i="13"/>
  <c r="AX19" i="13"/>
  <c r="CE22" i="13"/>
  <c r="X235" i="11"/>
  <c r="W236" i="11"/>
  <c r="AC232" i="11"/>
  <c r="AA233" i="11"/>
  <c r="AB231" i="11"/>
  <c r="Z232" i="11"/>
  <c r="CR21" i="13" l="1"/>
  <c r="BG19" i="13"/>
  <c r="BO19" i="13"/>
  <c r="BF19" i="13"/>
  <c r="BN19" i="13"/>
  <c r="BM19" i="13"/>
  <c r="DV19" i="13"/>
  <c r="BB19" i="13"/>
  <c r="BR19" i="13" s="1"/>
  <c r="CF20" i="13" s="1"/>
  <c r="DR19" i="13"/>
  <c r="AK19" i="13"/>
  <c r="BY19" i="13" s="1"/>
  <c r="CQ21" i="13"/>
  <c r="CA19" i="13"/>
  <c r="CM19" i="13" s="1"/>
  <c r="AZ19" i="13"/>
  <c r="BQ19" i="13" s="1"/>
  <c r="CE21" i="13"/>
  <c r="BL18" i="13"/>
  <c r="AH17" i="13"/>
  <c r="BK18" i="13"/>
  <c r="AI18" i="13"/>
  <c r="AJ19" i="13" s="1"/>
  <c r="BS19" i="13" s="1"/>
  <c r="CG19" i="13" s="1"/>
  <c r="CS19" i="13" s="1"/>
  <c r="BX18" i="13"/>
  <c r="BW18" i="13"/>
  <c r="AW17" i="13"/>
  <c r="AX18" i="13"/>
  <c r="AY19" i="13" s="1"/>
  <c r="BT19" i="13" s="1"/>
  <c r="CH19" i="13" s="1"/>
  <c r="CT19" i="13" s="1"/>
  <c r="CB21" i="13"/>
  <c r="CN21" i="13" s="1"/>
  <c r="DW20" i="13"/>
  <c r="AY20" i="13"/>
  <c r="BT20" i="13" s="1"/>
  <c r="CH20" i="13" s="1"/>
  <c r="CT20" i="13" s="1"/>
  <c r="CA20" i="13"/>
  <c r="CM20" i="13" s="1"/>
  <c r="AB232" i="11"/>
  <c r="Z233" i="11"/>
  <c r="AA234" i="11"/>
  <c r="AC233" i="11"/>
  <c r="W237" i="11"/>
  <c r="X236" i="11"/>
  <c r="CR20" i="13" l="1"/>
  <c r="AZ18" i="13"/>
  <c r="BQ18" i="13" s="1"/>
  <c r="CE19" i="13" s="1"/>
  <c r="AX17" i="13"/>
  <c r="BX17" i="13"/>
  <c r="BW17" i="13"/>
  <c r="AW16" i="13"/>
  <c r="CV18" i="13"/>
  <c r="CE20" i="13"/>
  <c r="CQ20" i="13"/>
  <c r="BG18" i="13"/>
  <c r="BO18" i="13"/>
  <c r="BN18" i="13"/>
  <c r="CC19" i="13" s="1"/>
  <c r="CO19" i="13" s="1"/>
  <c r="DV18" i="13"/>
  <c r="BB18" i="13"/>
  <c r="BR18" i="13" s="1"/>
  <c r="CF19" i="13" s="1"/>
  <c r="DR18" i="13"/>
  <c r="BM18" i="13"/>
  <c r="CB19" i="13" s="1"/>
  <c r="CN19" i="13" s="1"/>
  <c r="BF18" i="13"/>
  <c r="AK18" i="13"/>
  <c r="BY18" i="13" s="1"/>
  <c r="CV19" i="13"/>
  <c r="CA18" i="13"/>
  <c r="CM18" i="13" s="1"/>
  <c r="CC20" i="13"/>
  <c r="CO20" i="13" s="1"/>
  <c r="BL17" i="13"/>
  <c r="AH16" i="13"/>
  <c r="BK17" i="13"/>
  <c r="AI17" i="13"/>
  <c r="AJ18" i="13" s="1"/>
  <c r="BS18" i="13" s="1"/>
  <c r="CG18" i="13" s="1"/>
  <c r="CS18" i="13" s="1"/>
  <c r="CB20" i="13"/>
  <c r="CN20" i="13" s="1"/>
  <c r="X237" i="11"/>
  <c r="W238" i="11"/>
  <c r="AA235" i="11"/>
  <c r="AC234" i="11"/>
  <c r="Z234" i="11"/>
  <c r="AB233" i="11"/>
  <c r="AZ17" i="13" l="1"/>
  <c r="BQ17" i="13" s="1"/>
  <c r="CQ18" i="13" s="1"/>
  <c r="AY18" i="13"/>
  <c r="BT18" i="13" s="1"/>
  <c r="CH18" i="13" s="1"/>
  <c r="CT18" i="13" s="1"/>
  <c r="BG17" i="13"/>
  <c r="BO17" i="13"/>
  <c r="BN17" i="13"/>
  <c r="DV17" i="13"/>
  <c r="DW18" i="13" s="1"/>
  <c r="BB17" i="13"/>
  <c r="BR17" i="13" s="1"/>
  <c r="CR18" i="13" s="1"/>
  <c r="DR17" i="13"/>
  <c r="BM17" i="13"/>
  <c r="BF17" i="13"/>
  <c r="AK17" i="13"/>
  <c r="BY17" i="13" s="1"/>
  <c r="CQ19" i="13"/>
  <c r="DW19" i="13"/>
  <c r="BK16" i="13"/>
  <c r="AH15" i="13"/>
  <c r="BL16" i="13"/>
  <c r="AI16" i="13"/>
  <c r="AJ17" i="13" s="1"/>
  <c r="BS17" i="13" s="1"/>
  <c r="CG17" i="13" s="1"/>
  <c r="CS17" i="13" s="1"/>
  <c r="AW15" i="13"/>
  <c r="BX16" i="13"/>
  <c r="BW16" i="13"/>
  <c r="AX16" i="13"/>
  <c r="CF18" i="13"/>
  <c r="CR19" i="13"/>
  <c r="Z235" i="11"/>
  <c r="AB234" i="11"/>
  <c r="AC235" i="11"/>
  <c r="AA236" i="11"/>
  <c r="X238" i="11"/>
  <c r="W239" i="11"/>
  <c r="AH14" i="13" l="1"/>
  <c r="BL15" i="13"/>
  <c r="BK15" i="13"/>
  <c r="CA16" i="13" s="1"/>
  <c r="AI15" i="13"/>
  <c r="AZ16" i="13"/>
  <c r="BQ16" i="13" s="1"/>
  <c r="CQ17" i="13" s="1"/>
  <c r="CE17" i="13"/>
  <c r="AY17" i="13"/>
  <c r="BT17" i="13" s="1"/>
  <c r="CH17" i="13" s="1"/>
  <c r="CT17" i="13" s="1"/>
  <c r="CV17" i="13"/>
  <c r="BX15" i="13"/>
  <c r="BW15" i="13"/>
  <c r="CV16" i="13" s="1"/>
  <c r="AW14" i="13"/>
  <c r="AX15" i="13"/>
  <c r="CC18" i="13"/>
  <c r="CO18" i="13" s="1"/>
  <c r="CA17" i="13"/>
  <c r="CM17" i="13" s="1"/>
  <c r="CB18" i="13"/>
  <c r="CN18" i="13" s="1"/>
  <c r="DR16" i="13"/>
  <c r="BG16" i="13"/>
  <c r="BO16" i="13"/>
  <c r="AJ16" i="13"/>
  <c r="BS16" i="13" s="1"/>
  <c r="CG16" i="13" s="1"/>
  <c r="BN16" i="13"/>
  <c r="DV16" i="13"/>
  <c r="DW17" i="13" s="1"/>
  <c r="BB16" i="13"/>
  <c r="BR16" i="13" s="1"/>
  <c r="CR17" i="13" s="1"/>
  <c r="BM16" i="13"/>
  <c r="AK16" i="13"/>
  <c r="BY16" i="13" s="1"/>
  <c r="BF16" i="13"/>
  <c r="CE18" i="13"/>
  <c r="AB235" i="11"/>
  <c r="Z236" i="11"/>
  <c r="AC236" i="11"/>
  <c r="AA237" i="11"/>
  <c r="X239" i="11"/>
  <c r="W240" i="11"/>
  <c r="CV151" i="13" l="1"/>
  <c r="DI16" i="13" s="1"/>
  <c r="AZ15" i="13"/>
  <c r="BQ15" i="13" s="1"/>
  <c r="BG15" i="13"/>
  <c r="BO15" i="13"/>
  <c r="BN15" i="13"/>
  <c r="CC16" i="13" s="1"/>
  <c r="DV15" i="13"/>
  <c r="DW16" i="13" s="1"/>
  <c r="BB15" i="13"/>
  <c r="BR15" i="13" s="1"/>
  <c r="DR15" i="13"/>
  <c r="BF15" i="13"/>
  <c r="BM15" i="13"/>
  <c r="CB16" i="13" s="1"/>
  <c r="AK15" i="13"/>
  <c r="BY15" i="13" s="1"/>
  <c r="CA151" i="13"/>
  <c r="CM16" i="13"/>
  <c r="AW13" i="13"/>
  <c r="AX14" i="13"/>
  <c r="BX14" i="13"/>
  <c r="BW14" i="13"/>
  <c r="CF17" i="13"/>
  <c r="AY16" i="13"/>
  <c r="BT16" i="13" s="1"/>
  <c r="CH16" i="13" s="1"/>
  <c r="BL14" i="13"/>
  <c r="BK14" i="13"/>
  <c r="CA15" i="13" s="1"/>
  <c r="AH13" i="13"/>
  <c r="AI14" i="13"/>
  <c r="CQ16" i="13"/>
  <c r="CE16" i="13"/>
  <c r="CE151" i="13" s="1"/>
  <c r="CG151" i="13"/>
  <c r="CS16" i="13"/>
  <c r="CB17" i="13"/>
  <c r="CN17" i="13" s="1"/>
  <c r="CC17" i="13"/>
  <c r="CO17" i="13" s="1"/>
  <c r="W241" i="11"/>
  <c r="X240" i="11"/>
  <c r="AA238" i="11"/>
  <c r="AC237" i="11"/>
  <c r="AB236" i="11"/>
  <c r="Z237" i="11"/>
  <c r="DW151" i="13" l="1"/>
  <c r="DN16" i="13" s="1"/>
  <c r="CB151" i="13"/>
  <c r="CN16" i="13"/>
  <c r="CS151" i="13"/>
  <c r="DF16" i="13" s="1"/>
  <c r="CQ151" i="13"/>
  <c r="DD16" i="13" s="1"/>
  <c r="BM14" i="13"/>
  <c r="BB14" i="13"/>
  <c r="BR14" i="13" s="1"/>
  <c r="CF15" i="13" s="1"/>
  <c r="BG14" i="13"/>
  <c r="BO14" i="13"/>
  <c r="BN14" i="13"/>
  <c r="AK14" i="13"/>
  <c r="BY14" i="13" s="1"/>
  <c r="BF14" i="13"/>
  <c r="AH12" i="13"/>
  <c r="BL13" i="13"/>
  <c r="BK13" i="13"/>
  <c r="CA14" i="13" s="1"/>
  <c r="AI13" i="13"/>
  <c r="AJ14" i="13" s="1"/>
  <c r="BS14" i="13" s="1"/>
  <c r="CG14" i="13" s="1"/>
  <c r="DI17" i="13"/>
  <c r="CH151" i="13"/>
  <c r="CT16" i="13"/>
  <c r="AZ14" i="13"/>
  <c r="BQ14" i="13" s="1"/>
  <c r="AY15" i="13"/>
  <c r="BT15" i="13" s="1"/>
  <c r="CH15" i="13" s="1"/>
  <c r="BX13" i="13"/>
  <c r="BW13" i="13"/>
  <c r="AW12" i="13"/>
  <c r="AX13" i="13"/>
  <c r="AY14" i="13" s="1"/>
  <c r="BT14" i="13" s="1"/>
  <c r="CH14" i="13" s="1"/>
  <c r="CE15" i="13"/>
  <c r="CB15" i="13"/>
  <c r="CF16" i="13"/>
  <c r="CF151" i="13" s="1"/>
  <c r="CC151" i="13"/>
  <c r="CO16" i="13"/>
  <c r="AJ15" i="13"/>
  <c r="BS15" i="13" s="1"/>
  <c r="CG15" i="13" s="1"/>
  <c r="CR16" i="13"/>
  <c r="CM151" i="13"/>
  <c r="CZ16" i="13" s="1"/>
  <c r="CC15" i="13"/>
  <c r="CV154" i="13"/>
  <c r="DI101" i="13"/>
  <c r="DI100" i="13"/>
  <c r="DI99" i="13"/>
  <c r="DI102" i="13"/>
  <c r="DI98" i="13"/>
  <c r="DI103" i="13"/>
  <c r="DI97" i="13"/>
  <c r="DI104" i="13"/>
  <c r="DI96" i="13"/>
  <c r="DI105" i="13"/>
  <c r="DI95" i="13"/>
  <c r="DI106" i="13"/>
  <c r="DI94" i="13"/>
  <c r="DI107" i="13"/>
  <c r="DI108" i="13"/>
  <c r="DI93" i="13"/>
  <c r="DI109" i="13"/>
  <c r="DI110" i="13"/>
  <c r="DI92" i="13"/>
  <c r="DI90" i="13"/>
  <c r="DI111" i="13"/>
  <c r="DI91" i="13"/>
  <c r="DI89" i="13"/>
  <c r="DI112" i="13"/>
  <c r="DI113" i="13"/>
  <c r="DI88" i="13"/>
  <c r="DI114" i="13"/>
  <c r="DI87" i="13"/>
  <c r="DI115" i="13"/>
  <c r="DI86" i="13"/>
  <c r="DI85" i="13"/>
  <c r="DI116" i="13"/>
  <c r="DI117" i="13"/>
  <c r="DI84" i="13"/>
  <c r="DI118" i="13"/>
  <c r="DI82" i="13"/>
  <c r="DI119" i="13"/>
  <c r="DI83" i="13"/>
  <c r="DI81" i="13"/>
  <c r="DI120" i="13"/>
  <c r="DI80" i="13"/>
  <c r="DI121" i="13"/>
  <c r="DI122" i="13"/>
  <c r="DI78" i="13"/>
  <c r="DI79" i="13"/>
  <c r="DI123" i="13"/>
  <c r="DI77" i="13"/>
  <c r="DI124" i="13"/>
  <c r="DI125" i="13"/>
  <c r="DI76" i="13"/>
  <c r="DI75" i="13"/>
  <c r="DI126" i="13"/>
  <c r="DI127" i="13"/>
  <c r="DI74" i="13"/>
  <c r="DI128" i="13"/>
  <c r="DI72" i="13"/>
  <c r="DI129" i="13"/>
  <c r="DI73" i="13"/>
  <c r="DI130" i="13"/>
  <c r="DI71" i="13"/>
  <c r="DI131" i="13"/>
  <c r="DI70" i="13"/>
  <c r="DI132" i="13"/>
  <c r="DI133" i="13"/>
  <c r="DI68" i="13"/>
  <c r="DI69" i="13"/>
  <c r="DI134" i="13"/>
  <c r="DI135" i="13"/>
  <c r="DI67" i="13"/>
  <c r="DI136" i="13"/>
  <c r="DI66" i="13"/>
  <c r="DI64" i="13"/>
  <c r="DI65" i="13"/>
  <c r="DI137" i="13"/>
  <c r="DI138" i="13"/>
  <c r="DI139" i="13"/>
  <c r="DI62" i="13"/>
  <c r="DI63" i="13"/>
  <c r="DI61" i="13"/>
  <c r="DI140" i="13"/>
  <c r="DI141" i="13"/>
  <c r="DI59" i="13"/>
  <c r="DI60" i="13"/>
  <c r="DI142" i="13"/>
  <c r="DI143" i="13"/>
  <c r="DI58" i="13"/>
  <c r="DI144" i="13"/>
  <c r="DI57" i="13"/>
  <c r="DI56" i="13"/>
  <c r="DI145" i="13"/>
  <c r="DI55" i="13"/>
  <c r="DI146" i="13"/>
  <c r="DI147" i="13"/>
  <c r="DI54" i="13"/>
  <c r="DI148" i="13"/>
  <c r="DI52" i="13"/>
  <c r="DI53" i="13"/>
  <c r="DI51" i="13"/>
  <c r="DI50" i="13"/>
  <c r="DI49" i="13"/>
  <c r="DI48" i="13"/>
  <c r="DI47" i="13"/>
  <c r="DI45" i="13"/>
  <c r="DI46" i="13"/>
  <c r="DI44" i="13"/>
  <c r="DI43" i="13"/>
  <c r="DI42" i="13"/>
  <c r="DI41" i="13"/>
  <c r="DI40" i="13"/>
  <c r="DI39" i="13"/>
  <c r="DI38" i="13"/>
  <c r="DI37" i="13"/>
  <c r="DI36" i="13"/>
  <c r="DI35" i="13"/>
  <c r="DI34" i="13"/>
  <c r="DI33" i="13"/>
  <c r="DI32" i="13"/>
  <c r="DI31" i="13"/>
  <c r="DI30" i="13"/>
  <c r="DI29" i="13"/>
  <c r="DI28" i="13"/>
  <c r="DI27" i="13"/>
  <c r="DI26" i="13"/>
  <c r="DI24" i="13"/>
  <c r="DI25" i="13"/>
  <c r="DI23" i="13"/>
  <c r="DI22" i="13"/>
  <c r="DI21" i="13"/>
  <c r="DI20" i="13"/>
  <c r="DI19" i="13"/>
  <c r="DI18" i="13"/>
  <c r="Z238" i="11"/>
  <c r="AB237" i="11"/>
  <c r="AA239" i="11"/>
  <c r="AC238" i="11"/>
  <c r="X241" i="11"/>
  <c r="W242" i="11"/>
  <c r="CO151" i="13" l="1"/>
  <c r="DB16" i="13" s="1"/>
  <c r="DD100" i="13"/>
  <c r="DD101" i="13"/>
  <c r="DD99" i="13"/>
  <c r="DD102" i="13"/>
  <c r="DD98" i="13"/>
  <c r="DD97" i="13"/>
  <c r="DD103" i="13"/>
  <c r="DD104" i="13"/>
  <c r="DD96" i="13"/>
  <c r="DD95" i="13"/>
  <c r="DD105" i="13"/>
  <c r="DD106" i="13"/>
  <c r="DD94" i="13"/>
  <c r="DD107" i="13"/>
  <c r="DD93" i="13"/>
  <c r="DD108" i="13"/>
  <c r="DD91" i="13"/>
  <c r="DD92" i="13"/>
  <c r="DD109" i="13"/>
  <c r="DD90" i="13"/>
  <c r="DD110" i="13"/>
  <c r="DD111" i="13"/>
  <c r="DD89" i="13"/>
  <c r="DD112" i="13"/>
  <c r="DD88" i="13"/>
  <c r="DD113" i="13"/>
  <c r="DD114" i="13"/>
  <c r="DD87" i="13"/>
  <c r="DD85" i="13"/>
  <c r="DD86" i="13"/>
  <c r="DD115" i="13"/>
  <c r="DD116" i="13"/>
  <c r="DD84" i="13"/>
  <c r="DD117" i="13"/>
  <c r="DD83" i="13"/>
  <c r="DD82" i="13"/>
  <c r="DD118" i="13"/>
  <c r="DD81" i="13"/>
  <c r="DD119" i="13"/>
  <c r="DD120" i="13"/>
  <c r="DD80" i="13"/>
  <c r="DD79" i="13"/>
  <c r="DD121" i="13"/>
  <c r="DD122" i="13"/>
  <c r="DD78" i="13"/>
  <c r="DD123" i="13"/>
  <c r="DD77" i="13"/>
  <c r="DD124" i="13"/>
  <c r="DD76" i="13"/>
  <c r="DD125" i="13"/>
  <c r="DD74" i="13"/>
  <c r="DD75" i="13"/>
  <c r="DD126" i="13"/>
  <c r="DD73" i="13"/>
  <c r="DD127" i="13"/>
  <c r="DD72" i="13"/>
  <c r="DD128" i="13"/>
  <c r="DD129" i="13"/>
  <c r="DD71" i="13"/>
  <c r="DD130" i="13"/>
  <c r="DD70" i="13"/>
  <c r="DD131" i="13"/>
  <c r="DD69" i="13"/>
  <c r="DD132" i="13"/>
  <c r="DD68" i="13"/>
  <c r="DD133" i="13"/>
  <c r="DD67" i="13"/>
  <c r="DD66" i="13"/>
  <c r="DD134" i="13"/>
  <c r="DD135" i="13"/>
  <c r="DD65" i="13"/>
  <c r="DD136" i="13"/>
  <c r="DD63" i="13"/>
  <c r="DD137" i="13"/>
  <c r="DD64" i="13"/>
  <c r="DD138" i="13"/>
  <c r="DD62" i="13"/>
  <c r="DD139" i="13"/>
  <c r="DD61" i="13"/>
  <c r="DD140" i="13"/>
  <c r="DD60" i="13"/>
  <c r="DD59" i="13"/>
  <c r="DD141" i="13"/>
  <c r="DD142" i="13"/>
  <c r="DD143" i="13"/>
  <c r="DD58" i="13"/>
  <c r="DD57" i="13"/>
  <c r="DD56" i="13"/>
  <c r="DD144" i="13"/>
  <c r="DD145" i="13"/>
  <c r="DD55" i="13"/>
  <c r="DD146" i="13"/>
  <c r="DD54" i="13"/>
  <c r="DD53" i="13"/>
  <c r="DD147" i="13"/>
  <c r="DD148" i="13"/>
  <c r="DD52" i="13"/>
  <c r="DD50" i="13"/>
  <c r="DD51" i="13"/>
  <c r="DD49" i="13"/>
  <c r="DD48" i="13"/>
  <c r="DD47" i="13"/>
  <c r="DD46" i="13"/>
  <c r="DD45" i="13"/>
  <c r="DD44" i="13"/>
  <c r="DD42" i="13"/>
  <c r="DD43" i="13"/>
  <c r="DD41" i="13"/>
  <c r="DD39" i="13"/>
  <c r="DD40" i="13"/>
  <c r="DD38" i="13"/>
  <c r="DD37" i="13"/>
  <c r="DD36" i="13"/>
  <c r="DD35" i="13"/>
  <c r="DD33" i="13"/>
  <c r="DD34" i="13"/>
  <c r="DD32" i="13"/>
  <c r="DD31" i="13"/>
  <c r="DD30" i="13"/>
  <c r="DD29" i="13"/>
  <c r="DD28" i="13"/>
  <c r="DD27" i="13"/>
  <c r="DD26" i="13"/>
  <c r="DD25" i="13"/>
  <c r="DD24" i="13"/>
  <c r="DD23" i="13"/>
  <c r="DD22" i="13"/>
  <c r="DD21" i="13"/>
  <c r="DD20" i="13"/>
  <c r="DD18" i="13"/>
  <c r="DD19" i="13"/>
  <c r="DD17" i="13"/>
  <c r="CS154" i="13"/>
  <c r="DF100" i="13"/>
  <c r="DF101" i="13"/>
  <c r="DF99" i="13"/>
  <c r="DF102" i="13"/>
  <c r="DF98" i="13"/>
  <c r="DF103" i="13"/>
  <c r="DF104" i="13"/>
  <c r="DF97" i="13"/>
  <c r="DF105" i="13"/>
  <c r="DF96" i="13"/>
  <c r="DF94" i="13"/>
  <c r="DF106" i="13"/>
  <c r="DF95" i="13"/>
  <c r="DF93" i="13"/>
  <c r="DF107" i="13"/>
  <c r="DF108" i="13"/>
  <c r="DF92" i="13"/>
  <c r="DF109" i="13"/>
  <c r="DF91" i="13"/>
  <c r="DF90" i="13"/>
  <c r="DF110" i="13"/>
  <c r="DF111" i="13"/>
  <c r="DF89" i="13"/>
  <c r="DF112" i="13"/>
  <c r="DF88" i="13"/>
  <c r="DF113" i="13"/>
  <c r="DF114" i="13"/>
  <c r="DF87" i="13"/>
  <c r="DF86" i="13"/>
  <c r="DF85" i="13"/>
  <c r="DF115" i="13"/>
  <c r="DF116" i="13"/>
  <c r="DF117" i="13"/>
  <c r="DF84" i="13"/>
  <c r="DF83" i="13"/>
  <c r="DF118" i="13"/>
  <c r="DF119" i="13"/>
  <c r="DF82" i="13"/>
  <c r="DF120" i="13"/>
  <c r="DF81" i="13"/>
  <c r="DF121" i="13"/>
  <c r="DF80" i="13"/>
  <c r="DF122" i="13"/>
  <c r="DF79" i="13"/>
  <c r="DF123" i="13"/>
  <c r="DF78" i="13"/>
  <c r="DF77" i="13"/>
  <c r="DF124" i="13"/>
  <c r="DF125" i="13"/>
  <c r="DF75" i="13"/>
  <c r="DF76" i="13"/>
  <c r="DF126" i="13"/>
  <c r="DF74" i="13"/>
  <c r="DF73" i="13"/>
  <c r="DF127" i="13"/>
  <c r="DF128" i="13"/>
  <c r="DF72" i="13"/>
  <c r="DF129" i="13"/>
  <c r="DF71" i="13"/>
  <c r="DF130" i="13"/>
  <c r="DF131" i="13"/>
  <c r="DF70" i="13"/>
  <c r="DF69" i="13"/>
  <c r="DF132" i="13"/>
  <c r="DF67" i="13"/>
  <c r="DF68" i="13"/>
  <c r="DF133" i="13"/>
  <c r="DF66" i="13"/>
  <c r="DF134" i="13"/>
  <c r="DF135" i="13"/>
  <c r="DF64" i="13"/>
  <c r="DF136" i="13"/>
  <c r="DF65" i="13"/>
  <c r="DF63" i="13"/>
  <c r="DF137" i="13"/>
  <c r="DF138" i="13"/>
  <c r="DF139" i="13"/>
  <c r="DF62" i="13"/>
  <c r="DF61" i="13"/>
  <c r="DF60" i="13"/>
  <c r="DF140" i="13"/>
  <c r="DF141" i="13"/>
  <c r="DF59" i="13"/>
  <c r="DF58" i="13"/>
  <c r="DF142" i="13"/>
  <c r="DF143" i="13"/>
  <c r="DF144" i="13"/>
  <c r="DF57" i="13"/>
  <c r="DF55" i="13"/>
  <c r="DF145" i="13"/>
  <c r="DF56" i="13"/>
  <c r="DF146" i="13"/>
  <c r="DF147" i="13"/>
  <c r="DF54" i="13"/>
  <c r="DF52" i="13"/>
  <c r="DF53" i="13"/>
  <c r="DF51" i="13"/>
  <c r="DF148" i="13"/>
  <c r="DF50" i="13"/>
  <c r="DF48" i="13"/>
  <c r="DF49" i="13"/>
  <c r="DF46" i="13"/>
  <c r="DF47" i="13"/>
  <c r="DF44" i="13"/>
  <c r="DF45" i="13"/>
  <c r="DF43" i="13"/>
  <c r="DF42" i="13"/>
  <c r="DF41" i="13"/>
  <c r="DF40" i="13"/>
  <c r="DF38" i="13"/>
  <c r="DF39" i="13"/>
  <c r="DF37" i="13"/>
  <c r="DF35" i="13"/>
  <c r="DF36" i="13"/>
  <c r="DF34" i="13"/>
  <c r="DF33" i="13"/>
  <c r="DF32" i="13"/>
  <c r="DF30" i="13"/>
  <c r="DF31" i="13"/>
  <c r="DF29" i="13"/>
  <c r="DF28" i="13"/>
  <c r="DF26" i="13"/>
  <c r="DF27" i="13"/>
  <c r="DF24" i="13"/>
  <c r="DF25" i="13"/>
  <c r="DF23" i="13"/>
  <c r="DF22" i="13"/>
  <c r="DF20" i="13"/>
  <c r="DF21" i="13"/>
  <c r="DF19" i="13"/>
  <c r="DF18" i="13"/>
  <c r="DF17" i="13"/>
  <c r="CN151" i="13"/>
  <c r="DA16" i="13" s="1"/>
  <c r="CM154" i="13"/>
  <c r="CZ101" i="13"/>
  <c r="CZ102" i="13"/>
  <c r="CZ100" i="13"/>
  <c r="CZ98" i="13"/>
  <c r="CZ103" i="13"/>
  <c r="CZ99" i="13"/>
  <c r="CZ104" i="13"/>
  <c r="CZ97" i="13"/>
  <c r="CZ96" i="13"/>
  <c r="CZ105" i="13"/>
  <c r="CZ106" i="13"/>
  <c r="CZ94" i="13"/>
  <c r="CZ95" i="13"/>
  <c r="CZ107" i="13"/>
  <c r="CZ108" i="13"/>
  <c r="CZ109" i="13"/>
  <c r="CZ92" i="13"/>
  <c r="CZ93" i="13"/>
  <c r="CZ110" i="13"/>
  <c r="CZ91" i="13"/>
  <c r="CZ90" i="13"/>
  <c r="CZ111" i="13"/>
  <c r="CZ112" i="13"/>
  <c r="CZ89" i="13"/>
  <c r="CZ113" i="13"/>
  <c r="CZ87" i="13"/>
  <c r="CZ88" i="13"/>
  <c r="CZ114" i="13"/>
  <c r="CZ86" i="13"/>
  <c r="CZ115" i="13"/>
  <c r="CZ116" i="13"/>
  <c r="CZ85" i="13"/>
  <c r="CZ117" i="13"/>
  <c r="CZ83" i="13"/>
  <c r="CZ118" i="13"/>
  <c r="CZ84" i="13"/>
  <c r="CZ82" i="13"/>
  <c r="CZ119" i="13"/>
  <c r="CZ120" i="13"/>
  <c r="CZ81" i="13"/>
  <c r="CZ80" i="13"/>
  <c r="CZ121" i="13"/>
  <c r="CZ122" i="13"/>
  <c r="CZ79" i="13"/>
  <c r="CZ78" i="13"/>
  <c r="CZ123" i="13"/>
  <c r="CZ124" i="13"/>
  <c r="CZ77" i="13"/>
  <c r="CZ125" i="13"/>
  <c r="CZ76" i="13"/>
  <c r="CZ126" i="13"/>
  <c r="CZ75" i="13"/>
  <c r="CZ127" i="13"/>
  <c r="CZ74" i="13"/>
  <c r="CZ128" i="13"/>
  <c r="CZ72" i="13"/>
  <c r="CZ129" i="13"/>
  <c r="CZ73" i="13"/>
  <c r="CZ130" i="13"/>
  <c r="CZ71" i="13"/>
  <c r="CZ70" i="13"/>
  <c r="CZ131" i="13"/>
  <c r="CZ69" i="13"/>
  <c r="CZ132" i="13"/>
  <c r="CZ133" i="13"/>
  <c r="CZ134" i="13"/>
  <c r="CZ68" i="13"/>
  <c r="CZ67" i="13"/>
  <c r="CZ66" i="13"/>
  <c r="CZ135" i="13"/>
  <c r="CZ136" i="13"/>
  <c r="CZ137" i="13"/>
  <c r="CZ65" i="13"/>
  <c r="CZ63" i="13"/>
  <c r="CZ138" i="13"/>
  <c r="CZ64" i="13"/>
  <c r="CZ62" i="13"/>
  <c r="CZ139" i="13"/>
  <c r="CZ140" i="13"/>
  <c r="CZ61" i="13"/>
  <c r="CZ141" i="13"/>
  <c r="CZ60" i="13"/>
  <c r="CZ142" i="13"/>
  <c r="CZ58" i="13"/>
  <c r="CZ143" i="13"/>
  <c r="CZ59" i="13"/>
  <c r="CZ144" i="13"/>
  <c r="CZ57" i="13"/>
  <c r="CZ56" i="13"/>
  <c r="CZ145" i="13"/>
  <c r="CZ146" i="13"/>
  <c r="CZ55" i="13"/>
  <c r="CZ147" i="13"/>
  <c r="CZ148" i="13"/>
  <c r="CZ53" i="13"/>
  <c r="CZ54" i="13"/>
  <c r="CZ52" i="13"/>
  <c r="CZ51" i="13"/>
  <c r="CZ50" i="13"/>
  <c r="CZ49" i="13"/>
  <c r="CZ48" i="13"/>
  <c r="CZ47" i="13"/>
  <c r="CZ46" i="13"/>
  <c r="CZ45" i="13"/>
  <c r="CZ44" i="13"/>
  <c r="CZ43" i="13"/>
  <c r="CZ42" i="13"/>
  <c r="CZ41" i="13"/>
  <c r="CZ40" i="13"/>
  <c r="CZ39" i="13"/>
  <c r="CZ37" i="13"/>
  <c r="CZ38" i="13"/>
  <c r="CZ36" i="13"/>
  <c r="CZ35" i="13"/>
  <c r="CZ34" i="13"/>
  <c r="CZ33" i="13"/>
  <c r="CZ32" i="13"/>
  <c r="CZ31" i="13"/>
  <c r="CZ29" i="13"/>
  <c r="CZ30" i="13"/>
  <c r="CZ28" i="13"/>
  <c r="CZ27" i="13"/>
  <c r="CZ26" i="13"/>
  <c r="CZ25" i="13"/>
  <c r="CZ24" i="13"/>
  <c r="CZ23" i="13"/>
  <c r="CZ21" i="13"/>
  <c r="CZ22" i="13"/>
  <c r="CZ19" i="13"/>
  <c r="CZ20" i="13"/>
  <c r="CZ18" i="13"/>
  <c r="CZ17" i="13"/>
  <c r="CT151" i="13"/>
  <c r="DG16" i="13" s="1"/>
  <c r="BL12" i="13"/>
  <c r="BK12" i="13"/>
  <c r="CA13" i="13" s="1"/>
  <c r="AH11" i="13"/>
  <c r="AI12" i="13"/>
  <c r="BG13" i="13"/>
  <c r="BO13" i="13"/>
  <c r="AJ13" i="13"/>
  <c r="BS13" i="13" s="1"/>
  <c r="CG13" i="13" s="1"/>
  <c r="BN13" i="13"/>
  <c r="BB13" i="13"/>
  <c r="BR13" i="13" s="1"/>
  <c r="BF13" i="13"/>
  <c r="BM13" i="13"/>
  <c r="AK13" i="13"/>
  <c r="BY13" i="13" s="1"/>
  <c r="CR151" i="13"/>
  <c r="DE16" i="13" s="1"/>
  <c r="AZ13" i="13"/>
  <c r="BQ13" i="13" s="1"/>
  <c r="CE14" i="13" s="1"/>
  <c r="CB14" i="13"/>
  <c r="AW11" i="13"/>
  <c r="AX12" i="13"/>
  <c r="AY13" i="13" s="1"/>
  <c r="BT13" i="13" s="1"/>
  <c r="CH13" i="13" s="1"/>
  <c r="BX12" i="13"/>
  <c r="BW12" i="13"/>
  <c r="DN101" i="13"/>
  <c r="DN100" i="13"/>
  <c r="DN99" i="13"/>
  <c r="DN102" i="13"/>
  <c r="DN103" i="13"/>
  <c r="DN98" i="13"/>
  <c r="DN97" i="13"/>
  <c r="DN104" i="13"/>
  <c r="DN96" i="13"/>
  <c r="DN105" i="13"/>
  <c r="DN106" i="13"/>
  <c r="DN95" i="13"/>
  <c r="DN94" i="13"/>
  <c r="DN107" i="13"/>
  <c r="DN108" i="13"/>
  <c r="DN93" i="13"/>
  <c r="DN92" i="13"/>
  <c r="DN109" i="13"/>
  <c r="DN110" i="13"/>
  <c r="DN91" i="13"/>
  <c r="DN111" i="13"/>
  <c r="DN90" i="13"/>
  <c r="DN112" i="13"/>
  <c r="DN113" i="13"/>
  <c r="DN89" i="13"/>
  <c r="DN88" i="13"/>
  <c r="DN114" i="13"/>
  <c r="DN86" i="13"/>
  <c r="DN87" i="13"/>
  <c r="DN115" i="13"/>
  <c r="DN116" i="13"/>
  <c r="DN84" i="13"/>
  <c r="DN85" i="13"/>
  <c r="DN117" i="13"/>
  <c r="DN118" i="13"/>
  <c r="DN83" i="13"/>
  <c r="DN119" i="13"/>
  <c r="DN81" i="13"/>
  <c r="DN82" i="13"/>
  <c r="DN120" i="13"/>
  <c r="DN121" i="13"/>
  <c r="DN80" i="13"/>
  <c r="DN122" i="13"/>
  <c r="DN79" i="13"/>
  <c r="DN78" i="13"/>
  <c r="DN123" i="13"/>
  <c r="DN124" i="13"/>
  <c r="DN77" i="13"/>
  <c r="DN125" i="13"/>
  <c r="DN75" i="13"/>
  <c r="DN76" i="13"/>
  <c r="DN126" i="13"/>
  <c r="DN127" i="13"/>
  <c r="DN128" i="13"/>
  <c r="DN74" i="13"/>
  <c r="DN72" i="13"/>
  <c r="DN129" i="13"/>
  <c r="DN73" i="13"/>
  <c r="DN71" i="13"/>
  <c r="DN130" i="13"/>
  <c r="DN70" i="13"/>
  <c r="DN131" i="13"/>
  <c r="DN69" i="13"/>
  <c r="DN132" i="13"/>
  <c r="DN68" i="13"/>
  <c r="DN133" i="13"/>
  <c r="DN134" i="13"/>
  <c r="DN67" i="13"/>
  <c r="DN66" i="13"/>
  <c r="DN135" i="13"/>
  <c r="DN136" i="13"/>
  <c r="DN64" i="13"/>
  <c r="DN137" i="13"/>
  <c r="DN65" i="13"/>
  <c r="DN63" i="13"/>
  <c r="DN138" i="13"/>
  <c r="DN139" i="13"/>
  <c r="DN140" i="13"/>
  <c r="DN62" i="13"/>
  <c r="DN141" i="13"/>
  <c r="DN61" i="13"/>
  <c r="DN142" i="13"/>
  <c r="DN60" i="13"/>
  <c r="DN143" i="13"/>
  <c r="DN58" i="13"/>
  <c r="DN59" i="13"/>
  <c r="DN144" i="13"/>
  <c r="DN56" i="13"/>
  <c r="DN57" i="13"/>
  <c r="DN145" i="13"/>
  <c r="DN146" i="13"/>
  <c r="DN54" i="13"/>
  <c r="DN55" i="13"/>
  <c r="DN147" i="13"/>
  <c r="DN53" i="13"/>
  <c r="DN148" i="13"/>
  <c r="DN52" i="13"/>
  <c r="DN51" i="13"/>
  <c r="DN50" i="13"/>
  <c r="DN49" i="13"/>
  <c r="DN48" i="13"/>
  <c r="DN47" i="13"/>
  <c r="DN46" i="13"/>
  <c r="DN45" i="13"/>
  <c r="DN44" i="13"/>
  <c r="DN43" i="13"/>
  <c r="DN42" i="13"/>
  <c r="DN41" i="13"/>
  <c r="DN40" i="13"/>
  <c r="DN39" i="13"/>
  <c r="DN38" i="13"/>
  <c r="DN37" i="13"/>
  <c r="DN36" i="13"/>
  <c r="DN35" i="13"/>
  <c r="DN34" i="13"/>
  <c r="DN33" i="13"/>
  <c r="DN32" i="13"/>
  <c r="DN31" i="13"/>
  <c r="DN30" i="13"/>
  <c r="DN29" i="13"/>
  <c r="DN28" i="13"/>
  <c r="DN26" i="13"/>
  <c r="DN27" i="13"/>
  <c r="DN25" i="13"/>
  <c r="DN24" i="13"/>
  <c r="DN23" i="13"/>
  <c r="DN22" i="13"/>
  <c r="DN21" i="13"/>
  <c r="DN20" i="13"/>
  <c r="DN19" i="13"/>
  <c r="DN18" i="13"/>
  <c r="DN17" i="13"/>
  <c r="X242" i="11"/>
  <c r="W243" i="11"/>
  <c r="AC239" i="11"/>
  <c r="AA240" i="11"/>
  <c r="Z239" i="11"/>
  <c r="AB238" i="11"/>
  <c r="DA101" i="13" l="1"/>
  <c r="DA102" i="13"/>
  <c r="DA100" i="13"/>
  <c r="DA98" i="13"/>
  <c r="DA103" i="13"/>
  <c r="DA99" i="13"/>
  <c r="DA97" i="13"/>
  <c r="DA104" i="13"/>
  <c r="DA96" i="13"/>
  <c r="DA105" i="13"/>
  <c r="DA95" i="13"/>
  <c r="DA106" i="13"/>
  <c r="DA107" i="13"/>
  <c r="DA108" i="13"/>
  <c r="DA94" i="13"/>
  <c r="DA93" i="13"/>
  <c r="DA109" i="13"/>
  <c r="DA92" i="13"/>
  <c r="DA110" i="13"/>
  <c r="DA111" i="13"/>
  <c r="DA91" i="13"/>
  <c r="DA90" i="13"/>
  <c r="DA89" i="13"/>
  <c r="DA112" i="13"/>
  <c r="DA88" i="13"/>
  <c r="DA113" i="13"/>
  <c r="DA114" i="13"/>
  <c r="DA87" i="13"/>
  <c r="DA115" i="13"/>
  <c r="DA86" i="13"/>
  <c r="DA116" i="13"/>
  <c r="DA117" i="13"/>
  <c r="DA85" i="13"/>
  <c r="DA84" i="13"/>
  <c r="DA83" i="13"/>
  <c r="DA118" i="13"/>
  <c r="DA119" i="13"/>
  <c r="DA120" i="13"/>
  <c r="DA82" i="13"/>
  <c r="DA121" i="13"/>
  <c r="DA81" i="13"/>
  <c r="DA80" i="13"/>
  <c r="DA122" i="13"/>
  <c r="DA79" i="13"/>
  <c r="DA78" i="13"/>
  <c r="DA123" i="13"/>
  <c r="DA124" i="13"/>
  <c r="DA77" i="13"/>
  <c r="DA76" i="13"/>
  <c r="DA125" i="13"/>
  <c r="DA75" i="13"/>
  <c r="DA126" i="13"/>
  <c r="DA127" i="13"/>
  <c r="DA74" i="13"/>
  <c r="DA128" i="13"/>
  <c r="DA129" i="13"/>
  <c r="DA73" i="13"/>
  <c r="DA72" i="13"/>
  <c r="DA130" i="13"/>
  <c r="DA71" i="13"/>
  <c r="DA70" i="13"/>
  <c r="DA131" i="13"/>
  <c r="DA69" i="13"/>
  <c r="DA132" i="13"/>
  <c r="DA133" i="13"/>
  <c r="DA68" i="13"/>
  <c r="DA134" i="13"/>
  <c r="DA66" i="13"/>
  <c r="DA67" i="13"/>
  <c r="DA135" i="13"/>
  <c r="DA136" i="13"/>
  <c r="DA64" i="13"/>
  <c r="DA65" i="13"/>
  <c r="DA137" i="13"/>
  <c r="DA138" i="13"/>
  <c r="DA139" i="13"/>
  <c r="DA63" i="13"/>
  <c r="DA62" i="13"/>
  <c r="DA140" i="13"/>
  <c r="DA141" i="13"/>
  <c r="DA61" i="13"/>
  <c r="DA60" i="13"/>
  <c r="DA142" i="13"/>
  <c r="DA59" i="13"/>
  <c r="DA58" i="13"/>
  <c r="DA143" i="13"/>
  <c r="DA57" i="13"/>
  <c r="DA144" i="13"/>
  <c r="DA145" i="13"/>
  <c r="DA56" i="13"/>
  <c r="DA55" i="13"/>
  <c r="DA146" i="13"/>
  <c r="DA147" i="13"/>
  <c r="DA53" i="13"/>
  <c r="DA148" i="13"/>
  <c r="DA54" i="13"/>
  <c r="DA51" i="13"/>
  <c r="DA52" i="13"/>
  <c r="DA50" i="13"/>
  <c r="DA49" i="13"/>
  <c r="DA48" i="13"/>
  <c r="DA47" i="13"/>
  <c r="DA46" i="13"/>
  <c r="DA45" i="13"/>
  <c r="DA44" i="13"/>
  <c r="DA43" i="13"/>
  <c r="DA42" i="13"/>
  <c r="DA41" i="13"/>
  <c r="DA40" i="13"/>
  <c r="DA39" i="13"/>
  <c r="DA38" i="13"/>
  <c r="DA37" i="13"/>
  <c r="DA36" i="13"/>
  <c r="DA34" i="13"/>
  <c r="DA35" i="13"/>
  <c r="DA33" i="13"/>
  <c r="DA31" i="13"/>
  <c r="DA32" i="13"/>
  <c r="DA30" i="13"/>
  <c r="DA29" i="13"/>
  <c r="DA28" i="13"/>
  <c r="DA27" i="13"/>
  <c r="DA26" i="13"/>
  <c r="DA25" i="13"/>
  <c r="DA23" i="13"/>
  <c r="DA24" i="13"/>
  <c r="DA22" i="13"/>
  <c r="DA21" i="13"/>
  <c r="DA19" i="13"/>
  <c r="DA20" i="13"/>
  <c r="DA18" i="13"/>
  <c r="DA17" i="13"/>
  <c r="DE101" i="13"/>
  <c r="DE100" i="13"/>
  <c r="DE99" i="13"/>
  <c r="DE98" i="13"/>
  <c r="DE102" i="13"/>
  <c r="DE97" i="13"/>
  <c r="DE103" i="13"/>
  <c r="DE96" i="13"/>
  <c r="DE104" i="13"/>
  <c r="DE105" i="13"/>
  <c r="DE95" i="13"/>
  <c r="DE106" i="13"/>
  <c r="DE107" i="13"/>
  <c r="DE94" i="13"/>
  <c r="DE93" i="13"/>
  <c r="DE92" i="13"/>
  <c r="DE108" i="13"/>
  <c r="DE109" i="13"/>
  <c r="DE91" i="13"/>
  <c r="DE110" i="13"/>
  <c r="DE90" i="13"/>
  <c r="DE111" i="13"/>
  <c r="DE112" i="13"/>
  <c r="DE89" i="13"/>
  <c r="DE88" i="13"/>
  <c r="DE113" i="13"/>
  <c r="DE87" i="13"/>
  <c r="DE114" i="13"/>
  <c r="DE86" i="13"/>
  <c r="DE85" i="13"/>
  <c r="DE115" i="13"/>
  <c r="DE116" i="13"/>
  <c r="DE84" i="13"/>
  <c r="DE83" i="13"/>
  <c r="DE117" i="13"/>
  <c r="DE118" i="13"/>
  <c r="DE81" i="13"/>
  <c r="DE82" i="13"/>
  <c r="DE119" i="13"/>
  <c r="DE80" i="13"/>
  <c r="DE120" i="13"/>
  <c r="DE121" i="13"/>
  <c r="DE79" i="13"/>
  <c r="DE78" i="13"/>
  <c r="DE122" i="13"/>
  <c r="DE123" i="13"/>
  <c r="DE77" i="13"/>
  <c r="DE76" i="13"/>
  <c r="DE124" i="13"/>
  <c r="DE125" i="13"/>
  <c r="DE75" i="13"/>
  <c r="DE126" i="13"/>
  <c r="DE73" i="13"/>
  <c r="DE127" i="13"/>
  <c r="DE74" i="13"/>
  <c r="DE72" i="13"/>
  <c r="DE128" i="13"/>
  <c r="DE71" i="13"/>
  <c r="DE129" i="13"/>
  <c r="DE130" i="13"/>
  <c r="DE70" i="13"/>
  <c r="DE69" i="13"/>
  <c r="DE131" i="13"/>
  <c r="DE68" i="13"/>
  <c r="DE132" i="13"/>
  <c r="DE133" i="13"/>
  <c r="DE134" i="13"/>
  <c r="DE67" i="13"/>
  <c r="DE135" i="13"/>
  <c r="DE66" i="13"/>
  <c r="DE136" i="13"/>
  <c r="DE65" i="13"/>
  <c r="DE64" i="13"/>
  <c r="DE137" i="13"/>
  <c r="DE138" i="13"/>
  <c r="DE63" i="13"/>
  <c r="DE62" i="13"/>
  <c r="DE139" i="13"/>
  <c r="DE61" i="13"/>
  <c r="DE140" i="13"/>
  <c r="DE60" i="13"/>
  <c r="DE141" i="13"/>
  <c r="DE59" i="13"/>
  <c r="DE142" i="13"/>
  <c r="DE58" i="13"/>
  <c r="DE57" i="13"/>
  <c r="DE143" i="13"/>
  <c r="DE56" i="13"/>
  <c r="DE144" i="13"/>
  <c r="DE145" i="13"/>
  <c r="DE55" i="13"/>
  <c r="DE146" i="13"/>
  <c r="DE54" i="13"/>
  <c r="DE53" i="13"/>
  <c r="DE147" i="13"/>
  <c r="DE148" i="13"/>
  <c r="DE52" i="13"/>
  <c r="DE51" i="13"/>
  <c r="DE50" i="13"/>
  <c r="DE49" i="13"/>
  <c r="DE48" i="13"/>
  <c r="DE47" i="13"/>
  <c r="DE46" i="13"/>
  <c r="DE45" i="13"/>
  <c r="DE44" i="13"/>
  <c r="DE42" i="13"/>
  <c r="DE43" i="13"/>
  <c r="DE41" i="13"/>
  <c r="DE40" i="13"/>
  <c r="DE39" i="13"/>
  <c r="DE38" i="13"/>
  <c r="DE36" i="13"/>
  <c r="DE37" i="13"/>
  <c r="DE35" i="13"/>
  <c r="DE34" i="13"/>
  <c r="DE32" i="13"/>
  <c r="DE33" i="13"/>
  <c r="DE31" i="13"/>
  <c r="DE29" i="13"/>
  <c r="DE30" i="13"/>
  <c r="DE28" i="13"/>
  <c r="DE27" i="13"/>
  <c r="DE26" i="13"/>
  <c r="DE25" i="13"/>
  <c r="DE24" i="13"/>
  <c r="DE23" i="13"/>
  <c r="DE22" i="13"/>
  <c r="DE20" i="13"/>
  <c r="DE21" i="13"/>
  <c r="DE19" i="13"/>
  <c r="DE18" i="13"/>
  <c r="DE17" i="13"/>
  <c r="DG101" i="13"/>
  <c r="DG99" i="13"/>
  <c r="DG100" i="13"/>
  <c r="DG98" i="13"/>
  <c r="DG102" i="13"/>
  <c r="DG103" i="13"/>
  <c r="DG97" i="13"/>
  <c r="DG104" i="13"/>
  <c r="DG96" i="13"/>
  <c r="DG105" i="13"/>
  <c r="DG95" i="13"/>
  <c r="DG94" i="13"/>
  <c r="DG106" i="13"/>
  <c r="DG107" i="13"/>
  <c r="DG93" i="13"/>
  <c r="DG92" i="13"/>
  <c r="DG108" i="13"/>
  <c r="DG109" i="13"/>
  <c r="DG110" i="13"/>
  <c r="DG91" i="13"/>
  <c r="DG90" i="13"/>
  <c r="DG111" i="13"/>
  <c r="DG112" i="13"/>
  <c r="DG88" i="13"/>
  <c r="DG89" i="13"/>
  <c r="DG113" i="13"/>
  <c r="DG87" i="13"/>
  <c r="DG114" i="13"/>
  <c r="DG86" i="13"/>
  <c r="DG85" i="13"/>
  <c r="DG115" i="13"/>
  <c r="DG116" i="13"/>
  <c r="DG84" i="13"/>
  <c r="DG117" i="13"/>
  <c r="DG118" i="13"/>
  <c r="DG83" i="13"/>
  <c r="DG81" i="13"/>
  <c r="DG82" i="13"/>
  <c r="DG119" i="13"/>
  <c r="DG80" i="13"/>
  <c r="DG120" i="13"/>
  <c r="DG79" i="13"/>
  <c r="DG121" i="13"/>
  <c r="DG78" i="13"/>
  <c r="DG122" i="13"/>
  <c r="DG123" i="13"/>
  <c r="DG77" i="13"/>
  <c r="DG124" i="13"/>
  <c r="DG75" i="13"/>
  <c r="DG76" i="13"/>
  <c r="DG125" i="13"/>
  <c r="DG74" i="13"/>
  <c r="DG126" i="13"/>
  <c r="DG127" i="13"/>
  <c r="DG73" i="13"/>
  <c r="DG128" i="13"/>
  <c r="DG72" i="13"/>
  <c r="DG129" i="13"/>
  <c r="DG71" i="13"/>
  <c r="DG130" i="13"/>
  <c r="DG69" i="13"/>
  <c r="DG131" i="13"/>
  <c r="DG70" i="13"/>
  <c r="DG132" i="13"/>
  <c r="DG68" i="13"/>
  <c r="DG67" i="13"/>
  <c r="DG133" i="13"/>
  <c r="DG134" i="13"/>
  <c r="DG66" i="13"/>
  <c r="DG65" i="13"/>
  <c r="DG135" i="13"/>
  <c r="DG64" i="13"/>
  <c r="DG136" i="13"/>
  <c r="DG137" i="13"/>
  <c r="DG63" i="13"/>
  <c r="DG138" i="13"/>
  <c r="DG62" i="13"/>
  <c r="DG61" i="13"/>
  <c r="DG139" i="13"/>
  <c r="DG140" i="13"/>
  <c r="DG60" i="13"/>
  <c r="DG141" i="13"/>
  <c r="DG59" i="13"/>
  <c r="DG58" i="13"/>
  <c r="DG142" i="13"/>
  <c r="DG57" i="13"/>
  <c r="DG143" i="13"/>
  <c r="DG56" i="13"/>
  <c r="DG144" i="13"/>
  <c r="DG145" i="13"/>
  <c r="DG146" i="13"/>
  <c r="DG55" i="13"/>
  <c r="DG54" i="13"/>
  <c r="DG147" i="13"/>
  <c r="DG52" i="13"/>
  <c r="DG53" i="13"/>
  <c r="DG148" i="13"/>
  <c r="DG51" i="13"/>
  <c r="DG50" i="13"/>
  <c r="DG49" i="13"/>
  <c r="DG48" i="13"/>
  <c r="DG46" i="13"/>
  <c r="DG47" i="13"/>
  <c r="DG44" i="13"/>
  <c r="DG45" i="13"/>
  <c r="DG43" i="13"/>
  <c r="DG42" i="13"/>
  <c r="DG41" i="13"/>
  <c r="DG40" i="13"/>
  <c r="DG39" i="13"/>
  <c r="DG38" i="13"/>
  <c r="DG37" i="13"/>
  <c r="DG36" i="13"/>
  <c r="DG35" i="13"/>
  <c r="DG34" i="13"/>
  <c r="DG33" i="13"/>
  <c r="DG32" i="13"/>
  <c r="DG31" i="13"/>
  <c r="DG30" i="13"/>
  <c r="DG28" i="13"/>
  <c r="DG29" i="13"/>
  <c r="DG27" i="13"/>
  <c r="DG25" i="13"/>
  <c r="DG26" i="13"/>
  <c r="DG24" i="13"/>
  <c r="DG23" i="13"/>
  <c r="DG22" i="13"/>
  <c r="DG21" i="13"/>
  <c r="DG20" i="13"/>
  <c r="DG19" i="13"/>
  <c r="DG18" i="13"/>
  <c r="DG17" i="13"/>
  <c r="AZ12" i="13"/>
  <c r="BQ12" i="13" s="1"/>
  <c r="CF14" i="13"/>
  <c r="BX11" i="13"/>
  <c r="BW11" i="13"/>
  <c r="AW10" i="13"/>
  <c r="AX11" i="13"/>
  <c r="AY12" i="13" s="1"/>
  <c r="BT12" i="13" s="1"/>
  <c r="CH12" i="13" s="1"/>
  <c r="BM12" i="13"/>
  <c r="BB12" i="13"/>
  <c r="BR12" i="13" s="1"/>
  <c r="CF13" i="13" s="1"/>
  <c r="BG12" i="13"/>
  <c r="BO12" i="13"/>
  <c r="BN12" i="13"/>
  <c r="AK12" i="13"/>
  <c r="BY12" i="13" s="1"/>
  <c r="BF12" i="13"/>
  <c r="CC14" i="13"/>
  <c r="AH10" i="13"/>
  <c r="BL11" i="13"/>
  <c r="BK11" i="13"/>
  <c r="AI11" i="13"/>
  <c r="DB101" i="13"/>
  <c r="DB102" i="13"/>
  <c r="DB99" i="13"/>
  <c r="DB100" i="13"/>
  <c r="DB103" i="13"/>
  <c r="DB97" i="13"/>
  <c r="DB98" i="13"/>
  <c r="DB104" i="13"/>
  <c r="DB96" i="13"/>
  <c r="DB105" i="13"/>
  <c r="DB106" i="13"/>
  <c r="DB95" i="13"/>
  <c r="DB94" i="13"/>
  <c r="DB107" i="13"/>
  <c r="DB93" i="13"/>
  <c r="DB108" i="13"/>
  <c r="DB92" i="13"/>
  <c r="DB109" i="13"/>
  <c r="DB91" i="13"/>
  <c r="DB110" i="13"/>
  <c r="DB90" i="13"/>
  <c r="DB111" i="13"/>
  <c r="DB112" i="13"/>
  <c r="DB113" i="13"/>
  <c r="DB89" i="13"/>
  <c r="DB88" i="13"/>
  <c r="DB114" i="13"/>
  <c r="DB115" i="13"/>
  <c r="DB87" i="13"/>
  <c r="DB86" i="13"/>
  <c r="DB116" i="13"/>
  <c r="DB117" i="13"/>
  <c r="DB85" i="13"/>
  <c r="DB84" i="13"/>
  <c r="DB118" i="13"/>
  <c r="DB119" i="13"/>
  <c r="DB83" i="13"/>
  <c r="DB81" i="13"/>
  <c r="DB120" i="13"/>
  <c r="DB82" i="13"/>
  <c r="DB80" i="13"/>
  <c r="DB121" i="13"/>
  <c r="DB122" i="13"/>
  <c r="DB79" i="13"/>
  <c r="DB78" i="13"/>
  <c r="DB123" i="13"/>
  <c r="DB124" i="13"/>
  <c r="DB76" i="13"/>
  <c r="DB125" i="13"/>
  <c r="DB77" i="13"/>
  <c r="DB75" i="13"/>
  <c r="DB126" i="13"/>
  <c r="DB74" i="13"/>
  <c r="DB127" i="13"/>
  <c r="DB128" i="13"/>
  <c r="DB73" i="13"/>
  <c r="DB129" i="13"/>
  <c r="DB72" i="13"/>
  <c r="DB130" i="13"/>
  <c r="DB131" i="13"/>
  <c r="DB71" i="13"/>
  <c r="DB70" i="13"/>
  <c r="DB69" i="13"/>
  <c r="DB132" i="13"/>
  <c r="DB133" i="13"/>
  <c r="DB134" i="13"/>
  <c r="DB68" i="13"/>
  <c r="DB67" i="13"/>
  <c r="DB135" i="13"/>
  <c r="DB66" i="13"/>
  <c r="DB136" i="13"/>
  <c r="DB65" i="13"/>
  <c r="DB137" i="13"/>
  <c r="DB64" i="13"/>
  <c r="DB138" i="13"/>
  <c r="DB62" i="13"/>
  <c r="DB139" i="13"/>
  <c r="DB63" i="13"/>
  <c r="DB140" i="13"/>
  <c r="DB61" i="13"/>
  <c r="DB141" i="13"/>
  <c r="DB142" i="13"/>
  <c r="DB60" i="13"/>
  <c r="DB59" i="13"/>
  <c r="DB143" i="13"/>
  <c r="DB58" i="13"/>
  <c r="DB144" i="13"/>
  <c r="DB145" i="13"/>
  <c r="DB57" i="13"/>
  <c r="DB56" i="13"/>
  <c r="DB146" i="13"/>
  <c r="DB147" i="13"/>
  <c r="DB55" i="13"/>
  <c r="DB54" i="13"/>
  <c r="DB53" i="13"/>
  <c r="DB148" i="13"/>
  <c r="DB52" i="13"/>
  <c r="DB51" i="13"/>
  <c r="DB50" i="13"/>
  <c r="DB49" i="13"/>
  <c r="DB48" i="13"/>
  <c r="DB47" i="13"/>
  <c r="DB45" i="13"/>
  <c r="DB46" i="13"/>
  <c r="DB44" i="13"/>
  <c r="DB43" i="13"/>
  <c r="DB42" i="13"/>
  <c r="DB41" i="13"/>
  <c r="DB40" i="13"/>
  <c r="DB39" i="13"/>
  <c r="DB38" i="13"/>
  <c r="DB37" i="13"/>
  <c r="DB36" i="13"/>
  <c r="DB34" i="13"/>
  <c r="DB35" i="13"/>
  <c r="DB33" i="13"/>
  <c r="DB32" i="13"/>
  <c r="DB30" i="13"/>
  <c r="DB31" i="13"/>
  <c r="DB29" i="13"/>
  <c r="DB28" i="13"/>
  <c r="DB26" i="13"/>
  <c r="DB27" i="13"/>
  <c r="DB25" i="13"/>
  <c r="DB24" i="13"/>
  <c r="DB23" i="13"/>
  <c r="DB22" i="13"/>
  <c r="DB21" i="13"/>
  <c r="DB19" i="13"/>
  <c r="DB20" i="13"/>
  <c r="DB18" i="13"/>
  <c r="DB17" i="13"/>
  <c r="AB239" i="11"/>
  <c r="Z240" i="11"/>
  <c r="AC240" i="11"/>
  <c r="AA241" i="11"/>
  <c r="X243" i="11"/>
  <c r="W244" i="11"/>
  <c r="AZ11" i="13" l="1"/>
  <c r="BQ11" i="13" s="1"/>
  <c r="CE12" i="13" s="1"/>
  <c r="BG11" i="13"/>
  <c r="BO11" i="13"/>
  <c r="BN11" i="13"/>
  <c r="CC12" i="13" s="1"/>
  <c r="BB11" i="13"/>
  <c r="BR11" i="13" s="1"/>
  <c r="BM11" i="13"/>
  <c r="BF11" i="13"/>
  <c r="AK11" i="13"/>
  <c r="BY11" i="13" s="1"/>
  <c r="AW9" i="13"/>
  <c r="AX10" i="13"/>
  <c r="BX10" i="13"/>
  <c r="BW10" i="13"/>
  <c r="AJ12" i="13"/>
  <c r="BS12" i="13" s="1"/>
  <c r="CG12" i="13" s="1"/>
  <c r="BL10" i="13"/>
  <c r="BK10" i="13"/>
  <c r="AH9" i="13"/>
  <c r="AI10" i="13"/>
  <c r="AJ11" i="13" s="1"/>
  <c r="BS11" i="13" s="1"/>
  <c r="CG11" i="13" s="1"/>
  <c r="CE13" i="13"/>
  <c r="CA12" i="13"/>
  <c r="CF12" i="13"/>
  <c r="CB13" i="13"/>
  <c r="CC13" i="13"/>
  <c r="W245" i="11"/>
  <c r="X244" i="11"/>
  <c r="AA242" i="11"/>
  <c r="AC241" i="11"/>
  <c r="AB240" i="11"/>
  <c r="Z241" i="11"/>
  <c r="AH8" i="13" l="1"/>
  <c r="BL9" i="13"/>
  <c r="BK9" i="13"/>
  <c r="AI9" i="13"/>
  <c r="AJ10" i="13" s="1"/>
  <c r="BS10" i="13" s="1"/>
  <c r="CG10" i="13" s="1"/>
  <c r="BX9" i="13"/>
  <c r="BW9" i="13"/>
  <c r="AW8" i="13"/>
  <c r="AX9" i="13"/>
  <c r="AZ10" i="13"/>
  <c r="BQ10" i="13" s="1"/>
  <c r="CE11" i="13" s="1"/>
  <c r="CA11" i="13"/>
  <c r="CB11" i="13"/>
  <c r="AY11" i="13"/>
  <c r="BT11" i="13" s="1"/>
  <c r="CH11" i="13" s="1"/>
  <c r="BM10" i="13"/>
  <c r="BB10" i="13"/>
  <c r="BR10" i="13" s="1"/>
  <c r="CF11" i="13" s="1"/>
  <c r="BG10" i="13"/>
  <c r="BO10" i="13"/>
  <c r="BN10" i="13"/>
  <c r="BF10" i="13"/>
  <c r="AK10" i="13"/>
  <c r="BY10" i="13" s="1"/>
  <c r="CB12" i="13"/>
  <c r="Z242" i="11"/>
  <c r="AB241" i="11"/>
  <c r="AA243" i="11"/>
  <c r="AC242" i="11"/>
  <c r="X245" i="11"/>
  <c r="W246" i="11"/>
  <c r="AZ9" i="13" l="1"/>
  <c r="BQ9" i="13" s="1"/>
  <c r="CE10" i="13" s="1"/>
  <c r="AX8" i="13"/>
  <c r="BX8" i="13"/>
  <c r="BW8" i="13"/>
  <c r="CC11" i="13"/>
  <c r="BG9" i="13"/>
  <c r="BO9" i="13"/>
  <c r="BN9" i="13"/>
  <c r="BB9" i="13"/>
  <c r="BR9" i="13" s="1"/>
  <c r="CF10" i="13" s="1"/>
  <c r="BF9" i="13"/>
  <c r="BM9" i="13"/>
  <c r="AK9" i="13"/>
  <c r="BY9" i="13" s="1"/>
  <c r="AY10" i="13"/>
  <c r="BT10" i="13" s="1"/>
  <c r="CH10" i="13" s="1"/>
  <c r="CA10" i="13"/>
  <c r="BL8" i="13"/>
  <c r="BK8" i="13"/>
  <c r="CA8" i="13" s="1"/>
  <c r="AI8" i="13"/>
  <c r="AJ9" i="13" s="1"/>
  <c r="BS9" i="13" s="1"/>
  <c r="CG9" i="13" s="1"/>
  <c r="X246" i="11"/>
  <c r="W247" i="11"/>
  <c r="AC243" i="11"/>
  <c r="AA244" i="11"/>
  <c r="Z243" i="11"/>
  <c r="AB242" i="11"/>
  <c r="CB10" i="13" l="1"/>
  <c r="AZ8" i="13"/>
  <c r="BQ8" i="13" s="1"/>
  <c r="CE8" i="13" s="1"/>
  <c r="AY8" i="13"/>
  <c r="BT8" i="13" s="1"/>
  <c r="CH8" i="13" s="1"/>
  <c r="CC10" i="13"/>
  <c r="CA9" i="13"/>
  <c r="AY9" i="13"/>
  <c r="BT9" i="13" s="1"/>
  <c r="CH9" i="13" s="1"/>
  <c r="BM8" i="13"/>
  <c r="CB8" i="13" s="1"/>
  <c r="BB8" i="13"/>
  <c r="BR8" i="13" s="1"/>
  <c r="CF8" i="13" s="1"/>
  <c r="BG8" i="13"/>
  <c r="BO8" i="13"/>
  <c r="AJ8" i="13"/>
  <c r="BS8" i="13" s="1"/>
  <c r="CG8" i="13" s="1"/>
  <c r="BN8" i="13"/>
  <c r="CC8" i="13" s="1"/>
  <c r="AK8" i="13"/>
  <c r="BY8" i="13" s="1"/>
  <c r="BF8" i="13"/>
  <c r="AB243" i="11"/>
  <c r="Z244" i="11"/>
  <c r="AC244" i="11"/>
  <c r="AA245" i="11"/>
  <c r="X247" i="11"/>
  <c r="W248" i="11"/>
  <c r="CE9" i="13" l="1"/>
  <c r="CF9" i="13"/>
  <c r="CC9" i="13"/>
  <c r="CB9" i="13"/>
  <c r="W249" i="11"/>
  <c r="X248" i="11"/>
  <c r="AA246" i="11"/>
  <c r="AC245" i="11"/>
  <c r="AB244" i="11"/>
  <c r="Z245" i="11"/>
  <c r="Z246" i="11" l="1"/>
  <c r="AB245" i="11"/>
  <c r="AA247" i="11"/>
  <c r="AC246" i="11"/>
  <c r="X249" i="11"/>
  <c r="W250" i="11"/>
  <c r="X250" i="11" l="1"/>
  <c r="W251" i="11"/>
  <c r="AC247" i="11"/>
  <c r="AA248" i="11"/>
  <c r="Z247" i="11"/>
  <c r="AB246" i="11"/>
  <c r="AB247" i="11" l="1"/>
  <c r="Z248" i="11"/>
  <c r="AC248" i="11"/>
  <c r="AA249" i="11"/>
  <c r="X251" i="11"/>
  <c r="W252" i="11"/>
  <c r="W253" i="11" l="1"/>
  <c r="X252" i="11"/>
  <c r="AA250" i="11"/>
  <c r="AC249" i="11"/>
  <c r="AB248" i="11"/>
  <c r="Z249" i="11"/>
  <c r="Z250" i="11" l="1"/>
  <c r="AB249" i="11"/>
  <c r="AA251" i="11"/>
  <c r="AC250" i="11"/>
  <c r="X253" i="11"/>
  <c r="W254" i="11"/>
  <c r="X254" i="11" l="1"/>
  <c r="W255" i="11"/>
  <c r="AC251" i="11"/>
  <c r="AA252" i="11"/>
  <c r="Z251" i="11"/>
  <c r="AB250" i="11"/>
  <c r="AB251" i="11" l="1"/>
  <c r="Z252" i="11"/>
  <c r="AC252" i="11"/>
  <c r="AA253" i="11"/>
  <c r="X255" i="11"/>
  <c r="W256" i="11"/>
  <c r="W257" i="11" l="1"/>
  <c r="X256" i="11"/>
  <c r="AA254" i="11"/>
  <c r="AC253" i="11"/>
  <c r="AB252" i="11"/>
  <c r="Z253" i="11"/>
  <c r="Z254" i="11" l="1"/>
  <c r="AB253" i="11"/>
  <c r="AA255" i="11"/>
  <c r="AC254" i="11"/>
  <c r="X257" i="11"/>
  <c r="W258" i="11"/>
  <c r="X258" i="11" l="1"/>
  <c r="W259" i="11"/>
  <c r="AC255" i="11"/>
  <c r="AA256" i="11"/>
  <c r="Z255" i="11"/>
  <c r="AB254" i="11"/>
  <c r="AB255" i="11" l="1"/>
  <c r="Z256" i="11"/>
  <c r="AC256" i="11"/>
  <c r="AA257" i="11"/>
  <c r="X259" i="11"/>
  <c r="W260" i="11"/>
  <c r="W261" i="11" l="1"/>
  <c r="X260" i="11"/>
  <c r="AA258" i="11"/>
  <c r="AC257" i="11"/>
  <c r="AB256" i="11"/>
  <c r="Z257" i="11"/>
  <c r="Z258" i="11" l="1"/>
  <c r="AB257" i="11"/>
  <c r="AA259" i="11"/>
  <c r="AC258" i="11"/>
  <c r="X261" i="11"/>
  <c r="W262" i="11"/>
  <c r="X262" i="11" l="1"/>
  <c r="W263" i="11"/>
  <c r="AC259" i="11"/>
  <c r="AA260" i="11"/>
  <c r="Z259" i="11"/>
  <c r="AB258" i="11"/>
  <c r="AB259" i="11" l="1"/>
  <c r="Z260" i="11"/>
  <c r="AC260" i="11"/>
  <c r="AA261" i="11"/>
  <c r="X263" i="11"/>
  <c r="W264" i="11"/>
  <c r="W265" i="11" l="1"/>
  <c r="X264" i="11"/>
  <c r="AA262" i="11"/>
  <c r="AC261" i="11"/>
  <c r="AB260" i="11"/>
  <c r="Z261" i="11"/>
  <c r="Z262" i="11" l="1"/>
  <c r="AB261" i="11"/>
  <c r="AA263" i="11"/>
  <c r="AC262" i="11"/>
  <c r="X265" i="11"/>
  <c r="W266" i="11"/>
  <c r="X266" i="11" l="1"/>
  <c r="W267" i="11"/>
  <c r="AC263" i="11"/>
  <c r="AA264" i="11"/>
  <c r="Z263" i="11"/>
  <c r="AB262" i="11"/>
  <c r="AC264" i="11" l="1"/>
  <c r="AA265" i="11"/>
  <c r="X267" i="11"/>
  <c r="W268" i="11"/>
  <c r="AB263" i="11"/>
  <c r="Z264" i="11"/>
  <c r="AB264" i="11" l="1"/>
  <c r="Z265" i="11"/>
  <c r="W269" i="11"/>
  <c r="X268" i="11"/>
  <c r="AA266" i="11"/>
  <c r="AC265" i="11"/>
  <c r="X269" i="11" l="1"/>
  <c r="W270" i="11"/>
  <c r="Z266" i="11"/>
  <c r="AB265" i="11"/>
  <c r="AA267" i="11"/>
  <c r="AC266" i="11"/>
  <c r="AC267" i="11" l="1"/>
  <c r="AA268" i="11"/>
  <c r="Z267" i="11"/>
  <c r="AB266" i="11"/>
  <c r="X270" i="11"/>
  <c r="W271" i="11"/>
  <c r="X271" i="11" l="1"/>
  <c r="W272" i="11"/>
  <c r="AB267" i="11"/>
  <c r="Z268" i="11"/>
  <c r="AC268" i="11"/>
  <c r="AA269" i="11"/>
  <c r="AB268" i="11" l="1"/>
  <c r="Z269" i="11"/>
  <c r="W273" i="11"/>
  <c r="X272" i="11"/>
  <c r="AA270" i="11"/>
  <c r="AC269" i="11"/>
  <c r="AA271" i="11" l="1"/>
  <c r="AC270" i="11"/>
  <c r="X273" i="11"/>
  <c r="W274" i="11"/>
  <c r="Z270" i="11"/>
  <c r="AB269" i="11"/>
  <c r="Z271" i="11" l="1"/>
  <c r="AB270" i="11"/>
  <c r="X274" i="11"/>
  <c r="W275" i="11"/>
  <c r="AC271" i="11"/>
  <c r="AA272" i="11"/>
  <c r="AC272" i="11" l="1"/>
  <c r="AA273" i="11"/>
  <c r="X275" i="11"/>
  <c r="W276" i="11"/>
  <c r="AB271" i="11"/>
  <c r="Z272" i="11"/>
  <c r="AB272" i="11" l="1"/>
  <c r="Z273" i="11"/>
  <c r="W277" i="11"/>
  <c r="X276" i="11"/>
  <c r="AA274" i="11"/>
  <c r="AC273" i="11"/>
  <c r="AA275" i="11" l="1"/>
  <c r="AC274" i="11"/>
  <c r="X277" i="11"/>
  <c r="W278" i="11"/>
  <c r="Z274" i="11"/>
  <c r="AB273" i="11"/>
  <c r="Z275" i="11" l="1"/>
  <c r="AB274" i="11"/>
  <c r="X278" i="11"/>
  <c r="W279" i="11"/>
  <c r="AC275" i="11"/>
  <c r="AA276" i="11"/>
  <c r="X279" i="11" l="1"/>
  <c r="W280" i="11"/>
  <c r="AC276" i="11"/>
  <c r="AA277" i="11"/>
  <c r="AB275" i="11"/>
  <c r="Z276" i="11"/>
  <c r="AA278" i="11" l="1"/>
  <c r="AC277" i="11"/>
  <c r="AB276" i="11"/>
  <c r="Z277" i="11"/>
  <c r="W281" i="11"/>
  <c r="X280" i="11"/>
  <c r="X281" i="11" l="1"/>
  <c r="W282" i="11"/>
  <c r="Z278" i="11"/>
  <c r="AB277" i="11"/>
  <c r="AA279" i="11"/>
  <c r="AC278" i="11"/>
  <c r="AC279" i="11" l="1"/>
  <c r="AA280" i="11"/>
  <c r="Z279" i="11"/>
  <c r="AB278" i="11"/>
  <c r="X282" i="11"/>
  <c r="W283" i="11"/>
  <c r="X283" i="11" s="1"/>
  <c r="AB279" i="11" l="1"/>
  <c r="Z280" i="11"/>
  <c r="AC280" i="11"/>
  <c r="AA281" i="11"/>
  <c r="AA282" i="11" l="1"/>
  <c r="AC281" i="11"/>
  <c r="AB280" i="11"/>
  <c r="Z281" i="11"/>
  <c r="Z282" i="11" l="1"/>
  <c r="AB281" i="11"/>
  <c r="AA283" i="11"/>
  <c r="AC283" i="11" s="1"/>
  <c r="AC282" i="11"/>
  <c r="Z283" i="11" l="1"/>
  <c r="AB283" i="11" s="1"/>
  <c r="AB28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tc={30E7F3C2-D58C-47CD-99D1-066EF3EB7C45}</author>
  </authors>
  <commentList>
    <comment ref="J140" authorId="0" shapeId="0" xr:uid="{30E7F3C2-D58C-47CD-99D1-066EF3EB7C45}">
      <text>
        <t>[Threaded comment]
Your version of Excel allows you to read this threaded comment; however, any edits to it will get removed if the file is opened in a newer version of Excel. Learn more: https://go.microsoft.com/fwlink/?linkid=870924
Comment:
    Steady state spread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tsoukalas</author>
    <author>tc={53E77D57-A33B-42D6-9ED4-3CDEA40AC0CD}</author>
    <author>tc={6450FA77-5A36-4BB8-A36B-854E954A0357}</author>
    <author>tc={91A4F543-635C-4419-B6D1-8353A5C5567D}</author>
    <author>tc={4CE8CE60-E4A6-4DEF-ACCC-636870F4B811}</author>
  </authors>
  <commentList>
    <comment ref="CM145" authorId="0" shapeId="0" xr:uid="{F75F509F-ED6D-42B6-91EB-F1D4255EF2BD}">
      <text>
        <r>
          <rPr>
            <b/>
            <sz val="9"/>
            <color indexed="81"/>
            <rFont val="Tahoma"/>
            <family val="2"/>
          </rPr>
          <t>john tsoukalas:</t>
        </r>
        <r>
          <rPr>
            <sz val="9"/>
            <color indexed="81"/>
            <rFont val="Tahoma"/>
            <family val="2"/>
          </rPr>
          <t xml:space="preserve">
cga value
</t>
        </r>
      </text>
    </comment>
    <comment ref="CV145" authorId="0" shapeId="0" xr:uid="{37E5D456-FD40-4BCC-B2EE-6888D629F255}">
      <text>
        <r>
          <rPr>
            <b/>
            <sz val="9"/>
            <color indexed="81"/>
            <rFont val="Tahoma"/>
            <family val="2"/>
          </rPr>
          <t>john tsoukalas:</t>
        </r>
        <r>
          <rPr>
            <sz val="9"/>
            <color indexed="81"/>
            <rFont val="Tahoma"/>
            <family val="2"/>
          </rPr>
          <t xml:space="preserve">
cgv value
</t>
        </r>
      </text>
    </comment>
    <comment ref="CM146" authorId="0" shapeId="0" xr:uid="{F549BF6D-E279-45E1-ABE5-A98B848FF742}">
      <text>
        <r>
          <rPr>
            <b/>
            <sz val="9"/>
            <color indexed="81"/>
            <rFont val="Tahoma"/>
            <family val="2"/>
          </rPr>
          <t>john tsoukalas:</t>
        </r>
        <r>
          <rPr>
            <sz val="9"/>
            <color indexed="81"/>
            <rFont val="Tahoma"/>
            <family val="2"/>
          </rPr>
          <t xml:space="preserve">
cga value
</t>
        </r>
      </text>
    </comment>
    <comment ref="CV146" authorId="0" shapeId="0" xr:uid="{DA193AE9-F4B0-45A7-AB57-DBC9C1B1A101}">
      <text>
        <r>
          <rPr>
            <b/>
            <sz val="9"/>
            <color indexed="81"/>
            <rFont val="Tahoma"/>
            <family val="2"/>
          </rPr>
          <t>john tsoukalas:</t>
        </r>
        <r>
          <rPr>
            <sz val="9"/>
            <color indexed="81"/>
            <rFont val="Tahoma"/>
            <family val="2"/>
          </rPr>
          <t xml:space="preserve">
cgv value
</t>
        </r>
      </text>
    </comment>
    <comment ref="CS151" authorId="1" shapeId="0" xr:uid="{53E77D57-A33B-42D6-9ED4-3CDEA40AC0CD}">
      <text>
        <t>[Threaded comment]
Your version of Excel allows you to read this threaded comment; however, any edits to it will get removed if the file is opened in a newer version of Excel. Learn more: https://go.microsoft.com/fwlink/?linkid=870924
Comment:
    Steady state C-sector inflation rate</t>
      </text>
    </comment>
    <comment ref="CT151" authorId="2" shapeId="0" xr:uid="{6450FA77-5A36-4BB8-A36B-854E954A0357}">
      <text>
        <t>[Threaded comment]
Your version of Excel allows you to read this threaded comment; however, any edits to it will get removed if the file is opened in a newer version of Excel. Learn more: https://go.microsoft.com/fwlink/?linkid=870924
Comment:
    Steady state I-sector inflation rate</t>
      </text>
    </comment>
    <comment ref="EB151" authorId="3" shapeId="0" xr:uid="{91A4F543-635C-4419-B6D1-8353A5C5567D}">
      <text>
        <t>[Threaded comment]
Your version of Excel allows you to read this threaded comment; however, any edits to it will get removed if the file is opened in a newer version of Excel. Learn more: https://go.microsoft.com/fwlink/?linkid=870924
Comment:
    Corporate bonds over equity market cap--sample average</t>
      </text>
    </comment>
    <comment ref="CM154" authorId="0" shapeId="0" xr:uid="{6F9E5B51-7EBF-42F2-B31B-50C90802303C}">
      <text>
        <r>
          <rPr>
            <b/>
            <sz val="9"/>
            <color indexed="81"/>
            <rFont val="Tahoma"/>
            <family val="2"/>
          </rPr>
          <t>john tsoukalas:</t>
        </r>
        <r>
          <rPr>
            <sz val="9"/>
            <color indexed="81"/>
            <rFont val="Tahoma"/>
            <family val="2"/>
          </rPr>
          <t xml:space="preserve">
cga value; Steady state C-sector TFP growth
</t>
        </r>
      </text>
    </comment>
    <comment ref="CS154" authorId="4" shapeId="0" xr:uid="{4CE8CE60-E4A6-4DEF-ACCC-636870F4B811}">
      <text>
        <t>[Threaded comment]
Your version of Excel allows you to read this threaded comment; however, any edits to it will get removed if the file is opened in a newer version of Excel. Learn more: https://go.microsoft.com/fwlink/?linkid=870924
Comment:
    Discount factor</t>
      </text>
    </comment>
    <comment ref="CV154" authorId="0" shapeId="0" xr:uid="{0BE8C7FC-B794-4788-AC68-C87B93488DBB}">
      <text>
        <r>
          <rPr>
            <b/>
            <sz val="9"/>
            <color indexed="81"/>
            <rFont val="Tahoma"/>
            <family val="2"/>
          </rPr>
          <t>john tsoukalas:</t>
        </r>
        <r>
          <rPr>
            <sz val="9"/>
            <color indexed="81"/>
            <rFont val="Tahoma"/>
            <family val="2"/>
          </rPr>
          <t xml:space="preserve">
cgv value; Steady state I-sector TFP growth
</t>
        </r>
      </text>
    </comment>
  </commentList>
</comments>
</file>

<file path=xl/sharedStrings.xml><?xml version="1.0" encoding="utf-8"?>
<sst xmlns="http://schemas.openxmlformats.org/spreadsheetml/2006/main" count="603" uniqueCount="530">
  <si>
    <t>Real GDP per capita</t>
  </si>
  <si>
    <t>Real Investment per capita</t>
  </si>
  <si>
    <t>Real consumption per capita</t>
  </si>
  <si>
    <t>Hours per capita</t>
  </si>
  <si>
    <t>TFP</t>
  </si>
  <si>
    <t>ebp</t>
  </si>
  <si>
    <t>gz_spr</t>
  </si>
  <si>
    <t>defaultrisk</t>
  </si>
  <si>
    <t>RMV Banks</t>
  </si>
  <si>
    <t>Inflation (Implicit GDP deflator)</t>
  </si>
  <si>
    <t>LOOS: Reporting tighter standards (available from 1990Q2)</t>
  </si>
  <si>
    <t>SP500 (from Shiller's website)</t>
  </si>
  <si>
    <t>BAA SPREAD</t>
  </si>
  <si>
    <t>Date</t>
  </si>
  <si>
    <t>SP500COMP</t>
  </si>
  <si>
    <t>return SP500</t>
  </si>
  <si>
    <t>Consumption deflator</t>
  </si>
  <si>
    <t>CPOP index</t>
  </si>
  <si>
    <t>Real per capita SP 500</t>
  </si>
  <si>
    <t>BAA10YM</t>
  </si>
  <si>
    <t>S&amp;P 500</t>
  </si>
  <si>
    <t>Series ID</t>
  </si>
  <si>
    <t>Title</t>
  </si>
  <si>
    <t>S&amp;P 500 Composite Stock Price Index</t>
  </si>
  <si>
    <t>Source</t>
  </si>
  <si>
    <t>Robert Shiller's data from his book Irrational Exuberance available online at http://www.econ.yale.edu/~shiller/data.htm</t>
  </si>
  <si>
    <t>Units</t>
  </si>
  <si>
    <t>Index, Nominal</t>
  </si>
  <si>
    <t>Frequency</t>
  </si>
  <si>
    <t>Quarterly averages of monthly observations</t>
  </si>
  <si>
    <t>Date Range</t>
  </si>
  <si>
    <t>1947Q1 - 2017Q1</t>
  </si>
  <si>
    <t xml:space="preserve">Notes </t>
  </si>
  <si>
    <t> Stock price data are monthly averages of daily closing prices. These values are not adjusted for price changes.</t>
  </si>
  <si>
    <t>Note:  All variables are percent change at an annual rate (=400 * change in natural log). Produced on June 05, 2017  3:00 PM</t>
  </si>
  <si>
    <t>date</t>
  </si>
  <si>
    <t>dY_prod</t>
  </si>
  <si>
    <t>dY_inc</t>
  </si>
  <si>
    <t>dY</t>
  </si>
  <si>
    <t>dhours</t>
  </si>
  <si>
    <t>dLP</t>
  </si>
  <si>
    <t>dk</t>
  </si>
  <si>
    <t>dLQ_BLS_interpolated</t>
  </si>
  <si>
    <t>dLQ_Aaronson_Sullivan</t>
  </si>
  <si>
    <t>dLQ</t>
  </si>
  <si>
    <t>alpha</t>
  </si>
  <si>
    <t>dtfp</t>
  </si>
  <si>
    <t>dutil</t>
  </si>
  <si>
    <t>dtfp_util</t>
  </si>
  <si>
    <t>relativePrice</t>
  </si>
  <si>
    <t>invShare</t>
  </si>
  <si>
    <t>dtfp_I</t>
  </si>
  <si>
    <t>dtfp_C</t>
  </si>
  <si>
    <t>du_invest</t>
  </si>
  <si>
    <t>du_consumption</t>
  </si>
  <si>
    <t>dtfp_I_util</t>
  </si>
  <si>
    <t>dtfp_C_util</t>
  </si>
  <si>
    <t>tfp_util</t>
  </si>
  <si>
    <t xml:space="preserve">Normalised series used in the VAR </t>
  </si>
  <si>
    <t>tfp_i_util</t>
  </si>
  <si>
    <t>tfp_c_util</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</si>
  <si>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</si>
  <si>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</si>
  <si>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</si>
  <si>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</si>
  <si>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</si>
  <si>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</si>
  <si>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</si>
  <si>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</si>
  <si>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</si>
  <si>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</si>
  <si>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</si>
  <si>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</si>
  <si>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</si>
  <si>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</si>
  <si>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</si>
  <si>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</si>
  <si>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</si>
  <si>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</si>
  <si>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</si>
  <si>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</si>
  <si>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</si>
  <si>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</si>
  <si>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</si>
  <si>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</si>
  <si>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</si>
  <si>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</si>
  <si>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</si>
  <si>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</si>
  <si>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</si>
  <si>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</si>
  <si>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</si>
  <si>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</si>
  <si>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</si>
  <si>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</si>
  <si>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</si>
  <si>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</si>
  <si>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</si>
  <si>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</si>
  <si>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</si>
  <si>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</si>
  <si>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</si>
  <si>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</si>
  <si>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</si>
  <si>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</si>
  <si>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</si>
  <si>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</si>
  <si>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</si>
  <si>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</si>
  <si>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</si>
  <si>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</si>
  <si>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</si>
  <si>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</si>
  <si>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</si>
  <si>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</si>
  <si>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</si>
  <si>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</si>
  <si>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</si>
  <si>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</si>
  <si>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</si>
  <si>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</si>
  <si>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</si>
  <si>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</si>
  <si>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</si>
  <si>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</si>
  <si>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</si>
  <si>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</si>
  <si>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</si>
  <si>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</si>
  <si>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</si>
  <si>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</si>
  <si>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</si>
  <si>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</si>
  <si>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</si>
  <si>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</si>
  <si>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</si>
  <si>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</si>
  <si>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</si>
  <si>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</si>
  <si>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</si>
  <si>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</si>
  <si>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</si>
  <si>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</si>
  <si>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</si>
  <si>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</si>
  <si>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</si>
  <si>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</si>
  <si>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</si>
  <si>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</si>
  <si>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</si>
  <si>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</si>
  <si>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</si>
  <si>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</si>
  <si>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</si>
  <si>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</si>
  <si>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</si>
  <si>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</si>
  <si>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</si>
  <si>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</si>
  <si>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</si>
  <si>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</si>
  <si>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</si>
  <si>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</si>
  <si>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</si>
  <si>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</si>
  <si>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</si>
  <si>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</si>
  <si>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</si>
  <si>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</si>
  <si>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</si>
  <si>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</si>
  <si>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</si>
  <si>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</si>
  <si>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</si>
  <si>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</si>
  <si>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</si>
  <si>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</si>
  <si>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</si>
  <si>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</si>
  <si>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</si>
  <si>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</si>
  <si>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</si>
  <si>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</si>
  <si>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</si>
  <si>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</si>
  <si>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</si>
  <si>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</si>
  <si>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</si>
  <si>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</si>
  <si>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</si>
  <si>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</si>
  <si>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</si>
  <si>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</si>
  <si>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</si>
  <si>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</si>
  <si>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</si>
  <si>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</si>
  <si>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</si>
  <si>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</si>
  <si>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</si>
  <si>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</si>
  <si>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</si>
  <si>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</si>
  <si>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</si>
  <si>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</si>
  <si>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</si>
  <si>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</si>
  <si>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</si>
  <si>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</si>
  <si>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</si>
  <si>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</si>
  <si>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</si>
  <si>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</si>
  <si>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</si>
  <si>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</si>
  <si>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</si>
  <si>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</si>
  <si>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</si>
  <si>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</si>
  <si>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</si>
  <si>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</si>
  <si>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</si>
  <si>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</si>
  <si>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</si>
  <si>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</si>
  <si>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</si>
  <si>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</si>
  <si>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</si>
  <si>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</si>
  <si>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</si>
  <si>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</si>
  <si>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</si>
  <si>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</si>
  <si>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</si>
  <si>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</si>
  <si>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</si>
  <si>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</si>
  <si>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</si>
  <si>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</si>
  <si>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</si>
  <si>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</si>
  <si>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</si>
  <si>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</si>
  <si>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</si>
  <si>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</si>
  <si>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</si>
  <si>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</si>
  <si>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</si>
  <si>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</si>
  <si>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</si>
  <si>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</si>
  <si>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</si>
  <si>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</si>
  <si>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</si>
  <si>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</si>
  <si>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</si>
  <si>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</si>
  <si>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</si>
  <si>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</si>
  <si>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</si>
  <si>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</si>
  <si>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</si>
  <si>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</si>
  <si>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</si>
  <si>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</si>
  <si>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</si>
  <si>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</si>
  <si>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</si>
  <si>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</si>
  <si>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</si>
  <si>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</si>
  <si>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</si>
  <si>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</si>
  <si>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</si>
  <si>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</si>
  <si>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</si>
  <si>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</si>
  <si>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</si>
  <si>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</si>
  <si>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</si>
  <si>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</si>
  <si>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</si>
  <si>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</si>
  <si>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</si>
  <si>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</si>
  <si>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</si>
  <si>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</si>
  <si>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</si>
  <si>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</si>
  <si>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</si>
  <si>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</si>
  <si>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</si>
  <si>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</si>
  <si>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</si>
  <si>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</si>
  <si>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</si>
  <si>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</si>
  <si>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</si>
  <si>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</si>
  <si>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</si>
  <si>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</si>
  <si>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</si>
  <si>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</si>
  <si>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</si>
  <si>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</si>
  <si>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</si>
  <si>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</si>
  <si>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</si>
  <si>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</si>
  <si>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</si>
  <si>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</si>
  <si>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</si>
  <si>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</si>
  <si>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</si>
  <si>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</si>
  <si>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</si>
  <si>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</si>
  <si>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</si>
  <si>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</si>
  <si>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</si>
  <si>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</si>
  <si>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</si>
  <si>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</si>
  <si>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</si>
  <si>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</si>
  <si>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</si>
  <si>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</si>
  <si>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</si>
  <si>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</si>
  <si>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</si>
  <si>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</si>
  <si>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</si>
  <si>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</si>
  <si>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</si>
  <si>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</si>
  <si>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</si>
  <si>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</si>
  <si>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</si>
  <si>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</si>
  <si>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</si>
  <si>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</si>
  <si>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</si>
  <si>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Full sample mean</t>
  </si>
  <si>
    <t>Since 1995:4</t>
  </si>
  <si>
    <t>Since 2001:1</t>
  </si>
  <si>
    <t>Past 8 qtrs</t>
  </si>
  <si>
    <t>Past 4 qtrs</t>
  </si>
  <si>
    <t>average</t>
  </si>
  <si>
    <t>stdev</t>
  </si>
  <si>
    <t>corr I,C</t>
  </si>
  <si>
    <t>corr with agg</t>
  </si>
  <si>
    <t>Utilization-adjusted quarterly-TFP series for the U.S. Business Sector, produced by John Fernald</t>
  </si>
  <si>
    <r>
      <rPr>
        <b/>
        <sz val="11"/>
        <color indexed="8"/>
        <rFont val="Calibri"/>
        <family val="2"/>
      </rPr>
      <t xml:space="preserve">Citation: </t>
    </r>
    <r>
      <rPr>
        <sz val="11"/>
        <color theme="1"/>
        <rFont val="Calibri"/>
        <family val="2"/>
        <scheme val="minor"/>
      </rPr>
      <t xml:space="preserve"> John G. Fernald, "A Quarterly, Utilization-Adjusted Series on Total Factor Productivity."   FRBSF Working Paper 2012-19 (updated March 2014).</t>
    </r>
  </si>
  <si>
    <t>Produced on June 05, 2017  3:00 PM by John Fernald/Andrew Tai (Directory: out\QuarterlyTFP_2017.06.05)</t>
  </si>
  <si>
    <t>DATA AND ESTIMATES ARE SUBJECT TO REVISION</t>
  </si>
  <si>
    <t>Once annualized (see the "annual" tab), the utilization adjustment roughly matches Basu-Fernald-Kimball (for the overlap period), though there are some differences in source data.</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</si>
  <si>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</si>
  <si>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</si>
  <si>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</si>
  <si>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 xml:space="preserve">SEE BOX BELOW FOR SELECTED HISTORY OF REVISIONS </t>
  </si>
  <si>
    <t>Note:  All variables are percent change at an annual rate (=400 * change in natural log)</t>
  </si>
  <si>
    <t>VARIABLE</t>
  </si>
  <si>
    <t>DESCRIPTION</t>
  </si>
  <si>
    <t>SOURCE/NOTES</t>
  </si>
  <si>
    <t>Business output, expenditure (product) side</t>
  </si>
  <si>
    <t xml:space="preserve">From NIPA tables, Gross Value Added: Total Business: Quantity Index </t>
  </si>
  <si>
    <t>Business output, measured from income side</t>
  </si>
  <si>
    <t>Nominal bus. output is GDI less nominal non-bus. output.  Real bus. income uses expenditure-side deflator.   If dY_inc has not yet been released for the quarter, will be missing; 4- and 8-quarter averages use dY_prod.</t>
  </si>
  <si>
    <t>Output</t>
  </si>
  <si>
    <t>Average of dY_prod and dy_inc (weighted equally) .  If dY_inc not yet available, it is just dY_prod</t>
  </si>
  <si>
    <t>Hours, bus sector</t>
  </si>
  <si>
    <t>From BLS productivity and cost release</t>
  </si>
  <si>
    <t>Business- sector labor productivity</t>
  </si>
  <si>
    <t>defined as dY - dhours (Note:  Labor productivity in the BLS productivity-and-cost release equals dY_prod - dhours)</t>
  </si>
  <si>
    <t>Capital input</t>
  </si>
  <si>
    <t>Perpetual inventory stocks calculated from disaggregated quarterly NIPA investment data, then growth rates are weighted using estimated user costs of capital</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</si>
  <si>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</si>
  <si>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</si>
  <si>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</si>
  <si>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</si>
  <si>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</si>
  <si>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Labor composition/quality actually used</t>
  </si>
  <si>
    <t xml:space="preserve">Pre-1979 is dlQ_BLS_interpolated, 1979:1 uses dLQ_Aaronson-Sullivan </t>
  </si>
  <si>
    <t>Capital's  share of income</t>
  </si>
  <si>
    <t>Based primarily on NIPA data for the corporate sector, since I assume private noncorporate factor shares match corporate.  Interpolated to quarterly with a cubic spline and extrapolated as needed.</t>
  </si>
  <si>
    <t>Business sector TFP</t>
  </si>
  <si>
    <t>=  dY - alpha *dk - (1-alpha)*(dhours+dLQ), i.e., output growth less the contribution of capital and labor</t>
  </si>
  <si>
    <t>Utilization of capital and labor</t>
  </si>
  <si>
    <t>Uses Basu, Fernald, Fisher, and Kimball (2013) estimates applied to quarterly data</t>
  </si>
  <si>
    <t>Utilization-adjusted TFP</t>
  </si>
  <si>
    <t>= dtfp - dutil</t>
  </si>
  <si>
    <t>Relative price of "consumption" to price of "equipment"</t>
  </si>
  <si>
    <t>Relative price of non-equipment goods and services to price of equipment (with consumer durables in "equipment")</t>
  </si>
  <si>
    <t xml:space="preserve">Equipment and consumer durables share of output </t>
  </si>
  <si>
    <t>Equipment and consumer durables as a share of business output</t>
  </si>
  <si>
    <t>TFP in equip and consumer durables</t>
  </si>
  <si>
    <t>Calculated from dtfp (above) assuming that relative price growth reflects relative TFP growth</t>
  </si>
  <si>
    <t>TFP in non-equipment business output  ("consumption")</t>
  </si>
  <si>
    <t>Utilization in producing investment</t>
  </si>
  <si>
    <t>Uses estimates from Basu, Fernald, Fisher, and Kimball to calculate utilizaton for producing equipment and consumer durables goods</t>
  </si>
  <si>
    <t>Utilization in producing non-investment business output ("consumption")</t>
  </si>
  <si>
    <t>Uses estimates from Basu, Fernald, Fisher, and Kimball to calculate utilizaton for producing non-investment goods</t>
  </si>
  <si>
    <t>Utilization-adjusted TFP in producing equipment and consumer durables</t>
  </si>
  <si>
    <t>=dtfp_I - du_invest</t>
  </si>
  <si>
    <t>Utilization-adjusted TFP in producing non-equipment output</t>
  </si>
  <si>
    <t>=dtfp_C - du_consumption</t>
  </si>
  <si>
    <t>COLUMNS B THROUGH CX CONTAIN THE RAW DATA AND CALCULATIONS TO ARRIVE AT SERIES USED FOR ESTIMATION</t>
  </si>
  <si>
    <t>COLUMNS CZ to DN CONTAIN FINAL TRANSFORMATIONS WITH OBSERVABLES USED IN THE MODEL ESTIMATION---THESE OBSERVABLES FEED IN THE FILE, 'Usdata_10_1984.m'</t>
  </si>
  <si>
    <t>CHAIN WEIGHTED MEASURES OF CONSUMPTION AND INVESTMENT</t>
  </si>
  <si>
    <t>Nonfarm Business Sector: Compensation Per Hour</t>
  </si>
  <si>
    <t>Gross Domestic Product, 1 Decimal</t>
  </si>
  <si>
    <t>Gross Private Domestic Investment</t>
  </si>
  <si>
    <t>Real Gross Private Domestic Investment, 1 Decimal</t>
  </si>
  <si>
    <t>Nonfarm Business Sector: Hours of All Persons</t>
  </si>
  <si>
    <t>Personal Consumption Expenditures: Durable Goods</t>
  </si>
  <si>
    <t>Real Personal Consumption Expenditures: Durable Goods</t>
  </si>
  <si>
    <t>Personal Consumption Expenditures: Services</t>
  </si>
  <si>
    <t>Real Personal Consumption Expenditures: Services</t>
  </si>
  <si>
    <t>Personal Consumption Expenditures: Nondurable Goods</t>
  </si>
  <si>
    <t>Real Personal Consumption Expenditures: Nondurable Goods</t>
  </si>
  <si>
    <t>Civilian Noninstitutional Population</t>
  </si>
  <si>
    <t>Federal funds rate (to arrive at quarterly frequency take the avegare of the monthly FEDFUNDS)</t>
  </si>
  <si>
    <t>consumption shares</t>
  </si>
  <si>
    <t>USE COLS V and W</t>
  </si>
  <si>
    <t>consumption growth components</t>
  </si>
  <si>
    <t>total consumption growth</t>
  </si>
  <si>
    <t>real consumption level ND + S</t>
  </si>
  <si>
    <t>Inflation C</t>
  </si>
  <si>
    <t>C+I/PC == Y in our model</t>
  </si>
  <si>
    <t>C+I/PC per capita == Y in our model</t>
  </si>
  <si>
    <t>investment shares</t>
  </si>
  <si>
    <t>USE COLS AJ and AK</t>
  </si>
  <si>
    <t>investment growth components</t>
  </si>
  <si>
    <t>total investment growth</t>
  </si>
  <si>
    <t>real investment level private + D</t>
  </si>
  <si>
    <t>Investment deflator</t>
  </si>
  <si>
    <t>Inflation I</t>
  </si>
  <si>
    <t>RPI</t>
  </si>
  <si>
    <t>real wage</t>
  </si>
  <si>
    <t>Hours</t>
  </si>
  <si>
    <t>DATE</t>
  </si>
  <si>
    <t>COMPNFB</t>
  </si>
  <si>
    <t>GDP</t>
  </si>
  <si>
    <t>GPDI</t>
  </si>
  <si>
    <t>GPDIC1</t>
  </si>
  <si>
    <t>HOANBS</t>
  </si>
  <si>
    <t>PCDG</t>
  </si>
  <si>
    <t>PCDGCC96</t>
  </si>
  <si>
    <t>PCESV</t>
  </si>
  <si>
    <t>PCESVC96</t>
  </si>
  <si>
    <t>PCND</t>
  </si>
  <si>
    <t>PCNDGC96</t>
  </si>
  <si>
    <t>CNP16OV</t>
  </si>
  <si>
    <t>CNP16OVINDEX</t>
  </si>
  <si>
    <t>FEDFUNDS</t>
  </si>
  <si>
    <t xml:space="preserve">Consumption </t>
  </si>
  <si>
    <t>Investment</t>
  </si>
  <si>
    <t>C+I</t>
  </si>
  <si>
    <t>C/C+I</t>
  </si>
  <si>
    <t>I/C+I</t>
  </si>
  <si>
    <t>ND consumption to TOTAL consumption</t>
  </si>
  <si>
    <t>ND</t>
  </si>
  <si>
    <t>S</t>
  </si>
  <si>
    <t>real consumption growth ND</t>
  </si>
  <si>
    <t>real consumption growth S</t>
  </si>
  <si>
    <t>real investment growth private</t>
  </si>
  <si>
    <t>investment growth D</t>
  </si>
  <si>
    <t>FINAL SERIES USED IN THE ESTIMATION OF MODEL</t>
  </si>
  <si>
    <t>Real per capita market value</t>
  </si>
  <si>
    <t>1982Q4</t>
  </si>
  <si>
    <t>dc</t>
  </si>
  <si>
    <t>dinve</t>
  </si>
  <si>
    <t>dy</t>
  </si>
  <si>
    <t>labobs</t>
  </si>
  <si>
    <t>dpi</t>
  </si>
  <si>
    <t>dw</t>
  </si>
  <si>
    <t>pinfc</t>
  </si>
  <si>
    <t>pinfi</t>
  </si>
  <si>
    <t>robs</t>
  </si>
  <si>
    <t>dinve1</t>
  </si>
  <si>
    <t>Baa spread</t>
  </si>
  <si>
    <t>GZ spread</t>
  </si>
  <si>
    <t>dsh both sectors</t>
  </si>
  <si>
    <t>dequity1</t>
  </si>
  <si>
    <t>Nominal equity from H8 (Assets minus liabilities)</t>
  </si>
  <si>
    <t>Real equity per capital</t>
  </si>
  <si>
    <t>Market value</t>
  </si>
  <si>
    <t>of commercial banks</t>
  </si>
  <si>
    <t>ds (both sectors)</t>
  </si>
  <si>
    <t>dsh(both sectors)</t>
  </si>
  <si>
    <t>Average</t>
  </si>
  <si>
    <t>84Q1-17Q1</t>
  </si>
  <si>
    <r>
      <t xml:space="preserve">For </t>
    </r>
    <r>
      <rPr>
        <b/>
        <sz val="10"/>
        <color rgb="FFFF0000"/>
        <rFont val="Arial"/>
        <family val="2"/>
      </rPr>
      <t>Real GDP, Real Investment, Real Consumption, Hours per capita</t>
    </r>
    <r>
      <rPr>
        <sz val="10"/>
        <color theme="1"/>
        <rFont val="Arial"/>
        <family val="2"/>
      </rPr>
      <t xml:space="preserve"> see columns,  BO, BX, BL, BE in 'DSGE Model data' sheet</t>
    </r>
  </si>
  <si>
    <r>
      <t xml:space="preserve">NOTES: For </t>
    </r>
    <r>
      <rPr>
        <b/>
        <sz val="10"/>
        <color rgb="FFFF0000"/>
        <rFont val="Arial"/>
        <family val="2"/>
      </rPr>
      <t>TFP</t>
    </r>
    <r>
      <rPr>
        <b/>
        <sz val="10"/>
        <rFont val="Arial"/>
        <family val="2"/>
      </rPr>
      <t xml:space="preserve"> see 'Source TFP' sheet</t>
    </r>
  </si>
  <si>
    <r>
      <t xml:space="preserve">For </t>
    </r>
    <r>
      <rPr>
        <b/>
        <sz val="10"/>
        <color rgb="FFFF0000"/>
        <rFont val="Arial"/>
        <family val="2"/>
      </rPr>
      <t>SP 500</t>
    </r>
    <r>
      <rPr>
        <sz val="10"/>
        <color theme="1"/>
        <rFont val="Arial"/>
        <family val="2"/>
      </rPr>
      <t xml:space="preserve"> see 'Source SP500' sheet</t>
    </r>
  </si>
  <si>
    <r>
      <t xml:space="preserve">For </t>
    </r>
    <r>
      <rPr>
        <b/>
        <sz val="10"/>
        <color rgb="FFFF0000"/>
        <rFont val="Arial"/>
        <family val="2"/>
      </rPr>
      <t>ebp, gz_spr, and default risk</t>
    </r>
    <r>
      <rPr>
        <sz val="10"/>
        <color theme="1"/>
        <rFont val="Arial"/>
        <family val="2"/>
      </rPr>
      <t xml:space="preserve"> these are taken directly from: https://www.federalreserve.gov/econresdata/notes/feds-notes/2016/files/ebp_csv.csv. The quarterly rates used are the monthy averages of the three months in the quarter</t>
    </r>
  </si>
  <si>
    <r>
      <t>For</t>
    </r>
    <r>
      <rPr>
        <b/>
        <sz val="10"/>
        <color rgb="FFFF0000"/>
        <rFont val="Arial"/>
        <family val="2"/>
      </rPr>
      <t xml:space="preserve"> RMV Banks</t>
    </r>
    <r>
      <rPr>
        <sz val="10"/>
        <color theme="1"/>
        <rFont val="Arial"/>
        <family val="2"/>
      </rPr>
      <t xml:space="preserve"> see column DV in 'DSGE Model data'</t>
    </r>
  </si>
  <si>
    <t>BAA Spread</t>
  </si>
  <si>
    <t>Moody's Seasoned Baa Corporate Bond Yield Relative to Yield on 10-Year Treasury Constant Maturity</t>
  </si>
  <si>
    <t> Federal Reserve Bank of St. Louis</t>
  </si>
  <si>
    <t>Percent, Not Seasonally Adjusted</t>
  </si>
  <si>
    <t>Quarterly averages of monthly data</t>
  </si>
  <si>
    <t>1953-04-01 till 2017-4-01</t>
  </si>
  <si>
    <t>Notes</t>
  </si>
  <si>
    <t>Series is calculated as the spread between Moody's Seasoned Baa Corporate Bond© (https://fred.stlouisfed.org/series/BAA) and 10-Year Treasury Constant Maturity (https://fred.stlouisfed.org/series/GS10). </t>
  </si>
  <si>
    <r>
      <rPr>
        <b/>
        <sz val="10"/>
        <rFont val="Arial"/>
        <family val="2"/>
      </rPr>
      <t>GZ spread</t>
    </r>
    <r>
      <rPr>
        <sz val="10"/>
        <rFont val="Arial"/>
        <family val="2"/>
      </rPr>
      <t xml:space="preserve"> from FED reserve board ('Updating the recession risk and the excess bond premium'); The Excel file with the GZ spread can be accessed at: https://www.federalreserve.gov/econresdata/notes/feds-notes/2016/files/ebp_csv.csv</t>
    </r>
  </si>
  <si>
    <t>Alternative series: not used</t>
  </si>
  <si>
    <t>Non financial corporate sector levels in equities L103</t>
  </si>
  <si>
    <t>Non financial corporate sector net increase in equities Z103</t>
  </si>
  <si>
    <t>U.S. Bureau of Labor Statistics, Nonfarm Business Sector: Compensation Per Hour [COMPNFB], retrieved from FRED, Federal Reserve Bank of St. Louis; https://fred.stlouisfed.org/series/COMPNFB, Sep 15, 2017.</t>
  </si>
  <si>
    <t>U.S. Bureau of Economic Analysis, Gross Domestic Product [GDP], retrieved from FRED, Federal Reserve Bank of St. Louis; https://fred.stlouisfed.org/series/GDP, Sep 15, 2017.</t>
  </si>
  <si>
    <t>U.S. Bureau of Economic Analysis, Gross Private Domestic Investment [GPDI], retrieved from FRED, Federal Reserve Bank of St. Louis; https://fred.stlouisfed.org/series/GPDI, Sep 15, 2017.</t>
  </si>
  <si>
    <t>U.S. Bureau of Economic Analysis, Real Gross Private Domestic Investment [GPDIC1], retrieved from FRED, Federal Reserve Bank of St. Louis; https://fred.stlouisfed.org/series/GPDIC1, Sep 15, 2017.</t>
  </si>
  <si>
    <t>U.S. Bureau of Labor Statistics, Nonfarm Business Sector: Hours of All Persons [PRS85006031], retrieved from FRED, Federal Reserve Bank of St. Louis; https://fred.stlouisfed.org/series/PRS85006031, Sep 15, 2017.</t>
  </si>
  <si>
    <t>U.S. Bureau of Economic Analysis, Personal Consumption Expenditures: Durable Goods [PCEDG], retrieved from FRED, Federal Reserve Bank of St. Louis; https://fred.stlouisfed.org/series/PCEDG, Sep 16, 2017.</t>
  </si>
  <si>
    <t>U.S. Bureau of Economic Analysis, Real Personal Consumption Expenditures: Durable Goods [PCEDGC96], retrieved from FRED, Federal Reserve Bank of St. Louis; https://fred.stlouisfed.org/series/PCEDGC96, Sep 15, 2017.</t>
  </si>
  <si>
    <t>U.S. Bureau of Economic Analysis, Personal Consumption Expenditures: Services [PCES], retrieved from FRED, Federal Reserve Bank of St. Louis; https://fred.stlouisfed.org/series/PCES, Sep 16, 2017.</t>
  </si>
  <si>
    <t>U.S. Bureau of Economic Analysis, Real Personal Consumption Expenditures: Services [PCESC96], retrieved from FRED, Federal Reserve Bank of St. Louis; https://fred.stlouisfed.org/series/PCESC96, Sep 16, 2017.</t>
  </si>
  <si>
    <t>U.S. Bureau of Economic Analysis, Personal Consumption Expenditures: Nondurable Goods [PCEND], retrieved from FRED, Federal Reserve Bank of St. Louis; https://fred.stlouisfed.org/series/PCEND, Sep 16, 2017.</t>
  </si>
  <si>
    <t>U.S. Bureau of Economic Analysis, Real Personal Consumption Expenditures: Nondurable Goods [PCENDC96], retrieved from FRED, Federal Reserve Bank of St. Louis; https://fred.stlouisfed.org/series/PCENDC96, Sep 16, 2017.</t>
  </si>
  <si>
    <t>U.S. Bureau of Labor Statistics, Population Level [CNP16OV], retrieved from FRED, Federal Reserve Bank of St. Louis; https://fred.stlouisfed.org/series/CNP16OV, Sep 15, 2017</t>
  </si>
  <si>
    <t>Board of Governors of the Federal Reserve System (US), Effective Federal Funds Rate [FEDFUNDS], retrieved from FRED, Federal Reserve Bank of St. Louis; https://fred.stlouisfed.org/series/FEDFUNDS, Sep 15, 2017.</t>
  </si>
  <si>
    <r>
      <t xml:space="preserve">For </t>
    </r>
    <r>
      <rPr>
        <b/>
        <sz val="10"/>
        <color rgb="FFFF0000"/>
        <rFont val="Arial"/>
        <family val="2"/>
      </rPr>
      <t>LOOS</t>
    </r>
    <r>
      <rPr>
        <sz val="10"/>
        <color theme="1"/>
        <rFont val="Arial"/>
        <family val="2"/>
      </rPr>
      <t xml:space="preserve"> series is downloaded directly from FRED (Net Percentage of Domestic Banks Tightening Standards for Commercial and Industrial Loans to Large and Middle-Market Firms). Board of Governors of the Federal Reserve System (US), Net Percentage of Domestic Banks Tightening Standards for Commercial and Industrial Loans to Large and Middle-Market Firms [DRTSCILM], retrieved from FRED, Federal Reserve Bank of St. Louis; https://fred.stlouisfed.org/series/DRTSCILM, Sep 16, 2017.</t>
    </r>
  </si>
  <si>
    <r>
      <t xml:space="preserve">For </t>
    </r>
    <r>
      <rPr>
        <b/>
        <sz val="10"/>
        <color rgb="FFFF0000"/>
        <rFont val="Arial"/>
        <family val="2"/>
      </rPr>
      <t xml:space="preserve">BAA SPREAD </t>
    </r>
    <r>
      <rPr>
        <sz val="10"/>
        <rFont val="Arial"/>
        <family val="2"/>
      </rPr>
      <t>series is downloaded directly from FRED; the monthly rates are converted to quarterly using the three month average for the quarter</t>
    </r>
    <r>
      <rPr>
        <sz val="10"/>
        <color theme="1"/>
        <rFont val="Arial"/>
        <family val="2"/>
      </rPr>
      <t>; ederal Reserve Bank of St. Louis, Moody's Seasoned Baa Corporate Bond Yield Relative to Yield on 10-Year Treasury Constant Maturity [BAA10YM], retrieved from FRED, Federal Reserve Bank of St. Louis; https://fred.stlouisfed.org/series/BAA10YM, Sep 16, 2017.</t>
    </r>
  </si>
  <si>
    <t>THIS IS USED IN THE VAR DATA</t>
  </si>
  <si>
    <r>
      <t>see stata file, '</t>
    </r>
    <r>
      <rPr>
        <b/>
        <sz val="10"/>
        <rFont val="Arial"/>
        <family val="2"/>
      </rPr>
      <t>VAR_paper_marketvalueofequity_AEJMupdateR2.do</t>
    </r>
    <r>
      <rPr>
        <sz val="10"/>
        <rFont val="Arial"/>
        <family val="2"/>
      </rPr>
      <t>' for details</t>
    </r>
  </si>
  <si>
    <r>
      <t xml:space="preserve">Series in RED FONT are used to construct final series dsh in Column DL. Series in column EF and EI is from ST. Louis FRED (Nonfinancial Corporate Business; Corporate Equities; Liability, Level; </t>
    </r>
    <r>
      <rPr>
        <b/>
        <sz val="11"/>
        <color rgb="FFFF0000"/>
        <rFont val="Calibri"/>
        <family val="2"/>
        <scheme val="minor"/>
      </rPr>
      <t>Board of Governors of the Federal Reserve System (US), Nonfinancial Corporate Business; Corporate Equities; Liability, Level [NCBEILQ027S], retrieved from FRED, Federal Reserve Bank of St. Louis; https://fred.stlouisfed.org/series/NCBEILQ027S, Sep 15, 2017</t>
    </r>
    <r>
      <rPr>
        <sz val="11"/>
        <color rgb="FFFF0000"/>
        <rFont val="Calibri"/>
        <family val="2"/>
        <scheme val="minor"/>
      </rPr>
      <t>). Series in column FY is from St. Luis FRED (Nonfinancial Corporate Business; Corporate Equities; Liability, Flow; Board of Governors of the Federal Reserve System (US), Nonfinancial Corporate Business; Corporate Equities; Liability, Flow [NCBCEBQ027S], retrieved from FRED, Federal Reserve Bank of St. Louis; https://fred.stlouisfed.org/series/NCBCEBQ027S, Sep 16, 2017.);</t>
    </r>
  </si>
  <si>
    <t>I/C</t>
  </si>
  <si>
    <t>Non financial corporate sector (levels in corporate bonds) L103. Data is from St. Luis FRED. Board of Governors of the Federal Reserve System (US), Nonfinancial Corporate Business; Corporate Bonds; Liability, Level [CBLBSNNCB], retrieved from FRED, Federal Reserve Bank of St. Louis; https://fred.stlouisfed.org/series/CBLBSNNCB, Sep 16, 2017.</t>
  </si>
  <si>
    <r>
      <t xml:space="preserve">For </t>
    </r>
    <r>
      <rPr>
        <b/>
        <sz val="10"/>
        <color rgb="FFFF0000"/>
        <rFont val="Arial"/>
        <family val="2"/>
      </rPr>
      <t>Inflation</t>
    </r>
    <r>
      <rPr>
        <sz val="10"/>
        <color theme="1"/>
        <rFont val="Arial"/>
        <family val="2"/>
      </rPr>
      <t xml:space="preserve"> series is downloaded from FRED; U.S. Bureau of Economic Analysis, Gross Domestic Product: Implicit Price Deflator [A191RI1Q225SBEA], retrieved from FRED, Federal Reserve Bank of St. Louis; https://fred.stlouisfed.org/series/A191RI1Q225SBEA, Sep 16, 2017.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</si>
</sst>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0.0000"/>
    <numFmt numFmtId="165" formatCode="yyyy\-mm\-dd"/>
    <numFmt numFmtId="166" formatCode="0.0"/>
    <numFmt numFmtId="167" formatCode="0.000"/>
    <numFmt numFmtId="168" formatCode="0.00000000000000000"/>
    <numFmt numFmtId="169" formatCode="0.000000"/>
    <numFmt numFmtId="170" formatCode="0.00000"/>
  </numFmts>
  <fonts count="38" x14ac:knownFonts="1">
    <font>
      <sz val="11"/>
      <color theme="1"/>
      <name val="Calibri"/>
      <family val="2"/>
      <scheme val="minor"/>
    </font>
    <font>
      <sz val="10"/>
      <name val="Arial"/>
      <family val="2"/>
    </font>
    <font>
      <b/>
      <sz val="10"/>
      <color rgb="FFFF0000"/>
      <name val="Arial"/>
      <family val="2"/>
    </font>
    <font>
      <sz val="10"/>
      <name val="Arial"/>
      <family val="2"/>
    </font>
    <font>
      <sz val="10"/>
      <name val="Book Antiqua"/>
      <family val="1"/>
    </font>
    <font>
      <sz val="10"/>
      <name val="Book Antiqua"/>
      <family val="1"/>
    </font>
    <font>
      <sz val="10"/>
      <color theme="1"/>
      <name val="Arial"/>
      <family val="2"/>
    </font>
    <font>
      <sz val="10"/>
      <color rgb="FFFF0000"/>
      <name val="Arial"/>
      <family val="2"/>
    </font>
    <font>
      <sz val="11"/>
      <color rgb="FFFF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name val="Calibri"/>
      <family val="2"/>
      <scheme val="minor"/>
    </font>
    <font>
      <b/>
      <sz val="11"/>
      <color indexed="8"/>
      <name val="Calibri"/>
      <family val="2"/>
    </font>
    <font>
      <b/>
      <sz val="14"/>
      <color theme="1"/>
      <name val="Calibri"/>
      <family val="2"/>
      <scheme val="minor"/>
    </font>
    <font>
      <sz val="14"/>
      <color theme="1"/>
      <name val="Calibri"/>
      <family val="2"/>
      <scheme val="minor"/>
    </font>
    <font>
      <b/>
      <sz val="10"/>
      <color indexed="60"/>
      <name val="Arial"/>
      <family val="2"/>
    </font>
    <font>
      <sz val="10"/>
      <color indexed="10"/>
      <name val="Arial"/>
      <family val="2"/>
    </font>
    <font>
      <b/>
      <sz val="10"/>
      <name val="Arial"/>
      <family val="2"/>
    </font>
    <font>
      <b/>
      <sz val="9"/>
      <color indexed="81"/>
      <name val="Tahoma"/>
      <family val="2"/>
    </font>
    <font>
      <sz val="9"/>
      <color indexed="81"/>
      <name val="Tahoma"/>
      <family val="2"/>
    </font>
    <font>
      <b/>
      <sz val="11"/>
      <color rgb="FFFF0000"/>
      <name val="Calibri"/>
      <family val="2"/>
      <scheme val="minor"/>
    </font>
    <font>
      <sz val="6"/>
      <color rgb="FF333333"/>
      <name val="Lucida Sans"/>
      <family val="2"/>
    </font>
    <font>
      <b/>
      <sz val="10"/>
      <color theme="1"/>
      <name val="Arial"/>
      <family val="2"/>
    </font>
  </fonts>
  <fills count="39">
    <fill>
      <patternFill patternType="none"/>
    </fill>
    <fill>
      <patternFill patternType="gray125"/>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indexed="60"/>
        <bgColor indexed="64"/>
      </patternFill>
    </fill>
    <fill>
      <patternFill patternType="solid">
        <fgColor theme="0"/>
        <bgColor indexed="64"/>
      </patternFill>
    </fill>
    <fill>
      <patternFill patternType="solid">
        <fgColor indexed="4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3" fillId="0" borderId="0"/>
    <xf numFmtId="0" fontId="4" fillId="0" borderId="0"/>
    <xf numFmtId="0" fontId="1" fillId="0" borderId="0" applyNumberForma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0" fontId="1" fillId="0" borderId="0"/>
    <xf numFmtId="0" fontId="5"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0" applyNumberFormat="0" applyBorder="0" applyAlignment="0" applyProtection="0"/>
    <xf numFmtId="0" fontId="17" fillId="6" borderId="4" applyNumberFormat="0" applyAlignment="0" applyProtection="0"/>
    <xf numFmtId="0" fontId="18" fillId="7" borderId="5" applyNumberFormat="0" applyAlignment="0" applyProtection="0"/>
    <xf numFmtId="0" fontId="19" fillId="7" borderId="4" applyNumberFormat="0" applyAlignment="0" applyProtection="0"/>
    <xf numFmtId="0" fontId="20" fillId="0" borderId="6" applyNumberFormat="0" applyFill="0" applyAlignment="0" applyProtection="0"/>
    <xf numFmtId="0" fontId="21" fillId="8" borderId="7" applyNumberFormat="0" applyAlignment="0" applyProtection="0"/>
    <xf numFmtId="0" fontId="8" fillId="0" borderId="0" applyNumberFormat="0" applyFill="0" applyBorder="0" applyAlignment="0" applyProtection="0"/>
    <xf numFmtId="0" fontId="9" fillId="9" borderId="8" applyNumberFormat="0" applyFont="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24" fillId="21" borderId="0" applyNumberFormat="0" applyBorder="0" applyAlignment="0" applyProtection="0"/>
    <xf numFmtId="0" fontId="24"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4" fillId="25" borderId="0" applyNumberFormat="0" applyBorder="0" applyAlignment="0" applyProtection="0"/>
    <xf numFmtId="0" fontId="24"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4" fillId="29" borderId="0" applyNumberFormat="0" applyBorder="0" applyAlignment="0" applyProtection="0"/>
    <xf numFmtId="0" fontId="24"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4" fillId="33" borderId="0" applyNumberFormat="0" applyBorder="0" applyAlignment="0" applyProtection="0"/>
    <xf numFmtId="0" fontId="25" fillId="0" borderId="0"/>
  </cellStyleXfs>
  <cellXfs count="111">
    <xf numFmtId="0" fontId="0" fillId="0" borderId="0" xfId="0"/>
    <xf numFmtId="0" fontId="2" fillId="0" borderId="0" xfId="0" applyFont="1" applyProtection="1">
      <protection locked="0"/>
    </xf>
    <xf numFmtId="165" fontId="1" fillId="0" borderId="0" xfId="1" applyNumberFormat="1" applyFont="1" applyFill="1" applyBorder="1" applyAlignment="1" applyProtection="1"/>
    <xf numFmtId="4" fontId="1" fillId="0" borderId="0" xfId="2" applyNumberFormat="1" applyFont="1" applyAlignment="1">
      <alignment horizontal="right"/>
    </xf>
    <xf numFmtId="4" fontId="1" fillId="0" borderId="0" xfId="2" applyNumberFormat="1" applyFont="1"/>
    <xf numFmtId="4" fontId="1" fillId="0" borderId="0" xfId="4" applyNumberFormat="1" applyFont="1" applyBorder="1" applyAlignment="1">
      <alignment horizontal="right"/>
    </xf>
    <xf numFmtId="0" fontId="6" fillId="0" borderId="0" xfId="0" applyFont="1"/>
    <xf numFmtId="0" fontId="0" fillId="0" borderId="0" xfId="0"/>
    <xf numFmtId="164" fontId="6" fillId="0" borderId="0" xfId="0" applyNumberFormat="1" applyFont="1"/>
    <xf numFmtId="0" fontId="2" fillId="0" borderId="0" xfId="0" applyFont="1"/>
    <xf numFmtId="164" fontId="2" fillId="0" borderId="0" xfId="0" applyNumberFormat="1" applyFont="1"/>
    <xf numFmtId="164" fontId="1" fillId="0" borderId="0" xfId="6" applyNumberFormat="1" applyFont="1" applyFill="1" applyBorder="1" applyAlignment="1" applyProtection="1"/>
    <xf numFmtId="164" fontId="7" fillId="0" borderId="0" xfId="6" applyNumberFormat="1" applyFont="1" applyFill="1" applyBorder="1" applyAlignment="1" applyProtection="1"/>
    <xf numFmtId="0" fontId="25" fillId="0" borderId="0" xfId="49"/>
    <xf numFmtId="165" fontId="0" fillId="0" borderId="0" xfId="0" applyNumberFormat="1" applyFont="1" applyFill="1" applyBorder="1" applyAlignment="1" applyProtection="1"/>
    <xf numFmtId="165" fontId="1" fillId="2" borderId="0" xfId="1" applyNumberFormat="1" applyFont="1" applyFill="1" applyBorder="1" applyAlignment="1" applyProtection="1"/>
    <xf numFmtId="0" fontId="26" fillId="2" borderId="0" xfId="0" applyFont="1" applyFill="1"/>
    <xf numFmtId="0" fontId="1" fillId="2" borderId="0" xfId="0" applyFont="1" applyFill="1"/>
    <xf numFmtId="4" fontId="1" fillId="2" borderId="0" xfId="2" applyNumberFormat="1" applyFont="1" applyFill="1" applyAlignment="1">
      <alignment horizontal="right"/>
    </xf>
    <xf numFmtId="164" fontId="1" fillId="2" borderId="0" xfId="6" applyNumberFormat="1" applyFont="1" applyFill="1" applyBorder="1" applyAlignment="1" applyProtection="1"/>
    <xf numFmtId="0" fontId="1" fillId="0" borderId="0" xfId="0" applyFont="1" applyProtection="1">
      <protection locked="0"/>
    </xf>
    <xf numFmtId="0" fontId="0" fillId="0" borderId="0" xfId="0" applyProtection="1">
      <protection locked="0"/>
    </xf>
    <xf numFmtId="165" fontId="0" fillId="0" borderId="0" xfId="0" applyNumberFormat="1"/>
    <xf numFmtId="2" fontId="0" fillId="0" borderId="0" xfId="0" applyNumberFormat="1"/>
    <xf numFmtId="165" fontId="0" fillId="34" borderId="0" xfId="0" applyNumberFormat="1" applyFill="1"/>
    <xf numFmtId="0" fontId="0" fillId="34" borderId="0" xfId="0" applyFill="1" applyProtection="1">
      <protection locked="0"/>
    </xf>
    <xf numFmtId="2" fontId="0" fillId="34" borderId="0" xfId="0" applyNumberFormat="1" applyFill="1"/>
    <xf numFmtId="0" fontId="7" fillId="0" borderId="0" xfId="0" applyFont="1" applyProtection="1">
      <protection locked="0"/>
    </xf>
    <xf numFmtId="0" fontId="8" fillId="0" borderId="0" xfId="0" applyFont="1" applyProtection="1">
      <protection locked="0"/>
    </xf>
    <xf numFmtId="0" fontId="8" fillId="0" borderId="0" xfId="0" applyFont="1" applyFill="1" applyProtection="1">
      <protection locked="0"/>
    </xf>
    <xf numFmtId="0" fontId="7" fillId="35" borderId="0" xfId="0" applyFont="1" applyFill="1" applyProtection="1">
      <protection locked="0"/>
    </xf>
    <xf numFmtId="0" fontId="26" fillId="0" borderId="0" xfId="0" applyFont="1"/>
    <xf numFmtId="0" fontId="1" fillId="0" borderId="0" xfId="0" applyFont="1"/>
    <xf numFmtId="2" fontId="0" fillId="2" borderId="0" xfId="0" applyNumberFormat="1" applyFill="1"/>
    <xf numFmtId="0" fontId="0" fillId="2" borderId="0" xfId="0" applyFill="1"/>
    <xf numFmtId="0" fontId="23" fillId="0" borderId="0" xfId="0" applyFont="1"/>
    <xf numFmtId="0" fontId="28" fillId="0" borderId="0" xfId="0" applyFont="1"/>
    <xf numFmtId="0" fontId="29" fillId="0" borderId="0" xfId="0" applyFont="1"/>
    <xf numFmtId="0" fontId="0" fillId="0" borderId="0" xfId="0" quotePrefix="1"/>
    <xf numFmtId="166" fontId="7" fillId="0" borderId="0" xfId="0" applyNumberFormat="1" applyFont="1" applyProtection="1">
      <protection locked="0"/>
    </xf>
    <xf numFmtId="166" fontId="0" fillId="0" borderId="0" xfId="0" applyNumberFormat="1" applyProtection="1">
      <protection locked="0"/>
    </xf>
    <xf numFmtId="0" fontId="0" fillId="36" borderId="0" xfId="0" applyFill="1" applyProtection="1">
      <protection locked="0"/>
    </xf>
    <xf numFmtId="164" fontId="0" fillId="0" borderId="0" xfId="0" applyNumberFormat="1" applyProtection="1">
      <protection locked="0"/>
    </xf>
    <xf numFmtId="167" fontId="0" fillId="0" borderId="0" xfId="0" applyNumberFormat="1" applyProtection="1">
      <protection locked="0"/>
    </xf>
    <xf numFmtId="0" fontId="1" fillId="37" borderId="0" xfId="0" applyFont="1" applyFill="1" applyProtection="1">
      <protection locked="0"/>
    </xf>
    <xf numFmtId="2" fontId="0" fillId="0" borderId="0" xfId="0" applyNumberFormat="1" applyProtection="1">
      <protection locked="0"/>
    </xf>
    <xf numFmtId="1" fontId="0" fillId="0" borderId="0" xfId="0" applyNumberFormat="1" applyProtection="1">
      <protection locked="0"/>
    </xf>
    <xf numFmtId="164" fontId="30" fillId="0" borderId="0" xfId="0" applyNumberFormat="1" applyFont="1" applyProtection="1">
      <protection locked="0"/>
    </xf>
    <xf numFmtId="0" fontId="0" fillId="0" borderId="0" xfId="0" applyAlignment="1" applyProtection="1">
      <alignment horizontal="left"/>
      <protection locked="0"/>
    </xf>
    <xf numFmtId="166" fontId="0" fillId="0" borderId="0" xfId="0" applyNumberFormat="1" applyAlignment="1" applyProtection="1">
      <alignment horizontal="left"/>
      <protection locked="0"/>
    </xf>
    <xf numFmtId="0" fontId="31" fillId="0" borderId="0" xfId="0" applyFont="1" applyProtection="1">
      <protection locked="0"/>
    </xf>
    <xf numFmtId="0" fontId="32" fillId="0" borderId="0" xfId="0" applyFont="1" applyProtection="1">
      <protection locked="0"/>
    </xf>
    <xf numFmtId="164" fontId="31" fillId="0" borderId="0" xfId="0" applyNumberFormat="1" applyFont="1" applyProtection="1">
      <protection locked="0"/>
    </xf>
    <xf numFmtId="164" fontId="32" fillId="0" borderId="0" xfId="0" applyNumberFormat="1" applyFont="1" applyProtection="1">
      <protection locked="0"/>
    </xf>
    <xf numFmtId="167" fontId="32" fillId="0" borderId="0" xfId="0" applyNumberFormat="1" applyFont="1" applyProtection="1">
      <protection locked="0"/>
    </xf>
    <xf numFmtId="167" fontId="31" fillId="0" borderId="0" xfId="0" applyNumberFormat="1" applyFont="1" applyProtection="1">
      <protection locked="0"/>
    </xf>
    <xf numFmtId="167" fontId="1" fillId="0" borderId="0" xfId="0" applyNumberFormat="1" applyFont="1" applyProtection="1">
      <protection locked="0"/>
    </xf>
    <xf numFmtId="0" fontId="0" fillId="37" borderId="0" xfId="0" applyFill="1" applyProtection="1">
      <protection locked="0"/>
    </xf>
    <xf numFmtId="0" fontId="1" fillId="2" borderId="0" xfId="0" applyFont="1" applyFill="1" applyProtection="1">
      <protection locked="0"/>
    </xf>
    <xf numFmtId="166" fontId="0" fillId="0" borderId="0" xfId="0" applyNumberFormat="1"/>
    <xf numFmtId="168" fontId="0" fillId="0" borderId="0" xfId="0" applyNumberFormat="1" applyProtection="1">
      <protection locked="0"/>
    </xf>
    <xf numFmtId="169" fontId="0" fillId="0" borderId="0" xfId="0" applyNumberFormat="1" applyProtection="1">
      <protection locked="0"/>
    </xf>
    <xf numFmtId="0" fontId="1" fillId="38" borderId="0" xfId="0" applyFont="1" applyFill="1" applyProtection="1">
      <protection locked="0"/>
    </xf>
    <xf numFmtId="0" fontId="0" fillId="38" borderId="0" xfId="0" applyFill="1" applyProtection="1">
      <protection locked="0"/>
    </xf>
    <xf numFmtId="166" fontId="1" fillId="0" borderId="0" xfId="0" applyNumberFormat="1" applyFont="1" applyProtection="1">
      <protection locked="0"/>
    </xf>
    <xf numFmtId="165" fontId="0" fillId="2" borderId="0" xfId="0" applyNumberFormat="1" applyFill="1"/>
    <xf numFmtId="167" fontId="0" fillId="2" borderId="0" xfId="0" applyNumberFormat="1" applyFill="1" applyProtection="1">
      <protection locked="0"/>
    </xf>
    <xf numFmtId="166" fontId="0" fillId="2" borderId="0" xfId="0" applyNumberFormat="1" applyFill="1" applyProtection="1">
      <protection locked="0"/>
    </xf>
    <xf numFmtId="0" fontId="0" fillId="2" borderId="0" xfId="0" applyFill="1" applyProtection="1">
      <protection locked="0"/>
    </xf>
    <xf numFmtId="166" fontId="0" fillId="2" borderId="0" xfId="0" applyNumberFormat="1" applyFill="1"/>
    <xf numFmtId="164" fontId="0" fillId="2" borderId="0" xfId="0" applyNumberFormat="1" applyFill="1" applyProtection="1">
      <protection locked="0"/>
    </xf>
    <xf numFmtId="168" fontId="0" fillId="2" borderId="0" xfId="0" applyNumberFormat="1" applyFill="1" applyProtection="1">
      <protection locked="0"/>
    </xf>
    <xf numFmtId="169" fontId="0" fillId="2" borderId="0" xfId="0" applyNumberFormat="1" applyFill="1" applyProtection="1">
      <protection locked="0"/>
    </xf>
    <xf numFmtId="169" fontId="0" fillId="37" borderId="0" xfId="0" applyNumberFormat="1" applyFill="1" applyProtection="1">
      <protection locked="0"/>
    </xf>
    <xf numFmtId="1" fontId="0" fillId="0" borderId="0" xfId="0" applyNumberFormat="1"/>
    <xf numFmtId="11" fontId="0" fillId="0" borderId="0" xfId="0" applyNumberFormat="1" applyProtection="1">
      <protection locked="0"/>
    </xf>
    <xf numFmtId="11" fontId="32" fillId="0" borderId="0" xfId="0" applyNumberFormat="1" applyFont="1" applyProtection="1">
      <protection locked="0"/>
    </xf>
    <xf numFmtId="166" fontId="32" fillId="0" borderId="0" xfId="0" applyNumberFormat="1" applyFont="1" applyProtection="1">
      <protection locked="0"/>
    </xf>
    <xf numFmtId="166" fontId="31" fillId="0" borderId="0" xfId="0" applyNumberFormat="1" applyFont="1" applyProtection="1">
      <protection locked="0"/>
    </xf>
    <xf numFmtId="0" fontId="31" fillId="0" borderId="0" xfId="0" applyFont="1"/>
    <xf numFmtId="0" fontId="31" fillId="36" borderId="0" xfId="0" applyFont="1" applyFill="1" applyProtection="1">
      <protection locked="0"/>
    </xf>
    <xf numFmtId="168" fontId="31" fillId="0" borderId="0" xfId="0" applyNumberFormat="1" applyFont="1" applyProtection="1">
      <protection locked="0"/>
    </xf>
    <xf numFmtId="169" fontId="31" fillId="0" borderId="0" xfId="0" applyNumberFormat="1" applyFont="1" applyProtection="1">
      <protection locked="0"/>
    </xf>
    <xf numFmtId="1" fontId="1" fillId="0" borderId="0" xfId="1" applyNumberFormat="1" applyFont="1"/>
    <xf numFmtId="0" fontId="32" fillId="2" borderId="0" xfId="0" applyFont="1" applyFill="1"/>
    <xf numFmtId="165" fontId="0" fillId="2" borderId="0" xfId="0" applyNumberFormat="1" applyFill="1" applyProtection="1">
      <protection locked="0"/>
    </xf>
    <xf numFmtId="1" fontId="0" fillId="2" borderId="0" xfId="0" applyNumberFormat="1" applyFill="1" applyProtection="1">
      <protection locked="0"/>
    </xf>
    <xf numFmtId="0" fontId="0" fillId="0" borderId="0" xfId="0" applyFill="1" applyProtection="1">
      <protection locked="0"/>
    </xf>
    <xf numFmtId="169" fontId="0" fillId="0" borderId="0" xfId="0" applyNumberFormat="1" applyFill="1" applyProtection="1">
      <protection locked="0"/>
    </xf>
    <xf numFmtId="2" fontId="0" fillId="0" borderId="0" xfId="0" applyNumberFormat="1" applyFill="1"/>
    <xf numFmtId="0" fontId="32" fillId="0" borderId="0" xfId="0" applyFont="1" applyFill="1" applyProtection="1">
      <protection locked="0"/>
    </xf>
    <xf numFmtId="0" fontId="8" fillId="2" borderId="0" xfId="0" applyFont="1" applyFill="1" applyProtection="1">
      <protection locked="0"/>
    </xf>
    <xf numFmtId="0" fontId="36" fillId="0" borderId="0" xfId="0" applyFont="1"/>
    <xf numFmtId="0" fontId="36" fillId="0" borderId="0" xfId="0" applyFont="1" applyAlignment="1">
      <alignment vertical="center" wrapText="1"/>
    </xf>
    <xf numFmtId="2" fontId="8" fillId="2" borderId="0" xfId="0" applyNumberFormat="1" applyFont="1" applyFill="1"/>
    <xf numFmtId="164" fontId="8" fillId="2" borderId="0" xfId="0" applyNumberFormat="1" applyFont="1" applyFill="1"/>
    <xf numFmtId="0" fontId="26" fillId="0" borderId="0" xfId="0" applyFont="1" applyProtection="1">
      <protection locked="0"/>
    </xf>
    <xf numFmtId="0" fontId="26" fillId="2" borderId="0" xfId="0" applyFont="1" applyFill="1" applyProtection="1">
      <protection locked="0"/>
    </xf>
    <xf numFmtId="167" fontId="26" fillId="0" borderId="0" xfId="0" applyNumberFormat="1" applyFont="1"/>
    <xf numFmtId="0" fontId="1" fillId="0" borderId="0" xfId="0" applyFont="1" applyFill="1" applyProtection="1">
      <protection locked="0"/>
    </xf>
    <xf numFmtId="164" fontId="0" fillId="0" borderId="0" xfId="0" applyNumberFormat="1" applyFill="1" applyProtection="1">
      <protection locked="0"/>
    </xf>
    <xf numFmtId="1" fontId="0" fillId="0" borderId="0" xfId="0" applyNumberFormat="1" applyFill="1"/>
    <xf numFmtId="0" fontId="31" fillId="0" borderId="0" xfId="0" applyFont="1" applyFill="1" applyProtection="1">
      <protection locked="0"/>
    </xf>
    <xf numFmtId="0" fontId="23" fillId="0" borderId="0" xfId="0" applyFont="1" applyProtection="1">
      <protection locked="0"/>
    </xf>
    <xf numFmtId="0" fontId="37" fillId="0" borderId="0" xfId="0" applyFont="1"/>
    <xf numFmtId="170" fontId="0" fillId="0" borderId="0" xfId="0" applyNumberFormat="1" applyProtection="1">
      <protection locked="0"/>
    </xf>
    <xf numFmtId="170" fontId="2" fillId="0" borderId="0" xfId="0" applyNumberFormat="1" applyFont="1" applyProtection="1">
      <protection locked="0"/>
    </xf>
    <xf numFmtId="170" fontId="32" fillId="0" borderId="0" xfId="0" applyNumberFormat="1" applyFont="1" applyProtection="1">
      <protection locked="0"/>
    </xf>
    <xf numFmtId="170" fontId="1" fillId="0" borderId="0" xfId="0" applyNumberFormat="1" applyFont="1" applyProtection="1">
      <protection locked="0"/>
    </xf>
    <xf numFmtId="170" fontId="0" fillId="2" borderId="0" xfId="0" applyNumberFormat="1" applyFill="1" applyProtection="1">
      <protection locked="0"/>
    </xf>
    <xf numFmtId="170" fontId="0" fillId="37" borderId="0" xfId="0" applyNumberFormat="1" applyFill="1" applyProtection="1">
      <protection locked="0"/>
    </xf>
  </cellXfs>
  <cellStyles count="50">
    <cellStyle name="_x000a_bidires=100_x000d_" xfId="3" xr:uid="{00000000-0005-0000-0000-000000000000}"/>
    <cellStyle name="20% - Accent1" xfId="26" builtinId="30" customBuiltin="1"/>
    <cellStyle name="20% - Accent2" xfId="30" builtinId="34" customBuiltin="1"/>
    <cellStyle name="20% - Accent3" xfId="34" builtinId="38" customBuiltin="1"/>
    <cellStyle name="20% - Accent4" xfId="38" builtinId="42" customBuiltin="1"/>
    <cellStyle name="20% - Accent5" xfId="42" builtinId="46" customBuiltin="1"/>
    <cellStyle name="20% - Accent6" xfId="46" builtinId="50" customBuiltin="1"/>
    <cellStyle name="40% - Accent1" xfId="27" builtinId="31" customBuiltin="1"/>
    <cellStyle name="40% - Accent2" xfId="31" builtinId="35" customBuiltin="1"/>
    <cellStyle name="40% - Accent3" xfId="35" builtinId="39" customBuiltin="1"/>
    <cellStyle name="40% - Accent4" xfId="39" builtinId="43" customBuiltin="1"/>
    <cellStyle name="40% - Accent5" xfId="43" builtinId="47" customBuiltin="1"/>
    <cellStyle name="40% - Accent6" xfId="47" builtinId="51" customBuiltin="1"/>
    <cellStyle name="60% - Accent1" xfId="28" builtinId="32" customBuiltin="1"/>
    <cellStyle name="60% - Accent2" xfId="32" builtinId="36" customBuiltin="1"/>
    <cellStyle name="60% - Accent3" xfId="36" builtinId="40" customBuiltin="1"/>
    <cellStyle name="60% - Accent4" xfId="40" builtinId="44" customBuiltin="1"/>
    <cellStyle name="60% - Accent5" xfId="44" builtinId="48" customBuiltin="1"/>
    <cellStyle name="60% - Accent6" xfId="48" builtinId="52" customBuiltin="1"/>
    <cellStyle name="Accent1" xfId="25" builtinId="29" customBuiltin="1"/>
    <cellStyle name="Accent2" xfId="29" builtinId="33" customBuiltin="1"/>
    <cellStyle name="Accent3" xfId="33" builtinId="37" customBuiltin="1"/>
    <cellStyle name="Accent4" xfId="37" builtinId="41" customBuiltin="1"/>
    <cellStyle name="Accent5" xfId="41" builtinId="45" customBuiltin="1"/>
    <cellStyle name="Accent6" xfId="45" builtinId="49" customBuiltin="1"/>
    <cellStyle name="Bad" xfId="14" builtinId="27" customBuiltin="1"/>
    <cellStyle name="Calculation" xfId="18" builtinId="22" customBuiltin="1"/>
    <cellStyle name="Check Cell" xfId="20" builtinId="23" customBuiltin="1"/>
    <cellStyle name="Comma 2" xfId="4" xr:uid="{00000000-0005-0000-0000-00001C000000}"/>
    <cellStyle name="Explanatory Text" xfId="23" builtinId="53" customBuiltin="1"/>
    <cellStyle name="Good" xfId="13" builtinId="26" customBuiltin="1"/>
    <cellStyle name="Heading 1" xfId="9" builtinId="16" customBuiltin="1"/>
    <cellStyle name="Heading 2" xfId="10" builtinId="17" customBuiltin="1"/>
    <cellStyle name="Heading 3" xfId="11" builtinId="18" customBuiltin="1"/>
    <cellStyle name="Heading 4" xfId="12" builtinId="19" customBuiltin="1"/>
    <cellStyle name="Input" xfId="16" builtinId="20" customBuiltin="1"/>
    <cellStyle name="Linked Cell" xfId="19" builtinId="24" customBuiltin="1"/>
    <cellStyle name="Neutral" xfId="15" builtinId="28" customBuiltin="1"/>
    <cellStyle name="Normal" xfId="0" builtinId="0"/>
    <cellStyle name="Normal 2" xfId="1" xr:uid="{00000000-0005-0000-0000-000027000000}"/>
    <cellStyle name="Normal 3" xfId="2" xr:uid="{00000000-0005-0000-0000-000028000000}"/>
    <cellStyle name="Normal 4" xfId="6" xr:uid="{00000000-0005-0000-0000-000029000000}"/>
    <cellStyle name="Normal 5" xfId="7" xr:uid="{00000000-0005-0000-0000-00002A000000}"/>
    <cellStyle name="Normal 6" xfId="49" xr:uid="{00000000-0005-0000-0000-00002B000000}"/>
    <cellStyle name="Note" xfId="22" builtinId="10" customBuiltin="1"/>
    <cellStyle name="Output" xfId="17" builtinId="21" customBuiltin="1"/>
    <cellStyle name="Percent 2" xfId="5" xr:uid="{00000000-0005-0000-0000-00002E000000}"/>
    <cellStyle name="Title" xfId="8" builtinId="15" customBuiltin="1"/>
    <cellStyle name="Total" xfId="24" builtinId="25" customBuiltin="1"/>
    <cellStyle name="Warning Text" xfId="2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174625</xdr:rowOff>
    </xdr:from>
    <xdr:to>
      <xdr:col>11</xdr:col>
      <xdr:colOff>219075</xdr:colOff>
      <xdr:row>82</xdr:row>
      <xdr:rowOff>117475</xdr:rowOff>
    </xdr:to>
    <xdr:sp macro="" textlink="">
      <xdr:nvSpPr>
        <xdr:cNvPr id="2" name="TextBox 1">
          <a:extLst>
            <a:ext uri="{FF2B5EF4-FFF2-40B4-BE49-F238E27FC236}">
              <a16:creationId xmlns:a16="http://schemas.microsoft.com/office/drawing/2014/main" id="{2DDA9404-8D71-478D-B3F9-FB458D6C724A}"/>
            </a:ext>
          </a:extLst>
        </xdr:cNvPr>
        <xdr:cNvSpPr txBox="1"/>
      </xdr:nvSpPr>
      <xdr:spPr>
        <a:xfrm>
          <a:off x="219075" y="6854825"/>
          <a:ext cx="11664950" cy="8413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174625</xdr:rowOff>
    </xdr:from>
    <xdr:to>
      <xdr:col>11</xdr:col>
      <xdr:colOff>219075</xdr:colOff>
      <xdr:row>82</xdr:row>
      <xdr:rowOff>117475</xdr:rowOff>
    </xdr:to>
    <xdr:sp macro="" textlink="">
      <xdr:nvSpPr>
        <xdr:cNvPr id="3" name="TextBox 2">
          <a:extLst>
            <a:ext uri="{FF2B5EF4-FFF2-40B4-BE49-F238E27FC236}">
              <a16:creationId xmlns:a16="http://schemas.microsoft.com/office/drawing/2014/main" id="{26821A9E-31BF-4059-BE48-B640521D6555}"/>
            </a:ext>
          </a:extLst>
        </xdr:cNvPr>
        <xdr:cNvSpPr txBox="1"/>
      </xdr:nvSpPr>
      <xdr:spPr>
        <a:xfrm>
          <a:off x="219075" y="6854825"/>
          <a:ext cx="11664950" cy="8413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174625</xdr:rowOff>
    </xdr:from>
    <xdr:to>
      <xdr:col>11</xdr:col>
      <xdr:colOff>219075</xdr:colOff>
      <xdr:row>82</xdr:row>
      <xdr:rowOff>117475</xdr:rowOff>
    </xdr:to>
    <xdr:sp macro="" textlink="">
      <xdr:nvSpPr>
        <xdr:cNvPr id="4" name="TextBox 3">
          <a:extLst>
            <a:ext uri="{FF2B5EF4-FFF2-40B4-BE49-F238E27FC236}">
              <a16:creationId xmlns:a16="http://schemas.microsoft.com/office/drawing/2014/main" id="{24A352AC-6EED-4A1D-ACE7-8E24BE090CFD}"/>
            </a:ext>
          </a:extLst>
        </xdr:cNvPr>
        <xdr:cNvSpPr txBox="1"/>
      </xdr:nvSpPr>
      <xdr:spPr>
        <a:xfrm>
          <a:off x="219075" y="6854825"/>
          <a:ext cx="11664950" cy="8413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174625</xdr:rowOff>
    </xdr:from>
    <xdr:to>
      <xdr:col>11</xdr:col>
      <xdr:colOff>219075</xdr:colOff>
      <xdr:row>82</xdr:row>
      <xdr:rowOff>117475</xdr:rowOff>
    </xdr:to>
    <xdr:sp macro="" textlink="">
      <xdr:nvSpPr>
        <xdr:cNvPr id="5" name="TextBox 4">
          <a:extLst>
            <a:ext uri="{FF2B5EF4-FFF2-40B4-BE49-F238E27FC236}">
              <a16:creationId xmlns:a16="http://schemas.microsoft.com/office/drawing/2014/main" id="{083FA6EF-75CD-4350-9A79-8C8017121E3C}"/>
            </a:ext>
          </a:extLst>
        </xdr:cNvPr>
        <xdr:cNvSpPr txBox="1"/>
      </xdr:nvSpPr>
      <xdr:spPr>
        <a:xfrm>
          <a:off x="219075" y="6854825"/>
          <a:ext cx="11664950" cy="8413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174625</xdr:rowOff>
    </xdr:from>
    <xdr:to>
      <xdr:col>11</xdr:col>
      <xdr:colOff>219075</xdr:colOff>
      <xdr:row>82</xdr:row>
      <xdr:rowOff>117475</xdr:rowOff>
    </xdr:to>
    <xdr:sp macro="" textlink="">
      <xdr:nvSpPr>
        <xdr:cNvPr id="6" name="TextBox 5">
          <a:extLst>
            <a:ext uri="{FF2B5EF4-FFF2-40B4-BE49-F238E27FC236}">
              <a16:creationId xmlns:a16="http://schemas.microsoft.com/office/drawing/2014/main" id="{E6101194-F5BA-45A9-A378-431724A2EC04}"/>
            </a:ext>
          </a:extLst>
        </xdr:cNvPr>
        <xdr:cNvSpPr txBox="1"/>
      </xdr:nvSpPr>
      <xdr:spPr>
        <a:xfrm>
          <a:off x="219075" y="6854825"/>
          <a:ext cx="11664950" cy="8413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174625</xdr:rowOff>
    </xdr:from>
    <xdr:to>
      <xdr:col>11</xdr:col>
      <xdr:colOff>219075</xdr:colOff>
      <xdr:row>82</xdr:row>
      <xdr:rowOff>117475</xdr:rowOff>
    </xdr:to>
    <xdr:sp macro="" textlink="">
      <xdr:nvSpPr>
        <xdr:cNvPr id="7" name="TextBox 6">
          <a:extLst>
            <a:ext uri="{FF2B5EF4-FFF2-40B4-BE49-F238E27FC236}">
              <a16:creationId xmlns:a16="http://schemas.microsoft.com/office/drawing/2014/main" id="{F7B20D57-6512-4461-BA1D-E99B9C50F785}"/>
            </a:ext>
          </a:extLst>
        </xdr:cNvPr>
        <xdr:cNvSpPr txBox="1"/>
      </xdr:nvSpPr>
      <xdr:spPr>
        <a:xfrm>
          <a:off x="219075" y="6854825"/>
          <a:ext cx="11664950" cy="8413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174625</xdr:rowOff>
    </xdr:from>
    <xdr:to>
      <xdr:col>11</xdr:col>
      <xdr:colOff>219075</xdr:colOff>
      <xdr:row>82</xdr:row>
      <xdr:rowOff>117475</xdr:rowOff>
    </xdr:to>
    <xdr:sp macro="" textlink="">
      <xdr:nvSpPr>
        <xdr:cNvPr id="8" name="TextBox 7">
          <a:extLst>
            <a:ext uri="{FF2B5EF4-FFF2-40B4-BE49-F238E27FC236}">
              <a16:creationId xmlns:a16="http://schemas.microsoft.com/office/drawing/2014/main" id="{5D073EF2-16F6-4ABF-8D07-C589DC94F14A}"/>
            </a:ext>
          </a:extLst>
        </xdr:cNvPr>
        <xdr:cNvSpPr txBox="1"/>
      </xdr:nvSpPr>
      <xdr:spPr>
        <a:xfrm>
          <a:off x="219075" y="6854825"/>
          <a:ext cx="11664950" cy="8413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t144q/Dropbox/TsoukalasGortz/Data%20and%20Codes/Data/twosectorusv6_update20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sp500_baaspread"/>
      <sheetName val="Quarterly84-2017"/>
      <sheetName val="Sheet1"/>
    </sheetNames>
    <sheetDataSet>
      <sheetData sheetId="0"/>
      <sheetData sheetId="1"/>
      <sheetData sheetId="2">
        <row r="15">
          <cell r="GA15">
            <v>-1.8962221693468242</v>
          </cell>
        </row>
        <row r="16">
          <cell r="GA16">
            <v>-4.9055501463721614</v>
          </cell>
        </row>
        <row r="17">
          <cell r="GA17">
            <v>-2.9570427688361565</v>
          </cell>
        </row>
        <row r="18">
          <cell r="GA18">
            <v>-2.9703686506823779</v>
          </cell>
        </row>
        <row r="19">
          <cell r="GA19">
            <v>-3.6327092412419084</v>
          </cell>
        </row>
        <row r="20">
          <cell r="GA20">
            <v>-2.2205563068057903</v>
          </cell>
        </row>
        <row r="21">
          <cell r="GA21">
            <v>-2.5051000831862238</v>
          </cell>
        </row>
        <row r="22">
          <cell r="GA22">
            <v>-4.3054517698568153</v>
          </cell>
        </row>
        <row r="23">
          <cell r="GA23">
            <v>-1.1773494344003161</v>
          </cell>
        </row>
        <row r="24">
          <cell r="GA24">
            <v>-2.1172127810938428</v>
          </cell>
        </row>
        <row r="25">
          <cell r="GA25">
            <v>-1.8096532570500459</v>
          </cell>
        </row>
        <row r="26">
          <cell r="GA26">
            <v>-3.3225232314076232</v>
          </cell>
        </row>
        <row r="27">
          <cell r="GA27">
            <v>2.7100785014113823E-2</v>
          </cell>
        </row>
        <row r="28">
          <cell r="GA28">
            <v>-0.85646724983710443</v>
          </cell>
        </row>
        <row r="29">
          <cell r="GA29">
            <v>-0.54639491643077753</v>
          </cell>
        </row>
        <row r="30">
          <cell r="GA30">
            <v>-1.8354495145489313</v>
          </cell>
        </row>
        <row r="31">
          <cell r="GA31">
            <v>-2.4485945809786949</v>
          </cell>
        </row>
        <row r="32">
          <cell r="GA32">
            <v>-3.7979489517742993</v>
          </cell>
        </row>
        <row r="33">
          <cell r="GA33">
            <v>-1.3320253395006172</v>
          </cell>
        </row>
        <row r="34">
          <cell r="GA34">
            <v>-5.9404934822510631</v>
          </cell>
        </row>
        <row r="35">
          <cell r="GA35">
            <v>-4.7671894838491502</v>
          </cell>
        </row>
        <row r="36">
          <cell r="GA36">
            <v>-1.729086807119748</v>
          </cell>
        </row>
        <row r="37">
          <cell r="GA37">
            <v>-3.1906747444094248</v>
          </cell>
        </row>
        <row r="38">
          <cell r="GA38">
            <v>-0.62647828031858266</v>
          </cell>
        </row>
        <row r="39">
          <cell r="GA39">
            <v>-0.23009098348926482</v>
          </cell>
        </row>
        <row r="40">
          <cell r="GA40">
            <v>0.37125771349182551</v>
          </cell>
        </row>
        <row r="41">
          <cell r="GA41">
            <v>-0.39219774681920549</v>
          </cell>
        </row>
        <row r="42">
          <cell r="GA42">
            <v>-0.33042163843158867</v>
          </cell>
        </row>
        <row r="43">
          <cell r="GA43">
            <v>1.7653516699707321</v>
          </cell>
        </row>
        <row r="44">
          <cell r="GA44">
            <v>2.3216524485757803</v>
          </cell>
        </row>
        <row r="45">
          <cell r="GA45">
            <v>2.5347753406924181</v>
          </cell>
        </row>
        <row r="46">
          <cell r="GA46">
            <v>3.3256892714342761</v>
          </cell>
        </row>
        <row r="47">
          <cell r="GA47">
            <v>3.1187783170143342</v>
          </cell>
        </row>
        <row r="48">
          <cell r="GA48">
            <v>2.8894455456338695</v>
          </cell>
        </row>
        <row r="49">
          <cell r="GA49">
            <v>2.2783916383208451</v>
          </cell>
        </row>
        <row r="50">
          <cell r="GA50">
            <v>2.3213108822971411</v>
          </cell>
        </row>
        <row r="51">
          <cell r="GA51">
            <v>2.1563639893924726</v>
          </cell>
        </row>
        <row r="52">
          <cell r="GA52">
            <v>2.4859920989378836</v>
          </cell>
        </row>
        <row r="53">
          <cell r="GA53">
            <v>2.6857303915750306</v>
          </cell>
        </row>
        <row r="54">
          <cell r="GA54">
            <v>2.432866321479271</v>
          </cell>
        </row>
        <row r="55">
          <cell r="GA55">
            <v>1.7700900980383256</v>
          </cell>
        </row>
        <row r="56">
          <cell r="GA56">
            <v>1.9251498944775043</v>
          </cell>
        </row>
        <row r="57">
          <cell r="GA57">
            <v>0.86746262907368366</v>
          </cell>
        </row>
        <row r="58">
          <cell r="GA58">
            <v>-0.48961347208211459</v>
          </cell>
        </row>
        <row r="59">
          <cell r="GA59">
            <v>1.0594076408863058</v>
          </cell>
        </row>
        <row r="60">
          <cell r="GA60">
            <v>0.9056444444439512</v>
          </cell>
        </row>
        <row r="61">
          <cell r="GA61">
            <v>0.6026793320151852</v>
          </cell>
        </row>
        <row r="62">
          <cell r="GA62">
            <v>0.99890572157675805</v>
          </cell>
        </row>
        <row r="63">
          <cell r="GA63">
            <v>1.0177820757873386</v>
          </cell>
        </row>
        <row r="64">
          <cell r="GA64">
            <v>2.1763115723031365</v>
          </cell>
        </row>
        <row r="65">
          <cell r="GA65">
            <v>0.35847468692304896</v>
          </cell>
        </row>
        <row r="66">
          <cell r="GA66">
            <v>1.5455158969957812</v>
          </cell>
        </row>
        <row r="67">
          <cell r="GA67">
            <v>1.1938164805840159</v>
          </cell>
        </row>
        <row r="68">
          <cell r="GA68">
            <v>1.1522774058048202</v>
          </cell>
        </row>
        <row r="69">
          <cell r="GA69">
            <v>0.87448509769191773</v>
          </cell>
        </row>
        <row r="70">
          <cell r="GA70">
            <v>0.83400635405302537</v>
          </cell>
        </row>
        <row r="71">
          <cell r="GA71">
            <v>1.0194417135608431</v>
          </cell>
        </row>
        <row r="72">
          <cell r="GA72">
            <v>1.283415463922944</v>
          </cell>
        </row>
        <row r="73">
          <cell r="GA73">
            <v>-0.46714964629653366</v>
          </cell>
        </row>
        <row r="74">
          <cell r="GA74">
            <v>-2.6903356112983086</v>
          </cell>
        </row>
        <row r="75">
          <cell r="GA75">
            <v>1.7278550305227445</v>
          </cell>
        </row>
        <row r="76">
          <cell r="GA76">
            <v>-0.62302294937087033</v>
          </cell>
        </row>
        <row r="77">
          <cell r="GA77">
            <v>1.1549590811923827</v>
          </cell>
        </row>
        <row r="78">
          <cell r="GA78">
            <v>1.9501908594604327</v>
          </cell>
        </row>
        <row r="79">
          <cell r="GA79">
            <v>2.6817523852364968</v>
          </cell>
        </row>
        <row r="80">
          <cell r="GA80">
            <v>0.71175431484287788</v>
          </cell>
        </row>
        <row r="81">
          <cell r="GA81">
            <v>1.6885109067544271</v>
          </cell>
        </row>
        <row r="82">
          <cell r="GA82">
            <v>-0.25497582883321351</v>
          </cell>
        </row>
        <row r="83">
          <cell r="GA83">
            <v>1.8206457501971114</v>
          </cell>
        </row>
        <row r="84">
          <cell r="GA84">
            <v>1.4510469535379074</v>
          </cell>
        </row>
        <row r="85">
          <cell r="GA85">
            <v>1.0788787984391071</v>
          </cell>
        </row>
        <row r="86">
          <cell r="GA86">
            <v>1.9234651542334287</v>
          </cell>
        </row>
        <row r="87">
          <cell r="GA87">
            <v>1.9470400346700156</v>
          </cell>
        </row>
        <row r="88">
          <cell r="GA88">
            <v>2.173883985505265</v>
          </cell>
        </row>
        <row r="89">
          <cell r="GA89">
            <v>0.82950077832219338</v>
          </cell>
        </row>
        <row r="90">
          <cell r="GA90">
            <v>1.9235377375263196</v>
          </cell>
        </row>
        <row r="91">
          <cell r="GA91">
            <v>1.3269075442452343</v>
          </cell>
        </row>
        <row r="92">
          <cell r="GA92">
            <v>1.7290788938101005</v>
          </cell>
        </row>
        <row r="93">
          <cell r="GA93">
            <v>1.8520981749459444</v>
          </cell>
        </row>
        <row r="94">
          <cell r="GA94">
            <v>1.8488359158700804</v>
          </cell>
        </row>
        <row r="95">
          <cell r="GA95">
            <v>1.8315054825009034</v>
          </cell>
        </row>
        <row r="96">
          <cell r="GA96">
            <v>1.231177536082068</v>
          </cell>
        </row>
        <row r="97">
          <cell r="GA97">
            <v>0.62010972187740676</v>
          </cell>
        </row>
        <row r="98">
          <cell r="GA98">
            <v>1.0443974727282912</v>
          </cell>
        </row>
        <row r="99">
          <cell r="GA99">
            <v>0.5077348930857456</v>
          </cell>
        </row>
        <row r="100">
          <cell r="GA100">
            <v>-4.0738078642233583E-3</v>
          </cell>
        </row>
        <row r="101">
          <cell r="GA101">
            <v>-1.1038181292884037</v>
          </cell>
        </row>
        <row r="102">
          <cell r="GA102">
            <v>-0.65480568612009227</v>
          </cell>
        </row>
        <row r="103">
          <cell r="GA103">
            <v>-1.5452636488862261</v>
          </cell>
        </row>
        <row r="104">
          <cell r="GA104">
            <v>-1.435894326709046</v>
          </cell>
        </row>
        <row r="105">
          <cell r="GA105">
            <v>-1.2219525578227599</v>
          </cell>
        </row>
        <row r="106">
          <cell r="GA106">
            <v>-2.0542464250317152</v>
          </cell>
        </row>
        <row r="107">
          <cell r="GA107">
            <v>-1.071924339497297</v>
          </cell>
        </row>
        <row r="108">
          <cell r="GA108">
            <v>-2.2558272209615899</v>
          </cell>
        </row>
        <row r="109">
          <cell r="GA109">
            <v>-2.3527126312763285</v>
          </cell>
        </row>
        <row r="110">
          <cell r="GA110">
            <v>-3.867865068546589</v>
          </cell>
        </row>
        <row r="111">
          <cell r="GA111">
            <v>-0.31450940580540976</v>
          </cell>
        </row>
        <row r="112">
          <cell r="GA112">
            <v>0.73723245886693667</v>
          </cell>
        </row>
        <row r="113">
          <cell r="GA113">
            <v>-0.15270589750687702</v>
          </cell>
        </row>
        <row r="114">
          <cell r="GA114">
            <v>-1.0024578973491665</v>
          </cell>
        </row>
        <row r="115">
          <cell r="GA115">
            <v>0.64666335526384466</v>
          </cell>
        </row>
        <row r="116">
          <cell r="GA116">
            <v>3.4112405295481958</v>
          </cell>
        </row>
        <row r="117">
          <cell r="GA117">
            <v>2.5857431338805337</v>
          </cell>
        </row>
        <row r="118">
          <cell r="GA118">
            <v>-0.20170126765261531</v>
          </cell>
        </row>
        <row r="119">
          <cell r="GA119">
            <v>0.69403778598201904</v>
          </cell>
        </row>
        <row r="120">
          <cell r="GA120">
            <v>0.55178294459262633</v>
          </cell>
        </row>
        <row r="121">
          <cell r="GA121">
            <v>-0.8511627985618706</v>
          </cell>
        </row>
        <row r="122">
          <cell r="GA122">
            <v>-0.32689197516707452</v>
          </cell>
        </row>
        <row r="123">
          <cell r="GA123">
            <v>-1.3966496802356176E-2</v>
          </cell>
        </row>
        <row r="124">
          <cell r="GA124">
            <v>-1.0571326180918112</v>
          </cell>
        </row>
        <row r="125">
          <cell r="GA125">
            <v>-2.0099233361496478</v>
          </cell>
        </row>
        <row r="126">
          <cell r="GA126">
            <v>-1.218067469975783</v>
          </cell>
        </row>
        <row r="127">
          <cell r="GA127">
            <v>0.36427595153751058</v>
          </cell>
        </row>
        <row r="128">
          <cell r="GA128">
            <v>-0.63472686616510043</v>
          </cell>
        </row>
        <row r="129">
          <cell r="GA129">
            <v>-0.22946006775408992</v>
          </cell>
        </row>
        <row r="130">
          <cell r="GA130">
            <v>-0.21955872230646628</v>
          </cell>
        </row>
        <row r="131">
          <cell r="GA131">
            <v>0.67077027066394324</v>
          </cell>
        </row>
        <row r="132">
          <cell r="GA132">
            <v>-4.5123977534092252E-2</v>
          </cell>
        </row>
        <row r="133">
          <cell r="GA133">
            <v>0.12636776383865775</v>
          </cell>
        </row>
        <row r="134">
          <cell r="GA134">
            <v>-0.46644408223806311</v>
          </cell>
        </row>
        <row r="135">
          <cell r="GA135">
            <v>-0.40175683871402568</v>
          </cell>
        </row>
        <row r="136">
          <cell r="GA136">
            <v>0.71551893020917279</v>
          </cell>
        </row>
        <row r="137">
          <cell r="GA137">
            <v>8.4162131030830756E-2</v>
          </cell>
        </row>
        <row r="138">
          <cell r="GA138">
            <v>0.40949907657643025</v>
          </cell>
        </row>
        <row r="139">
          <cell r="GA139">
            <v>-0.45117095394168161</v>
          </cell>
        </row>
        <row r="140">
          <cell r="GA140">
            <v>-9.0245845176566836E-3</v>
          </cell>
        </row>
        <row r="141">
          <cell r="GA141">
            <v>-0.63960841273023805</v>
          </cell>
        </row>
        <row r="142">
          <cell r="GA142">
            <v>-0.50567671890083643</v>
          </cell>
        </row>
        <row r="143">
          <cell r="GA143">
            <v>-0.76375019486254048</v>
          </cell>
        </row>
        <row r="144">
          <cell r="GA144">
            <v>-0.83790571271953751</v>
          </cell>
        </row>
        <row r="145">
          <cell r="GA145">
            <v>-0.93725277216110647</v>
          </cell>
        </row>
        <row r="146">
          <cell r="GA146">
            <v>0.3870475794811607</v>
          </cell>
        </row>
        <row r="147">
          <cell r="GA147">
            <v>0.4879317385048742</v>
          </cell>
        </row>
      </sheetData>
      <sheetData sheetId="3"/>
    </sheetDataSet>
  </externalBook>
</externalLink>
</file>

<file path=xl/persons/person.xml><?xml version="1.0" encoding="utf-8"?>
<personList xmlns="http://schemas.microsoft.com/office/spreadsheetml/2018/threadedcomments" xmlns:x="http://schemas.openxmlformats.org/spreadsheetml/2006/main">
  <person displayName="John Tsoukalas" id="{6BDB9D18-FA62-4B77-99F7-CEF0DE22A765}" userId="S::John.Tsoukalas@glasgow.ac.uk::b13e3a27-363c-478f-a4e5-bbf627f5ce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140" dT="2021-03-17T11:37:07.49" personId="{6BDB9D18-FA62-4B77-99F7-CEF0DE22A765}" id="{30E7F3C2-D58C-47CD-99D1-066EF3EB7C45}">
    <text>Steady state spread</text>
  </threadedComment>
</ThreadedComments>
</file>

<file path=xl/threadedComments/threadedComment2.xml><?xml version="1.0" encoding="utf-8"?>
<ThreadedComments xmlns="http://schemas.microsoft.com/office/spreadsheetml/2018/threadedcomments" xmlns:x="http://schemas.openxmlformats.org/spreadsheetml/2006/main">
  <threadedComment ref="CS151" dT="2021-03-17T11:35:53.37" personId="{6BDB9D18-FA62-4B77-99F7-CEF0DE22A765}" id="{53E77D57-A33B-42D6-9ED4-3CDEA40AC0CD}">
    <text>Steady state C-sector inflation rate</text>
  </threadedComment>
  <threadedComment ref="CT151" dT="2021-03-17T11:36:22.45" personId="{6BDB9D18-FA62-4B77-99F7-CEF0DE22A765}" id="{6450FA77-5A36-4BB8-A36B-854E954A0357}">
    <text>Steady state I-sector inflation rate</text>
  </threadedComment>
  <threadedComment ref="EB151" dT="2021-03-17T11:38:13.00" personId="{6BDB9D18-FA62-4B77-99F7-CEF0DE22A765}" id="{91A4F543-635C-4419-B6D1-8353A5C5567D}">
    <text>Corporate bonds over equity market cap--sample average</text>
  </threadedComment>
  <threadedComment ref="CS154" dT="2021-03-17T11:36:39.43" personId="{6BDB9D18-FA62-4B77-99F7-CEF0DE22A765}" id="{4CE8CE60-E4A6-4DEF-ACCC-636870F4B811}">
    <text>Discount factor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BBBA-76CC-4264-9F4D-F653BFA34B36}">
  <dimension ref="A1:P360"/>
  <sheetViews>
    <sheetView topLeftCell="G1" workbookViewId="0">
      <selection activeCell="P10" sqref="P10"/>
    </sheetView>
  </sheetViews>
  <sheetFormatPr defaultColWidth="9.1796875" defaultRowHeight="12.5" x14ac:dyDescent="0.25"/>
  <cols>
    <col min="1" max="1" width="13.54296875" style="6" customWidth="1"/>
    <col min="2" max="3" width="9.1796875" style="6"/>
    <col min="4" max="4" width="9.81640625" style="6" customWidth="1"/>
    <col min="5" max="6" width="9.1796875" style="6"/>
    <col min="7" max="7" width="8.81640625" style="6" customWidth="1"/>
    <col min="8" max="8" width="9.1796875" style="8"/>
    <col min="9" max="16384" width="9.1796875" style="6"/>
  </cols>
  <sheetData>
    <row r="1" spans="1:16" ht="13" x14ac:dyDescent="0.3">
      <c r="B1" s="1" t="s">
        <v>4</v>
      </c>
      <c r="C1" s="1" t="s">
        <v>0</v>
      </c>
      <c r="D1" s="1" t="s">
        <v>1</v>
      </c>
      <c r="E1" s="1" t="s">
        <v>2</v>
      </c>
      <c r="F1" s="1" t="s">
        <v>3</v>
      </c>
      <c r="G1" s="1" t="s">
        <v>11</v>
      </c>
      <c r="H1" s="10" t="s">
        <v>9</v>
      </c>
      <c r="I1" s="9" t="s">
        <v>5</v>
      </c>
      <c r="J1" s="9" t="s">
        <v>6</v>
      </c>
      <c r="K1" s="9" t="s">
        <v>7</v>
      </c>
      <c r="L1" s="9" t="s">
        <v>8</v>
      </c>
      <c r="M1" s="9" t="s">
        <v>10</v>
      </c>
      <c r="N1" s="9" t="s">
        <v>12</v>
      </c>
    </row>
    <row r="2" spans="1:16" ht="13" x14ac:dyDescent="0.3">
      <c r="B2" s="1">
        <v>1</v>
      </c>
      <c r="C2" s="1">
        <v>2</v>
      </c>
      <c r="D2" s="1">
        <v>3</v>
      </c>
      <c r="E2" s="1">
        <v>4</v>
      </c>
      <c r="F2" s="1">
        <v>5</v>
      </c>
      <c r="G2" s="1">
        <v>6</v>
      </c>
      <c r="H2" s="10">
        <v>7</v>
      </c>
      <c r="I2" s="9">
        <v>8</v>
      </c>
      <c r="J2" s="9">
        <v>9</v>
      </c>
      <c r="K2" s="9">
        <v>10</v>
      </c>
      <c r="L2" s="9">
        <v>11</v>
      </c>
      <c r="M2" s="9">
        <v>12</v>
      </c>
      <c r="N2" s="9">
        <v>13</v>
      </c>
    </row>
    <row r="3" spans="1:16" s="17" customFormat="1" ht="14.5" x14ac:dyDescent="0.35">
      <c r="A3" s="15">
        <v>30682</v>
      </c>
      <c r="B3" s="16">
        <v>3.0075663316779435E-2</v>
      </c>
      <c r="C3" s="17">
        <v>8.9778770725892709</v>
      </c>
      <c r="D3" s="17">
        <v>7.2729637402907032</v>
      </c>
      <c r="E3" s="17">
        <v>8.351457540528612</v>
      </c>
      <c r="F3" s="17">
        <v>4.4852200544258594</v>
      </c>
      <c r="G3" s="18">
        <v>5.7833316312583944</v>
      </c>
      <c r="H3" s="19">
        <v>4.0999999999999995E-2</v>
      </c>
      <c r="I3" s="16">
        <v>1.65E-4</v>
      </c>
      <c r="J3" s="16">
        <v>8.9773333333299996E-3</v>
      </c>
      <c r="K3" s="7">
        <f t="shared" ref="K3:K66" si="0">J3-I3</f>
        <v>8.8123333333299993E-3</v>
      </c>
      <c r="L3" s="17">
        <v>3.5929596844468472</v>
      </c>
      <c r="N3" s="17">
        <v>1.8000000000000002E-2</v>
      </c>
      <c r="P3" s="84" t="s">
        <v>493</v>
      </c>
    </row>
    <row r="4" spans="1:16" ht="14.5" x14ac:dyDescent="0.35">
      <c r="A4" s="2">
        <v>30773</v>
      </c>
      <c r="B4" s="31">
        <v>6.2923470390229094E-2</v>
      </c>
      <c r="C4" s="6">
        <v>8.9910298107447648</v>
      </c>
      <c r="D4" s="6">
        <v>7.2997871805861561</v>
      </c>
      <c r="E4" s="6">
        <v>8.3617982923798007</v>
      </c>
      <c r="F4" s="6">
        <v>4.4959287628040698</v>
      </c>
      <c r="G4" s="3">
        <v>5.7415965593974434</v>
      </c>
      <c r="H4" s="11">
        <v>3.5000000000000003E-2</v>
      </c>
      <c r="I4" s="7">
        <v>-4.9466666666699998E-4</v>
      </c>
      <c r="J4" s="7">
        <v>8.1033333333299998E-3</v>
      </c>
      <c r="K4" s="7">
        <f t="shared" si="0"/>
        <v>8.5979999999970004E-3</v>
      </c>
      <c r="L4" s="6">
        <v>3.5439779190264469</v>
      </c>
      <c r="N4" s="6">
        <v>1.4999999999999999E-2</v>
      </c>
      <c r="P4" s="6" t="s">
        <v>492</v>
      </c>
    </row>
    <row r="5" spans="1:16" ht="14.5" x14ac:dyDescent="0.35">
      <c r="A5" s="2">
        <v>30864</v>
      </c>
      <c r="B5" s="31">
        <v>7.9240086168823165E-2</v>
      </c>
      <c r="C5" s="6">
        <v>8.9976173031278623</v>
      </c>
      <c r="D5" s="6">
        <v>7.3123993989757032</v>
      </c>
      <c r="E5" s="6">
        <v>8.3679775060123323</v>
      </c>
      <c r="F5" s="6">
        <v>4.4978409927798113</v>
      </c>
      <c r="G5" s="3">
        <v>5.7604543507387111</v>
      </c>
      <c r="H5" s="11">
        <v>3.6000000000000004E-2</v>
      </c>
      <c r="I5" s="7">
        <v>2.4699999999999999E-4</v>
      </c>
      <c r="J5" s="7">
        <v>9.0363333333299996E-3</v>
      </c>
      <c r="K5" s="7">
        <f t="shared" si="0"/>
        <v>8.7893333333299989E-3</v>
      </c>
      <c r="L5" s="6">
        <v>3.6649676594305767</v>
      </c>
      <c r="N5" s="6">
        <v>1.84E-2</v>
      </c>
      <c r="P5" s="6" t="s">
        <v>494</v>
      </c>
    </row>
    <row r="6" spans="1:16" ht="14.5" x14ac:dyDescent="0.35">
      <c r="A6" s="2">
        <v>30956</v>
      </c>
      <c r="B6" s="31">
        <v>9.3925576318233936E-2</v>
      </c>
      <c r="C6" s="6">
        <v>9.0024527307168203</v>
      </c>
      <c r="D6" s="6">
        <v>7.3098554322999707</v>
      </c>
      <c r="E6" s="6">
        <v>8.3752204262197125</v>
      </c>
      <c r="F6" s="6">
        <v>4.5014935816930235</v>
      </c>
      <c r="G6" s="3">
        <v>5.7793244591195734</v>
      </c>
      <c r="H6" s="11">
        <v>0.03</v>
      </c>
      <c r="I6" s="7">
        <v>-1.1296666666700001E-3</v>
      </c>
      <c r="J6" s="7">
        <v>9.1223333333300006E-3</v>
      </c>
      <c r="K6" s="7">
        <f t="shared" si="0"/>
        <v>1.0252000000000001E-2</v>
      </c>
      <c r="L6" s="6">
        <v>3.6177820214369807</v>
      </c>
      <c r="N6" s="6">
        <v>1.8600000000000002E-2</v>
      </c>
      <c r="P6" s="6" t="s">
        <v>495</v>
      </c>
    </row>
    <row r="7" spans="1:16" ht="14.5" x14ac:dyDescent="0.35">
      <c r="A7" s="2">
        <v>31048</v>
      </c>
      <c r="B7" s="31">
        <v>0.13747246705369312</v>
      </c>
      <c r="C7" s="6">
        <v>9.0083760687606276</v>
      </c>
      <c r="D7" s="6">
        <v>7.2989653789027198</v>
      </c>
      <c r="E7" s="6">
        <v>8.3868961756839369</v>
      </c>
      <c r="F7" s="6">
        <v>4.5072275709169514</v>
      </c>
      <c r="G7" s="3">
        <v>5.8346085312142311</v>
      </c>
      <c r="H7" s="11">
        <v>0.04</v>
      </c>
      <c r="I7" s="7">
        <v>-3.7166666666700002E-4</v>
      </c>
      <c r="J7" s="7">
        <v>9.3836666666699993E-3</v>
      </c>
      <c r="K7" s="7">
        <f t="shared" si="0"/>
        <v>9.7553333333370001E-3</v>
      </c>
      <c r="L7" s="6">
        <v>3.6586316960938343</v>
      </c>
      <c r="N7" s="6">
        <v>1.8100000000000002E-2</v>
      </c>
      <c r="P7" s="6" t="s">
        <v>496</v>
      </c>
    </row>
    <row r="8" spans="1:16" ht="14.5" x14ac:dyDescent="0.35">
      <c r="A8" s="2">
        <v>31138</v>
      </c>
      <c r="B8" s="31">
        <v>0.12444347919791507</v>
      </c>
      <c r="C8" s="6">
        <v>9.0119464653327768</v>
      </c>
      <c r="D8" s="6">
        <v>7.3119508056293583</v>
      </c>
      <c r="E8" s="6">
        <v>8.3935014468291982</v>
      </c>
      <c r="F8" s="6">
        <v>4.5113559126126672</v>
      </c>
      <c r="G8" s="3">
        <v>5.8643155821370847</v>
      </c>
      <c r="H8" s="11">
        <v>2.6000000000000002E-2</v>
      </c>
      <c r="I8" s="7">
        <v>-4.2366666666699998E-4</v>
      </c>
      <c r="J8" s="7">
        <v>1.1028E-2</v>
      </c>
      <c r="K8" s="7">
        <f t="shared" si="0"/>
        <v>1.1451666666667E-2</v>
      </c>
      <c r="L8" s="6">
        <v>3.7024226735649894</v>
      </c>
      <c r="N8" s="6">
        <v>2.2099999999999998E-2</v>
      </c>
      <c r="P8" s="6" t="s">
        <v>522</v>
      </c>
    </row>
    <row r="9" spans="1:16" ht="14.5" x14ac:dyDescent="0.35">
      <c r="A9" s="2">
        <v>31229</v>
      </c>
      <c r="B9" s="31">
        <v>0.15451384998954221</v>
      </c>
      <c r="C9" s="6">
        <v>9.0210498694817485</v>
      </c>
      <c r="D9" s="6">
        <v>7.3249336132966842</v>
      </c>
      <c r="E9" s="6">
        <v>8.40284575318727</v>
      </c>
      <c r="F9" s="6">
        <v>4.5114618443924828</v>
      </c>
      <c r="G9" s="3">
        <v>5.8709545116816884</v>
      </c>
      <c r="H9" s="11">
        <v>2.4E-2</v>
      </c>
      <c r="I9" s="7">
        <v>1.29233333333E-3</v>
      </c>
      <c r="J9" s="7">
        <v>1.12126666667E-2</v>
      </c>
      <c r="K9" s="7">
        <f t="shared" si="0"/>
        <v>9.9203333333699999E-3</v>
      </c>
      <c r="L9" s="6">
        <v>3.6772481184909309</v>
      </c>
      <c r="N9" s="6">
        <v>2.1299999999999999E-2</v>
      </c>
      <c r="P9" s="6" t="s">
        <v>523</v>
      </c>
    </row>
    <row r="10" spans="1:16" ht="14.5" x14ac:dyDescent="0.35">
      <c r="A10" s="2">
        <v>31321</v>
      </c>
      <c r="B10" s="31">
        <v>0.14267569444327946</v>
      </c>
      <c r="C10" s="6">
        <v>9.0239017265078498</v>
      </c>
      <c r="D10" s="6">
        <v>7.3362663884944537</v>
      </c>
      <c r="E10" s="6">
        <v>8.4087239470799755</v>
      </c>
      <c r="F10" s="6">
        <v>4.5133387028510237</v>
      </c>
      <c r="G10" s="3">
        <v>5.9057496934055687</v>
      </c>
      <c r="H10" s="11">
        <v>2.3E-2</v>
      </c>
      <c r="I10" s="7">
        <v>1.766E-3</v>
      </c>
      <c r="J10" s="7">
        <v>1.3131666666699999E-2</v>
      </c>
      <c r="K10" s="7">
        <f t="shared" si="0"/>
        <v>1.1365666666699999E-2</v>
      </c>
      <c r="L10" s="6">
        <v>3.8619225574561553</v>
      </c>
      <c r="N10" s="6">
        <v>2.2200000000000001E-2</v>
      </c>
      <c r="P10" s="6" t="s">
        <v>529</v>
      </c>
    </row>
    <row r="11" spans="1:16" ht="14.5" x14ac:dyDescent="0.35">
      <c r="A11" s="2">
        <v>31413</v>
      </c>
      <c r="B11" s="31">
        <v>0.18042087123252665</v>
      </c>
      <c r="C11" s="6">
        <v>9.0246467478822527</v>
      </c>
      <c r="D11" s="6">
        <v>7.3373876280956365</v>
      </c>
      <c r="E11" s="6">
        <v>8.4102623288140332</v>
      </c>
      <c r="F11" s="6">
        <v>4.506897081599055</v>
      </c>
      <c r="G11" s="3">
        <v>6.0026745656090315</v>
      </c>
      <c r="H11" s="11">
        <v>0.02</v>
      </c>
      <c r="I11" s="7">
        <v>2.2130000000000001E-3</v>
      </c>
      <c r="J11" s="7">
        <v>1.6654666666699999E-2</v>
      </c>
      <c r="K11" s="7">
        <f t="shared" si="0"/>
        <v>1.44416666667E-2</v>
      </c>
      <c r="L11" s="6">
        <v>3.9617217201482839</v>
      </c>
      <c r="N11" s="6">
        <v>2.46E-2</v>
      </c>
    </row>
    <row r="12" spans="1:16" ht="14.5" x14ac:dyDescent="0.35">
      <c r="A12" s="2">
        <v>31503</v>
      </c>
      <c r="B12" s="31">
        <v>0.2126414366982281</v>
      </c>
      <c r="C12" s="6">
        <v>9.0326923218159134</v>
      </c>
      <c r="D12" s="6">
        <v>7.3339696587240137</v>
      </c>
      <c r="E12" s="6">
        <v>8.4148754580185532</v>
      </c>
      <c r="F12" s="6">
        <v>4.5018930127973258</v>
      </c>
      <c r="G12" s="3">
        <v>6.0918034088327193</v>
      </c>
      <c r="H12" s="11">
        <v>1.4999999999999999E-2</v>
      </c>
      <c r="I12" s="7">
        <v>2.1786666666700001E-3</v>
      </c>
      <c r="J12" s="7">
        <v>1.8301999999999999E-2</v>
      </c>
      <c r="K12" s="7">
        <f t="shared" si="0"/>
        <v>1.6123333333329999E-2</v>
      </c>
      <c r="L12" s="6">
        <v>3.642589388359184</v>
      </c>
      <c r="N12" s="6">
        <v>2.6699999999999998E-2</v>
      </c>
    </row>
    <row r="13" spans="1:16" ht="14.5" x14ac:dyDescent="0.35">
      <c r="A13" s="2">
        <v>31594</v>
      </c>
      <c r="B13" s="31">
        <v>0.21849602293103934</v>
      </c>
      <c r="C13" s="6">
        <v>9.0392676481576615</v>
      </c>
      <c r="D13" s="6">
        <v>7.3416557593307701</v>
      </c>
      <c r="E13" s="6">
        <v>8.4188296909700977</v>
      </c>
      <c r="F13" s="6">
        <v>4.5039763296439173</v>
      </c>
      <c r="G13" s="3">
        <v>6.0866926435371491</v>
      </c>
      <c r="H13" s="11">
        <v>1.6E-2</v>
      </c>
      <c r="I13" s="7">
        <v>5.4306666666700002E-3</v>
      </c>
      <c r="J13" s="7">
        <v>2.0529000000000002E-2</v>
      </c>
      <c r="K13" s="7">
        <f t="shared" si="0"/>
        <v>1.5098333333330001E-2</v>
      </c>
      <c r="L13" s="6">
        <v>3.579319088521959</v>
      </c>
      <c r="N13" s="6">
        <v>2.87E-2</v>
      </c>
    </row>
    <row r="14" spans="1:16" ht="14.5" x14ac:dyDescent="0.35">
      <c r="A14" s="2">
        <v>31686</v>
      </c>
      <c r="B14" s="31">
        <v>0.20749133769699152</v>
      </c>
      <c r="C14" s="6">
        <v>9.0411737223888178</v>
      </c>
      <c r="D14" s="6">
        <v>7.335390974689032</v>
      </c>
      <c r="E14" s="6">
        <v>8.4263842013469397</v>
      </c>
      <c r="F14" s="6">
        <v>4.5087433145439499</v>
      </c>
      <c r="G14" s="3">
        <v>6.0883258202686408</v>
      </c>
      <c r="H14" s="11">
        <v>2.2000000000000002E-2</v>
      </c>
      <c r="I14" s="7">
        <v>5.8266666666699999E-3</v>
      </c>
      <c r="J14" s="7">
        <v>1.9658999999999999E-2</v>
      </c>
      <c r="K14" s="7">
        <f t="shared" si="0"/>
        <v>1.3832333333329999E-2</v>
      </c>
      <c r="L14" s="6">
        <v>3.8223835238485915</v>
      </c>
      <c r="N14" s="6">
        <v>2.8300000000000002E-2</v>
      </c>
    </row>
    <row r="15" spans="1:16" ht="14.5" x14ac:dyDescent="0.35">
      <c r="A15" s="2">
        <v>31778</v>
      </c>
      <c r="B15" s="31">
        <v>0.16174478847787202</v>
      </c>
      <c r="C15" s="6">
        <v>9.0408756221961255</v>
      </c>
      <c r="D15" s="6">
        <v>7.3299855595889758</v>
      </c>
      <c r="E15" s="6">
        <v>8.4333523723252402</v>
      </c>
      <c r="F15" s="6">
        <v>4.5171297660382352</v>
      </c>
      <c r="G15" s="3">
        <v>6.2101716897453345</v>
      </c>
      <c r="H15" s="11">
        <v>2.6000000000000002E-2</v>
      </c>
      <c r="I15" s="7">
        <v>4.6566666666699999E-3</v>
      </c>
      <c r="J15" s="7">
        <v>1.8208999999999999E-2</v>
      </c>
      <c r="K15" s="7">
        <f t="shared" si="0"/>
        <v>1.3552333333329999E-2</v>
      </c>
      <c r="L15" s="6">
        <v>4.0436489940770795</v>
      </c>
      <c r="N15" s="6">
        <v>2.4700000000000003E-2</v>
      </c>
    </row>
    <row r="16" spans="1:16" ht="14.5" x14ac:dyDescent="0.35">
      <c r="A16" s="2">
        <v>31868</v>
      </c>
      <c r="B16" s="31">
        <v>0.20539203267947098</v>
      </c>
      <c r="C16" s="6">
        <v>9.0461629501933913</v>
      </c>
      <c r="D16" s="6">
        <v>7.3409003712340848</v>
      </c>
      <c r="E16" s="6">
        <v>8.4399476384673981</v>
      </c>
      <c r="F16" s="6">
        <v>4.5199835905055448</v>
      </c>
      <c r="G16" s="3">
        <v>6.2464050221516514</v>
      </c>
      <c r="H16" s="11">
        <v>2.7999999999999997E-2</v>
      </c>
      <c r="I16" s="7">
        <v>-1.7033333333300001E-4</v>
      </c>
      <c r="J16" s="7">
        <v>1.6602666666699999E-2</v>
      </c>
      <c r="K16" s="7">
        <f t="shared" si="0"/>
        <v>1.6773000000032998E-2</v>
      </c>
      <c r="L16" s="6">
        <v>3.7946843525810099</v>
      </c>
      <c r="N16" s="6">
        <v>2.0099999999999996E-2</v>
      </c>
    </row>
    <row r="17" spans="1:14" ht="14.5" x14ac:dyDescent="0.35">
      <c r="A17" s="2">
        <v>31959</v>
      </c>
      <c r="B17" s="31">
        <v>0.22056468345582553</v>
      </c>
      <c r="C17" s="6">
        <v>9.0497424928035226</v>
      </c>
      <c r="D17" s="6">
        <v>7.3519756902074267</v>
      </c>
      <c r="E17" s="6">
        <v>8.4436066892332065</v>
      </c>
      <c r="F17" s="6">
        <v>4.5239978893155346</v>
      </c>
      <c r="G17" s="3">
        <v>6.3190942088751996</v>
      </c>
      <c r="H17" s="11">
        <v>3.1E-2</v>
      </c>
      <c r="I17" s="7">
        <v>2.41933333333E-3</v>
      </c>
      <c r="J17" s="7">
        <v>1.52453333333E-2</v>
      </c>
      <c r="K17" s="7">
        <f t="shared" si="0"/>
        <v>1.282599999997E-2</v>
      </c>
      <c r="L17" s="6">
        <v>3.8175683403856282</v>
      </c>
      <c r="N17" s="6">
        <v>2.0299999999999999E-2</v>
      </c>
    </row>
    <row r="18" spans="1:14" ht="14.5" x14ac:dyDescent="0.35">
      <c r="A18" s="2">
        <v>32051</v>
      </c>
      <c r="B18" s="31">
        <v>0.22460900940694806</v>
      </c>
      <c r="C18" s="6">
        <v>9.0625448345894917</v>
      </c>
      <c r="D18" s="6">
        <v>7.3854048353937012</v>
      </c>
      <c r="E18" s="6">
        <v>8.4483631312302094</v>
      </c>
      <c r="F18" s="6">
        <v>4.5319215812207698</v>
      </c>
      <c r="G18" s="3">
        <v>6.0836528614852972</v>
      </c>
      <c r="H18" s="11">
        <v>3.2000000000000001E-2</v>
      </c>
      <c r="I18" s="7">
        <v>-2.47533333333E-3</v>
      </c>
      <c r="J18" s="7">
        <v>1.5263666666699999E-2</v>
      </c>
      <c r="K18" s="7">
        <f t="shared" si="0"/>
        <v>1.7739000000029998E-2</v>
      </c>
      <c r="L18" s="6">
        <v>3.3842841386901932</v>
      </c>
      <c r="N18" s="6">
        <v>2.2599999999999999E-2</v>
      </c>
    </row>
    <row r="19" spans="1:14" ht="14.5" x14ac:dyDescent="0.35">
      <c r="A19" s="2">
        <v>32143</v>
      </c>
      <c r="B19" s="31">
        <v>0.28004473328752305</v>
      </c>
      <c r="C19" s="6">
        <v>9.0638848573495192</v>
      </c>
      <c r="D19" s="6">
        <v>7.3661129983745521</v>
      </c>
      <c r="E19" s="6">
        <v>8.4584363592742662</v>
      </c>
      <c r="F19" s="6">
        <v>4.5300316083641112</v>
      </c>
      <c r="G19" s="3">
        <v>6.0820809832840723</v>
      </c>
      <c r="H19" s="11">
        <v>3.2000000000000001E-2</v>
      </c>
      <c r="I19" s="7">
        <v>-9.7333333333300004E-4</v>
      </c>
      <c r="J19" s="7">
        <v>1.5693666666699999E-2</v>
      </c>
      <c r="K19" s="7">
        <f t="shared" si="0"/>
        <v>1.6667000000032999E-2</v>
      </c>
      <c r="L19" s="6">
        <v>3.535744401658774</v>
      </c>
      <c r="N19" s="6">
        <v>2.3399999999999997E-2</v>
      </c>
    </row>
    <row r="20" spans="1:14" ht="14.5" x14ac:dyDescent="0.35">
      <c r="A20" s="2">
        <v>32234</v>
      </c>
      <c r="B20" s="31">
        <v>0.29225533766527839</v>
      </c>
      <c r="C20" s="6">
        <v>9.0725481611817766</v>
      </c>
      <c r="D20" s="6">
        <v>7.3796575860794791</v>
      </c>
      <c r="E20" s="6">
        <v>8.4646986819031209</v>
      </c>
      <c r="F20" s="6">
        <v>4.5419962721058598</v>
      </c>
      <c r="G20" s="3">
        <v>6.087315330521303</v>
      </c>
      <c r="H20" s="11">
        <v>0.04</v>
      </c>
      <c r="I20" s="7">
        <v>1.81333333333E-4</v>
      </c>
      <c r="J20" s="7">
        <v>1.40203333333E-2</v>
      </c>
      <c r="K20" s="7">
        <f t="shared" si="0"/>
        <v>1.3838999999966999E-2</v>
      </c>
      <c r="L20" s="6">
        <v>3.6140632976906777</v>
      </c>
      <c r="N20" s="6">
        <v>2.07E-2</v>
      </c>
    </row>
    <row r="21" spans="1:14" ht="14.5" x14ac:dyDescent="0.35">
      <c r="A21" s="2">
        <v>32325</v>
      </c>
      <c r="B21" s="31">
        <v>0.3066671065782407</v>
      </c>
      <c r="C21" s="6">
        <v>9.0742185279474263</v>
      </c>
      <c r="D21" s="6">
        <v>7.3763002530551871</v>
      </c>
      <c r="E21" s="6">
        <v>8.4740716111335264</v>
      </c>
      <c r="F21" s="6">
        <v>4.5420522414103655</v>
      </c>
      <c r="G21" s="3">
        <v>6.0858495869378846</v>
      </c>
      <c r="H21" s="11">
        <v>4.9000000000000002E-2</v>
      </c>
      <c r="I21" s="7">
        <v>-4.2200000000000001E-4</v>
      </c>
      <c r="J21" s="7">
        <v>1.3363666666700001E-2</v>
      </c>
      <c r="K21" s="7">
        <f t="shared" si="0"/>
        <v>1.3785666666700001E-2</v>
      </c>
      <c r="L21" s="6">
        <v>3.527362664050818</v>
      </c>
      <c r="N21" s="6">
        <v>1.9699999999999999E-2</v>
      </c>
    </row>
    <row r="22" spans="1:14" ht="14.5" x14ac:dyDescent="0.35">
      <c r="A22" s="2">
        <v>32417</v>
      </c>
      <c r="B22" s="31">
        <v>0.30769073701138877</v>
      </c>
      <c r="C22" s="6">
        <v>9.0828889664303247</v>
      </c>
      <c r="D22" s="6">
        <v>7.392830453559414</v>
      </c>
      <c r="E22" s="6">
        <v>8.4810516809770196</v>
      </c>
      <c r="F22" s="6">
        <v>4.5510053284199863</v>
      </c>
      <c r="G22" s="3">
        <v>6.103035642726498</v>
      </c>
      <c r="H22" s="11">
        <v>3.5000000000000003E-2</v>
      </c>
      <c r="I22" s="7">
        <v>2.0806666666700001E-3</v>
      </c>
      <c r="J22" s="7">
        <v>1.46713333333E-2</v>
      </c>
      <c r="K22" s="7">
        <f t="shared" si="0"/>
        <v>1.259066666663E-2</v>
      </c>
      <c r="L22" s="6">
        <v>3.7301954420099732</v>
      </c>
      <c r="N22" s="6">
        <v>1.5600000000000001E-2</v>
      </c>
    </row>
    <row r="23" spans="1:14" ht="14.5" x14ac:dyDescent="0.35">
      <c r="A23" s="2">
        <v>32509</v>
      </c>
      <c r="B23" s="31">
        <v>0.29503795594509674</v>
      </c>
      <c r="C23" s="6">
        <v>9.0888475626856167</v>
      </c>
      <c r="D23" s="6">
        <v>7.4109556613290026</v>
      </c>
      <c r="E23" s="6">
        <v>8.4842543927445107</v>
      </c>
      <c r="F23" s="6">
        <v>4.5579181873981272</v>
      </c>
      <c r="G23" s="3">
        <v>6.1436665490438704</v>
      </c>
      <c r="H23" s="11">
        <v>4.2000000000000003E-2</v>
      </c>
      <c r="I23" s="7">
        <v>2.4350000000000001E-3</v>
      </c>
      <c r="J23" s="7">
        <v>1.4458666666699999E-2</v>
      </c>
      <c r="K23" s="7">
        <f t="shared" si="0"/>
        <v>1.20236666667E-2</v>
      </c>
      <c r="L23" s="6">
        <v>3.6293234240060861</v>
      </c>
      <c r="N23" s="6">
        <v>1.44E-2</v>
      </c>
    </row>
    <row r="24" spans="1:14" ht="14.5" x14ac:dyDescent="0.35">
      <c r="A24" s="2">
        <v>32599</v>
      </c>
      <c r="B24" s="31">
        <v>0.27420015311326856</v>
      </c>
      <c r="C24" s="6">
        <v>9.0896958363538793</v>
      </c>
      <c r="D24" s="6">
        <v>7.4068265308248771</v>
      </c>
      <c r="E24" s="6">
        <v>8.4855331872898088</v>
      </c>
      <c r="F24" s="6">
        <v>4.5598618147255676</v>
      </c>
      <c r="G24" s="3">
        <v>6.2012765453979242</v>
      </c>
      <c r="H24" s="11">
        <v>4.2999999999999997E-2</v>
      </c>
      <c r="I24" s="7">
        <v>4.3470000000000002E-3</v>
      </c>
      <c r="J24" s="7">
        <v>1.6292666666699998E-2</v>
      </c>
      <c r="K24" s="7">
        <f t="shared" si="0"/>
        <v>1.1945666666699998E-2</v>
      </c>
      <c r="L24" s="6">
        <v>3.7689280044239277</v>
      </c>
      <c r="N24" s="6">
        <v>1.5900000000000001E-2</v>
      </c>
    </row>
    <row r="25" spans="1:14" ht="14.5" x14ac:dyDescent="0.35">
      <c r="A25" s="2">
        <v>32690</v>
      </c>
      <c r="B25" s="31">
        <v>0.29480799304634819</v>
      </c>
      <c r="C25" s="6">
        <v>9.0956465978512728</v>
      </c>
      <c r="D25" s="6">
        <v>7.4059598472513697</v>
      </c>
      <c r="E25" s="6">
        <v>8.4909483533029562</v>
      </c>
      <c r="F25" s="6">
        <v>4.5596617007283351</v>
      </c>
      <c r="G25" s="3">
        <v>6.2800078130972956</v>
      </c>
      <c r="H25" s="11">
        <v>0.03</v>
      </c>
      <c r="I25" s="7">
        <v>5.5556666666700004E-3</v>
      </c>
      <c r="J25" s="7">
        <v>1.6727666666699999E-2</v>
      </c>
      <c r="K25" s="7">
        <f t="shared" si="0"/>
        <v>1.1172000000029998E-2</v>
      </c>
      <c r="L25" s="6">
        <v>4.6563085328826634</v>
      </c>
      <c r="N25" s="6">
        <v>1.78E-2</v>
      </c>
    </row>
    <row r="26" spans="1:14" ht="14.5" x14ac:dyDescent="0.35">
      <c r="A26" s="2">
        <v>32782</v>
      </c>
      <c r="B26" s="31">
        <v>0.28456003598868945</v>
      </c>
      <c r="C26" s="6">
        <v>9.0940935627184949</v>
      </c>
      <c r="D26" s="6">
        <v>7.3887924156525955</v>
      </c>
      <c r="E26" s="6">
        <v>8.4988809831747183</v>
      </c>
      <c r="F26" s="6">
        <v>4.5577239141749262</v>
      </c>
      <c r="G26" s="3">
        <v>6.2795138711087608</v>
      </c>
      <c r="H26" s="11">
        <v>2.8999999999999998E-2</v>
      </c>
      <c r="I26" s="7">
        <v>5.8876666666699993E-3</v>
      </c>
      <c r="J26" s="7">
        <v>1.6074666666699999E-2</v>
      </c>
      <c r="K26" s="7">
        <f t="shared" si="0"/>
        <v>1.0187000000029998E-2</v>
      </c>
      <c r="L26" s="6">
        <v>4.4877228648404657</v>
      </c>
      <c r="N26" s="6">
        <v>1.9099999999999999E-2</v>
      </c>
    </row>
    <row r="27" spans="1:14" ht="14.5" x14ac:dyDescent="0.35">
      <c r="A27" s="2">
        <v>32874</v>
      </c>
      <c r="B27" s="31">
        <v>0.29543123321772202</v>
      </c>
      <c r="C27" s="6">
        <v>9.0921948402508903</v>
      </c>
      <c r="D27" s="6">
        <v>7.4009868725775112</v>
      </c>
      <c r="E27" s="6">
        <v>8.4940985418200885</v>
      </c>
      <c r="F27" s="6">
        <v>4.5519052626913172</v>
      </c>
      <c r="G27" s="3">
        <v>6.2290314452585722</v>
      </c>
      <c r="H27" s="11">
        <v>4.4000000000000004E-2</v>
      </c>
      <c r="I27" s="7">
        <v>3.8740000000000003E-3</v>
      </c>
      <c r="J27" s="7">
        <v>1.4267333333300001E-2</v>
      </c>
      <c r="K27" s="7">
        <f t="shared" si="0"/>
        <v>1.03933333333E-2</v>
      </c>
      <c r="L27" s="6">
        <v>4.4272585419927397</v>
      </c>
      <c r="N27" s="6">
        <v>1.67E-2</v>
      </c>
    </row>
    <row r="28" spans="1:14" ht="14.5" x14ac:dyDescent="0.35">
      <c r="A28" s="2">
        <v>32964</v>
      </c>
      <c r="B28" s="31">
        <v>0.30205346892004009</v>
      </c>
      <c r="C28" s="6">
        <v>9.0940819280477125</v>
      </c>
      <c r="D28" s="6">
        <v>7.3881712527255408</v>
      </c>
      <c r="E28" s="6">
        <v>8.5010158150073138</v>
      </c>
      <c r="F28" s="6">
        <v>4.5444062751922969</v>
      </c>
      <c r="G28" s="3">
        <v>6.2556015700710104</v>
      </c>
      <c r="H28" s="12">
        <v>4.5999999999999999E-2</v>
      </c>
      <c r="I28" s="7">
        <v>1.32466666667E-3</v>
      </c>
      <c r="J28" s="7">
        <v>1.18683333333E-2</v>
      </c>
      <c r="K28" s="7">
        <f t="shared" si="0"/>
        <v>1.0543666666630001E-2</v>
      </c>
      <c r="L28" s="6">
        <v>4.4426550856379112</v>
      </c>
      <c r="M28" s="13">
        <v>0.56899999999999995</v>
      </c>
      <c r="N28" s="6">
        <v>1.6299999999999999E-2</v>
      </c>
    </row>
    <row r="29" spans="1:14" ht="14.5" x14ac:dyDescent="0.35">
      <c r="A29" s="2">
        <v>33055</v>
      </c>
      <c r="B29" s="31">
        <v>0.30317581308412855</v>
      </c>
      <c r="C29" s="6">
        <v>9.0868081398919678</v>
      </c>
      <c r="D29" s="6">
        <v>7.3694410444165168</v>
      </c>
      <c r="E29" s="6">
        <v>8.5049974467526042</v>
      </c>
      <c r="F29" s="6">
        <v>4.5358558054438891</v>
      </c>
      <c r="G29" s="3">
        <v>6.197702782690814</v>
      </c>
      <c r="H29" s="11">
        <v>3.5000000000000003E-2</v>
      </c>
      <c r="I29" s="7">
        <v>4.9899999999999999E-4</v>
      </c>
      <c r="J29" s="7">
        <v>1.14256666667E-2</v>
      </c>
      <c r="K29" s="7">
        <f t="shared" si="0"/>
        <v>1.0926666666700001E-2</v>
      </c>
      <c r="L29" s="6">
        <v>4.0735847306144537</v>
      </c>
      <c r="M29" s="13">
        <v>0.39500000000000002</v>
      </c>
      <c r="N29" s="6">
        <v>1.7100000000000001E-2</v>
      </c>
    </row>
    <row r="30" spans="1:14" ht="14.5" x14ac:dyDescent="0.35">
      <c r="A30" s="2">
        <v>33147</v>
      </c>
      <c r="B30" s="31">
        <v>0.29874894549028286</v>
      </c>
      <c r="C30" s="6">
        <v>9.068408547759903</v>
      </c>
      <c r="D30" s="6">
        <v>7.3193151367779263</v>
      </c>
      <c r="E30" s="6">
        <v>8.4975775797793673</v>
      </c>
      <c r="F30" s="6">
        <v>4.5280079197285197</v>
      </c>
      <c r="G30" s="3">
        <v>6.1240878854361602</v>
      </c>
      <c r="H30" s="11">
        <v>0.03</v>
      </c>
      <c r="I30" s="7">
        <v>3.6280000000000001E-3</v>
      </c>
      <c r="J30" s="7">
        <v>1.5368E-2</v>
      </c>
      <c r="K30" s="7">
        <f t="shared" si="0"/>
        <v>1.174E-2</v>
      </c>
      <c r="L30" s="6">
        <v>3.9777916137112896</v>
      </c>
      <c r="M30" s="13">
        <v>0.48899999999999999</v>
      </c>
      <c r="N30" s="6">
        <v>2.2000000000000002E-2</v>
      </c>
    </row>
    <row r="31" spans="1:14" ht="14.5" x14ac:dyDescent="0.35">
      <c r="A31" s="2">
        <v>33239</v>
      </c>
      <c r="B31" s="31">
        <v>0.31608360390881579</v>
      </c>
      <c r="C31" s="6">
        <v>9.0668229099096127</v>
      </c>
      <c r="D31" s="6">
        <v>7.2850539565505796</v>
      </c>
      <c r="E31" s="6">
        <v>8.495156906689278</v>
      </c>
      <c r="F31" s="6">
        <v>4.5151153199841456</v>
      </c>
      <c r="G31" s="3">
        <v>6.225639874922777</v>
      </c>
      <c r="H31" s="11">
        <v>0.04</v>
      </c>
      <c r="I31" s="7">
        <v>3.5136666666699999E-3</v>
      </c>
      <c r="J31" s="7">
        <v>1.5042E-2</v>
      </c>
      <c r="K31" s="7">
        <f t="shared" si="0"/>
        <v>1.1528333333330001E-2</v>
      </c>
      <c r="L31" s="6">
        <v>4.3363107156970147</v>
      </c>
      <c r="M31" s="13">
        <v>0.36</v>
      </c>
      <c r="N31" s="6">
        <v>2.1899999999999999E-2</v>
      </c>
    </row>
    <row r="32" spans="1:14" ht="14.5" x14ac:dyDescent="0.35">
      <c r="A32" s="2">
        <v>33329</v>
      </c>
      <c r="B32" s="31">
        <v>0.33976495054528832</v>
      </c>
      <c r="C32" s="6">
        <v>9.0737937112090048</v>
      </c>
      <c r="D32" s="6">
        <v>7.2849556720969781</v>
      </c>
      <c r="E32" s="6">
        <v>8.5021050454928861</v>
      </c>
      <c r="F32" s="6">
        <v>4.507100733709156</v>
      </c>
      <c r="G32" s="3">
        <v>6.2872485533617084</v>
      </c>
      <c r="H32" s="11">
        <v>0.03</v>
      </c>
      <c r="I32" s="7">
        <v>1.9643333333299999E-3</v>
      </c>
      <c r="J32" s="7">
        <v>1.3650000000000001E-2</v>
      </c>
      <c r="K32" s="7">
        <f t="shared" si="0"/>
        <v>1.1685666666670001E-2</v>
      </c>
      <c r="L32" s="6">
        <v>4.3479698509570035</v>
      </c>
      <c r="M32" s="13">
        <v>0.155</v>
      </c>
      <c r="N32" s="6">
        <v>1.7899999999999999E-2</v>
      </c>
    </row>
    <row r="33" spans="1:14" ht="14.5" x14ac:dyDescent="0.35">
      <c r="A33" s="2">
        <v>33420</v>
      </c>
      <c r="B33" s="31">
        <v>0.33174683156606849</v>
      </c>
      <c r="C33" s="6">
        <v>9.0765125506749911</v>
      </c>
      <c r="D33" s="6">
        <v>7.3008882258148917</v>
      </c>
      <c r="E33" s="6">
        <v>8.5032760205762976</v>
      </c>
      <c r="F33" s="6">
        <v>4.5037232894674357</v>
      </c>
      <c r="G33" s="3">
        <v>6.2960711287690607</v>
      </c>
      <c r="H33" s="11">
        <v>3.2000000000000001E-2</v>
      </c>
      <c r="I33" s="7">
        <v>1.9826666666699997E-3</v>
      </c>
      <c r="J33" s="7">
        <v>1.39733333333E-2</v>
      </c>
      <c r="K33" s="7">
        <f t="shared" si="0"/>
        <v>1.199066666663E-2</v>
      </c>
      <c r="L33" s="6">
        <v>4.5288136773495218</v>
      </c>
      <c r="M33" s="13">
        <v>0.12300000000000001</v>
      </c>
      <c r="N33" s="6">
        <v>1.7399999999999999E-2</v>
      </c>
    </row>
    <row r="34" spans="1:14" ht="14.5" x14ac:dyDescent="0.35">
      <c r="A34" s="2">
        <v>33512</v>
      </c>
      <c r="B34" s="31">
        <v>0.32374715210552274</v>
      </c>
      <c r="C34" s="6">
        <v>9.075583452632257</v>
      </c>
      <c r="D34" s="6">
        <v>7.316095005490479</v>
      </c>
      <c r="E34" s="6">
        <v>8.5023386697440415</v>
      </c>
      <c r="F34" s="6">
        <v>4.4996228114199512</v>
      </c>
      <c r="G34" s="3">
        <v>6.2892612468270714</v>
      </c>
      <c r="H34" s="11">
        <v>2.4E-2</v>
      </c>
      <c r="I34" s="7">
        <v>2.0096666666699998E-3</v>
      </c>
      <c r="J34" s="7">
        <v>1.4528333333300001E-2</v>
      </c>
      <c r="K34" s="7">
        <f t="shared" si="0"/>
        <v>1.2518666666630002E-2</v>
      </c>
      <c r="L34" s="6">
        <v>4.6978321433290722</v>
      </c>
      <c r="M34" s="13">
        <v>0.09</v>
      </c>
      <c r="N34" s="6">
        <v>2.0499999999999997E-2</v>
      </c>
    </row>
    <row r="35" spans="1:14" ht="14.5" x14ac:dyDescent="0.35">
      <c r="A35" s="2">
        <v>33604</v>
      </c>
      <c r="B35" s="31">
        <v>0.42014943493241225</v>
      </c>
      <c r="C35" s="6">
        <v>9.0822699619393958</v>
      </c>
      <c r="D35" s="6">
        <v>7.3146073895453929</v>
      </c>
      <c r="E35" s="6">
        <v>8.5158647852473131</v>
      </c>
      <c r="F35" s="6">
        <v>4.4920723169160501</v>
      </c>
      <c r="G35" s="3">
        <v>6.3422445509614587</v>
      </c>
      <c r="H35" s="11">
        <v>1.4999999999999999E-2</v>
      </c>
      <c r="I35" s="7">
        <v>1.0303333333299999E-3</v>
      </c>
      <c r="J35" s="7">
        <v>1.3034666666700001E-2</v>
      </c>
      <c r="K35" s="7">
        <f t="shared" si="0"/>
        <v>1.2004333333370001E-2</v>
      </c>
      <c r="L35" s="6">
        <v>4.7397769749777083</v>
      </c>
      <c r="M35" s="13">
        <v>5.2999999999999999E-2</v>
      </c>
      <c r="N35" s="6">
        <v>1.9E-2</v>
      </c>
    </row>
    <row r="36" spans="1:14" ht="14.5" x14ac:dyDescent="0.35">
      <c r="A36" s="2">
        <v>33695</v>
      </c>
      <c r="B36" s="31">
        <v>0.40650215786720634</v>
      </c>
      <c r="C36" s="6">
        <v>9.0903528869553654</v>
      </c>
      <c r="D36" s="6">
        <v>7.3517021774868718</v>
      </c>
      <c r="E36" s="6">
        <v>8.5205814269372233</v>
      </c>
      <c r="F36" s="6">
        <v>4.4943627016521779</v>
      </c>
      <c r="G36" s="3">
        <v>6.3285361217514842</v>
      </c>
      <c r="H36" s="11">
        <v>2.4E-2</v>
      </c>
      <c r="I36" s="7">
        <v>3.7900000000000005E-4</v>
      </c>
      <c r="J36" s="7">
        <v>1.2327666666699998E-2</v>
      </c>
      <c r="K36" s="7">
        <f t="shared" si="0"/>
        <v>1.1948666666699997E-2</v>
      </c>
      <c r="L36" s="6">
        <v>4.7552291346238267</v>
      </c>
      <c r="M36" s="13">
        <v>9.0000000000000011E-3</v>
      </c>
      <c r="N36" s="6">
        <v>1.7500000000000002E-2</v>
      </c>
    </row>
    <row r="37" spans="1:14" ht="14.5" x14ac:dyDescent="0.35">
      <c r="A37" s="2">
        <v>33786</v>
      </c>
      <c r="B37" s="31">
        <v>0.41150961781737988</v>
      </c>
      <c r="C37" s="6">
        <v>9.0951833100113166</v>
      </c>
      <c r="D37" s="6">
        <v>7.3616691021053899</v>
      </c>
      <c r="E37" s="6">
        <v>8.5274805569399312</v>
      </c>
      <c r="F37" s="6">
        <v>4.4938921965662271</v>
      </c>
      <c r="G37" s="3">
        <v>6.3358597114816737</v>
      </c>
      <c r="H37" s="11">
        <v>0.02</v>
      </c>
      <c r="I37" s="7">
        <v>8.9999999999999998E-4</v>
      </c>
      <c r="J37" s="7">
        <v>1.4197E-2</v>
      </c>
      <c r="K37" s="7">
        <f t="shared" si="0"/>
        <v>1.3297E-2</v>
      </c>
      <c r="L37" s="6">
        <v>5.1429561147665863</v>
      </c>
      <c r="M37" s="13">
        <v>-1.7000000000000001E-2</v>
      </c>
      <c r="N37" s="6">
        <v>2.0899999999999998E-2</v>
      </c>
    </row>
    <row r="38" spans="1:14" ht="14.5" x14ac:dyDescent="0.35">
      <c r="A38" s="2">
        <v>33878</v>
      </c>
      <c r="B38" s="31">
        <v>0.40498440248543366</v>
      </c>
      <c r="C38" s="6">
        <v>9.100970127192209</v>
      </c>
      <c r="D38" s="6">
        <v>7.3851420057612431</v>
      </c>
      <c r="E38" s="6">
        <v>8.5350373975533191</v>
      </c>
      <c r="F38" s="6">
        <v>4.4974087501297371</v>
      </c>
      <c r="G38" s="3">
        <v>6.3403968416968386</v>
      </c>
      <c r="H38" s="11">
        <v>2.7999999999999997E-2</v>
      </c>
      <c r="I38" s="7">
        <v>1.30666666667E-3</v>
      </c>
      <c r="J38" s="7">
        <v>1.3627999999999999E-2</v>
      </c>
      <c r="K38" s="7">
        <f t="shared" si="0"/>
        <v>1.2321333333329999E-2</v>
      </c>
      <c r="L38" s="6">
        <v>5.3842405389807304</v>
      </c>
      <c r="M38" s="13">
        <v>4.4000000000000004E-2</v>
      </c>
      <c r="N38" s="6">
        <v>2.1299999999999999E-2</v>
      </c>
    </row>
    <row r="39" spans="1:14" ht="14.5" x14ac:dyDescent="0.35">
      <c r="A39" s="2">
        <v>33970</v>
      </c>
      <c r="B39" s="31">
        <v>0.3298566879773252</v>
      </c>
      <c r="C39" s="6">
        <v>9.0989739934178537</v>
      </c>
      <c r="D39" s="6">
        <v>7.401235039898018</v>
      </c>
      <c r="E39" s="6">
        <v>8.5353267951558358</v>
      </c>
      <c r="F39" s="6">
        <v>4.5034017998570848</v>
      </c>
      <c r="G39" s="3">
        <v>6.3740744019464968</v>
      </c>
      <c r="H39" s="11">
        <v>2.3E-2</v>
      </c>
      <c r="I39" s="7">
        <v>8.83E-4</v>
      </c>
      <c r="J39" s="7">
        <v>1.4027000000000001E-2</v>
      </c>
      <c r="K39" s="7">
        <f t="shared" si="0"/>
        <v>1.3144000000000001E-2</v>
      </c>
      <c r="L39" s="6">
        <v>5.7211494323439966</v>
      </c>
      <c r="M39" s="13">
        <v>2.7000000000000003E-2</v>
      </c>
      <c r="N39" s="6">
        <v>2.12E-2</v>
      </c>
    </row>
    <row r="40" spans="1:14" ht="14.5" x14ac:dyDescent="0.35">
      <c r="A40" s="2">
        <v>34060</v>
      </c>
      <c r="B40" s="31">
        <v>0.30958351326071382</v>
      </c>
      <c r="C40" s="6">
        <v>9.1017682357407139</v>
      </c>
      <c r="D40" s="6">
        <v>7.4134088727557295</v>
      </c>
      <c r="E40" s="6">
        <v>8.5388084536064763</v>
      </c>
      <c r="F40" s="6">
        <v>4.5127231014125941</v>
      </c>
      <c r="G40" s="3">
        <v>6.37186171421307</v>
      </c>
      <c r="H40" s="11">
        <v>2.4E-2</v>
      </c>
      <c r="I40" s="7">
        <v>3.1333333333299999E-4</v>
      </c>
      <c r="J40" s="7">
        <v>1.3627666666700001E-2</v>
      </c>
      <c r="K40" s="7">
        <f t="shared" si="0"/>
        <v>1.3314333333367E-2</v>
      </c>
      <c r="L40" s="6">
        <v>5.7408121990707714</v>
      </c>
      <c r="M40" s="13">
        <v>-7.9000000000000001E-2</v>
      </c>
      <c r="N40" s="6">
        <v>2.1499999999999998E-2</v>
      </c>
    </row>
    <row r="41" spans="1:14" ht="14.5" x14ac:dyDescent="0.35">
      <c r="A41" s="2">
        <v>34151</v>
      </c>
      <c r="B41" s="31">
        <v>0.27231619021783127</v>
      </c>
      <c r="C41" s="6">
        <v>9.1058348215775951</v>
      </c>
      <c r="D41" s="6">
        <v>7.4101638680725861</v>
      </c>
      <c r="E41" s="6">
        <v>8.5472685681433358</v>
      </c>
      <c r="F41" s="6">
        <v>4.5153586084686079</v>
      </c>
      <c r="G41" s="3">
        <v>6.383062413488906</v>
      </c>
      <c r="H41" s="11">
        <v>2.4E-2</v>
      </c>
      <c r="I41" s="7">
        <v>-1.9066666666700001E-4</v>
      </c>
      <c r="J41" s="7">
        <v>1.36333333333E-2</v>
      </c>
      <c r="K41" s="7">
        <f t="shared" si="0"/>
        <v>1.3823999999967E-2</v>
      </c>
      <c r="L41" s="6">
        <v>5.8118670958399985</v>
      </c>
      <c r="M41" s="13">
        <v>-0.19500000000000001</v>
      </c>
      <c r="N41" s="6">
        <v>2.0099999999999996E-2</v>
      </c>
    </row>
    <row r="42" spans="1:14" ht="14.5" x14ac:dyDescent="0.35">
      <c r="A42" s="2">
        <v>34243</v>
      </c>
      <c r="B42" s="31">
        <v>0.31017924101983008</v>
      </c>
      <c r="C42" s="6">
        <v>9.1157913290154671</v>
      </c>
      <c r="D42" s="6">
        <v>7.4493447359309837</v>
      </c>
      <c r="E42" s="6">
        <v>8.5510756802424304</v>
      </c>
      <c r="F42" s="6">
        <v>4.5208971827430977</v>
      </c>
      <c r="G42" s="3">
        <v>6.3978672224469548</v>
      </c>
      <c r="H42" s="11">
        <v>2.2000000000000002E-2</v>
      </c>
      <c r="I42" s="7">
        <v>-9.1133333333299994E-4</v>
      </c>
      <c r="J42" s="7">
        <v>1.3050333333299999E-2</v>
      </c>
      <c r="K42" s="7">
        <f t="shared" si="0"/>
        <v>1.3961666666633E-2</v>
      </c>
      <c r="L42" s="6">
        <v>5.8585006764930867</v>
      </c>
      <c r="M42" s="13">
        <v>-0.17800000000000002</v>
      </c>
      <c r="N42" s="6">
        <v>1.95E-2</v>
      </c>
    </row>
    <row r="43" spans="1:14" ht="14.5" x14ac:dyDescent="0.35">
      <c r="A43" s="2">
        <v>34335</v>
      </c>
      <c r="B43" s="31">
        <v>0.27262513482249329</v>
      </c>
      <c r="C43" s="6">
        <v>9.1241170106038023</v>
      </c>
      <c r="D43" s="6">
        <v>7.4798761683452364</v>
      </c>
      <c r="E43" s="6">
        <v>8.5581331622374588</v>
      </c>
      <c r="F43" s="6">
        <v>4.5223132361538676</v>
      </c>
      <c r="G43" s="3">
        <v>6.4027503948696252</v>
      </c>
      <c r="H43" s="11">
        <v>1.9E-2</v>
      </c>
      <c r="I43" s="7">
        <v>-3.03033333333E-3</v>
      </c>
      <c r="J43" s="7">
        <v>1.1847666666700001E-2</v>
      </c>
      <c r="K43" s="7">
        <f t="shared" si="0"/>
        <v>1.4878000000030001E-2</v>
      </c>
      <c r="L43" s="6">
        <v>5.978055889884839</v>
      </c>
      <c r="M43" s="13">
        <v>-0.13</v>
      </c>
      <c r="N43" s="6">
        <v>1.78E-2</v>
      </c>
    </row>
    <row r="44" spans="1:14" ht="14.5" x14ac:dyDescent="0.35">
      <c r="A44" s="2">
        <v>34425</v>
      </c>
      <c r="B44" s="31">
        <v>0.26393974350005917</v>
      </c>
      <c r="C44" s="6">
        <v>9.1350589891440528</v>
      </c>
      <c r="D44" s="6">
        <v>7.5137210142433339</v>
      </c>
      <c r="E44" s="6">
        <v>8.5633410479179357</v>
      </c>
      <c r="F44" s="6">
        <v>4.5370045443653133</v>
      </c>
      <c r="G44" s="3">
        <v>6.3550127783569375</v>
      </c>
      <c r="H44" s="11">
        <v>1.9E-2</v>
      </c>
      <c r="I44" s="7">
        <v>-2.6863333333299998E-3</v>
      </c>
      <c r="J44" s="7">
        <v>1.2149E-2</v>
      </c>
      <c r="K44" s="7">
        <f t="shared" si="0"/>
        <v>1.483533333333E-2</v>
      </c>
      <c r="L44" s="6">
        <v>6.074640905927831</v>
      </c>
      <c r="M44" s="13">
        <v>-0.122</v>
      </c>
      <c r="N44" s="6">
        <v>1.5100000000000001E-2</v>
      </c>
    </row>
    <row r="45" spans="1:14" ht="14.5" x14ac:dyDescent="0.35">
      <c r="A45" s="2">
        <v>34516</v>
      </c>
      <c r="B45" s="31">
        <v>0.25986595477668839</v>
      </c>
      <c r="C45" s="6">
        <v>9.1367063366535675</v>
      </c>
      <c r="D45" s="6">
        <v>7.5034942686859178</v>
      </c>
      <c r="E45" s="6">
        <v>8.568121266069161</v>
      </c>
      <c r="F45" s="6">
        <v>4.546613034851938</v>
      </c>
      <c r="G45" s="3">
        <v>6.3670467153980388</v>
      </c>
      <c r="H45" s="11">
        <v>2.3E-2</v>
      </c>
      <c r="I45" s="7">
        <v>-2.8660000000000001E-3</v>
      </c>
      <c r="J45" s="7">
        <v>1.1747E-2</v>
      </c>
      <c r="K45" s="7">
        <f t="shared" si="0"/>
        <v>1.4613000000000001E-2</v>
      </c>
      <c r="L45" s="6">
        <v>6.0419081300493973</v>
      </c>
      <c r="M45" s="13">
        <v>-7.0000000000000007E-2</v>
      </c>
      <c r="N45" s="6">
        <v>1.5100000000000001E-2</v>
      </c>
    </row>
    <row r="46" spans="1:14" ht="14.5" x14ac:dyDescent="0.35">
      <c r="A46" s="2">
        <v>34608</v>
      </c>
      <c r="B46" s="31">
        <v>0.29059818684595845</v>
      </c>
      <c r="C46" s="6">
        <v>9.1454530507054059</v>
      </c>
      <c r="D46" s="6">
        <v>7.5389914971957435</v>
      </c>
      <c r="E46" s="6">
        <v>8.5724060186573894</v>
      </c>
      <c r="F46" s="6">
        <v>4.5494332893756804</v>
      </c>
      <c r="G46" s="3">
        <v>6.3571399169248943</v>
      </c>
      <c r="H46" s="11">
        <v>2.2000000000000002E-2</v>
      </c>
      <c r="I46" s="7">
        <v>-2.1540000000000001E-3</v>
      </c>
      <c r="J46" s="7">
        <v>1.22826666667E-2</v>
      </c>
      <c r="K46" s="7">
        <f t="shared" si="0"/>
        <v>1.44366666667E-2</v>
      </c>
      <c r="L46" s="6">
        <v>5.944313031514489</v>
      </c>
      <c r="M46" s="13">
        <v>-0.17399999999999999</v>
      </c>
      <c r="N46" s="6">
        <v>1.37E-2</v>
      </c>
    </row>
    <row r="47" spans="1:14" ht="14.5" x14ac:dyDescent="0.35">
      <c r="A47" s="2">
        <v>34700</v>
      </c>
      <c r="B47" s="31">
        <v>0.30133460372940818</v>
      </c>
      <c r="C47" s="6">
        <v>9.148063304663193</v>
      </c>
      <c r="D47" s="6">
        <v>7.5380063419045378</v>
      </c>
      <c r="E47" s="6">
        <v>8.5769004483664393</v>
      </c>
      <c r="F47" s="6">
        <v>4.55474489800695</v>
      </c>
      <c r="G47" s="3">
        <v>6.3933915436857687</v>
      </c>
      <c r="H47" s="11">
        <v>2.2000000000000002E-2</v>
      </c>
      <c r="I47" s="7">
        <v>-2.343E-3</v>
      </c>
      <c r="J47" s="7">
        <v>1.2431333333300001E-2</v>
      </c>
      <c r="K47" s="7">
        <f t="shared" si="0"/>
        <v>1.4774333333300001E-2</v>
      </c>
      <c r="L47" s="6">
        <v>6.1626356301650835</v>
      </c>
      <c r="M47" s="13">
        <v>-6.9000000000000006E-2</v>
      </c>
      <c r="N47" s="6">
        <v>1.3899999999999999E-2</v>
      </c>
    </row>
    <row r="48" spans="1:14" ht="14.5" x14ac:dyDescent="0.35">
      <c r="A48" s="2">
        <v>34790</v>
      </c>
      <c r="B48" s="31">
        <v>0.3426252560275076</v>
      </c>
      <c r="C48" s="6">
        <v>9.1473267517406516</v>
      </c>
      <c r="D48" s="6">
        <v>7.5251441754652335</v>
      </c>
      <c r="E48" s="6">
        <v>8.5836626219974654</v>
      </c>
      <c r="F48" s="6">
        <v>4.5526468922481786</v>
      </c>
      <c r="G48" s="3">
        <v>6.4716786025791002</v>
      </c>
      <c r="H48" s="11">
        <v>1.9E-2</v>
      </c>
      <c r="I48" s="7">
        <v>-2.0699999999999998E-3</v>
      </c>
      <c r="J48" s="7">
        <v>1.2832333333299998E-2</v>
      </c>
      <c r="K48" s="7">
        <f t="shared" si="0"/>
        <v>1.4902333333299999E-2</v>
      </c>
      <c r="L48" s="6">
        <v>6.2536609946712565</v>
      </c>
      <c r="M48" s="13">
        <v>-5.9000000000000004E-2</v>
      </c>
      <c r="N48" s="6">
        <v>1.61E-2</v>
      </c>
    </row>
    <row r="49" spans="1:14" ht="14.5" x14ac:dyDescent="0.35">
      <c r="A49" s="2">
        <v>34881</v>
      </c>
      <c r="B49" s="31">
        <v>0.34951063638589797</v>
      </c>
      <c r="C49" s="6">
        <v>9.1532148292415592</v>
      </c>
      <c r="D49" s="6">
        <v>7.5280340941774702</v>
      </c>
      <c r="E49" s="6">
        <v>8.5877198579965945</v>
      </c>
      <c r="F49" s="6">
        <v>4.561521637505531</v>
      </c>
      <c r="G49" s="3">
        <v>6.5403685755622751</v>
      </c>
      <c r="H49" s="11">
        <v>0.02</v>
      </c>
      <c r="I49" s="7">
        <v>-2.0193333333300002E-3</v>
      </c>
      <c r="J49" s="7">
        <v>1.26586666667E-2</v>
      </c>
      <c r="K49" s="7">
        <f t="shared" si="0"/>
        <v>1.467800000003E-2</v>
      </c>
      <c r="L49" s="6">
        <v>6.3524999332037204</v>
      </c>
      <c r="M49" s="13">
        <v>-6.0999999999999999E-2</v>
      </c>
      <c r="N49" s="6">
        <v>1.7299999999999999E-2</v>
      </c>
    </row>
    <row r="50" spans="1:14" ht="14.5" x14ac:dyDescent="0.35">
      <c r="A50" s="2">
        <v>34973</v>
      </c>
      <c r="B50" s="31">
        <v>0.36068596332630765</v>
      </c>
      <c r="C50" s="6">
        <v>9.1569341150716319</v>
      </c>
      <c r="D50" s="6">
        <v>7.5473159473900422</v>
      </c>
      <c r="E50" s="6">
        <v>8.5903029440340841</v>
      </c>
      <c r="F50" s="6">
        <v>4.5594114695301915</v>
      </c>
      <c r="G50" s="3">
        <v>6.5881634906053748</v>
      </c>
      <c r="H50" s="11">
        <v>1.9E-2</v>
      </c>
      <c r="I50" s="7">
        <v>-5.4000000000000001E-4</v>
      </c>
      <c r="J50" s="7">
        <v>1.3891666666699999E-2</v>
      </c>
      <c r="K50" s="7">
        <f t="shared" si="0"/>
        <v>1.44316666667E-2</v>
      </c>
      <c r="L50" s="6">
        <v>6.6451073028719598</v>
      </c>
      <c r="M50" s="13">
        <v>-3.5000000000000003E-2</v>
      </c>
      <c r="N50" s="6">
        <v>1.7500000000000002E-2</v>
      </c>
    </row>
    <row r="51" spans="1:14" ht="14.5" x14ac:dyDescent="0.35">
      <c r="A51" s="2">
        <v>35065</v>
      </c>
      <c r="B51" s="31">
        <v>0.42212922612608289</v>
      </c>
      <c r="C51" s="6">
        <v>9.1603405229645016</v>
      </c>
      <c r="D51" s="6">
        <v>7.5588188897247433</v>
      </c>
      <c r="E51" s="6">
        <v>8.5970947366276835</v>
      </c>
      <c r="F51" s="6">
        <v>4.5555621110560791</v>
      </c>
      <c r="G51" s="3">
        <v>6.6433816379184778</v>
      </c>
      <c r="H51" s="11">
        <v>1.9E-2</v>
      </c>
      <c r="I51" s="7">
        <v>-2.3003333333299998E-3</v>
      </c>
      <c r="J51" s="7">
        <v>1.3281000000000001E-2</v>
      </c>
      <c r="K51" s="7">
        <f t="shared" si="0"/>
        <v>1.5581333333330002E-2</v>
      </c>
      <c r="L51" s="6">
        <v>6.7304031349593147</v>
      </c>
      <c r="M51" s="13">
        <v>7.0000000000000007E-2</v>
      </c>
      <c r="N51" s="6">
        <v>1.8000000000000002E-2</v>
      </c>
    </row>
    <row r="52" spans="1:14" ht="14.5" x14ac:dyDescent="0.35">
      <c r="A52" s="2">
        <v>35156</v>
      </c>
      <c r="B52" s="31">
        <v>0.39403433670288296</v>
      </c>
      <c r="C52" s="6">
        <v>9.1706025399637028</v>
      </c>
      <c r="D52" s="6">
        <v>7.5986430921839929</v>
      </c>
      <c r="E52" s="6">
        <v>8.6025345851001305</v>
      </c>
      <c r="F52" s="6">
        <v>4.5612223291216711</v>
      </c>
      <c r="G52" s="3">
        <v>6.666420619677937</v>
      </c>
      <c r="H52" s="11">
        <v>1.7000000000000001E-2</v>
      </c>
      <c r="I52" s="7">
        <v>-2.68133333333E-3</v>
      </c>
      <c r="J52" s="7">
        <v>1.2493333333300001E-2</v>
      </c>
      <c r="K52" s="7">
        <f t="shared" si="0"/>
        <v>1.5174666666630001E-2</v>
      </c>
      <c r="L52" s="6">
        <v>7.0844048575907888</v>
      </c>
      <c r="M52" s="13">
        <v>-9.0000000000000011E-3</v>
      </c>
      <c r="N52" s="6">
        <v>1.5800000000000002E-2</v>
      </c>
    </row>
    <row r="53" spans="1:14" ht="14.5" x14ac:dyDescent="0.35">
      <c r="A53" s="2">
        <v>35247</v>
      </c>
      <c r="B53" s="31">
        <v>0.39385305784592317</v>
      </c>
      <c r="C53" s="6">
        <v>9.1746515738954155</v>
      </c>
      <c r="D53" s="6">
        <v>7.6290223356288696</v>
      </c>
      <c r="E53" s="6">
        <v>8.6056865429551337</v>
      </c>
      <c r="F53" s="6">
        <v>4.5664806319357236</v>
      </c>
      <c r="G53" s="3">
        <v>6.660837360676938</v>
      </c>
      <c r="H53" s="11">
        <v>1.3000000000000001E-2</v>
      </c>
      <c r="I53" s="7">
        <v>-3.4009999999999999E-3</v>
      </c>
      <c r="J53" s="7">
        <v>1.26396666667E-2</v>
      </c>
      <c r="K53" s="7">
        <f t="shared" si="0"/>
        <v>1.6040666666699999E-2</v>
      </c>
      <c r="L53" s="6">
        <v>7.2209135050527298</v>
      </c>
      <c r="M53" s="13">
        <v>-3.7000000000000005E-2</v>
      </c>
      <c r="N53" s="6">
        <v>1.5100000000000001E-2</v>
      </c>
    </row>
    <row r="54" spans="1:14" ht="14.5" x14ac:dyDescent="0.35">
      <c r="A54" s="2">
        <v>35339</v>
      </c>
      <c r="B54" s="31">
        <v>0.41324471582459998</v>
      </c>
      <c r="C54" s="6">
        <v>9.1787037386793511</v>
      </c>
      <c r="D54" s="6">
        <v>7.6317989976016873</v>
      </c>
      <c r="E54" s="6">
        <v>8.6086683468835474</v>
      </c>
      <c r="F54" s="6">
        <v>4.5757355052278958</v>
      </c>
      <c r="G54" s="3">
        <v>6.7448904887975845</v>
      </c>
      <c r="H54" s="11">
        <v>2.2000000000000002E-2</v>
      </c>
      <c r="I54" s="7">
        <v>-3.1359999999999999E-3</v>
      </c>
      <c r="J54" s="7">
        <v>1.2926E-2</v>
      </c>
      <c r="K54" s="7">
        <f t="shared" si="0"/>
        <v>1.6062E-2</v>
      </c>
      <c r="L54" s="6">
        <v>7.3512915068312932</v>
      </c>
      <c r="M54" s="13">
        <v>-7.8E-2</v>
      </c>
      <c r="N54" s="6">
        <v>1.5700000000000002E-2</v>
      </c>
    </row>
    <row r="55" spans="1:14" ht="14.5" x14ac:dyDescent="0.35">
      <c r="A55" s="2">
        <v>35431</v>
      </c>
      <c r="B55" s="31">
        <v>0.39409406231784866</v>
      </c>
      <c r="C55" s="6">
        <v>9.1818565826947136</v>
      </c>
      <c r="D55" s="6">
        <v>7.649859438276815</v>
      </c>
      <c r="E55" s="6">
        <v>8.6117510782738904</v>
      </c>
      <c r="F55" s="6">
        <v>4.5813781332093564</v>
      </c>
      <c r="G55" s="3">
        <v>6.8120546569431042</v>
      </c>
      <c r="H55" s="11">
        <v>2.4E-2</v>
      </c>
      <c r="I55" s="7">
        <v>-3.7799999999999999E-3</v>
      </c>
      <c r="J55" s="7">
        <v>1.226E-2</v>
      </c>
      <c r="K55" s="7">
        <f t="shared" si="0"/>
        <v>1.6039999999999999E-2</v>
      </c>
      <c r="L55" s="6">
        <v>7.352268311249623</v>
      </c>
      <c r="M55" s="13">
        <v>-5.5E-2</v>
      </c>
      <c r="N55" s="6">
        <v>1.5100000000000001E-2</v>
      </c>
    </row>
    <row r="56" spans="1:14" ht="14.5" x14ac:dyDescent="0.35">
      <c r="A56" s="2">
        <v>35521</v>
      </c>
      <c r="B56" s="31">
        <v>0.42019626674734667</v>
      </c>
      <c r="C56" s="6">
        <v>9.1933373835154715</v>
      </c>
      <c r="D56" s="6">
        <v>7.6843508047173739</v>
      </c>
      <c r="E56" s="6">
        <v>8.6154872721078259</v>
      </c>
      <c r="F56" s="6">
        <v>4.5854522772974518</v>
      </c>
      <c r="G56" s="3">
        <v>6.8541289893002331</v>
      </c>
      <c r="H56" s="11">
        <v>8.0000000000000002E-3</v>
      </c>
      <c r="I56" s="7">
        <v>-4.2256666666699999E-3</v>
      </c>
      <c r="J56" s="7">
        <v>1.1743333333299999E-2</v>
      </c>
      <c r="K56" s="7">
        <f t="shared" si="0"/>
        <v>1.596899999997E-2</v>
      </c>
      <c r="L56" s="6">
        <v>7.4991284806855072</v>
      </c>
      <c r="M56" s="13">
        <v>-7.0000000000000007E-2</v>
      </c>
      <c r="N56" s="6">
        <v>1.49E-2</v>
      </c>
    </row>
    <row r="57" spans="1:14" ht="14.5" x14ac:dyDescent="0.35">
      <c r="A57" s="2">
        <v>35612</v>
      </c>
      <c r="B57" s="31">
        <v>0.46803353403539627</v>
      </c>
      <c r="C57" s="6">
        <v>9.2031998553828647</v>
      </c>
      <c r="D57" s="6">
        <v>7.7076313423014993</v>
      </c>
      <c r="E57" s="6">
        <v>8.6261084551185654</v>
      </c>
      <c r="F57" s="6">
        <v>4.5891126610931678</v>
      </c>
      <c r="G57" s="3">
        <v>6.9680878067513685</v>
      </c>
      <c r="H57" s="11">
        <v>1.7000000000000001E-2</v>
      </c>
      <c r="I57" s="7">
        <v>-4.7203333333300001E-3</v>
      </c>
      <c r="J57" s="7">
        <v>1.1731E-2</v>
      </c>
      <c r="K57" s="7">
        <f t="shared" si="0"/>
        <v>1.6451333333330001E-2</v>
      </c>
      <c r="L57" s="6">
        <v>7.6511493645367414</v>
      </c>
      <c r="M57" s="13">
        <v>-5.7000000000000002E-2</v>
      </c>
      <c r="N57" s="6">
        <v>1.5100000000000001E-2</v>
      </c>
    </row>
    <row r="58" spans="1:14" ht="14.5" x14ac:dyDescent="0.35">
      <c r="A58" s="2">
        <v>35704</v>
      </c>
      <c r="B58" s="31">
        <v>0.45871641580739259</v>
      </c>
      <c r="C58" s="6">
        <v>9.2068977154741507</v>
      </c>
      <c r="D58" s="6">
        <v>7.7221963583899189</v>
      </c>
      <c r="E58" s="6">
        <v>8.6329448054708937</v>
      </c>
      <c r="F58" s="6">
        <v>4.5908160240593299</v>
      </c>
      <c r="G58" s="3">
        <v>6.9830424445804367</v>
      </c>
      <c r="H58" s="11">
        <v>1.3000000000000001E-2</v>
      </c>
      <c r="I58" s="7">
        <v>-3.3436666666699999E-3</v>
      </c>
      <c r="J58" s="7">
        <v>1.32106666667E-2</v>
      </c>
      <c r="K58" s="7">
        <f t="shared" si="0"/>
        <v>1.6554333333369999E-2</v>
      </c>
      <c r="L58" s="6">
        <v>7.7378349353418336</v>
      </c>
      <c r="M58" s="13">
        <v>-7.0000000000000007E-2</v>
      </c>
      <c r="N58" s="6">
        <v>1.5300000000000001E-2</v>
      </c>
    </row>
    <row r="59" spans="1:14" ht="14.5" x14ac:dyDescent="0.35">
      <c r="A59" s="2">
        <v>35796</v>
      </c>
      <c r="B59" s="31">
        <v>0.47562390076149669</v>
      </c>
      <c r="C59" s="6">
        <v>9.2149961820302142</v>
      </c>
      <c r="D59" s="6">
        <v>7.7527351805146374</v>
      </c>
      <c r="E59" s="6">
        <v>8.6411994150125508</v>
      </c>
      <c r="F59" s="6">
        <v>4.5940788061742035</v>
      </c>
      <c r="G59" s="3">
        <v>7.0511889958518399</v>
      </c>
      <c r="H59" s="11">
        <v>6.0000000000000001E-3</v>
      </c>
      <c r="I59" s="7">
        <v>-3.0833333333300001E-3</v>
      </c>
      <c r="J59" s="7">
        <v>1.3413666666699998E-2</v>
      </c>
      <c r="K59" s="7">
        <f t="shared" si="0"/>
        <v>1.6497000000029998E-2</v>
      </c>
      <c r="L59" s="6">
        <v>7.8686336030195019</v>
      </c>
      <c r="M59" s="13">
        <v>1.8000000000000002E-2</v>
      </c>
      <c r="N59" s="6">
        <v>1.67E-2</v>
      </c>
    </row>
    <row r="60" spans="1:14" ht="14.5" x14ac:dyDescent="0.35">
      <c r="A60" s="2">
        <v>35886</v>
      </c>
      <c r="B60" s="31">
        <v>0.52564987520674489</v>
      </c>
      <c r="C60" s="6">
        <v>9.2211631245187267</v>
      </c>
      <c r="D60" s="6">
        <v>7.7610720272735101</v>
      </c>
      <c r="E60" s="6">
        <v>8.651530353148134</v>
      </c>
      <c r="F60" s="6">
        <v>4.5962777475256393</v>
      </c>
      <c r="G60" s="3">
        <v>7.1285902833599053</v>
      </c>
      <c r="H60" s="11">
        <v>9.0000000000000011E-3</v>
      </c>
      <c r="I60" s="7">
        <v>-3.7343333333300002E-3</v>
      </c>
      <c r="J60" s="7">
        <v>1.25893333333E-2</v>
      </c>
      <c r="K60" s="7">
        <f t="shared" si="0"/>
        <v>1.6323666666630002E-2</v>
      </c>
      <c r="L60" s="6">
        <v>7.9406834957290195</v>
      </c>
      <c r="M60" s="13">
        <v>-7.0999999999999994E-2</v>
      </c>
      <c r="N60" s="6">
        <v>1.66E-2</v>
      </c>
    </row>
    <row r="61" spans="1:14" ht="14.5" x14ac:dyDescent="0.35">
      <c r="A61" s="2">
        <v>35977</v>
      </c>
      <c r="B61" s="31">
        <v>0.56908871693596685</v>
      </c>
      <c r="C61" s="6">
        <v>9.2306139802724338</v>
      </c>
      <c r="D61" s="6">
        <v>7.7853256218927971</v>
      </c>
      <c r="E61" s="6">
        <v>8.6596897538642637</v>
      </c>
      <c r="F61" s="6">
        <v>4.5952910896912664</v>
      </c>
      <c r="G61" s="3">
        <v>7.0978516966564422</v>
      </c>
      <c r="H61" s="11">
        <v>1.7000000000000001E-2</v>
      </c>
      <c r="I61" s="7">
        <v>-4.5466666666699998E-4</v>
      </c>
      <c r="J61" s="7">
        <v>1.8499333333300002E-2</v>
      </c>
      <c r="K61" s="7">
        <f t="shared" si="0"/>
        <v>1.8953999999967001E-2</v>
      </c>
      <c r="L61" s="6">
        <v>7.7216011990907685</v>
      </c>
      <c r="M61" s="13">
        <v>0</v>
      </c>
      <c r="N61" s="6">
        <v>1.9199999999999998E-2</v>
      </c>
    </row>
    <row r="62" spans="1:14" ht="14.5" x14ac:dyDescent="0.35">
      <c r="A62" s="2">
        <v>36069</v>
      </c>
      <c r="B62" s="31">
        <v>0.55532868166146254</v>
      </c>
      <c r="C62" s="6">
        <v>9.2427892478660052</v>
      </c>
      <c r="D62" s="6">
        <v>7.8193304494115932</v>
      </c>
      <c r="E62" s="6">
        <v>8.6645029751171947</v>
      </c>
      <c r="F62" s="6">
        <v>4.6060120500633088</v>
      </c>
      <c r="G62" s="3">
        <v>7.1254105165197634</v>
      </c>
      <c r="H62" s="11">
        <v>1.1000000000000001E-2</v>
      </c>
      <c r="I62" s="7">
        <v>1.5149999999999999E-3</v>
      </c>
      <c r="J62" s="7">
        <v>2.1018333333300002E-2</v>
      </c>
      <c r="K62" s="7">
        <f t="shared" si="0"/>
        <v>1.9503333333300003E-2</v>
      </c>
      <c r="L62" s="6">
        <v>8.3881028240997786</v>
      </c>
      <c r="M62" s="13">
        <v>0.36399999999999999</v>
      </c>
      <c r="N62" s="6">
        <v>2.58E-2</v>
      </c>
    </row>
    <row r="63" spans="1:14" ht="14.5" x14ac:dyDescent="0.35">
      <c r="A63" s="2">
        <v>36161</v>
      </c>
      <c r="B63" s="31">
        <v>0.61005154464931133</v>
      </c>
      <c r="C63" s="6">
        <v>9.247566696170594</v>
      </c>
      <c r="D63" s="6">
        <v>7.8355654057412094</v>
      </c>
      <c r="E63" s="6">
        <v>8.6712623736701389</v>
      </c>
      <c r="F63" s="6">
        <v>4.6023403716647939</v>
      </c>
      <c r="G63" s="3">
        <v>7.232179017971502</v>
      </c>
      <c r="H63" s="11">
        <v>1.4999999999999999E-2</v>
      </c>
      <c r="I63" s="7">
        <v>-8.7166666666700003E-4</v>
      </c>
      <c r="J63" s="7">
        <v>1.8223E-2</v>
      </c>
      <c r="K63" s="7">
        <f t="shared" si="0"/>
        <v>1.9094666666666999E-2</v>
      </c>
      <c r="L63" s="6">
        <v>8.4019253927577733</v>
      </c>
      <c r="M63" s="13">
        <v>7.400000000000001E-2</v>
      </c>
      <c r="N63" s="6">
        <v>2.4199999999999999E-2</v>
      </c>
    </row>
    <row r="64" spans="1:14" ht="14.5" x14ac:dyDescent="0.35">
      <c r="A64" s="2">
        <v>36251</v>
      </c>
      <c r="B64" s="31">
        <v>0.60193586593405957</v>
      </c>
      <c r="C64" s="6">
        <v>9.2496860237475733</v>
      </c>
      <c r="D64" s="6">
        <v>7.8484556614915313</v>
      </c>
      <c r="E64" s="6">
        <v>8.6784777181325232</v>
      </c>
      <c r="F64" s="6">
        <v>4.6068523679637785</v>
      </c>
      <c r="G64" s="3">
        <v>7.2774354444864278</v>
      </c>
      <c r="H64" s="11">
        <v>1.4999999999999999E-2</v>
      </c>
      <c r="I64" s="7">
        <v>-1.7180000000000001E-3</v>
      </c>
      <c r="J64" s="7">
        <v>1.6817666666699999E-2</v>
      </c>
      <c r="K64" s="7">
        <f t="shared" si="0"/>
        <v>1.85356666667E-2</v>
      </c>
      <c r="L64" s="6">
        <v>8.2831318126419795</v>
      </c>
      <c r="M64" s="13">
        <v>0.1</v>
      </c>
      <c r="N64" s="6">
        <v>2.2000000000000002E-2</v>
      </c>
    </row>
    <row r="65" spans="1:14" ht="14.5" x14ac:dyDescent="0.35">
      <c r="A65" s="2">
        <v>36342</v>
      </c>
      <c r="B65" s="31">
        <v>0.61068023187704545</v>
      </c>
      <c r="C65" s="6">
        <v>9.2561616536458082</v>
      </c>
      <c r="D65" s="6">
        <v>7.8700097017590576</v>
      </c>
      <c r="E65" s="6">
        <v>8.6849679227000642</v>
      </c>
      <c r="F65" s="6">
        <v>4.6105825719616007</v>
      </c>
      <c r="G65" s="3">
        <v>7.2770912546190569</v>
      </c>
      <c r="H65" s="11">
        <v>1.3999999999999999E-2</v>
      </c>
      <c r="I65" s="7">
        <v>1.2666666666700001E-5</v>
      </c>
      <c r="J65" s="7">
        <v>1.9379333333300001E-2</v>
      </c>
      <c r="K65" s="7">
        <f t="shared" si="0"/>
        <v>1.9366666666633302E-2</v>
      </c>
      <c r="L65" s="6">
        <v>8.1730292567657372</v>
      </c>
      <c r="M65" s="13">
        <v>5.4000000000000006E-2</v>
      </c>
      <c r="N65" s="6">
        <v>2.2200000000000001E-2</v>
      </c>
    </row>
    <row r="66" spans="1:14" ht="14.5" x14ac:dyDescent="0.35">
      <c r="A66" s="2">
        <v>36434</v>
      </c>
      <c r="B66" s="31">
        <v>0.67060919294026322</v>
      </c>
      <c r="C66" s="6">
        <v>9.2670256705332132</v>
      </c>
      <c r="D66" s="6">
        <v>7.8904905984683102</v>
      </c>
      <c r="E66" s="6">
        <v>8.6968720891486129</v>
      </c>
      <c r="F66" s="6">
        <v>4.6108168637415323</v>
      </c>
      <c r="G66" s="3">
        <v>7.2890236480110335</v>
      </c>
      <c r="H66" s="11">
        <v>2.2000000000000002E-2</v>
      </c>
      <c r="I66" s="7">
        <v>1.94E-4</v>
      </c>
      <c r="J66" s="7">
        <v>2.0209000000000001E-2</v>
      </c>
      <c r="K66" s="7">
        <f t="shared" si="0"/>
        <v>2.0015000000000002E-2</v>
      </c>
      <c r="L66" s="6">
        <v>8.3706449408505748</v>
      </c>
      <c r="M66" s="13">
        <v>9.0999999999999998E-2</v>
      </c>
      <c r="N66" s="6">
        <v>2.1000000000000001E-2</v>
      </c>
    </row>
    <row r="67" spans="1:14" ht="14.5" x14ac:dyDescent="0.35">
      <c r="A67" s="2">
        <v>36526</v>
      </c>
      <c r="B67" s="31">
        <v>0.66903603584376758</v>
      </c>
      <c r="C67" s="6">
        <v>9.2533084110758796</v>
      </c>
      <c r="D67" s="6">
        <v>7.887935088352827</v>
      </c>
      <c r="E67" s="6">
        <v>8.6919115543778851</v>
      </c>
      <c r="F67" s="6">
        <v>4.6007302580853366</v>
      </c>
      <c r="G67" s="3">
        <v>7.2975029889678096</v>
      </c>
      <c r="H67" s="11">
        <v>2.7000000000000003E-2</v>
      </c>
      <c r="I67" s="7">
        <v>1.59333333333E-3</v>
      </c>
      <c r="J67" s="7">
        <v>2.2006333333299998E-2</v>
      </c>
      <c r="K67" s="7">
        <f t="shared" ref="K67:K130" si="1">J67-I67</f>
        <v>2.0412999999969997E-2</v>
      </c>
      <c r="L67" s="6">
        <v>8.3666945641086041</v>
      </c>
      <c r="M67" s="13">
        <v>0.109</v>
      </c>
      <c r="N67" s="6">
        <v>1.8500000000000003E-2</v>
      </c>
    </row>
    <row r="68" spans="1:14" ht="14.5" x14ac:dyDescent="0.35">
      <c r="A68" s="2">
        <v>36617</v>
      </c>
      <c r="B68" s="31">
        <v>0.70632736309136768</v>
      </c>
      <c r="C68" s="6">
        <v>9.2691776348070878</v>
      </c>
      <c r="D68" s="6">
        <v>7.9197755172518329</v>
      </c>
      <c r="E68" s="6">
        <v>8.7030684364035622</v>
      </c>
      <c r="F68" s="6">
        <v>4.5989114794056345</v>
      </c>
      <c r="G68" s="3">
        <v>7.3088197084285467</v>
      </c>
      <c r="H68" s="11">
        <v>2.4E-2</v>
      </c>
      <c r="I68" s="7">
        <v>6.4619999999999999E-3</v>
      </c>
      <c r="J68" s="7">
        <v>2.76633333333E-2</v>
      </c>
      <c r="K68" s="7">
        <f t="shared" si="1"/>
        <v>2.1201333333300001E-2</v>
      </c>
      <c r="L68" s="6">
        <v>8.0642338496114458</v>
      </c>
      <c r="M68" s="13">
        <v>0.24600000000000002</v>
      </c>
      <c r="N68" s="6">
        <v>2.4199999999999999E-2</v>
      </c>
    </row>
    <row r="69" spans="1:14" ht="14.5" x14ac:dyDescent="0.35">
      <c r="A69" s="2">
        <v>36708</v>
      </c>
      <c r="B69" s="31">
        <v>0.71369209829575808</v>
      </c>
      <c r="C69" s="6">
        <v>9.2656102410200543</v>
      </c>
      <c r="D69" s="6">
        <v>7.9131390858330217</v>
      </c>
      <c r="E69" s="6">
        <v>8.7085232590597883</v>
      </c>
      <c r="F69" s="6">
        <v>4.5956982445370231</v>
      </c>
      <c r="G69" s="3">
        <v>7.3169079495446034</v>
      </c>
      <c r="H69" s="11">
        <v>2.3E-2</v>
      </c>
      <c r="I69" s="7">
        <v>9.4199999999999996E-3</v>
      </c>
      <c r="J69" s="7">
        <v>3.0730666666700001E-2</v>
      </c>
      <c r="K69" s="7">
        <f t="shared" si="1"/>
        <v>2.13106666667E-2</v>
      </c>
      <c r="L69" s="6">
        <v>8.2186286601151792</v>
      </c>
      <c r="M69" s="13">
        <v>0.33899999999999997</v>
      </c>
      <c r="N69" s="6">
        <v>2.4300000000000002E-2</v>
      </c>
    </row>
    <row r="70" spans="1:14" ht="14.5" x14ac:dyDescent="0.35">
      <c r="A70" s="2">
        <v>36800</v>
      </c>
      <c r="B70" s="31">
        <v>0.75737332847422667</v>
      </c>
      <c r="C70" s="6">
        <v>9.2664456343956978</v>
      </c>
      <c r="D70" s="6">
        <v>7.9122805123713116</v>
      </c>
      <c r="E70" s="6">
        <v>8.7142267696875901</v>
      </c>
      <c r="F70" s="6">
        <v>4.5881353666560134</v>
      </c>
      <c r="G70" s="3">
        <v>7.2298695466833038</v>
      </c>
      <c r="H70" s="11">
        <v>2.1000000000000001E-2</v>
      </c>
      <c r="I70" s="7">
        <v>1.5012666666700002E-2</v>
      </c>
      <c r="J70" s="7">
        <v>3.7436666666700001E-2</v>
      </c>
      <c r="K70" s="7">
        <f t="shared" si="1"/>
        <v>2.2423999999999999E-2</v>
      </c>
      <c r="L70" s="6">
        <v>8.3049082805443089</v>
      </c>
      <c r="M70" s="13">
        <v>0.43799999999999994</v>
      </c>
      <c r="N70" s="6">
        <v>2.6499999999999999E-2</v>
      </c>
    </row>
    <row r="71" spans="1:14" ht="14.5" x14ac:dyDescent="0.35">
      <c r="A71" s="2">
        <v>36892</v>
      </c>
      <c r="B71" s="31">
        <v>0.76607140051588729</v>
      </c>
      <c r="C71" s="6">
        <v>9.2591849613052037</v>
      </c>
      <c r="D71" s="6">
        <v>7.8832383830031691</v>
      </c>
      <c r="E71" s="6">
        <v>8.7142776130448212</v>
      </c>
      <c r="F71" s="6">
        <v>4.5841820604799288</v>
      </c>
      <c r="G71" s="3">
        <v>7.1505673269468204</v>
      </c>
      <c r="H71" s="11">
        <v>2.5000000000000001E-2</v>
      </c>
      <c r="I71" s="7">
        <v>1.10073333333E-2</v>
      </c>
      <c r="J71" s="7">
        <v>3.3249333333300005E-2</v>
      </c>
      <c r="K71" s="7">
        <f t="shared" si="1"/>
        <v>2.2242000000000005E-2</v>
      </c>
      <c r="L71" s="6">
        <v>8.2076944388059569</v>
      </c>
      <c r="M71" s="13">
        <v>0.59699999999999998</v>
      </c>
      <c r="N71" s="6">
        <v>2.8300000000000002E-2</v>
      </c>
    </row>
    <row r="72" spans="1:14" ht="14.5" x14ac:dyDescent="0.35">
      <c r="A72" s="2">
        <v>36982</v>
      </c>
      <c r="B72" s="31">
        <v>0.80372455927826725</v>
      </c>
      <c r="C72" s="6">
        <v>9.2619377221462518</v>
      </c>
      <c r="D72" s="6">
        <v>7.8775413862278656</v>
      </c>
      <c r="E72" s="6">
        <v>8.7143423821866506</v>
      </c>
      <c r="F72" s="6">
        <v>4.5710202215743161</v>
      </c>
      <c r="G72" s="3">
        <v>7.1068959516124268</v>
      </c>
      <c r="H72" s="11">
        <v>2.4E-2</v>
      </c>
      <c r="I72" s="7">
        <v>8.7123333333299999E-3</v>
      </c>
      <c r="J72" s="7">
        <v>3.0799E-2</v>
      </c>
      <c r="K72" s="7">
        <f t="shared" si="1"/>
        <v>2.2086666666670002E-2</v>
      </c>
      <c r="L72" s="6">
        <v>8.2273531296327143</v>
      </c>
      <c r="M72" s="13">
        <v>0.50900000000000001</v>
      </c>
      <c r="N72" s="6">
        <v>2.7699999999999999E-2</v>
      </c>
    </row>
    <row r="73" spans="1:14" ht="14.5" x14ac:dyDescent="0.35">
      <c r="A73" s="2">
        <v>37073</v>
      </c>
      <c r="B73" s="31">
        <v>0.81431271808807093</v>
      </c>
      <c r="C73" s="6">
        <v>9.2571162473836779</v>
      </c>
      <c r="D73" s="6">
        <v>7.8660549863056684</v>
      </c>
      <c r="E73" s="6">
        <v>8.7137801191032178</v>
      </c>
      <c r="F73" s="6">
        <v>4.5570676879896048</v>
      </c>
      <c r="G73" s="3">
        <v>7.0257878587027349</v>
      </c>
      <c r="H73" s="11">
        <v>1.6E-2</v>
      </c>
      <c r="I73" s="7">
        <v>8.6029999999999995E-3</v>
      </c>
      <c r="J73" s="7">
        <v>3.1615333333300001E-2</v>
      </c>
      <c r="K73" s="7">
        <f t="shared" si="1"/>
        <v>2.3012333333300002E-2</v>
      </c>
      <c r="L73" s="6">
        <v>8.252160180963557</v>
      </c>
      <c r="M73" s="13">
        <v>0.40399999999999997</v>
      </c>
      <c r="N73" s="6">
        <v>2.9700000000000001E-2</v>
      </c>
    </row>
    <row r="74" spans="1:14" ht="14.5" x14ac:dyDescent="0.35">
      <c r="A74" s="2">
        <v>37165</v>
      </c>
      <c r="B74" s="31">
        <v>0.85823298628454758</v>
      </c>
      <c r="C74" s="6">
        <v>9.2580642411523417</v>
      </c>
      <c r="D74" s="6">
        <v>7.8582380497200441</v>
      </c>
      <c r="E74" s="6">
        <v>8.7155814523491788</v>
      </c>
      <c r="F74" s="6">
        <v>4.5423278766308481</v>
      </c>
      <c r="G74" s="3">
        <v>6.9984055121204438</v>
      </c>
      <c r="H74" s="11">
        <v>1.3000000000000001E-2</v>
      </c>
      <c r="I74" s="7">
        <v>3.91266666667E-3</v>
      </c>
      <c r="J74" s="7">
        <v>3.0599333333300002E-2</v>
      </c>
      <c r="K74" s="7">
        <f t="shared" si="1"/>
        <v>2.6686666666630002E-2</v>
      </c>
      <c r="L74" s="6">
        <v>8.375841977669765</v>
      </c>
      <c r="M74" s="13">
        <v>0.50900000000000001</v>
      </c>
      <c r="N74" s="6">
        <v>3.15E-2</v>
      </c>
    </row>
    <row r="75" spans="1:14" ht="14.5" x14ac:dyDescent="0.35">
      <c r="A75" s="2">
        <v>37257</v>
      </c>
      <c r="B75" s="31">
        <v>0.91208725108218602</v>
      </c>
      <c r="C75" s="6">
        <v>9.2641983056460688</v>
      </c>
      <c r="D75" s="6">
        <v>7.8744334781953134</v>
      </c>
      <c r="E75" s="6">
        <v>8.7182686159898193</v>
      </c>
      <c r="F75" s="6">
        <v>4.5305588689757927</v>
      </c>
      <c r="G75" s="3">
        <v>7.005066608717291</v>
      </c>
      <c r="H75" s="11">
        <v>1.3000000000000001E-2</v>
      </c>
      <c r="I75" s="7">
        <v>5.0876666666699998E-3</v>
      </c>
      <c r="J75" s="7">
        <v>2.7887333333300002E-2</v>
      </c>
      <c r="K75" s="7">
        <f t="shared" si="1"/>
        <v>2.2799666666630004E-2</v>
      </c>
      <c r="L75" s="6">
        <v>8.7425504790299833</v>
      </c>
      <c r="M75" s="13">
        <v>0.45399999999999996</v>
      </c>
      <c r="N75" s="6">
        <v>2.8799999999999999E-2</v>
      </c>
    </row>
    <row r="76" spans="1:14" ht="14.5" x14ac:dyDescent="0.35">
      <c r="A76" s="2">
        <v>37347</v>
      </c>
      <c r="B76" s="31">
        <v>0.89628040194274661</v>
      </c>
      <c r="C76" s="6">
        <v>9.2615196437524698</v>
      </c>
      <c r="D76" s="6">
        <v>7.882038311401927</v>
      </c>
      <c r="E76" s="6">
        <v>8.7203678006526975</v>
      </c>
      <c r="F76" s="6">
        <v>4.5309641682223774</v>
      </c>
      <c r="G76" s="3">
        <v>6.9357314819395031</v>
      </c>
      <c r="H76" s="11">
        <v>1.3999999999999999E-2</v>
      </c>
      <c r="I76" s="7">
        <v>6.0986666666699996E-3</v>
      </c>
      <c r="J76" s="7">
        <v>2.8618999999999999E-2</v>
      </c>
      <c r="K76" s="7">
        <f t="shared" si="1"/>
        <v>2.2520333333329999E-2</v>
      </c>
      <c r="L76" s="6">
        <v>8.7143871895569944</v>
      </c>
      <c r="M76" s="13">
        <v>0.25</v>
      </c>
      <c r="N76" s="6">
        <v>2.92E-2</v>
      </c>
    </row>
    <row r="77" spans="1:14" ht="14.5" x14ac:dyDescent="0.35">
      <c r="A77" s="2">
        <v>37438</v>
      </c>
      <c r="B77" s="31">
        <v>0.91444664928155295</v>
      </c>
      <c r="C77" s="6">
        <v>9.2614125105548855</v>
      </c>
      <c r="D77" s="6">
        <v>7.8889908171773646</v>
      </c>
      <c r="E77" s="6">
        <v>8.7210625132884676</v>
      </c>
      <c r="F77" s="6">
        <v>4.5249872352333931</v>
      </c>
      <c r="G77" s="3">
        <v>6.7488274867278291</v>
      </c>
      <c r="H77" s="11">
        <v>1.9E-2</v>
      </c>
      <c r="I77" s="7">
        <v>1.5067333333299999E-2</v>
      </c>
      <c r="J77" s="7">
        <v>4.0879666666699996E-2</v>
      </c>
      <c r="K77" s="7">
        <f t="shared" si="1"/>
        <v>2.5812333333399995E-2</v>
      </c>
      <c r="L77" s="6">
        <v>8.5160675673512589</v>
      </c>
      <c r="M77" s="13">
        <v>0.214</v>
      </c>
      <c r="N77" s="6">
        <v>3.3700000000000001E-2</v>
      </c>
    </row>
    <row r="78" spans="1:14" ht="14.5" x14ac:dyDescent="0.35">
      <c r="A78" s="2">
        <v>37530</v>
      </c>
      <c r="B78" s="31">
        <v>0.90623865898621436</v>
      </c>
      <c r="C78" s="6">
        <v>9.2578859566550342</v>
      </c>
      <c r="D78" s="6">
        <v>7.8798681285261729</v>
      </c>
      <c r="E78" s="6">
        <v>8.7260709212018455</v>
      </c>
      <c r="F78" s="6">
        <v>4.5227280262457699</v>
      </c>
      <c r="G78" s="3">
        <v>6.7317173886884509</v>
      </c>
      <c r="H78" s="11">
        <v>2.3E-2</v>
      </c>
      <c r="I78" s="7">
        <v>1.1112E-2</v>
      </c>
      <c r="J78" s="7">
        <v>3.9392999999999997E-2</v>
      </c>
      <c r="K78" s="7">
        <f t="shared" si="1"/>
        <v>2.8280999999999997E-2</v>
      </c>
      <c r="L78" s="6">
        <v>8.5827433119472207</v>
      </c>
      <c r="M78" s="13">
        <v>0.2</v>
      </c>
      <c r="N78" s="6">
        <v>3.5900000000000001E-2</v>
      </c>
    </row>
    <row r="79" spans="1:14" ht="14.5" x14ac:dyDescent="0.35">
      <c r="A79" s="2">
        <v>37622</v>
      </c>
      <c r="B79" s="31">
        <v>0.91493530432117443</v>
      </c>
      <c r="C79" s="6">
        <v>9.2520640739492155</v>
      </c>
      <c r="D79" s="6">
        <v>7.8793994993982164</v>
      </c>
      <c r="E79" s="6">
        <v>8.7234862389145835</v>
      </c>
      <c r="F79" s="6">
        <v>4.5104010613859291</v>
      </c>
      <c r="G79" s="3">
        <v>6.6824496547862626</v>
      </c>
      <c r="H79" s="11">
        <v>1.8000000000000002E-2</v>
      </c>
      <c r="I79" s="7">
        <v>5.2236666666700005E-3</v>
      </c>
      <c r="J79" s="7">
        <v>3.3894666666700005E-2</v>
      </c>
      <c r="K79" s="7">
        <f t="shared" si="1"/>
        <v>2.8671000000030006E-2</v>
      </c>
      <c r="L79" s="6">
        <v>8.518654164798285</v>
      </c>
      <c r="M79" s="13">
        <v>0.22</v>
      </c>
      <c r="N79" s="6">
        <v>3.2000000000000001E-2</v>
      </c>
    </row>
    <row r="80" spans="1:14" ht="14.5" x14ac:dyDescent="0.35">
      <c r="A80" s="2">
        <v>37712</v>
      </c>
      <c r="B80" s="31">
        <v>0.96839745818725254</v>
      </c>
      <c r="C80" s="6">
        <v>9.2589526235789368</v>
      </c>
      <c r="D80" s="6">
        <v>7.8951888172193474</v>
      </c>
      <c r="E80" s="6">
        <v>8.7265515830434151</v>
      </c>
      <c r="F80" s="6">
        <v>4.5047008779892117</v>
      </c>
      <c r="G80" s="3">
        <v>6.763903904082496</v>
      </c>
      <c r="H80" s="11">
        <v>1.2E-2</v>
      </c>
      <c r="I80" s="7">
        <v>-3.3136666666699999E-3</v>
      </c>
      <c r="J80" s="7">
        <v>2.6450999999999999E-2</v>
      </c>
      <c r="K80" s="7">
        <f t="shared" si="1"/>
        <v>2.9764666666669999E-2</v>
      </c>
      <c r="L80" s="6">
        <v>8.6970233546284685</v>
      </c>
      <c r="M80" s="13">
        <v>8.900000000000001E-2</v>
      </c>
      <c r="N80" s="6">
        <v>2.8500000000000001E-2</v>
      </c>
    </row>
    <row r="81" spans="1:14" ht="14.5" x14ac:dyDescent="0.35">
      <c r="A81" s="2">
        <v>37803</v>
      </c>
      <c r="B81" s="31">
        <v>1.0125669233449393</v>
      </c>
      <c r="C81" s="6">
        <v>9.269303913396767</v>
      </c>
      <c r="D81" s="6">
        <v>7.9297212524024987</v>
      </c>
      <c r="E81" s="6">
        <v>8.7335451483924071</v>
      </c>
      <c r="F81" s="6">
        <v>4.5028977437872335</v>
      </c>
      <c r="G81" s="3">
        <v>6.8166402333477123</v>
      </c>
      <c r="H81" s="11">
        <v>2.2000000000000002E-2</v>
      </c>
      <c r="I81" s="7">
        <v>-6.2366666666699997E-3</v>
      </c>
      <c r="J81" s="7">
        <v>2.3877333333299999E-2</v>
      </c>
      <c r="K81" s="7">
        <f t="shared" si="1"/>
        <v>3.0113999999969998E-2</v>
      </c>
      <c r="L81" s="6">
        <v>8.716746629309382</v>
      </c>
      <c r="M81" s="13">
        <v>3.5000000000000003E-2</v>
      </c>
      <c r="N81" s="6">
        <v>2.5699999999999997E-2</v>
      </c>
    </row>
    <row r="82" spans="1:14" ht="14.5" x14ac:dyDescent="0.35">
      <c r="A82" s="2">
        <v>37895</v>
      </c>
      <c r="B82" s="31">
        <v>0.99471444671627185</v>
      </c>
      <c r="C82" s="6">
        <v>9.276069364346732</v>
      </c>
      <c r="D82" s="6">
        <v>7.953577336031473</v>
      </c>
      <c r="E82" s="6">
        <v>8.736980980518295</v>
      </c>
      <c r="F82" s="6">
        <v>4.5045080783568148</v>
      </c>
      <c r="G82" s="3">
        <v>6.8614357898623508</v>
      </c>
      <c r="H82" s="11">
        <v>2.4E-2</v>
      </c>
      <c r="I82" s="7">
        <v>-5.1693333333299998E-3</v>
      </c>
      <c r="J82" s="7">
        <v>1.9814999999999999E-2</v>
      </c>
      <c r="K82" s="7">
        <f t="shared" si="1"/>
        <v>2.498433333333E-2</v>
      </c>
      <c r="L82" s="6">
        <v>8.83095060344872</v>
      </c>
      <c r="M82" s="13">
        <v>0</v>
      </c>
      <c r="N82" s="6">
        <v>2.3799999999999998E-2</v>
      </c>
    </row>
    <row r="83" spans="1:14" ht="14.5" x14ac:dyDescent="0.35">
      <c r="A83" s="2">
        <v>37987</v>
      </c>
      <c r="B83" s="31">
        <v>0.99458689214253715</v>
      </c>
      <c r="C83" s="6">
        <v>9.281079050058807</v>
      </c>
      <c r="D83" s="6">
        <v>7.9588675222379246</v>
      </c>
      <c r="E83" s="6">
        <v>8.7451189696377014</v>
      </c>
      <c r="F83" s="6">
        <v>4.5082808383749757</v>
      </c>
      <c r="G83" s="3">
        <v>6.9222617942263707</v>
      </c>
      <c r="H83" s="11">
        <v>0.03</v>
      </c>
      <c r="I83" s="7">
        <v>-5.1603333333300003E-3</v>
      </c>
      <c r="J83" s="7">
        <v>1.8651000000000001E-2</v>
      </c>
      <c r="K83" s="7">
        <f t="shared" si="1"/>
        <v>2.381133333333E-2</v>
      </c>
      <c r="L83" s="6">
        <v>8.8813615165181616</v>
      </c>
      <c r="M83" s="13">
        <v>-0.17899999999999999</v>
      </c>
      <c r="N83" s="6">
        <v>2.2499999999999999E-2</v>
      </c>
    </row>
    <row r="84" spans="1:14" ht="14.5" x14ac:dyDescent="0.35">
      <c r="A84" s="2">
        <v>38078</v>
      </c>
      <c r="B84" s="31">
        <v>1.0302993909559877</v>
      </c>
      <c r="C84" s="6">
        <v>9.2861986167182877</v>
      </c>
      <c r="D84" s="6">
        <v>7.9831249612596382</v>
      </c>
      <c r="E84" s="6">
        <v>8.7484514847247361</v>
      </c>
      <c r="F84" s="6">
        <v>4.5061752832496094</v>
      </c>
      <c r="G84" s="3">
        <v>6.9022627082633745</v>
      </c>
      <c r="H84" s="11">
        <v>3.3000000000000002E-2</v>
      </c>
      <c r="I84" s="7">
        <v>-4.7603333333300002E-3</v>
      </c>
      <c r="J84" s="7">
        <v>1.8148333333300001E-2</v>
      </c>
      <c r="K84" s="7">
        <f t="shared" si="1"/>
        <v>2.2908666666630002E-2</v>
      </c>
      <c r="L84" s="6">
        <v>8.8310315895965505</v>
      </c>
      <c r="M84" s="13">
        <v>-0.22800000000000001</v>
      </c>
      <c r="N84" s="6">
        <v>2.06E-2</v>
      </c>
    </row>
    <row r="85" spans="1:14" ht="14.5" x14ac:dyDescent="0.35">
      <c r="A85" s="2">
        <v>38169</v>
      </c>
      <c r="B85" s="31">
        <v>1.0587884197792636</v>
      </c>
      <c r="C85" s="6">
        <v>9.2906047616464296</v>
      </c>
      <c r="D85" s="6">
        <v>7.9967242522387405</v>
      </c>
      <c r="E85" s="6">
        <v>8.7535342377823095</v>
      </c>
      <c r="F85" s="6">
        <v>4.5096912224192343</v>
      </c>
      <c r="G85" s="3">
        <v>6.8745923344311253</v>
      </c>
      <c r="H85" s="11">
        <v>2.6000000000000002E-2</v>
      </c>
      <c r="I85" s="7">
        <v>-4.2329999999999998E-3</v>
      </c>
      <c r="J85" s="7">
        <v>1.78143333333E-2</v>
      </c>
      <c r="K85" s="7">
        <f t="shared" si="1"/>
        <v>2.2047333333300001E-2</v>
      </c>
      <c r="L85" s="6">
        <v>8.8335932281932656</v>
      </c>
      <c r="M85" s="13">
        <v>-0.2</v>
      </c>
      <c r="N85" s="6">
        <v>2.1499999999999998E-2</v>
      </c>
    </row>
    <row r="86" spans="1:14" ht="14.5" x14ac:dyDescent="0.35">
      <c r="A86" s="2">
        <v>38261</v>
      </c>
      <c r="B86" s="31">
        <v>1.0827927317217216</v>
      </c>
      <c r="C86" s="6">
        <v>9.2939451185185611</v>
      </c>
      <c r="D86" s="6">
        <v>8.0113689753915551</v>
      </c>
      <c r="E86" s="6">
        <v>8.759747434440337</v>
      </c>
      <c r="F86" s="6">
        <v>4.5116201112015988</v>
      </c>
      <c r="G86" s="3">
        <v>6.9132121505616375</v>
      </c>
      <c r="H86" s="11">
        <v>3.1E-2</v>
      </c>
      <c r="I86" s="7">
        <v>-6.3E-3</v>
      </c>
      <c r="J86" s="7">
        <v>1.5761666666700001E-2</v>
      </c>
      <c r="K86" s="7">
        <f t="shared" si="1"/>
        <v>2.2061666666700001E-2</v>
      </c>
      <c r="L86" s="6">
        <v>8.9220434911360869</v>
      </c>
      <c r="M86" s="13">
        <v>-0.21100000000000002</v>
      </c>
      <c r="N86" s="6">
        <v>2.0099999999999996E-2</v>
      </c>
    </row>
    <row r="87" spans="1:14" ht="14.5" x14ac:dyDescent="0.35">
      <c r="A87" s="2">
        <v>38353</v>
      </c>
      <c r="B87" s="31">
        <v>1.0946223785883131</v>
      </c>
      <c r="C87" s="6">
        <v>9.3046827226645092</v>
      </c>
      <c r="D87" s="6">
        <v>8.0311215246257266</v>
      </c>
      <c r="E87" s="6">
        <v>8.7640716905789287</v>
      </c>
      <c r="F87" s="6">
        <v>4.510492930499657</v>
      </c>
      <c r="G87" s="4">
        <v>6.9297836015938907</v>
      </c>
      <c r="H87" s="11">
        <v>3.2000000000000001E-2</v>
      </c>
      <c r="I87" s="7">
        <v>-7.6043333333300003E-3</v>
      </c>
      <c r="J87" s="7">
        <v>1.6803999999999999E-2</v>
      </c>
      <c r="K87" s="7">
        <f t="shared" si="1"/>
        <v>2.440833333333E-2</v>
      </c>
      <c r="L87" s="6">
        <v>8.8383897936721336</v>
      </c>
      <c r="M87" s="13">
        <v>-0.23600000000000002</v>
      </c>
      <c r="N87" s="6">
        <v>1.67E-2</v>
      </c>
    </row>
    <row r="88" spans="1:14" ht="14.5" x14ac:dyDescent="0.35">
      <c r="A88" s="2">
        <v>38443</v>
      </c>
      <c r="B88" s="31">
        <v>1.0982724258246235</v>
      </c>
      <c r="C88" s="6">
        <v>9.3066403933411586</v>
      </c>
      <c r="D88" s="6">
        <v>8.0285699719476202</v>
      </c>
      <c r="E88" s="6">
        <v>8.7696337919716534</v>
      </c>
      <c r="F88" s="6">
        <v>4.5142100283289182</v>
      </c>
      <c r="G88" s="4">
        <v>6.9105996365206286</v>
      </c>
      <c r="H88" s="11">
        <v>2.7999999999999997E-2</v>
      </c>
      <c r="I88" s="7">
        <v>-4.25266666667E-3</v>
      </c>
      <c r="J88" s="7">
        <v>2.0272999999999999E-2</v>
      </c>
      <c r="K88" s="7">
        <f t="shared" si="1"/>
        <v>2.4525666666669999E-2</v>
      </c>
      <c r="L88" s="6">
        <v>8.8407280013430718</v>
      </c>
      <c r="M88" s="13">
        <v>-0.24100000000000002</v>
      </c>
      <c r="N88" s="6">
        <v>1.8100000000000002E-2</v>
      </c>
    </row>
    <row r="89" spans="1:14" ht="14.5" x14ac:dyDescent="0.35">
      <c r="A89" s="2">
        <v>38534</v>
      </c>
      <c r="B89" s="31">
        <v>1.1080624505083285</v>
      </c>
      <c r="C89" s="6">
        <v>9.3075770171212966</v>
      </c>
      <c r="D89" s="6">
        <v>8.0360644723198646</v>
      </c>
      <c r="E89" s="6">
        <v>8.77368872878146</v>
      </c>
      <c r="F89" s="6">
        <v>4.5132183675916542</v>
      </c>
      <c r="G89" s="4">
        <v>6.9291921876061453</v>
      </c>
      <c r="H89" s="11">
        <v>3.7000000000000005E-2</v>
      </c>
      <c r="I89" s="7">
        <v>-5.7373333333300006E-3</v>
      </c>
      <c r="J89" s="7">
        <v>1.7378999999999999E-2</v>
      </c>
      <c r="K89" s="7">
        <f t="shared" si="1"/>
        <v>2.3116333333329998E-2</v>
      </c>
      <c r="L89" s="6">
        <v>8.8111731623319027</v>
      </c>
      <c r="M89" s="13">
        <v>-0.16699999999999998</v>
      </c>
      <c r="N89" s="6">
        <v>1.77E-2</v>
      </c>
    </row>
    <row r="90" spans="1:14" ht="14.5" x14ac:dyDescent="0.35">
      <c r="A90" s="2">
        <v>38626</v>
      </c>
      <c r="B90" s="31">
        <v>1.0886294638478127</v>
      </c>
      <c r="C90" s="6">
        <v>9.3080595736281744</v>
      </c>
      <c r="D90" s="6">
        <v>8.0451652207861368</v>
      </c>
      <c r="E90" s="6">
        <v>8.7783672448295338</v>
      </c>
      <c r="F90" s="6">
        <v>4.516024821675078</v>
      </c>
      <c r="G90" s="4">
        <v>6.9215727167353496</v>
      </c>
      <c r="H90" s="11">
        <v>3.3000000000000002E-2</v>
      </c>
      <c r="I90" s="7">
        <v>-3.669E-3</v>
      </c>
      <c r="J90" s="7">
        <v>1.87546666667E-2</v>
      </c>
      <c r="K90" s="7">
        <f t="shared" si="1"/>
        <v>2.2423666666699999E-2</v>
      </c>
      <c r="L90" s="6">
        <v>8.8669635981069597</v>
      </c>
      <c r="M90" s="13">
        <v>-8.8000000000000009E-2</v>
      </c>
      <c r="N90" s="6">
        <v>1.8500000000000003E-2</v>
      </c>
    </row>
    <row r="91" spans="1:14" ht="14.5" x14ac:dyDescent="0.35">
      <c r="A91" s="2">
        <v>38718</v>
      </c>
      <c r="B91" s="31">
        <v>1.11781516699502</v>
      </c>
      <c r="C91" s="6">
        <v>9.319360653662013</v>
      </c>
      <c r="D91" s="6">
        <v>8.063801428613683</v>
      </c>
      <c r="E91" s="6">
        <v>8.7827654382527349</v>
      </c>
      <c r="F91" s="6">
        <v>4.5224263037800796</v>
      </c>
      <c r="G91" s="4">
        <v>6.9549339834354447</v>
      </c>
      <c r="H91" s="11">
        <v>2.7999999999999997E-2</v>
      </c>
      <c r="I91" s="7">
        <v>-4.0553333333300003E-3</v>
      </c>
      <c r="J91" s="7">
        <v>1.72663333333E-2</v>
      </c>
      <c r="K91" s="7">
        <f t="shared" si="1"/>
        <v>2.1321666666630001E-2</v>
      </c>
      <c r="L91" s="6">
        <v>8.8881621429994269</v>
      </c>
      <c r="M91" s="13">
        <v>-0.107</v>
      </c>
      <c r="N91" s="6">
        <v>1.7399999999999999E-2</v>
      </c>
    </row>
    <row r="92" spans="1:14" ht="14.5" x14ac:dyDescent="0.35">
      <c r="A92" s="2">
        <v>38808</v>
      </c>
      <c r="B92" s="31">
        <v>1.0841230890065017</v>
      </c>
      <c r="C92" s="6">
        <v>9.3181172825275098</v>
      </c>
      <c r="D92" s="6">
        <v>8.0560483756049823</v>
      </c>
      <c r="E92" s="6">
        <v>8.786154063486503</v>
      </c>
      <c r="F92" s="6">
        <v>4.5223582651073242</v>
      </c>
      <c r="G92" s="4">
        <v>6.9417152606235657</v>
      </c>
      <c r="H92" s="11">
        <v>3.4000000000000002E-2</v>
      </c>
      <c r="I92" s="7">
        <v>-4.14766666667E-3</v>
      </c>
      <c r="J92" s="7">
        <v>1.6510333333300001E-2</v>
      </c>
      <c r="K92" s="7">
        <f t="shared" si="1"/>
        <v>2.0657999999969999E-2</v>
      </c>
      <c r="L92" s="6">
        <v>8.8817545251743528</v>
      </c>
      <c r="M92" s="13">
        <v>-0.12300000000000001</v>
      </c>
      <c r="N92" s="6">
        <v>1.67E-2</v>
      </c>
    </row>
    <row r="93" spans="1:14" ht="14.5" x14ac:dyDescent="0.35">
      <c r="A93" s="2">
        <v>38899</v>
      </c>
      <c r="B93" s="31">
        <v>1.0568579288542164</v>
      </c>
      <c r="C93" s="6">
        <v>9.3141042278318498</v>
      </c>
      <c r="D93" s="6">
        <v>8.0499273327675347</v>
      </c>
      <c r="E93" s="6">
        <v>8.787724049878797</v>
      </c>
      <c r="F93" s="6">
        <v>4.524977685040116</v>
      </c>
      <c r="G93" s="4">
        <v>6.9349873505170549</v>
      </c>
      <c r="H93" s="11">
        <v>2.7999999999999997E-2</v>
      </c>
      <c r="I93" s="7">
        <v>-3.5846666666699998E-3</v>
      </c>
      <c r="J93" s="7">
        <v>1.77236666667E-2</v>
      </c>
      <c r="K93" s="7">
        <f t="shared" si="1"/>
        <v>2.130833333337E-2</v>
      </c>
      <c r="L93" s="6">
        <v>8.9318870817796974</v>
      </c>
      <c r="M93" s="13">
        <v>-8.900000000000001E-2</v>
      </c>
      <c r="N93" s="6">
        <v>1.7000000000000001E-2</v>
      </c>
    </row>
    <row r="94" spans="1:14" ht="14.5" x14ac:dyDescent="0.35">
      <c r="A94" s="2">
        <v>38991</v>
      </c>
      <c r="B94" s="31">
        <v>1.0736823263984483</v>
      </c>
      <c r="C94" s="6">
        <v>9.3231429645850987</v>
      </c>
      <c r="D94" s="6">
        <v>8.0340644923026776</v>
      </c>
      <c r="E94" s="6">
        <v>8.7941023452488878</v>
      </c>
      <c r="F94" s="6">
        <v>4.524739317978649</v>
      </c>
      <c r="G94" s="4">
        <v>7.008283566166952</v>
      </c>
      <c r="H94" s="11">
        <v>1.4999999999999999E-2</v>
      </c>
      <c r="I94" s="7">
        <v>-4.5526666666699999E-3</v>
      </c>
      <c r="J94" s="7">
        <v>1.6365333333300001E-2</v>
      </c>
      <c r="K94" s="7">
        <f t="shared" si="1"/>
        <v>2.0917999999970002E-2</v>
      </c>
      <c r="L94" s="6">
        <v>8.977646226902591</v>
      </c>
      <c r="M94" s="13">
        <v>0</v>
      </c>
      <c r="N94" s="6">
        <v>1.6500000000000001E-2</v>
      </c>
    </row>
    <row r="95" spans="1:14" ht="14.5" x14ac:dyDescent="0.35">
      <c r="A95" s="2">
        <v>39083</v>
      </c>
      <c r="B95" s="31">
        <v>1.0584445563259417</v>
      </c>
      <c r="C95" s="6">
        <v>9.3194082564962262</v>
      </c>
      <c r="D95" s="6">
        <v>8.0268926246362469</v>
      </c>
      <c r="E95" s="6">
        <v>8.7942626577708491</v>
      </c>
      <c r="F95" s="6">
        <v>4.5207306174430855</v>
      </c>
      <c r="G95" s="4">
        <v>7.0182154153518033</v>
      </c>
      <c r="H95" s="11">
        <v>0.04</v>
      </c>
      <c r="I95" s="7">
        <v>-5.21966666667E-3</v>
      </c>
      <c r="J95" s="7">
        <v>1.5129333333299999E-2</v>
      </c>
      <c r="K95" s="7">
        <f t="shared" si="1"/>
        <v>2.0348999999969999E-2</v>
      </c>
      <c r="L95" s="6">
        <v>8.9303745315062368</v>
      </c>
      <c r="M95" s="13">
        <v>0</v>
      </c>
      <c r="N95" s="6">
        <v>1.6200000000000003E-2</v>
      </c>
    </row>
    <row r="96" spans="1:14" ht="14.5" x14ac:dyDescent="0.35">
      <c r="A96" s="2">
        <v>39173</v>
      </c>
      <c r="B96" s="31">
        <v>1.0394394904548481</v>
      </c>
      <c r="C96" s="6">
        <v>9.3203634170703733</v>
      </c>
      <c r="D96" s="6">
        <v>8.0381288118150138</v>
      </c>
      <c r="E96" s="6">
        <v>8.7935228015990994</v>
      </c>
      <c r="F96" s="6">
        <v>4.521697369560604</v>
      </c>
      <c r="G96" s="4">
        <v>7.0545985625771541</v>
      </c>
      <c r="H96" s="11">
        <v>2.6000000000000002E-2</v>
      </c>
      <c r="I96" s="7">
        <v>-4.7023333333300003E-3</v>
      </c>
      <c r="J96" s="7">
        <v>1.52986666667E-2</v>
      </c>
      <c r="K96" s="7">
        <f t="shared" si="1"/>
        <v>2.0001000000030002E-2</v>
      </c>
      <c r="L96" s="6">
        <v>8.9181313360900774</v>
      </c>
      <c r="M96" s="13">
        <v>-3.7000000000000005E-2</v>
      </c>
      <c r="N96" s="6">
        <v>1.6500000000000001E-2</v>
      </c>
    </row>
    <row r="97" spans="1:14" ht="14.5" x14ac:dyDescent="0.35">
      <c r="A97" s="2">
        <v>39264</v>
      </c>
      <c r="B97" s="31">
        <v>1.047839200250499</v>
      </c>
      <c r="C97" s="6">
        <v>9.3201561371748696</v>
      </c>
      <c r="D97" s="6">
        <v>8.034216486686697</v>
      </c>
      <c r="E97" s="6">
        <v>8.7940202751095011</v>
      </c>
      <c r="F97" s="6">
        <v>4.5156395429362437</v>
      </c>
      <c r="G97" s="5">
        <v>7.0405363992650436</v>
      </c>
      <c r="H97" s="11">
        <v>2.1000000000000001E-2</v>
      </c>
      <c r="I97" s="7">
        <v>2.9966666666700001E-4</v>
      </c>
      <c r="J97" s="7">
        <v>2.19633333333E-2</v>
      </c>
      <c r="K97" s="7">
        <f t="shared" si="1"/>
        <v>2.1663666666633E-2</v>
      </c>
      <c r="L97" s="6">
        <v>8.8749658234617979</v>
      </c>
      <c r="M97" s="13">
        <v>7.4999999999999997E-2</v>
      </c>
      <c r="N97" s="6">
        <v>1.9E-2</v>
      </c>
    </row>
    <row r="98" spans="1:14" ht="14.5" x14ac:dyDescent="0.35">
      <c r="A98" s="2">
        <v>39356</v>
      </c>
      <c r="B98" s="31">
        <v>1.0644810841044832</v>
      </c>
      <c r="C98" s="6">
        <v>9.3129252493302008</v>
      </c>
      <c r="D98" s="6">
        <v>8.0184057896242091</v>
      </c>
      <c r="E98" s="6">
        <v>8.7916974937999814</v>
      </c>
      <c r="F98" s="6">
        <v>4.5099965019491179</v>
      </c>
      <c r="G98" s="4">
        <v>7.0275955817391598</v>
      </c>
      <c r="H98" s="11">
        <v>1.6E-2</v>
      </c>
      <c r="I98" s="7">
        <v>1.9919999999999998E-3</v>
      </c>
      <c r="J98" s="7">
        <v>2.5706000000000003E-2</v>
      </c>
      <c r="K98" s="7">
        <f t="shared" si="1"/>
        <v>2.3714000000000002E-2</v>
      </c>
      <c r="L98" s="6">
        <v>8.6775104151132521</v>
      </c>
      <c r="M98" s="13">
        <v>0.192</v>
      </c>
      <c r="N98" s="6">
        <v>2.2499999999999999E-2</v>
      </c>
    </row>
    <row r="99" spans="1:14" ht="14.5" x14ac:dyDescent="0.35">
      <c r="A99" s="2">
        <v>39448</v>
      </c>
      <c r="B99" s="31">
        <v>1.0190103819790068</v>
      </c>
      <c r="C99" s="6">
        <v>9.3021675011890039</v>
      </c>
      <c r="D99" s="6">
        <v>7.9862486797360903</v>
      </c>
      <c r="E99" s="6">
        <v>8.7937205827863405</v>
      </c>
      <c r="F99" s="6">
        <v>4.5074649356100265</v>
      </c>
      <c r="G99" s="4">
        <v>6.9167173043916224</v>
      </c>
      <c r="H99" s="11">
        <v>1.4999999999999999E-2</v>
      </c>
      <c r="I99" s="7">
        <v>8.4363333333299997E-3</v>
      </c>
      <c r="J99" s="7">
        <v>3.47783333333E-2</v>
      </c>
      <c r="K99" s="7">
        <f t="shared" si="1"/>
        <v>2.6341999999970001E-2</v>
      </c>
      <c r="L99" s="6">
        <v>8.5248032966970779</v>
      </c>
      <c r="M99" s="13">
        <v>0.32200000000000001</v>
      </c>
      <c r="N99" s="6">
        <v>3.0899999999999997E-2</v>
      </c>
    </row>
    <row r="100" spans="1:14" ht="14.5" x14ac:dyDescent="0.35">
      <c r="A100" s="2">
        <v>39539</v>
      </c>
      <c r="B100" s="31">
        <v>1.0308498252203999</v>
      </c>
      <c r="C100" s="6">
        <v>9.2967654460984175</v>
      </c>
      <c r="D100" s="6">
        <v>7.9704426021411159</v>
      </c>
      <c r="E100" s="6">
        <v>8.7935728054737012</v>
      </c>
      <c r="F100" s="6">
        <v>4.5002109969850759</v>
      </c>
      <c r="G100" s="4">
        <v>6.9172724800680596</v>
      </c>
      <c r="H100" s="11">
        <v>2.2000000000000002E-2</v>
      </c>
      <c r="I100" s="7">
        <v>6.2856666666700001E-3</v>
      </c>
      <c r="J100" s="7">
        <v>3.2147999999999996E-2</v>
      </c>
      <c r="K100" s="7">
        <f t="shared" si="1"/>
        <v>2.5862333333329997E-2</v>
      </c>
      <c r="L100" s="6">
        <v>8.33340501986555</v>
      </c>
      <c r="M100" s="13">
        <v>0.55399999999999994</v>
      </c>
      <c r="N100" s="6">
        <v>3.1E-2</v>
      </c>
    </row>
    <row r="101" spans="1:14" ht="14.5" x14ac:dyDescent="0.35">
      <c r="A101" s="2">
        <v>39630</v>
      </c>
      <c r="B101" s="31">
        <v>1.0464224092948795</v>
      </c>
      <c r="C101" s="6">
        <v>9.2842168239280767</v>
      </c>
      <c r="D101" s="6">
        <v>7.9384642371224237</v>
      </c>
      <c r="E101" s="6">
        <v>8.7864653232978114</v>
      </c>
      <c r="F101" s="6">
        <v>4.4865744626130031</v>
      </c>
      <c r="G101" s="4">
        <v>6.8113644268361035</v>
      </c>
      <c r="H101" s="11">
        <v>0.03</v>
      </c>
      <c r="I101" s="7">
        <v>1.24036666667E-2</v>
      </c>
      <c r="J101" s="7">
        <v>4.0180999999999994E-2</v>
      </c>
      <c r="K101" s="7">
        <f t="shared" si="1"/>
        <v>2.7777333333299993E-2</v>
      </c>
      <c r="L101" s="6">
        <v>8.4557990527256539</v>
      </c>
      <c r="M101" s="13">
        <v>0.57600000000000007</v>
      </c>
      <c r="N101" s="6">
        <v>3.3399999999999999E-2</v>
      </c>
    </row>
    <row r="102" spans="1:14" ht="14.5" x14ac:dyDescent="0.35">
      <c r="A102" s="2">
        <v>39722</v>
      </c>
      <c r="B102" s="31">
        <v>1.0499478123742756</v>
      </c>
      <c r="C102" s="6">
        <v>9.27634776800633</v>
      </c>
      <c r="D102" s="6">
        <v>7.8479425576714306</v>
      </c>
      <c r="E102" s="6">
        <v>8.7785594441661061</v>
      </c>
      <c r="F102" s="6">
        <v>4.4580916445499348</v>
      </c>
      <c r="G102" s="4">
        <v>6.5042331634184478</v>
      </c>
      <c r="H102" s="11">
        <v>1.3000000000000001E-2</v>
      </c>
      <c r="I102" s="7">
        <v>2.8744000000000002E-2</v>
      </c>
      <c r="J102" s="7">
        <v>7.437166666669999E-2</v>
      </c>
      <c r="K102" s="7">
        <f t="shared" si="1"/>
        <v>4.5627666666699984E-2</v>
      </c>
      <c r="L102" s="6">
        <v>8.0364757595702159</v>
      </c>
      <c r="M102" s="13">
        <v>0.83599999999999997</v>
      </c>
      <c r="N102" s="6">
        <v>5.5899999999999998E-2</v>
      </c>
    </row>
    <row r="103" spans="1:14" ht="14.5" x14ac:dyDescent="0.35">
      <c r="A103" s="2">
        <v>39814</v>
      </c>
      <c r="B103" s="31">
        <v>1.0960351860372857</v>
      </c>
      <c r="C103" s="6">
        <v>9.2700392209424063</v>
      </c>
      <c r="D103" s="6">
        <v>7.7671426301857318</v>
      </c>
      <c r="E103" s="6">
        <v>8.7739200997888354</v>
      </c>
      <c r="F103" s="6">
        <v>4.4308032214629716</v>
      </c>
      <c r="G103" s="4">
        <v>6.3923605267461383</v>
      </c>
      <c r="H103" s="11">
        <v>0</v>
      </c>
      <c r="I103" s="7">
        <v>2.6243333333299999E-2</v>
      </c>
      <c r="J103" s="7">
        <v>6.2236E-2</v>
      </c>
      <c r="K103" s="7">
        <f t="shared" si="1"/>
        <v>3.59926666667E-2</v>
      </c>
      <c r="L103" s="6">
        <v>7.6860219016765745</v>
      </c>
      <c r="M103" s="13">
        <v>0.64200000000000002</v>
      </c>
      <c r="N103" s="6">
        <v>5.4800000000000001E-2</v>
      </c>
    </row>
    <row r="104" spans="1:14" ht="14.5" x14ac:dyDescent="0.35">
      <c r="A104" s="2">
        <v>39904</v>
      </c>
      <c r="B104" s="31">
        <v>1.1786077943371092</v>
      </c>
      <c r="C104" s="6">
        <v>9.2595872800936494</v>
      </c>
      <c r="D104" s="6">
        <v>7.7224157578881112</v>
      </c>
      <c r="E104" s="6">
        <v>8.7672730696816128</v>
      </c>
      <c r="F104" s="6">
        <v>4.4065903041921493</v>
      </c>
      <c r="G104" s="4">
        <v>6.4824715205982235</v>
      </c>
      <c r="H104" s="11">
        <v>-6.0000000000000001E-3</v>
      </c>
      <c r="I104" s="7">
        <v>1.3635999999999999E-2</v>
      </c>
      <c r="J104" s="7">
        <v>4.7369000000000001E-2</v>
      </c>
      <c r="K104" s="7">
        <f t="shared" si="1"/>
        <v>3.3732999999999999E-2</v>
      </c>
      <c r="L104" s="6">
        <v>8.0693099834252209</v>
      </c>
      <c r="M104" s="13">
        <v>0.39600000000000002</v>
      </c>
      <c r="N104" s="6">
        <v>4.6699999999999998E-2</v>
      </c>
    </row>
    <row r="105" spans="1:14" ht="14.5" x14ac:dyDescent="0.35">
      <c r="A105" s="2">
        <v>39995</v>
      </c>
      <c r="B105" s="31">
        <v>1.1816060044940473</v>
      </c>
      <c r="C105" s="6">
        <v>9.2522870730687181</v>
      </c>
      <c r="D105" s="6">
        <v>7.7316021994156126</v>
      </c>
      <c r="E105" s="6">
        <v>8.7660159708062917</v>
      </c>
      <c r="F105" s="6">
        <v>4.3918175548357876</v>
      </c>
      <c r="G105" s="4">
        <v>6.582858186185816</v>
      </c>
      <c r="H105" s="11">
        <v>4.0000000000000001E-3</v>
      </c>
      <c r="I105" s="7">
        <v>5.0700000000000007E-4</v>
      </c>
      <c r="J105" s="7">
        <v>3.24466666667E-2</v>
      </c>
      <c r="K105" s="7">
        <f t="shared" si="1"/>
        <v>3.1939666666699999E-2</v>
      </c>
      <c r="L105" s="6">
        <v>8.218031769941037</v>
      </c>
      <c r="M105" s="13">
        <v>0.315</v>
      </c>
      <c r="N105" s="6">
        <v>3.1400000000000004E-2</v>
      </c>
    </row>
    <row r="106" spans="1:14" ht="14.5" x14ac:dyDescent="0.35">
      <c r="A106" s="2">
        <v>40087</v>
      </c>
      <c r="B106" s="31">
        <v>1.1988051641516606</v>
      </c>
      <c r="C106" s="6">
        <v>9.2548660214932799</v>
      </c>
      <c r="D106" s="6">
        <v>7.7727285583533519</v>
      </c>
      <c r="E106" s="6">
        <v>8.765154827882025</v>
      </c>
      <c r="F106" s="6">
        <v>4.3896165223645074</v>
      </c>
      <c r="G106" s="4">
        <v>6.6611287292541483</v>
      </c>
      <c r="H106" s="11">
        <v>1.3999999999999999E-2</v>
      </c>
      <c r="I106" s="7">
        <v>-2.6740000000000002E-3</v>
      </c>
      <c r="J106" s="7">
        <v>2.6837E-2</v>
      </c>
      <c r="K106" s="7">
        <f t="shared" si="1"/>
        <v>2.9510999999999999E-2</v>
      </c>
      <c r="L106" s="6">
        <v>8.1687079241717768</v>
      </c>
      <c r="M106" s="13">
        <v>0.14000000000000001</v>
      </c>
      <c r="N106" s="6">
        <v>2.87E-2</v>
      </c>
    </row>
    <row r="107" spans="1:14" ht="14.5" x14ac:dyDescent="0.35">
      <c r="A107" s="2">
        <v>40179</v>
      </c>
      <c r="B107" s="31">
        <v>1.1577484313851418</v>
      </c>
      <c r="C107" s="6">
        <v>9.2572744531504085</v>
      </c>
      <c r="D107" s="6">
        <v>7.7970154368130524</v>
      </c>
      <c r="E107" s="6">
        <v>8.7684268476490548</v>
      </c>
      <c r="F107" s="6">
        <v>4.3887284229316386</v>
      </c>
      <c r="G107" s="4">
        <v>6.6854670634354374</v>
      </c>
      <c r="H107" s="11">
        <v>0.01</v>
      </c>
      <c r="I107" s="7">
        <v>-1.2296666666699999E-3</v>
      </c>
      <c r="J107" s="7">
        <v>2.3414666666700001E-2</v>
      </c>
      <c r="K107" s="7">
        <f t="shared" si="1"/>
        <v>2.4644333333370003E-2</v>
      </c>
      <c r="L107" s="6">
        <v>8.3477088144235818</v>
      </c>
      <c r="M107" s="13">
        <v>-5.5E-2</v>
      </c>
      <c r="N107" s="6">
        <v>2.5699999999999997E-2</v>
      </c>
    </row>
    <row r="108" spans="1:14" ht="14.5" x14ac:dyDescent="0.35">
      <c r="A108" s="2">
        <v>40269</v>
      </c>
      <c r="B108" s="31">
        <v>1.1356877344465921</v>
      </c>
      <c r="C108" s="6">
        <v>9.2672762027174507</v>
      </c>
      <c r="D108" s="6">
        <v>7.8381899863517042</v>
      </c>
      <c r="E108" s="6">
        <v>8.7719723316900531</v>
      </c>
      <c r="F108" s="6">
        <v>4.3944463583211757</v>
      </c>
      <c r="G108" s="4">
        <v>6.6935306316787688</v>
      </c>
      <c r="H108" s="11">
        <v>1.9E-2</v>
      </c>
      <c r="I108" s="7">
        <v>-1.6389999999999998E-3</v>
      </c>
      <c r="J108" s="7">
        <v>2.4420999999999998E-2</v>
      </c>
      <c r="K108" s="7">
        <f t="shared" si="1"/>
        <v>2.606E-2</v>
      </c>
      <c r="L108" s="6">
        <v>8.1934646149852952</v>
      </c>
      <c r="M108" s="13">
        <v>-7.0999999999999994E-2</v>
      </c>
      <c r="N108" s="6">
        <v>2.69E-2</v>
      </c>
    </row>
    <row r="109" spans="1:14" ht="14.5" x14ac:dyDescent="0.35">
      <c r="A109" s="2">
        <v>40360</v>
      </c>
      <c r="B109" s="31">
        <v>1.1548987235620352</v>
      </c>
      <c r="C109" s="6">
        <v>9.2705958471996919</v>
      </c>
      <c r="D109" s="6">
        <v>7.8625267539670487</v>
      </c>
      <c r="E109" s="6">
        <v>8.7733669308772857</v>
      </c>
      <c r="F109" s="6">
        <v>4.397088152517318</v>
      </c>
      <c r="G109" s="4">
        <v>6.6507265873244608</v>
      </c>
      <c r="H109" s="11">
        <v>1.2E-2</v>
      </c>
      <c r="I109" s="7">
        <v>-1.20933333333E-3</v>
      </c>
      <c r="J109" s="7">
        <v>2.5665666666700001E-2</v>
      </c>
      <c r="K109" s="7">
        <f t="shared" si="1"/>
        <v>2.687500000003E-2</v>
      </c>
      <c r="L109" s="6">
        <v>8.2342322123023024</v>
      </c>
      <c r="M109" s="13">
        <v>-8.8000000000000009E-2</v>
      </c>
      <c r="N109" s="6">
        <v>2.9900000000000003E-2</v>
      </c>
    </row>
    <row r="110" spans="1:14" ht="14.5" x14ac:dyDescent="0.35">
      <c r="A110" s="2">
        <v>40452</v>
      </c>
      <c r="B110" s="31">
        <v>1.1373623140985805</v>
      </c>
      <c r="C110" s="6">
        <v>9.2711593070070162</v>
      </c>
      <c r="D110" s="6">
        <v>7.8641768044500626</v>
      </c>
      <c r="E110" s="6">
        <v>8.7768606171592172</v>
      </c>
      <c r="F110" s="6">
        <v>4.3997169539740399</v>
      </c>
      <c r="G110" s="4">
        <v>6.7335283550964355</v>
      </c>
      <c r="H110" s="11">
        <v>2.3E-2</v>
      </c>
      <c r="I110" s="7">
        <v>-2.1503333333300003E-3</v>
      </c>
      <c r="J110" s="7">
        <v>2.3245333333299999E-2</v>
      </c>
      <c r="K110" s="7">
        <f t="shared" si="1"/>
        <v>2.5395666666629998E-2</v>
      </c>
      <c r="L110" s="6">
        <v>8.3248743217422057</v>
      </c>
      <c r="M110" s="13">
        <v>-0.105</v>
      </c>
      <c r="N110" s="6">
        <v>3.0499999999999999E-2</v>
      </c>
    </row>
    <row r="111" spans="1:14" ht="14.5" x14ac:dyDescent="0.35">
      <c r="A111" s="2">
        <v>40544</v>
      </c>
      <c r="B111" s="31">
        <v>1.1243489396878081</v>
      </c>
      <c r="C111" s="6">
        <v>9.2645011913711279</v>
      </c>
      <c r="D111" s="6">
        <v>7.8555429896802451</v>
      </c>
      <c r="E111" s="6">
        <v>8.7822749119037447</v>
      </c>
      <c r="F111" s="6">
        <v>4.4012090935662593</v>
      </c>
      <c r="G111" s="4">
        <v>6.8051546750446308</v>
      </c>
      <c r="H111" s="11">
        <v>2.2000000000000002E-2</v>
      </c>
      <c r="I111" s="7">
        <v>-1.7310000000000001E-3</v>
      </c>
      <c r="J111" s="7">
        <v>2.0125666666700001E-2</v>
      </c>
      <c r="K111" s="7">
        <f t="shared" si="1"/>
        <v>2.1856666666700001E-2</v>
      </c>
      <c r="L111" s="6">
        <v>8.3606029917502092</v>
      </c>
      <c r="M111" s="13">
        <v>-0.105</v>
      </c>
      <c r="N111" s="6">
        <v>2.63E-2</v>
      </c>
    </row>
    <row r="112" spans="1:14" ht="14.5" x14ac:dyDescent="0.35">
      <c r="A112" s="2">
        <v>40634</v>
      </c>
      <c r="B112" s="31">
        <v>1.1122259852818042</v>
      </c>
      <c r="C112" s="6">
        <v>9.2675259674759367</v>
      </c>
      <c r="D112" s="6">
        <v>7.8766914417893323</v>
      </c>
      <c r="E112" s="6">
        <v>8.7846003694264088</v>
      </c>
      <c r="F112" s="6">
        <v>4.406505270778287</v>
      </c>
      <c r="G112" s="4">
        <v>6.806113636159286</v>
      </c>
      <c r="H112" s="11">
        <v>2.7000000000000003E-2</v>
      </c>
      <c r="I112" s="7">
        <v>-1.30233333333E-3</v>
      </c>
      <c r="J112" s="7">
        <v>2.0333999999999998E-2</v>
      </c>
      <c r="K112" s="7">
        <f t="shared" si="1"/>
        <v>2.1636333333329996E-2</v>
      </c>
      <c r="L112" s="6">
        <v>8.3149407047644921</v>
      </c>
      <c r="M112" s="13">
        <v>-0.16399999999999998</v>
      </c>
      <c r="N112" s="6">
        <v>2.64E-2</v>
      </c>
    </row>
    <row r="113" spans="1:14" ht="14.5" x14ac:dyDescent="0.35">
      <c r="A113" s="2">
        <v>40725</v>
      </c>
      <c r="B113" s="31">
        <v>1.1127390744934393</v>
      </c>
      <c r="C113" s="6">
        <v>9.2663375937968109</v>
      </c>
      <c r="D113" s="6">
        <v>7.8788682600021502</v>
      </c>
      <c r="E113" s="6">
        <v>8.7848394738728217</v>
      </c>
      <c r="F113" s="6">
        <v>4.4075601184494859</v>
      </c>
      <c r="G113" s="4">
        <v>6.7253841892806223</v>
      </c>
      <c r="H113" s="11">
        <v>2.6000000000000002E-2</v>
      </c>
      <c r="I113" s="7">
        <v>5.1666666666699997E-5</v>
      </c>
      <c r="J113" s="7">
        <v>2.6645666666699999E-2</v>
      </c>
      <c r="K113" s="7">
        <f t="shared" si="1"/>
        <v>2.6594000000033299E-2</v>
      </c>
      <c r="L113" s="6">
        <v>8.0115436354493692</v>
      </c>
      <c r="M113" s="13">
        <v>-0.218</v>
      </c>
      <c r="N113" s="6">
        <v>3.04E-2</v>
      </c>
    </row>
    <row r="114" spans="1:14" ht="14.5" x14ac:dyDescent="0.35">
      <c r="A114" s="2">
        <v>40817</v>
      </c>
      <c r="B114" s="31">
        <v>1.1374151487189841</v>
      </c>
      <c r="C114" s="6">
        <v>9.2713726791504456</v>
      </c>
      <c r="D114" s="6">
        <v>7.9329146407544835</v>
      </c>
      <c r="E114" s="6">
        <v>8.7821591529673473</v>
      </c>
      <c r="F114" s="6">
        <v>4.4121363758686361</v>
      </c>
      <c r="G114" s="4">
        <v>6.7157673151307469</v>
      </c>
      <c r="H114" s="11">
        <v>6.0000000000000001E-3</v>
      </c>
      <c r="I114" s="7">
        <v>1.0973333333300001E-3</v>
      </c>
      <c r="J114" s="7">
        <v>2.8463666666699999E-2</v>
      </c>
      <c r="K114" s="7">
        <f t="shared" si="1"/>
        <v>2.7366333333369998E-2</v>
      </c>
      <c r="L114" s="6">
        <v>8.071612796336554</v>
      </c>
      <c r="M114" s="13">
        <v>-5.9000000000000004E-2</v>
      </c>
      <c r="N114" s="6">
        <v>3.2099999999999997E-2</v>
      </c>
    </row>
    <row r="115" spans="1:14" ht="14.5" x14ac:dyDescent="0.35">
      <c r="A115" s="2">
        <v>40909</v>
      </c>
      <c r="B115" s="31">
        <v>1.1661920949875122</v>
      </c>
      <c r="C115" s="6">
        <v>9.2699313119237985</v>
      </c>
      <c r="D115" s="6">
        <v>7.9505083728447641</v>
      </c>
      <c r="E115" s="6">
        <v>8.7790487716529242</v>
      </c>
      <c r="F115" s="6">
        <v>4.4142055195200847</v>
      </c>
      <c r="G115" s="4">
        <v>6.797179441082271</v>
      </c>
      <c r="H115" s="11">
        <v>2.5000000000000001E-2</v>
      </c>
      <c r="I115" s="7">
        <v>-1.4756666666700001E-3</v>
      </c>
      <c r="J115" s="7">
        <v>2.51933333333E-2</v>
      </c>
      <c r="K115" s="7">
        <f t="shared" si="1"/>
        <v>2.6668999999970001E-2</v>
      </c>
      <c r="L115" s="6">
        <v>8.4450468151973102</v>
      </c>
      <c r="M115" s="13">
        <v>5.4000000000000006E-2</v>
      </c>
      <c r="N115" s="6">
        <v>3.1600000000000003E-2</v>
      </c>
    </row>
    <row r="116" spans="1:14" ht="14.5" x14ac:dyDescent="0.35">
      <c r="A116" s="2">
        <v>41000</v>
      </c>
      <c r="B116" s="31">
        <v>1.1654970467711032</v>
      </c>
      <c r="C116" s="6">
        <v>9.2730873973043177</v>
      </c>
      <c r="D116" s="6">
        <v>7.9670349144201547</v>
      </c>
      <c r="E116" s="6">
        <v>8.7780119719440552</v>
      </c>
      <c r="F116" s="6">
        <v>4.4130545913984189</v>
      </c>
      <c r="G116" s="4">
        <v>6.7933044623633565</v>
      </c>
      <c r="H116" s="11">
        <v>1.6E-2</v>
      </c>
      <c r="I116" s="7">
        <v>-1.6659999999999999E-3</v>
      </c>
      <c r="J116" s="7">
        <v>2.6461666666700003E-2</v>
      </c>
      <c r="K116" s="7">
        <f t="shared" si="1"/>
        <v>2.8127666666700003E-2</v>
      </c>
      <c r="L116" s="6">
        <v>8.3294962119011693</v>
      </c>
      <c r="M116" s="13">
        <v>-6.9000000000000006E-2</v>
      </c>
      <c r="N116" s="6">
        <v>3.27E-2</v>
      </c>
    </row>
    <row r="117" spans="1:14" ht="14.5" x14ac:dyDescent="0.35">
      <c r="A117" s="2">
        <v>41091</v>
      </c>
      <c r="B117" s="31">
        <v>1.158875704882016</v>
      </c>
      <c r="C117" s="6">
        <v>9.2729237473896031</v>
      </c>
      <c r="D117" s="6">
        <v>7.9679944375708409</v>
      </c>
      <c r="E117" s="6">
        <v>8.7766536674449327</v>
      </c>
      <c r="F117" s="6">
        <v>4.4150121048250481</v>
      </c>
      <c r="G117" s="4">
        <v>6.8242463197758836</v>
      </c>
      <c r="H117" s="11">
        <v>2.1000000000000001E-2</v>
      </c>
      <c r="I117" s="7">
        <v>-2.60866666667E-3</v>
      </c>
      <c r="J117" s="7">
        <v>2.4695666666699999E-2</v>
      </c>
      <c r="K117" s="7">
        <f t="shared" si="1"/>
        <v>2.7304333333369998E-2</v>
      </c>
      <c r="L117" s="6">
        <v>8.3144803721731471</v>
      </c>
      <c r="M117" s="13">
        <v>-9.5000000000000001E-2</v>
      </c>
      <c r="N117" s="6">
        <v>3.2300000000000002E-2</v>
      </c>
    </row>
    <row r="118" spans="1:14" ht="14.5" x14ac:dyDescent="0.35">
      <c r="A118" s="2">
        <v>41183</v>
      </c>
      <c r="B118" s="31">
        <v>1.149707960935874</v>
      </c>
      <c r="C118" s="6">
        <v>9.2681429788728735</v>
      </c>
      <c r="D118" s="6">
        <v>7.9663751751342193</v>
      </c>
      <c r="E118" s="6">
        <v>8.7748567737427248</v>
      </c>
      <c r="F118" s="6">
        <v>4.4174111649676169</v>
      </c>
      <c r="G118" s="4">
        <v>6.8265369266621807</v>
      </c>
      <c r="H118" s="11">
        <v>2.1000000000000001E-2</v>
      </c>
      <c r="I118" s="7">
        <v>-2.27933333333E-3</v>
      </c>
      <c r="J118" s="7">
        <v>2.2321666666700001E-2</v>
      </c>
      <c r="K118" s="7">
        <f t="shared" si="1"/>
        <v>2.4601000000030002E-2</v>
      </c>
      <c r="L118" s="6">
        <v>8.3699706580099669</v>
      </c>
      <c r="M118" s="13">
        <v>-7.5999999999999998E-2</v>
      </c>
      <c r="N118" s="6">
        <v>2.87E-2</v>
      </c>
    </row>
    <row r="119" spans="1:14" ht="14.5" x14ac:dyDescent="0.35">
      <c r="A119" s="2">
        <v>41275</v>
      </c>
      <c r="B119" s="31">
        <v>1.1410657863811018</v>
      </c>
      <c r="C119" s="6">
        <v>9.2718831719906696</v>
      </c>
      <c r="D119" s="6">
        <v>7.9931201732186858</v>
      </c>
      <c r="E119" s="6">
        <v>8.7744282332699832</v>
      </c>
      <c r="F119" s="6">
        <v>4.419488828600862</v>
      </c>
      <c r="G119" s="4">
        <v>6.8851087478252104</v>
      </c>
      <c r="H119" s="11">
        <v>1.6E-2</v>
      </c>
      <c r="I119" s="7">
        <v>-1.3750000000000001E-3</v>
      </c>
      <c r="J119" s="7">
        <v>2.1031666666699998E-2</v>
      </c>
      <c r="K119" s="7">
        <f t="shared" si="1"/>
        <v>2.2406666666699999E-2</v>
      </c>
      <c r="L119" s="6">
        <v>8.4234665635598631</v>
      </c>
      <c r="M119" s="13">
        <v>-7.400000000000001E-2</v>
      </c>
      <c r="N119" s="6">
        <v>2.86E-2</v>
      </c>
    </row>
    <row r="120" spans="1:14" ht="14.5" x14ac:dyDescent="0.35">
      <c r="A120" s="2">
        <v>41365</v>
      </c>
      <c r="B120" s="31">
        <v>1.1420922254634291</v>
      </c>
      <c r="C120" s="6">
        <v>9.2725642152898757</v>
      </c>
      <c r="D120" s="6">
        <v>8.0010310616542917</v>
      </c>
      <c r="E120" s="6">
        <v>8.7740117805545079</v>
      </c>
      <c r="F120" s="6">
        <v>4.4206100763138467</v>
      </c>
      <c r="G120" s="4">
        <v>6.942789197635836</v>
      </c>
      <c r="H120" s="11">
        <v>1.2E-2</v>
      </c>
      <c r="I120" s="7">
        <v>-3.98466666667E-3</v>
      </c>
      <c r="J120" s="7">
        <v>2.0460333333299999E-2</v>
      </c>
      <c r="K120" s="7">
        <f t="shared" si="1"/>
        <v>2.4444999999969998E-2</v>
      </c>
      <c r="L120" s="6">
        <v>8.4274756769534029</v>
      </c>
      <c r="M120" s="13">
        <v>-0.191</v>
      </c>
      <c r="N120" s="6">
        <v>2.8399999999999998E-2</v>
      </c>
    </row>
    <row r="121" spans="1:14" ht="14.5" x14ac:dyDescent="0.35">
      <c r="A121" s="2">
        <v>41456</v>
      </c>
      <c r="B121" s="31">
        <v>1.1572943022839779</v>
      </c>
      <c r="C121" s="6">
        <v>9.2777545889836048</v>
      </c>
      <c r="D121" s="6">
        <v>8.0234630135451468</v>
      </c>
      <c r="E121" s="6">
        <v>8.775659270607461</v>
      </c>
      <c r="F121" s="6">
        <v>4.4234885378222355</v>
      </c>
      <c r="G121" s="4">
        <v>6.975398136122033</v>
      </c>
      <c r="H121" s="11">
        <v>1.9E-2</v>
      </c>
      <c r="I121" s="7">
        <v>-1.1743333333299999E-3</v>
      </c>
      <c r="J121" s="7">
        <v>2.0212333333300001E-2</v>
      </c>
      <c r="K121" s="7">
        <f t="shared" si="1"/>
        <v>2.138666666663E-2</v>
      </c>
      <c r="L121" s="6">
        <v>8.4489548781466475</v>
      </c>
      <c r="M121" s="13">
        <v>-0.18100000000000002</v>
      </c>
      <c r="N121" s="6">
        <v>2.69E-2</v>
      </c>
    </row>
    <row r="122" spans="1:14" ht="14.5" x14ac:dyDescent="0.35">
      <c r="A122" s="2">
        <v>41548</v>
      </c>
      <c r="B122" s="31">
        <v>1.1849894069829463</v>
      </c>
      <c r="C122" s="6">
        <v>9.2845863467495473</v>
      </c>
      <c r="D122" s="6">
        <v>8.0337488921565079</v>
      </c>
      <c r="E122" s="6">
        <v>8.7810537152477117</v>
      </c>
      <c r="F122" s="6">
        <v>4.4236454691084859</v>
      </c>
      <c r="G122" s="4">
        <v>7.0226126366246246</v>
      </c>
      <c r="H122" s="11">
        <v>2.4E-2</v>
      </c>
      <c r="I122" s="7">
        <v>-6.5899999999999997E-4</v>
      </c>
      <c r="J122" s="7">
        <v>1.8884666666700002E-2</v>
      </c>
      <c r="K122" s="7">
        <f t="shared" si="1"/>
        <v>1.9543666666700002E-2</v>
      </c>
      <c r="L122" s="6">
        <v>8.6512310494160065</v>
      </c>
      <c r="M122" s="13">
        <v>-8.3000000000000004E-2</v>
      </c>
      <c r="N122" s="6">
        <v>2.6099999999999998E-2</v>
      </c>
    </row>
    <row r="123" spans="1:14" ht="14.5" x14ac:dyDescent="0.35">
      <c r="A123" s="14">
        <v>41640</v>
      </c>
      <c r="B123" s="31">
        <v>1.1671315414441923</v>
      </c>
      <c r="C123" s="6">
        <v>9.2776594464456501</v>
      </c>
      <c r="D123" s="6">
        <v>8.0233333541991847</v>
      </c>
      <c r="E123" s="6">
        <v>8.7828264567782046</v>
      </c>
      <c r="F123" s="6">
        <v>4.426479045865884</v>
      </c>
      <c r="G123" s="6">
        <v>7.0496316005493673</v>
      </c>
      <c r="H123" s="8">
        <v>1.4999999999999999E-2</v>
      </c>
      <c r="I123" s="7">
        <v>-2.8156666666699997E-3</v>
      </c>
      <c r="J123" s="7">
        <v>1.7433333333300001E-2</v>
      </c>
      <c r="K123" s="7">
        <f t="shared" si="1"/>
        <v>2.0248999999969999E-2</v>
      </c>
      <c r="L123" s="6">
        <v>8.7360351402333585</v>
      </c>
      <c r="M123" s="6">
        <v>-0.13699999999999998</v>
      </c>
      <c r="N123" s="6">
        <v>2.35E-2</v>
      </c>
    </row>
    <row r="124" spans="1:14" ht="14.5" x14ac:dyDescent="0.35">
      <c r="A124" s="14">
        <v>41730</v>
      </c>
      <c r="B124" s="31">
        <v>1.1841842683166837</v>
      </c>
      <c r="C124" s="6">
        <v>9.2848607393737428</v>
      </c>
      <c r="D124" s="6">
        <v>8.0490037263741723</v>
      </c>
      <c r="E124" s="6">
        <v>8.7874473369121127</v>
      </c>
      <c r="F124" s="6">
        <v>4.4325794265927767</v>
      </c>
      <c r="G124" s="6">
        <v>7.0770371371188645</v>
      </c>
      <c r="H124" s="8">
        <v>2.5000000000000001E-2</v>
      </c>
      <c r="I124" s="7">
        <v>-3.7630000000000003E-3</v>
      </c>
      <c r="J124" s="7">
        <v>1.60413333333E-2</v>
      </c>
      <c r="K124" s="7">
        <f t="shared" si="1"/>
        <v>1.9804333333299999E-2</v>
      </c>
      <c r="L124" s="6">
        <v>8.6405697934858363</v>
      </c>
      <c r="M124" s="6">
        <v>-0.111</v>
      </c>
      <c r="N124" s="6">
        <v>2.2000000000000002E-2</v>
      </c>
    </row>
    <row r="125" spans="1:14" ht="14.5" x14ac:dyDescent="0.35">
      <c r="A125" s="14">
        <v>41821</v>
      </c>
      <c r="B125" s="31">
        <v>1.2118980335776144</v>
      </c>
      <c r="C125" s="6">
        <v>9.295065944070064</v>
      </c>
      <c r="D125" s="6">
        <v>8.0678418271434325</v>
      </c>
      <c r="E125" s="6">
        <v>8.7928225397176192</v>
      </c>
      <c r="F125" s="6">
        <v>4.4359381515557788</v>
      </c>
      <c r="G125" s="6">
        <v>7.1099580051896645</v>
      </c>
      <c r="H125" s="8">
        <v>1.9E-2</v>
      </c>
      <c r="I125" s="7">
        <v>-3.202E-3</v>
      </c>
      <c r="J125" s="7">
        <v>1.6891E-2</v>
      </c>
      <c r="K125" s="7">
        <f t="shared" si="1"/>
        <v>2.0093E-2</v>
      </c>
      <c r="L125" s="6">
        <v>8.5876978691266252</v>
      </c>
      <c r="M125" s="6">
        <v>-0.107</v>
      </c>
      <c r="N125" s="6">
        <v>2.2400000000000003E-2</v>
      </c>
    </row>
    <row r="126" spans="1:14" ht="14.5" x14ac:dyDescent="0.35">
      <c r="A126" s="14">
        <v>41913</v>
      </c>
      <c r="B126" s="31">
        <v>1.2097133802081268</v>
      </c>
      <c r="C126" s="6">
        <v>9.2985579427680296</v>
      </c>
      <c r="D126" s="6">
        <v>8.0760318556444215</v>
      </c>
      <c r="E126" s="6">
        <v>8.8003956452510366</v>
      </c>
      <c r="F126" s="6">
        <v>4.4437092538655714</v>
      </c>
      <c r="G126" s="6">
        <v>7.1245817200118502</v>
      </c>
      <c r="H126" s="8">
        <v>8.0000000000000002E-3</v>
      </c>
      <c r="I126" s="7">
        <v>-9.3433333333300006E-4</v>
      </c>
      <c r="J126" s="7">
        <v>2.0256E-2</v>
      </c>
      <c r="K126" s="7">
        <f t="shared" si="1"/>
        <v>2.1190333333332999E-2</v>
      </c>
      <c r="L126" s="6">
        <v>8.6252862426338499</v>
      </c>
      <c r="M126" s="6">
        <v>-0.105</v>
      </c>
      <c r="N126" s="6">
        <v>2.46E-2</v>
      </c>
    </row>
    <row r="127" spans="1:14" ht="14.5" x14ac:dyDescent="0.35">
      <c r="A127" s="14">
        <v>42005</v>
      </c>
      <c r="B127" s="32">
        <v>1.2208724971701312</v>
      </c>
      <c r="C127" s="6">
        <v>9.303281981490807</v>
      </c>
      <c r="D127" s="6">
        <v>8.0912523431147374</v>
      </c>
      <c r="E127" s="6">
        <v>8.8015654963882373</v>
      </c>
      <c r="F127" s="6">
        <v>4.442416165113757</v>
      </c>
      <c r="G127" s="6">
        <v>7.1493880288216047</v>
      </c>
      <c r="H127" s="8">
        <v>-3.0000000000000001E-3</v>
      </c>
      <c r="I127" s="7">
        <v>-2.8563333333299998E-3</v>
      </c>
      <c r="J127" s="7">
        <v>2.0785999999999999E-2</v>
      </c>
      <c r="K127" s="7">
        <f t="shared" si="1"/>
        <v>2.3642333333329997E-2</v>
      </c>
      <c r="L127" s="6">
        <v>8.6419518949213519</v>
      </c>
      <c r="M127" s="6">
        <v>-5.5E-2</v>
      </c>
      <c r="N127" s="6">
        <v>2.53E-2</v>
      </c>
    </row>
    <row r="128" spans="1:14" ht="14.5" x14ac:dyDescent="0.35">
      <c r="A128" s="14">
        <v>42095</v>
      </c>
      <c r="B128" s="32">
        <v>1.2341287872936133</v>
      </c>
      <c r="C128" s="6">
        <v>9.3078173057639422</v>
      </c>
      <c r="D128" s="6">
        <v>8.0963506948172448</v>
      </c>
      <c r="E128" s="6">
        <v>8.8051002283624058</v>
      </c>
      <c r="F128" s="6">
        <v>4.4452472538653742</v>
      </c>
      <c r="G128" s="6">
        <v>7.1604435412470826</v>
      </c>
      <c r="H128" s="8">
        <v>2.3E-2</v>
      </c>
      <c r="I128" s="7">
        <v>-1.7333333333300003E-4</v>
      </c>
      <c r="J128" s="7">
        <v>2.0777333333299997E-2</v>
      </c>
      <c r="K128" s="7">
        <f t="shared" si="1"/>
        <v>2.0950666666632999E-2</v>
      </c>
      <c r="L128" s="6">
        <v>8.600000418412943</v>
      </c>
      <c r="M128" s="6">
        <v>-5.2999999999999999E-2</v>
      </c>
      <c r="N128" s="6">
        <v>2.6699999999999998E-2</v>
      </c>
    </row>
    <row r="129" spans="1:14" ht="14.5" x14ac:dyDescent="0.35">
      <c r="A129" s="14">
        <v>42186</v>
      </c>
      <c r="B129" s="32">
        <v>1.2440774074739127</v>
      </c>
      <c r="C129" s="6">
        <v>9.3093055603379771</v>
      </c>
      <c r="D129" s="6">
        <v>8.1020489652332586</v>
      </c>
      <c r="E129" s="6">
        <v>8.8082764079158284</v>
      </c>
      <c r="F129" s="6">
        <v>4.442794730721741</v>
      </c>
      <c r="G129" s="6">
        <v>7.1172138853491163</v>
      </c>
      <c r="H129" s="8">
        <v>1.4999999999999999E-2</v>
      </c>
      <c r="I129" s="6">
        <v>2.7893333333300001E-3</v>
      </c>
      <c r="J129" s="6">
        <v>2.45333333333E-2</v>
      </c>
      <c r="K129" s="7">
        <f t="shared" si="1"/>
        <v>2.1743999999969999E-2</v>
      </c>
      <c r="L129" s="6">
        <v>8.6109335445842845</v>
      </c>
      <c r="M129" s="6">
        <v>-7.0000000000000007E-2</v>
      </c>
      <c r="N129" s="6">
        <v>3.0200000000000001E-2</v>
      </c>
    </row>
    <row r="130" spans="1:14" ht="14.5" x14ac:dyDescent="0.35">
      <c r="A130" s="14">
        <v>42278</v>
      </c>
      <c r="B130" s="32">
        <v>1.2291160152756431</v>
      </c>
      <c r="C130" s="6">
        <v>9.3094381465917042</v>
      </c>
      <c r="D130" s="6">
        <v>8.0984109195993224</v>
      </c>
      <c r="E130" s="6">
        <v>8.8107232606587296</v>
      </c>
      <c r="F130" s="6">
        <v>4.4472467186282865</v>
      </c>
      <c r="G130" s="6">
        <v>7.1261495295481847</v>
      </c>
      <c r="H130" s="8">
        <v>1E-3</v>
      </c>
      <c r="I130" s="6">
        <v>4.2389999999999997E-3</v>
      </c>
      <c r="J130" s="6">
        <v>2.5061666666700001E-2</v>
      </c>
      <c r="K130" s="7">
        <f t="shared" si="1"/>
        <v>2.0822666666700001E-2</v>
      </c>
      <c r="L130" s="6">
        <v>8.6293450047193083</v>
      </c>
      <c r="M130" s="6">
        <v>7.400000000000001E-2</v>
      </c>
      <c r="N130" s="6">
        <v>3.2300000000000002E-2</v>
      </c>
    </row>
    <row r="131" spans="1:14" ht="14.5" x14ac:dyDescent="0.35">
      <c r="A131" s="14">
        <v>42370</v>
      </c>
      <c r="B131" s="32">
        <v>1.2425910686642585</v>
      </c>
      <c r="C131" s="6">
        <v>9.3082047493533828</v>
      </c>
      <c r="D131" s="6">
        <v>8.0887513944612621</v>
      </c>
      <c r="E131" s="6">
        <v>8.8120706197096297</v>
      </c>
      <c r="F131" s="6">
        <v>4.4473265831008737</v>
      </c>
      <c r="G131" s="6">
        <v>7.0692786623688768</v>
      </c>
      <c r="H131" s="8">
        <v>-3.0000000000000001E-3</v>
      </c>
      <c r="I131" s="6">
        <v>6.5276666666700001E-3</v>
      </c>
      <c r="J131" s="6">
        <v>2.9255E-2</v>
      </c>
      <c r="K131" s="7">
        <f t="shared" ref="K131:K135" si="2">J131-I131</f>
        <v>2.2727333333329998E-2</v>
      </c>
      <c r="L131" s="6">
        <v>8.542972952767478</v>
      </c>
      <c r="M131" s="6">
        <v>8.199999999999999E-2</v>
      </c>
      <c r="N131" s="6">
        <v>3.39E-2</v>
      </c>
    </row>
    <row r="132" spans="1:14" ht="14.5" x14ac:dyDescent="0.35">
      <c r="A132" s="14">
        <v>42461</v>
      </c>
      <c r="B132" s="32">
        <v>1.2275560427565595</v>
      </c>
      <c r="C132" s="6">
        <v>9.3087178344281636</v>
      </c>
      <c r="D132" s="6">
        <v>8.0799467015121635</v>
      </c>
      <c r="E132" s="6">
        <v>8.8186896791323566</v>
      </c>
      <c r="F132" s="6">
        <v>4.4491874401563267</v>
      </c>
      <c r="G132" s="6">
        <v>7.1236058240851108</v>
      </c>
      <c r="H132" s="8">
        <v>2.7999999999999997E-2</v>
      </c>
      <c r="I132" s="6">
        <v>2.2499999999999999E-4</v>
      </c>
      <c r="J132" s="6">
        <v>2.3956333333300002E-2</v>
      </c>
      <c r="K132" s="7">
        <f t="shared" si="2"/>
        <v>2.3731333333300002E-2</v>
      </c>
      <c r="L132" s="6">
        <v>8.2786319954986087</v>
      </c>
      <c r="M132" s="6">
        <v>0.11599999999999999</v>
      </c>
      <c r="N132" s="6">
        <v>2.9100000000000001E-2</v>
      </c>
    </row>
    <row r="133" spans="1:14" ht="14.5" x14ac:dyDescent="0.35">
      <c r="A133" s="14">
        <v>42552</v>
      </c>
      <c r="B133" s="32">
        <v>1.2715841812022119</v>
      </c>
      <c r="C133" s="6">
        <v>9.3129387802321286</v>
      </c>
      <c r="D133" s="6">
        <v>8.0912685415246255</v>
      </c>
      <c r="E133" s="6">
        <v>8.8209455586763958</v>
      </c>
      <c r="F133" s="6">
        <v>4.4486910096017374</v>
      </c>
      <c r="G133" s="6">
        <v>7.1554655050741216</v>
      </c>
      <c r="H133" s="8">
        <v>1.4999999999999999E-2</v>
      </c>
      <c r="I133" s="6">
        <v>-1.8943333333299999E-3</v>
      </c>
      <c r="J133" s="6">
        <v>2.1084333333299999E-2</v>
      </c>
      <c r="K133" s="7">
        <f t="shared" si="2"/>
        <v>2.2978666666629999E-2</v>
      </c>
      <c r="L133" s="6">
        <v>8.4763898574726877</v>
      </c>
      <c r="M133" s="6">
        <v>8.5000000000000006E-2</v>
      </c>
      <c r="N133" s="6">
        <v>2.69E-2</v>
      </c>
    </row>
    <row r="134" spans="1:14" ht="14.5" x14ac:dyDescent="0.35">
      <c r="A134" s="14">
        <v>42644</v>
      </c>
      <c r="B134" s="32">
        <v>1.266372113094437</v>
      </c>
      <c r="C134" s="6">
        <v>9.3138977275975794</v>
      </c>
      <c r="D134" s="6">
        <v>8.1123450002502082</v>
      </c>
      <c r="E134" s="6">
        <v>8.8245988306414347</v>
      </c>
      <c r="F134" s="6">
        <v>4.4483373496972183</v>
      </c>
      <c r="G134" s="6">
        <v>7.1579170723559589</v>
      </c>
      <c r="H134" s="8">
        <v>2.1000000000000001E-2</v>
      </c>
      <c r="I134" s="6">
        <v>-4.692E-3</v>
      </c>
      <c r="J134" s="6">
        <v>1.76266666667E-2</v>
      </c>
      <c r="K134" s="7">
        <f t="shared" si="2"/>
        <v>2.2318666666700002E-2</v>
      </c>
      <c r="L134" s="6">
        <v>8.7546911100642468</v>
      </c>
      <c r="M134" s="6">
        <v>1.4999999999999999E-2</v>
      </c>
      <c r="N134" s="6">
        <v>2.5099999999999997E-2</v>
      </c>
    </row>
    <row r="135" spans="1:14" ht="14.5" x14ac:dyDescent="0.35">
      <c r="A135" s="14">
        <v>42736</v>
      </c>
      <c r="B135" s="32">
        <v>1.2538528840277359</v>
      </c>
      <c r="C135" s="6">
        <v>9.3169073334441705</v>
      </c>
      <c r="D135" s="6">
        <v>8.1182541500867131</v>
      </c>
      <c r="E135" s="6">
        <v>8.8290494485223086</v>
      </c>
      <c r="F135" s="6">
        <v>4.4533933455096957</v>
      </c>
      <c r="G135" s="6">
        <v>7.2143113788387074</v>
      </c>
      <c r="H135" s="8">
        <v>2.1000000000000001E-2</v>
      </c>
      <c r="I135" s="6">
        <v>-2.5769999999999999E-3</v>
      </c>
      <c r="J135" s="6">
        <v>1.5858666666700001E-2</v>
      </c>
      <c r="K135" s="7">
        <f t="shared" si="2"/>
        <v>1.8435666666700001E-2</v>
      </c>
      <c r="L135" s="6">
        <v>8.787118327532502</v>
      </c>
      <c r="M135" s="6">
        <v>1.3999999999999999E-2</v>
      </c>
      <c r="N135" s="6">
        <v>2.2200000000000001E-2</v>
      </c>
    </row>
    <row r="139" spans="1:14" x14ac:dyDescent="0.25">
      <c r="H139" s="6"/>
    </row>
    <row r="140" spans="1:14" ht="13" x14ac:dyDescent="0.3">
      <c r="H140" s="6"/>
      <c r="J140" s="104">
        <f>AVERAGE(J3:J135)/4</f>
        <v>5.0106365914789289E-3</v>
      </c>
    </row>
    <row r="141" spans="1:14" x14ac:dyDescent="0.25">
      <c r="H141" s="6"/>
    </row>
    <row r="142" spans="1:14" x14ac:dyDescent="0.25">
      <c r="H142" s="6"/>
    </row>
    <row r="143" spans="1:14" x14ac:dyDescent="0.25">
      <c r="H143" s="6"/>
    </row>
    <row r="144" spans="1:14" x14ac:dyDescent="0.25">
      <c r="H144" s="6"/>
    </row>
    <row r="145" spans="8:8" x14ac:dyDescent="0.25">
      <c r="H145" s="6"/>
    </row>
    <row r="146" spans="8:8" x14ac:dyDescent="0.25">
      <c r="H146" s="6"/>
    </row>
    <row r="147" spans="8:8" x14ac:dyDescent="0.25">
      <c r="H147" s="6"/>
    </row>
    <row r="148" spans="8:8" x14ac:dyDescent="0.25">
      <c r="H148" s="6"/>
    </row>
    <row r="149" spans="8:8" x14ac:dyDescent="0.25">
      <c r="H149" s="6"/>
    </row>
    <row r="150" spans="8:8" x14ac:dyDescent="0.25">
      <c r="H150" s="6"/>
    </row>
    <row r="151" spans="8:8" x14ac:dyDescent="0.25">
      <c r="H151" s="6"/>
    </row>
    <row r="152" spans="8:8" x14ac:dyDescent="0.25">
      <c r="H152" s="6"/>
    </row>
    <row r="153" spans="8:8" x14ac:dyDescent="0.25">
      <c r="H153" s="6"/>
    </row>
    <row r="154" spans="8:8" x14ac:dyDescent="0.25">
      <c r="H154" s="6"/>
    </row>
    <row r="169" spans="11:11" x14ac:dyDescent="0.25">
      <c r="K169" s="6">
        <f t="shared" ref="K169:K232" si="3">J169-I169</f>
        <v>0</v>
      </c>
    </row>
    <row r="170" spans="11:11" x14ac:dyDescent="0.25">
      <c r="K170" s="6">
        <f t="shared" si="3"/>
        <v>0</v>
      </c>
    </row>
    <row r="171" spans="11:11" x14ac:dyDescent="0.25">
      <c r="K171" s="6">
        <f t="shared" si="3"/>
        <v>0</v>
      </c>
    </row>
    <row r="172" spans="11:11" x14ac:dyDescent="0.25">
      <c r="K172" s="6">
        <f t="shared" si="3"/>
        <v>0</v>
      </c>
    </row>
    <row r="173" spans="11:11" x14ac:dyDescent="0.25">
      <c r="K173" s="6">
        <f t="shared" si="3"/>
        <v>0</v>
      </c>
    </row>
    <row r="174" spans="11:11" x14ac:dyDescent="0.25">
      <c r="K174" s="6">
        <f t="shared" si="3"/>
        <v>0</v>
      </c>
    </row>
    <row r="175" spans="11:11" x14ac:dyDescent="0.25">
      <c r="K175" s="6">
        <f t="shared" si="3"/>
        <v>0</v>
      </c>
    </row>
    <row r="176" spans="11:11" x14ac:dyDescent="0.25">
      <c r="K176" s="6">
        <f t="shared" si="3"/>
        <v>0</v>
      </c>
    </row>
    <row r="177" spans="11:11" x14ac:dyDescent="0.25">
      <c r="K177" s="6">
        <f t="shared" si="3"/>
        <v>0</v>
      </c>
    </row>
    <row r="178" spans="11:11" x14ac:dyDescent="0.25">
      <c r="K178" s="6">
        <f t="shared" si="3"/>
        <v>0</v>
      </c>
    </row>
    <row r="179" spans="11:11" x14ac:dyDescent="0.25">
      <c r="K179" s="6">
        <f t="shared" si="3"/>
        <v>0</v>
      </c>
    </row>
    <row r="180" spans="11:11" x14ac:dyDescent="0.25">
      <c r="K180" s="6">
        <f t="shared" si="3"/>
        <v>0</v>
      </c>
    </row>
    <row r="181" spans="11:11" x14ac:dyDescent="0.25">
      <c r="K181" s="6">
        <f t="shared" si="3"/>
        <v>0</v>
      </c>
    </row>
    <row r="182" spans="11:11" x14ac:dyDescent="0.25">
      <c r="K182" s="6">
        <f t="shared" si="3"/>
        <v>0</v>
      </c>
    </row>
    <row r="183" spans="11:11" x14ac:dyDescent="0.25">
      <c r="K183" s="6">
        <f t="shared" si="3"/>
        <v>0</v>
      </c>
    </row>
    <row r="184" spans="11:11" x14ac:dyDescent="0.25">
      <c r="K184" s="6">
        <f t="shared" si="3"/>
        <v>0</v>
      </c>
    </row>
    <row r="185" spans="11:11" x14ac:dyDescent="0.25">
      <c r="K185" s="6">
        <f t="shared" si="3"/>
        <v>0</v>
      </c>
    </row>
    <row r="186" spans="11:11" x14ac:dyDescent="0.25">
      <c r="K186" s="6">
        <f t="shared" si="3"/>
        <v>0</v>
      </c>
    </row>
    <row r="187" spans="11:11" x14ac:dyDescent="0.25">
      <c r="K187" s="6">
        <f t="shared" si="3"/>
        <v>0</v>
      </c>
    </row>
    <row r="188" spans="11:11" x14ac:dyDescent="0.25">
      <c r="K188" s="6">
        <f t="shared" si="3"/>
        <v>0</v>
      </c>
    </row>
    <row r="189" spans="11:11" x14ac:dyDescent="0.25">
      <c r="K189" s="6">
        <f t="shared" si="3"/>
        <v>0</v>
      </c>
    </row>
    <row r="190" spans="11:11" x14ac:dyDescent="0.25">
      <c r="K190" s="6">
        <f t="shared" si="3"/>
        <v>0</v>
      </c>
    </row>
    <row r="191" spans="11:11" x14ac:dyDescent="0.25">
      <c r="K191" s="6">
        <f t="shared" si="3"/>
        <v>0</v>
      </c>
    </row>
    <row r="192" spans="11:11" x14ac:dyDescent="0.25">
      <c r="K192" s="6">
        <f t="shared" si="3"/>
        <v>0</v>
      </c>
    </row>
    <row r="193" spans="11:11" x14ac:dyDescent="0.25">
      <c r="K193" s="6">
        <f t="shared" si="3"/>
        <v>0</v>
      </c>
    </row>
    <row r="194" spans="11:11" x14ac:dyDescent="0.25">
      <c r="K194" s="6">
        <f t="shared" si="3"/>
        <v>0</v>
      </c>
    </row>
    <row r="195" spans="11:11" x14ac:dyDescent="0.25">
      <c r="K195" s="6">
        <f t="shared" si="3"/>
        <v>0</v>
      </c>
    </row>
    <row r="196" spans="11:11" x14ac:dyDescent="0.25">
      <c r="K196" s="6">
        <f t="shared" si="3"/>
        <v>0</v>
      </c>
    </row>
    <row r="197" spans="11:11" x14ac:dyDescent="0.25">
      <c r="K197" s="6">
        <f t="shared" si="3"/>
        <v>0</v>
      </c>
    </row>
    <row r="198" spans="11:11" x14ac:dyDescent="0.25">
      <c r="K198" s="6">
        <f t="shared" si="3"/>
        <v>0</v>
      </c>
    </row>
    <row r="199" spans="11:11" x14ac:dyDescent="0.25">
      <c r="K199" s="6">
        <f t="shared" si="3"/>
        <v>0</v>
      </c>
    </row>
    <row r="200" spans="11:11" x14ac:dyDescent="0.25">
      <c r="K200" s="6">
        <f t="shared" si="3"/>
        <v>0</v>
      </c>
    </row>
    <row r="201" spans="11:11" x14ac:dyDescent="0.25">
      <c r="K201" s="6">
        <f t="shared" si="3"/>
        <v>0</v>
      </c>
    </row>
    <row r="202" spans="11:11" x14ac:dyDescent="0.25">
      <c r="K202" s="6">
        <f t="shared" si="3"/>
        <v>0</v>
      </c>
    </row>
    <row r="203" spans="11:11" x14ac:dyDescent="0.25">
      <c r="K203" s="6">
        <f t="shared" si="3"/>
        <v>0</v>
      </c>
    </row>
    <row r="204" spans="11:11" x14ac:dyDescent="0.25">
      <c r="K204" s="6">
        <f t="shared" si="3"/>
        <v>0</v>
      </c>
    </row>
    <row r="205" spans="11:11" x14ac:dyDescent="0.25">
      <c r="K205" s="6">
        <f t="shared" si="3"/>
        <v>0</v>
      </c>
    </row>
    <row r="206" spans="11:11" x14ac:dyDescent="0.25">
      <c r="K206" s="6">
        <f t="shared" si="3"/>
        <v>0</v>
      </c>
    </row>
    <row r="207" spans="11:11" x14ac:dyDescent="0.25">
      <c r="K207" s="6">
        <f t="shared" si="3"/>
        <v>0</v>
      </c>
    </row>
    <row r="208" spans="11:11" x14ac:dyDescent="0.25">
      <c r="K208" s="6">
        <f t="shared" si="3"/>
        <v>0</v>
      </c>
    </row>
    <row r="209" spans="11:11" x14ac:dyDescent="0.25">
      <c r="K209" s="6">
        <f t="shared" si="3"/>
        <v>0</v>
      </c>
    </row>
    <row r="210" spans="11:11" x14ac:dyDescent="0.25">
      <c r="K210" s="6">
        <f t="shared" si="3"/>
        <v>0</v>
      </c>
    </row>
    <row r="211" spans="11:11" x14ac:dyDescent="0.25">
      <c r="K211" s="6">
        <f t="shared" si="3"/>
        <v>0</v>
      </c>
    </row>
    <row r="212" spans="11:11" x14ac:dyDescent="0.25">
      <c r="K212" s="6">
        <f t="shared" si="3"/>
        <v>0</v>
      </c>
    </row>
    <row r="213" spans="11:11" x14ac:dyDescent="0.25">
      <c r="K213" s="6">
        <f t="shared" si="3"/>
        <v>0</v>
      </c>
    </row>
    <row r="214" spans="11:11" x14ac:dyDescent="0.25">
      <c r="K214" s="6">
        <f t="shared" si="3"/>
        <v>0</v>
      </c>
    </row>
    <row r="215" spans="11:11" x14ac:dyDescent="0.25">
      <c r="K215" s="6">
        <f t="shared" si="3"/>
        <v>0</v>
      </c>
    </row>
    <row r="216" spans="11:11" x14ac:dyDescent="0.25">
      <c r="K216" s="6">
        <f t="shared" si="3"/>
        <v>0</v>
      </c>
    </row>
    <row r="217" spans="11:11" x14ac:dyDescent="0.25">
      <c r="K217" s="6">
        <f t="shared" si="3"/>
        <v>0</v>
      </c>
    </row>
    <row r="218" spans="11:11" x14ac:dyDescent="0.25">
      <c r="K218" s="6">
        <f t="shared" si="3"/>
        <v>0</v>
      </c>
    </row>
    <row r="219" spans="11:11" x14ac:dyDescent="0.25">
      <c r="K219" s="6">
        <f t="shared" si="3"/>
        <v>0</v>
      </c>
    </row>
    <row r="220" spans="11:11" x14ac:dyDescent="0.25">
      <c r="K220" s="6">
        <f t="shared" si="3"/>
        <v>0</v>
      </c>
    </row>
    <row r="221" spans="11:11" x14ac:dyDescent="0.25">
      <c r="K221" s="6">
        <f t="shared" si="3"/>
        <v>0</v>
      </c>
    </row>
    <row r="222" spans="11:11" x14ac:dyDescent="0.25">
      <c r="K222" s="6">
        <f t="shared" si="3"/>
        <v>0</v>
      </c>
    </row>
    <row r="223" spans="11:11" x14ac:dyDescent="0.25">
      <c r="K223" s="6">
        <f t="shared" si="3"/>
        <v>0</v>
      </c>
    </row>
    <row r="224" spans="11:11" x14ac:dyDescent="0.25">
      <c r="K224" s="6">
        <f t="shared" si="3"/>
        <v>0</v>
      </c>
    </row>
    <row r="225" spans="11:11" x14ac:dyDescent="0.25">
      <c r="K225" s="6">
        <f t="shared" si="3"/>
        <v>0</v>
      </c>
    </row>
    <row r="226" spans="11:11" x14ac:dyDescent="0.25">
      <c r="K226" s="6">
        <f t="shared" si="3"/>
        <v>0</v>
      </c>
    </row>
    <row r="227" spans="11:11" x14ac:dyDescent="0.25">
      <c r="K227" s="6">
        <f t="shared" si="3"/>
        <v>0</v>
      </c>
    </row>
    <row r="228" spans="11:11" x14ac:dyDescent="0.25">
      <c r="K228" s="6">
        <f t="shared" si="3"/>
        <v>0</v>
      </c>
    </row>
    <row r="229" spans="11:11" x14ac:dyDescent="0.25">
      <c r="K229" s="6">
        <f t="shared" si="3"/>
        <v>0</v>
      </c>
    </row>
    <row r="230" spans="11:11" x14ac:dyDescent="0.25">
      <c r="K230" s="6">
        <f t="shared" si="3"/>
        <v>0</v>
      </c>
    </row>
    <row r="231" spans="11:11" x14ac:dyDescent="0.25">
      <c r="K231" s="6">
        <f t="shared" si="3"/>
        <v>0</v>
      </c>
    </row>
    <row r="232" spans="11:11" x14ac:dyDescent="0.25">
      <c r="K232" s="6">
        <f t="shared" si="3"/>
        <v>0</v>
      </c>
    </row>
    <row r="233" spans="11:11" x14ac:dyDescent="0.25">
      <c r="K233" s="6">
        <f t="shared" ref="K233:K296" si="4">J233-I233</f>
        <v>0</v>
      </c>
    </row>
    <row r="234" spans="11:11" x14ac:dyDescent="0.25">
      <c r="K234" s="6">
        <f t="shared" si="4"/>
        <v>0</v>
      </c>
    </row>
    <row r="235" spans="11:11" x14ac:dyDescent="0.25">
      <c r="K235" s="6">
        <f t="shared" si="4"/>
        <v>0</v>
      </c>
    </row>
    <row r="236" spans="11:11" x14ac:dyDescent="0.25">
      <c r="K236" s="6">
        <f t="shared" si="4"/>
        <v>0</v>
      </c>
    </row>
    <row r="237" spans="11:11" x14ac:dyDescent="0.25">
      <c r="K237" s="6">
        <f t="shared" si="4"/>
        <v>0</v>
      </c>
    </row>
    <row r="238" spans="11:11" x14ac:dyDescent="0.25">
      <c r="K238" s="6">
        <f t="shared" si="4"/>
        <v>0</v>
      </c>
    </row>
    <row r="239" spans="11:11" x14ac:dyDescent="0.25">
      <c r="K239" s="6">
        <f t="shared" si="4"/>
        <v>0</v>
      </c>
    </row>
    <row r="240" spans="11:11" x14ac:dyDescent="0.25">
      <c r="K240" s="6">
        <f t="shared" si="4"/>
        <v>0</v>
      </c>
    </row>
    <row r="241" spans="11:11" x14ac:dyDescent="0.25">
      <c r="K241" s="6">
        <f t="shared" si="4"/>
        <v>0</v>
      </c>
    </row>
    <row r="242" spans="11:11" x14ac:dyDescent="0.25">
      <c r="K242" s="6">
        <f t="shared" si="4"/>
        <v>0</v>
      </c>
    </row>
    <row r="243" spans="11:11" x14ac:dyDescent="0.25">
      <c r="K243" s="6">
        <f t="shared" si="4"/>
        <v>0</v>
      </c>
    </row>
    <row r="244" spans="11:11" x14ac:dyDescent="0.25">
      <c r="K244" s="6">
        <f t="shared" si="4"/>
        <v>0</v>
      </c>
    </row>
    <row r="245" spans="11:11" x14ac:dyDescent="0.25">
      <c r="K245" s="6">
        <f t="shared" si="4"/>
        <v>0</v>
      </c>
    </row>
    <row r="246" spans="11:11" x14ac:dyDescent="0.25">
      <c r="K246" s="6">
        <f t="shared" si="4"/>
        <v>0</v>
      </c>
    </row>
    <row r="247" spans="11:11" x14ac:dyDescent="0.25">
      <c r="K247" s="6">
        <f t="shared" si="4"/>
        <v>0</v>
      </c>
    </row>
    <row r="248" spans="11:11" x14ac:dyDescent="0.25">
      <c r="K248" s="6">
        <f t="shared" si="4"/>
        <v>0</v>
      </c>
    </row>
    <row r="249" spans="11:11" x14ac:dyDescent="0.25">
      <c r="K249" s="6">
        <f t="shared" si="4"/>
        <v>0</v>
      </c>
    </row>
    <row r="250" spans="11:11" x14ac:dyDescent="0.25">
      <c r="K250" s="6">
        <f t="shared" si="4"/>
        <v>0</v>
      </c>
    </row>
    <row r="251" spans="11:11" x14ac:dyDescent="0.25">
      <c r="K251" s="6">
        <f t="shared" si="4"/>
        <v>0</v>
      </c>
    </row>
    <row r="252" spans="11:11" x14ac:dyDescent="0.25">
      <c r="K252" s="6">
        <f t="shared" si="4"/>
        <v>0</v>
      </c>
    </row>
    <row r="253" spans="11:11" x14ac:dyDescent="0.25">
      <c r="K253" s="6">
        <f t="shared" si="4"/>
        <v>0</v>
      </c>
    </row>
    <row r="254" spans="11:11" x14ac:dyDescent="0.25">
      <c r="K254" s="6">
        <f t="shared" si="4"/>
        <v>0</v>
      </c>
    </row>
    <row r="255" spans="11:11" x14ac:dyDescent="0.25">
      <c r="K255" s="6">
        <f t="shared" si="4"/>
        <v>0</v>
      </c>
    </row>
    <row r="256" spans="11:11" x14ac:dyDescent="0.25">
      <c r="K256" s="6">
        <f t="shared" si="4"/>
        <v>0</v>
      </c>
    </row>
    <row r="257" spans="11:11" x14ac:dyDescent="0.25">
      <c r="K257" s="6">
        <f t="shared" si="4"/>
        <v>0</v>
      </c>
    </row>
    <row r="258" spans="11:11" x14ac:dyDescent="0.25">
      <c r="K258" s="6">
        <f t="shared" si="4"/>
        <v>0</v>
      </c>
    </row>
    <row r="259" spans="11:11" x14ac:dyDescent="0.25">
      <c r="K259" s="6">
        <f t="shared" si="4"/>
        <v>0</v>
      </c>
    </row>
    <row r="260" spans="11:11" x14ac:dyDescent="0.25">
      <c r="K260" s="6">
        <f t="shared" si="4"/>
        <v>0</v>
      </c>
    </row>
    <row r="261" spans="11:11" x14ac:dyDescent="0.25">
      <c r="K261" s="6">
        <f t="shared" si="4"/>
        <v>0</v>
      </c>
    </row>
    <row r="262" spans="11:11" x14ac:dyDescent="0.25">
      <c r="K262" s="6">
        <f t="shared" si="4"/>
        <v>0</v>
      </c>
    </row>
    <row r="263" spans="11:11" x14ac:dyDescent="0.25">
      <c r="K263" s="6">
        <f t="shared" si="4"/>
        <v>0</v>
      </c>
    </row>
    <row r="264" spans="11:11" x14ac:dyDescent="0.25">
      <c r="K264" s="6">
        <f t="shared" si="4"/>
        <v>0</v>
      </c>
    </row>
    <row r="265" spans="11:11" x14ac:dyDescent="0.25">
      <c r="K265" s="6">
        <f t="shared" si="4"/>
        <v>0</v>
      </c>
    </row>
    <row r="266" spans="11:11" x14ac:dyDescent="0.25">
      <c r="K266" s="6">
        <f t="shared" si="4"/>
        <v>0</v>
      </c>
    </row>
    <row r="267" spans="11:11" x14ac:dyDescent="0.25">
      <c r="K267" s="6">
        <f t="shared" si="4"/>
        <v>0</v>
      </c>
    </row>
    <row r="268" spans="11:11" x14ac:dyDescent="0.25">
      <c r="K268" s="6">
        <f t="shared" si="4"/>
        <v>0</v>
      </c>
    </row>
    <row r="269" spans="11:11" x14ac:dyDescent="0.25">
      <c r="K269" s="6">
        <f t="shared" si="4"/>
        <v>0</v>
      </c>
    </row>
    <row r="270" spans="11:11" x14ac:dyDescent="0.25">
      <c r="K270" s="6">
        <f t="shared" si="4"/>
        <v>0</v>
      </c>
    </row>
    <row r="271" spans="11:11" x14ac:dyDescent="0.25">
      <c r="K271" s="6">
        <f t="shared" si="4"/>
        <v>0</v>
      </c>
    </row>
    <row r="272" spans="11:11" x14ac:dyDescent="0.25">
      <c r="K272" s="6">
        <f t="shared" si="4"/>
        <v>0</v>
      </c>
    </row>
    <row r="273" spans="11:11" x14ac:dyDescent="0.25">
      <c r="K273" s="6">
        <f t="shared" si="4"/>
        <v>0</v>
      </c>
    </row>
    <row r="274" spans="11:11" x14ac:dyDescent="0.25">
      <c r="K274" s="6">
        <f t="shared" si="4"/>
        <v>0</v>
      </c>
    </row>
    <row r="275" spans="11:11" x14ac:dyDescent="0.25">
      <c r="K275" s="6">
        <f t="shared" si="4"/>
        <v>0</v>
      </c>
    </row>
    <row r="276" spans="11:11" x14ac:dyDescent="0.25">
      <c r="K276" s="6">
        <f t="shared" si="4"/>
        <v>0</v>
      </c>
    </row>
    <row r="277" spans="11:11" x14ac:dyDescent="0.25">
      <c r="K277" s="6">
        <f t="shared" si="4"/>
        <v>0</v>
      </c>
    </row>
    <row r="278" spans="11:11" x14ac:dyDescent="0.25">
      <c r="K278" s="6">
        <f t="shared" si="4"/>
        <v>0</v>
      </c>
    </row>
    <row r="279" spans="11:11" x14ac:dyDescent="0.25">
      <c r="K279" s="6">
        <f t="shared" si="4"/>
        <v>0</v>
      </c>
    </row>
    <row r="280" spans="11:11" x14ac:dyDescent="0.25">
      <c r="K280" s="6">
        <f t="shared" si="4"/>
        <v>0</v>
      </c>
    </row>
    <row r="281" spans="11:11" x14ac:dyDescent="0.25">
      <c r="K281" s="6">
        <f t="shared" si="4"/>
        <v>0</v>
      </c>
    </row>
    <row r="282" spans="11:11" x14ac:dyDescent="0.25">
      <c r="K282" s="6">
        <f t="shared" si="4"/>
        <v>0</v>
      </c>
    </row>
    <row r="283" spans="11:11" x14ac:dyDescent="0.25">
      <c r="K283" s="6">
        <f t="shared" si="4"/>
        <v>0</v>
      </c>
    </row>
    <row r="284" spans="11:11" x14ac:dyDescent="0.25">
      <c r="K284" s="6">
        <f t="shared" si="4"/>
        <v>0</v>
      </c>
    </row>
    <row r="285" spans="11:11" x14ac:dyDescent="0.25">
      <c r="K285" s="6">
        <f t="shared" si="4"/>
        <v>0</v>
      </c>
    </row>
    <row r="286" spans="11:11" x14ac:dyDescent="0.25">
      <c r="K286" s="6">
        <f t="shared" si="4"/>
        <v>0</v>
      </c>
    </row>
    <row r="287" spans="11:11" x14ac:dyDescent="0.25">
      <c r="K287" s="6">
        <f t="shared" si="4"/>
        <v>0</v>
      </c>
    </row>
    <row r="288" spans="11:11" x14ac:dyDescent="0.25">
      <c r="K288" s="6">
        <f t="shared" si="4"/>
        <v>0</v>
      </c>
    </row>
    <row r="289" spans="11:11" x14ac:dyDescent="0.25">
      <c r="K289" s="6">
        <f t="shared" si="4"/>
        <v>0</v>
      </c>
    </row>
    <row r="290" spans="11:11" x14ac:dyDescent="0.25">
      <c r="K290" s="6">
        <f t="shared" si="4"/>
        <v>0</v>
      </c>
    </row>
    <row r="291" spans="11:11" x14ac:dyDescent="0.25">
      <c r="K291" s="6">
        <f t="shared" si="4"/>
        <v>0</v>
      </c>
    </row>
    <row r="292" spans="11:11" x14ac:dyDescent="0.25">
      <c r="K292" s="6">
        <f t="shared" si="4"/>
        <v>0</v>
      </c>
    </row>
    <row r="293" spans="11:11" x14ac:dyDescent="0.25">
      <c r="K293" s="6">
        <f t="shared" si="4"/>
        <v>0</v>
      </c>
    </row>
    <row r="294" spans="11:11" x14ac:dyDescent="0.25">
      <c r="K294" s="6">
        <f t="shared" si="4"/>
        <v>0</v>
      </c>
    </row>
    <row r="295" spans="11:11" x14ac:dyDescent="0.25">
      <c r="K295" s="6">
        <f t="shared" si="4"/>
        <v>0</v>
      </c>
    </row>
    <row r="296" spans="11:11" x14ac:dyDescent="0.25">
      <c r="K296" s="6">
        <f t="shared" si="4"/>
        <v>0</v>
      </c>
    </row>
    <row r="297" spans="11:11" x14ac:dyDescent="0.25">
      <c r="K297" s="6">
        <f t="shared" ref="K297:K360" si="5">J297-I297</f>
        <v>0</v>
      </c>
    </row>
    <row r="298" spans="11:11" x14ac:dyDescent="0.25">
      <c r="K298" s="6">
        <f t="shared" si="5"/>
        <v>0</v>
      </c>
    </row>
    <row r="299" spans="11:11" x14ac:dyDescent="0.25">
      <c r="K299" s="6">
        <f t="shared" si="5"/>
        <v>0</v>
      </c>
    </row>
    <row r="300" spans="11:11" x14ac:dyDescent="0.25">
      <c r="K300" s="6">
        <f t="shared" si="5"/>
        <v>0</v>
      </c>
    </row>
    <row r="301" spans="11:11" x14ac:dyDescent="0.25">
      <c r="K301" s="6">
        <f t="shared" si="5"/>
        <v>0</v>
      </c>
    </row>
    <row r="302" spans="11:11" x14ac:dyDescent="0.25">
      <c r="K302" s="6">
        <f t="shared" si="5"/>
        <v>0</v>
      </c>
    </row>
    <row r="303" spans="11:11" x14ac:dyDescent="0.25">
      <c r="K303" s="6">
        <f t="shared" si="5"/>
        <v>0</v>
      </c>
    </row>
    <row r="304" spans="11:11" x14ac:dyDescent="0.25">
      <c r="K304" s="6">
        <f t="shared" si="5"/>
        <v>0</v>
      </c>
    </row>
    <row r="305" spans="11:11" x14ac:dyDescent="0.25">
      <c r="K305" s="6">
        <f t="shared" si="5"/>
        <v>0</v>
      </c>
    </row>
    <row r="306" spans="11:11" x14ac:dyDescent="0.25">
      <c r="K306" s="6">
        <f t="shared" si="5"/>
        <v>0</v>
      </c>
    </row>
    <row r="307" spans="11:11" x14ac:dyDescent="0.25">
      <c r="K307" s="6">
        <f t="shared" si="5"/>
        <v>0</v>
      </c>
    </row>
    <row r="308" spans="11:11" x14ac:dyDescent="0.25">
      <c r="K308" s="6">
        <f t="shared" si="5"/>
        <v>0</v>
      </c>
    </row>
    <row r="309" spans="11:11" x14ac:dyDescent="0.25">
      <c r="K309" s="6">
        <f t="shared" si="5"/>
        <v>0</v>
      </c>
    </row>
    <row r="310" spans="11:11" x14ac:dyDescent="0.25">
      <c r="K310" s="6">
        <f t="shared" si="5"/>
        <v>0</v>
      </c>
    </row>
    <row r="311" spans="11:11" x14ac:dyDescent="0.25">
      <c r="K311" s="6">
        <f t="shared" si="5"/>
        <v>0</v>
      </c>
    </row>
    <row r="312" spans="11:11" x14ac:dyDescent="0.25">
      <c r="K312" s="6">
        <f t="shared" si="5"/>
        <v>0</v>
      </c>
    </row>
    <row r="313" spans="11:11" x14ac:dyDescent="0.25">
      <c r="K313" s="6">
        <f t="shared" si="5"/>
        <v>0</v>
      </c>
    </row>
    <row r="314" spans="11:11" x14ac:dyDescent="0.25">
      <c r="K314" s="6">
        <f t="shared" si="5"/>
        <v>0</v>
      </c>
    </row>
    <row r="315" spans="11:11" x14ac:dyDescent="0.25">
      <c r="K315" s="6">
        <f t="shared" si="5"/>
        <v>0</v>
      </c>
    </row>
    <row r="316" spans="11:11" x14ac:dyDescent="0.25">
      <c r="K316" s="6">
        <f t="shared" si="5"/>
        <v>0</v>
      </c>
    </row>
    <row r="317" spans="11:11" x14ac:dyDescent="0.25">
      <c r="K317" s="6">
        <f t="shared" si="5"/>
        <v>0</v>
      </c>
    </row>
    <row r="318" spans="11:11" x14ac:dyDescent="0.25">
      <c r="K318" s="6">
        <f t="shared" si="5"/>
        <v>0</v>
      </c>
    </row>
    <row r="319" spans="11:11" x14ac:dyDescent="0.25">
      <c r="K319" s="6">
        <f t="shared" si="5"/>
        <v>0</v>
      </c>
    </row>
    <row r="320" spans="11:11" x14ac:dyDescent="0.25">
      <c r="K320" s="6">
        <f t="shared" si="5"/>
        <v>0</v>
      </c>
    </row>
    <row r="321" spans="11:11" x14ac:dyDescent="0.25">
      <c r="K321" s="6">
        <f t="shared" si="5"/>
        <v>0</v>
      </c>
    </row>
    <row r="322" spans="11:11" x14ac:dyDescent="0.25">
      <c r="K322" s="6">
        <f t="shared" si="5"/>
        <v>0</v>
      </c>
    </row>
    <row r="323" spans="11:11" x14ac:dyDescent="0.25">
      <c r="K323" s="6">
        <f t="shared" si="5"/>
        <v>0</v>
      </c>
    </row>
    <row r="324" spans="11:11" x14ac:dyDescent="0.25">
      <c r="K324" s="6">
        <f t="shared" si="5"/>
        <v>0</v>
      </c>
    </row>
    <row r="325" spans="11:11" x14ac:dyDescent="0.25">
      <c r="K325" s="6">
        <f t="shared" si="5"/>
        <v>0</v>
      </c>
    </row>
    <row r="326" spans="11:11" x14ac:dyDescent="0.25">
      <c r="K326" s="6">
        <f t="shared" si="5"/>
        <v>0</v>
      </c>
    </row>
    <row r="327" spans="11:11" x14ac:dyDescent="0.25">
      <c r="K327" s="6">
        <f t="shared" si="5"/>
        <v>0</v>
      </c>
    </row>
    <row r="328" spans="11:11" x14ac:dyDescent="0.25">
      <c r="K328" s="6">
        <f t="shared" si="5"/>
        <v>0</v>
      </c>
    </row>
    <row r="329" spans="11:11" x14ac:dyDescent="0.25">
      <c r="K329" s="6">
        <f t="shared" si="5"/>
        <v>0</v>
      </c>
    </row>
    <row r="330" spans="11:11" x14ac:dyDescent="0.25">
      <c r="K330" s="6">
        <f t="shared" si="5"/>
        <v>0</v>
      </c>
    </row>
    <row r="331" spans="11:11" x14ac:dyDescent="0.25">
      <c r="K331" s="6">
        <f t="shared" si="5"/>
        <v>0</v>
      </c>
    </row>
    <row r="332" spans="11:11" x14ac:dyDescent="0.25">
      <c r="K332" s="6">
        <f t="shared" si="5"/>
        <v>0</v>
      </c>
    </row>
    <row r="333" spans="11:11" x14ac:dyDescent="0.25">
      <c r="K333" s="6">
        <f t="shared" si="5"/>
        <v>0</v>
      </c>
    </row>
    <row r="334" spans="11:11" x14ac:dyDescent="0.25">
      <c r="K334" s="6">
        <f t="shared" si="5"/>
        <v>0</v>
      </c>
    </row>
    <row r="335" spans="11:11" x14ac:dyDescent="0.25">
      <c r="K335" s="6">
        <f t="shared" si="5"/>
        <v>0</v>
      </c>
    </row>
    <row r="336" spans="11:11" x14ac:dyDescent="0.25">
      <c r="K336" s="6">
        <f t="shared" si="5"/>
        <v>0</v>
      </c>
    </row>
    <row r="337" spans="11:11" x14ac:dyDescent="0.25">
      <c r="K337" s="6">
        <f t="shared" si="5"/>
        <v>0</v>
      </c>
    </row>
    <row r="338" spans="11:11" x14ac:dyDescent="0.25">
      <c r="K338" s="6">
        <f t="shared" si="5"/>
        <v>0</v>
      </c>
    </row>
    <row r="339" spans="11:11" x14ac:dyDescent="0.25">
      <c r="K339" s="6">
        <f t="shared" si="5"/>
        <v>0</v>
      </c>
    </row>
    <row r="340" spans="11:11" x14ac:dyDescent="0.25">
      <c r="K340" s="6">
        <f t="shared" si="5"/>
        <v>0</v>
      </c>
    </row>
    <row r="341" spans="11:11" x14ac:dyDescent="0.25">
      <c r="K341" s="6">
        <f t="shared" si="5"/>
        <v>0</v>
      </c>
    </row>
    <row r="342" spans="11:11" x14ac:dyDescent="0.25">
      <c r="K342" s="6">
        <f t="shared" si="5"/>
        <v>0</v>
      </c>
    </row>
    <row r="343" spans="11:11" x14ac:dyDescent="0.25">
      <c r="K343" s="6">
        <f t="shared" si="5"/>
        <v>0</v>
      </c>
    </row>
    <row r="344" spans="11:11" x14ac:dyDescent="0.25">
      <c r="K344" s="6">
        <f t="shared" si="5"/>
        <v>0</v>
      </c>
    </row>
    <row r="345" spans="11:11" x14ac:dyDescent="0.25">
      <c r="K345" s="6">
        <f t="shared" si="5"/>
        <v>0</v>
      </c>
    </row>
    <row r="346" spans="11:11" x14ac:dyDescent="0.25">
      <c r="K346" s="6">
        <f t="shared" si="5"/>
        <v>0</v>
      </c>
    </row>
    <row r="347" spans="11:11" x14ac:dyDescent="0.25">
      <c r="K347" s="6">
        <f t="shared" si="5"/>
        <v>0</v>
      </c>
    </row>
    <row r="348" spans="11:11" x14ac:dyDescent="0.25">
      <c r="K348" s="6">
        <f t="shared" si="5"/>
        <v>0</v>
      </c>
    </row>
    <row r="349" spans="11:11" x14ac:dyDescent="0.25">
      <c r="K349" s="6">
        <f t="shared" si="5"/>
        <v>0</v>
      </c>
    </row>
    <row r="350" spans="11:11" x14ac:dyDescent="0.25">
      <c r="K350" s="6">
        <f t="shared" si="5"/>
        <v>0</v>
      </c>
    </row>
    <row r="351" spans="11:11" x14ac:dyDescent="0.25">
      <c r="K351" s="6">
        <f t="shared" si="5"/>
        <v>0</v>
      </c>
    </row>
    <row r="352" spans="11:11" x14ac:dyDescent="0.25">
      <c r="K352" s="6">
        <f t="shared" si="5"/>
        <v>0</v>
      </c>
    </row>
    <row r="353" spans="11:11" x14ac:dyDescent="0.25">
      <c r="K353" s="6">
        <f t="shared" si="5"/>
        <v>0</v>
      </c>
    </row>
    <row r="354" spans="11:11" x14ac:dyDescent="0.25">
      <c r="K354" s="6">
        <f t="shared" si="5"/>
        <v>0</v>
      </c>
    </row>
    <row r="355" spans="11:11" x14ac:dyDescent="0.25">
      <c r="K355" s="6">
        <f t="shared" si="5"/>
        <v>0</v>
      </c>
    </row>
    <row r="356" spans="11:11" x14ac:dyDescent="0.25">
      <c r="K356" s="6">
        <f t="shared" si="5"/>
        <v>0</v>
      </c>
    </row>
    <row r="357" spans="11:11" x14ac:dyDescent="0.25">
      <c r="K357" s="6">
        <f t="shared" si="5"/>
        <v>0</v>
      </c>
    </row>
    <row r="358" spans="11:11" x14ac:dyDescent="0.25">
      <c r="K358" s="6">
        <f t="shared" si="5"/>
        <v>0</v>
      </c>
    </row>
    <row r="359" spans="11:11" x14ac:dyDescent="0.25">
      <c r="K359" s="6">
        <f t="shared" si="5"/>
        <v>0</v>
      </c>
    </row>
    <row r="360" spans="11:11" x14ac:dyDescent="0.25">
      <c r="K360" s="6">
        <f t="shared" si="5"/>
        <v>0</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34EB8-CDF1-43DC-A81E-0ACD11FE88A6}">
  <dimension ref="A1:A21"/>
  <sheetViews>
    <sheetView topLeftCell="A7" workbookViewId="0">
      <selection activeCell="A3" sqref="A3"/>
    </sheetView>
  </sheetViews>
  <sheetFormatPr defaultRowHeight="14.5" x14ac:dyDescent="0.35"/>
  <sheetData>
    <row r="1" spans="1:1" x14ac:dyDescent="0.35">
      <c r="A1" t="s">
        <v>497</v>
      </c>
    </row>
    <row r="2" spans="1:1" x14ac:dyDescent="0.35">
      <c r="A2" t="s">
        <v>21</v>
      </c>
    </row>
    <row r="3" spans="1:1" x14ac:dyDescent="0.35">
      <c r="A3" t="s">
        <v>19</v>
      </c>
    </row>
    <row r="5" spans="1:1" x14ac:dyDescent="0.35">
      <c r="A5" t="s">
        <v>22</v>
      </c>
    </row>
    <row r="6" spans="1:1" x14ac:dyDescent="0.35">
      <c r="A6" t="s">
        <v>498</v>
      </c>
    </row>
    <row r="8" spans="1:1" x14ac:dyDescent="0.35">
      <c r="A8" t="s">
        <v>24</v>
      </c>
    </row>
    <row r="9" spans="1:1" x14ac:dyDescent="0.35">
      <c r="A9" t="s">
        <v>499</v>
      </c>
    </row>
    <row r="11" spans="1:1" x14ac:dyDescent="0.35">
      <c r="A11" t="s">
        <v>26</v>
      </c>
    </row>
    <row r="12" spans="1:1" x14ac:dyDescent="0.35">
      <c r="A12" t="s">
        <v>500</v>
      </c>
    </row>
    <row r="14" spans="1:1" x14ac:dyDescent="0.35">
      <c r="A14" t="s">
        <v>28</v>
      </c>
    </row>
    <row r="15" spans="1:1" x14ac:dyDescent="0.35">
      <c r="A15" t="s">
        <v>501</v>
      </c>
    </row>
    <row r="17" spans="1:1" x14ac:dyDescent="0.35">
      <c r="A17" t="s">
        <v>30</v>
      </c>
    </row>
    <row r="18" spans="1:1" x14ac:dyDescent="0.35">
      <c r="A18" t="s">
        <v>502</v>
      </c>
    </row>
    <row r="20" spans="1:1" x14ac:dyDescent="0.35">
      <c r="A20" t="s">
        <v>503</v>
      </c>
    </row>
    <row r="21" spans="1:1" x14ac:dyDescent="0.35">
      <c r="A21" t="s">
        <v>504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9C825-9BDB-4740-998A-55EC13E527DF}">
  <dimension ref="A1:FB174"/>
  <sheetViews>
    <sheetView tabSelected="1" topLeftCell="CV1" zoomScale="90" zoomScaleNormal="90" workbookViewId="0">
      <pane ySplit="5" topLeftCell="A109" activePane="bottomLeft" state="frozen"/>
      <selection pane="bottomLeft" activeCell="A111" sqref="A111:XFD111"/>
    </sheetView>
  </sheetViews>
  <sheetFormatPr defaultRowHeight="14.5" x14ac:dyDescent="0.35"/>
  <cols>
    <col min="1" max="1" width="12.7265625" style="21" customWidth="1"/>
    <col min="2" max="3" width="10.7265625" style="21" customWidth="1"/>
    <col min="4" max="4" width="9.7265625" style="40" customWidth="1"/>
    <col min="5" max="5" width="9.7265625" style="21" customWidth="1"/>
    <col min="6" max="6" width="10.7265625" style="21" customWidth="1"/>
    <col min="7" max="8" width="9.7265625" style="21" customWidth="1"/>
    <col min="9" max="9" width="9.7265625" style="40" customWidth="1"/>
    <col min="10" max="12" width="9.7265625" style="21" customWidth="1"/>
    <col min="13" max="16" width="8.7265625" style="21"/>
    <col min="17" max="17" width="9.1796875" style="41" customWidth="1"/>
    <col min="18" max="29" width="8.7265625" style="21"/>
    <col min="30" max="30" width="13.453125" style="42" customWidth="1"/>
    <col min="31" max="31" width="11.1796875" style="42" customWidth="1"/>
    <col min="32" max="34" width="8.7265625" style="21"/>
    <col min="35" max="35" width="9.1796875" style="42" customWidth="1"/>
    <col min="36" max="36" width="10.453125" style="43" customWidth="1"/>
    <col min="37" max="37" width="12.7265625" style="43" customWidth="1"/>
    <col min="38" max="38" width="11" style="21" customWidth="1"/>
    <col min="39" max="44" width="8.7265625" style="21"/>
    <col min="45" max="45" width="12.54296875" style="43" customWidth="1"/>
    <col min="46" max="46" width="12.26953125" style="43" customWidth="1"/>
    <col min="47" max="67" width="8.7265625" style="21"/>
    <col min="68" max="68" width="13.1796875" style="21" customWidth="1"/>
    <col min="69" max="70" width="8.7265625" style="21"/>
    <col min="71" max="71" width="12.81640625" style="21" customWidth="1"/>
    <col min="72" max="72" width="8.7265625" style="21"/>
    <col min="73" max="73" width="9.1796875" style="21" customWidth="1"/>
    <col min="74" max="91" width="8.7265625" style="21"/>
    <col min="92" max="92" width="9.453125" style="21" bestFit="1" customWidth="1"/>
    <col min="93" max="100" width="8.7265625" style="21"/>
    <col min="101" max="103" width="9.1796875" style="21" customWidth="1"/>
    <col min="104" max="104" width="8.7265625" style="105"/>
    <col min="105" max="106" width="9.453125" style="21" bestFit="1" customWidth="1"/>
    <col min="107" max="107" width="8.7265625" style="21"/>
    <col min="108" max="108" width="9.453125" style="21" bestFit="1" customWidth="1"/>
    <col min="109" max="112" width="8.7265625" style="21"/>
    <col min="113" max="113" width="9.26953125" style="21" customWidth="1"/>
    <col min="114" max="123" width="9.453125" style="21" customWidth="1"/>
    <col min="124" max="124" width="7.1796875" style="21" customWidth="1"/>
    <col min="125" max="125" width="13.26953125" style="40" customWidth="1"/>
    <col min="126" max="126" width="9.453125" style="21" customWidth="1"/>
    <col min="127" max="127" width="9.453125" style="44" customWidth="1"/>
    <col min="128" max="129" width="9.453125" style="21" customWidth="1"/>
    <col min="130" max="130" width="9.453125" style="45" customWidth="1"/>
    <col min="131" max="131" width="9.453125" style="21" customWidth="1"/>
    <col min="132" max="135" width="8.7265625" style="21"/>
    <col min="136" max="136" width="8.7265625" style="28"/>
    <col min="137" max="137" width="11.36328125" style="96" bestFit="1" customWidth="1"/>
    <col min="138" max="138" width="11.36328125" style="46" customWidth="1"/>
    <col min="139" max="139" width="8.7265625" style="28"/>
    <col min="140" max="214" width="8.7265625" style="21"/>
    <col min="215" max="215" width="12.7265625" style="21" customWidth="1"/>
    <col min="216" max="217" width="10.7265625" style="21" customWidth="1"/>
    <col min="218" max="219" width="9.7265625" style="21" customWidth="1"/>
    <col min="220" max="220" width="10.7265625" style="21" customWidth="1"/>
    <col min="221" max="226" width="9.7265625" style="21" customWidth="1"/>
    <col min="227" max="230" width="8.7265625" style="21"/>
    <col min="231" max="231" width="9.1796875" style="21" customWidth="1"/>
    <col min="232" max="243" width="8.7265625" style="21"/>
    <col min="244" max="244" width="13.453125" style="21" customWidth="1"/>
    <col min="245" max="245" width="11.1796875" style="21" customWidth="1"/>
    <col min="246" max="248" width="8.7265625" style="21"/>
    <col min="249" max="249" width="9.1796875" style="21" customWidth="1"/>
    <col min="250" max="250" width="10.453125" style="21" customWidth="1"/>
    <col min="251" max="251" width="12.7265625" style="21" customWidth="1"/>
    <col min="252" max="252" width="11" style="21" customWidth="1"/>
    <col min="253" max="258" width="8.7265625" style="21"/>
    <col min="259" max="259" width="12.54296875" style="21" customWidth="1"/>
    <col min="260" max="260" width="12.26953125" style="21" customWidth="1"/>
    <col min="261" max="281" width="8.7265625" style="21"/>
    <col min="282" max="282" width="13.1796875" style="21" customWidth="1"/>
    <col min="283" max="284" width="8.7265625" style="21"/>
    <col min="285" max="285" width="12.81640625" style="21" customWidth="1"/>
    <col min="286" max="286" width="8.7265625" style="21"/>
    <col min="287" max="287" width="9.1796875" style="21" customWidth="1"/>
    <col min="288" max="305" width="8.7265625" style="21"/>
    <col min="306" max="306" width="9.453125" style="21" bestFit="1" customWidth="1"/>
    <col min="307" max="314" width="8.7265625" style="21"/>
    <col min="315" max="317" width="9.1796875" style="21" customWidth="1"/>
    <col min="318" max="318" width="8.7265625" style="21"/>
    <col min="319" max="320" width="9.453125" style="21" bestFit="1" customWidth="1"/>
    <col min="321" max="321" width="8.7265625" style="21"/>
    <col min="322" max="322" width="9.453125" style="21" bestFit="1" customWidth="1"/>
    <col min="323" max="326" width="8.7265625" style="21"/>
    <col min="327" max="327" width="9.26953125" style="21" customWidth="1"/>
    <col min="328" max="337" width="9.453125" style="21" customWidth="1"/>
    <col min="338" max="338" width="7.1796875" style="21" customWidth="1"/>
    <col min="339" max="339" width="13.26953125" style="21" customWidth="1"/>
    <col min="340" max="347" width="9.453125" style="21" customWidth="1"/>
    <col min="348" max="379" width="8.7265625" style="21"/>
    <col min="380" max="380" width="9.1796875" style="21" customWidth="1"/>
    <col min="381" max="392" width="8.7265625" style="21"/>
    <col min="393" max="393" width="11.36328125" style="21" bestFit="1" customWidth="1"/>
    <col min="394" max="394" width="11.36328125" style="21" customWidth="1"/>
    <col min="395" max="470" width="8.7265625" style="21"/>
    <col min="471" max="471" width="12.7265625" style="21" customWidth="1"/>
    <col min="472" max="473" width="10.7265625" style="21" customWidth="1"/>
    <col min="474" max="475" width="9.7265625" style="21" customWidth="1"/>
    <col min="476" max="476" width="10.7265625" style="21" customWidth="1"/>
    <col min="477" max="482" width="9.7265625" style="21" customWidth="1"/>
    <col min="483" max="486" width="8.7265625" style="21"/>
    <col min="487" max="487" width="9.1796875" style="21" customWidth="1"/>
    <col min="488" max="499" width="8.7265625" style="21"/>
    <col min="500" max="500" width="13.453125" style="21" customWidth="1"/>
    <col min="501" max="501" width="11.1796875" style="21" customWidth="1"/>
    <col min="502" max="504" width="8.7265625" style="21"/>
    <col min="505" max="505" width="9.1796875" style="21" customWidth="1"/>
    <col min="506" max="506" width="10.453125" style="21" customWidth="1"/>
    <col min="507" max="507" width="12.7265625" style="21" customWidth="1"/>
    <col min="508" max="508" width="11" style="21" customWidth="1"/>
    <col min="509" max="514" width="8.7265625" style="21"/>
    <col min="515" max="515" width="12.54296875" style="21" customWidth="1"/>
    <col min="516" max="516" width="12.26953125" style="21" customWidth="1"/>
    <col min="517" max="537" width="8.7265625" style="21"/>
    <col min="538" max="538" width="13.1796875" style="21" customWidth="1"/>
    <col min="539" max="540" width="8.7265625" style="21"/>
    <col min="541" max="541" width="12.81640625" style="21" customWidth="1"/>
    <col min="542" max="542" width="8.7265625" style="21"/>
    <col min="543" max="543" width="9.1796875" style="21" customWidth="1"/>
    <col min="544" max="561" width="8.7265625" style="21"/>
    <col min="562" max="562" width="9.453125" style="21" bestFit="1" customWidth="1"/>
    <col min="563" max="570" width="8.7265625" style="21"/>
    <col min="571" max="573" width="9.1796875" style="21" customWidth="1"/>
    <col min="574" max="574" width="8.7265625" style="21"/>
    <col min="575" max="576" width="9.453125" style="21" bestFit="1" customWidth="1"/>
    <col min="577" max="577" width="8.7265625" style="21"/>
    <col min="578" max="578" width="9.453125" style="21" bestFit="1" customWidth="1"/>
    <col min="579" max="582" width="8.7265625" style="21"/>
    <col min="583" max="583" width="9.26953125" style="21" customWidth="1"/>
    <col min="584" max="593" width="9.453125" style="21" customWidth="1"/>
    <col min="594" max="594" width="7.1796875" style="21" customWidth="1"/>
    <col min="595" max="595" width="13.26953125" style="21" customWidth="1"/>
    <col min="596" max="603" width="9.453125" style="21" customWidth="1"/>
    <col min="604" max="635" width="8.7265625" style="21"/>
    <col min="636" max="636" width="9.1796875" style="21" customWidth="1"/>
    <col min="637" max="648" width="8.7265625" style="21"/>
    <col min="649" max="649" width="11.36328125" style="21" bestFit="1" customWidth="1"/>
    <col min="650" max="650" width="11.36328125" style="21" customWidth="1"/>
    <col min="651" max="726" width="8.7265625" style="21"/>
    <col min="727" max="727" width="12.7265625" style="21" customWidth="1"/>
    <col min="728" max="729" width="10.7265625" style="21" customWidth="1"/>
    <col min="730" max="731" width="9.7265625" style="21" customWidth="1"/>
    <col min="732" max="732" width="10.7265625" style="21" customWidth="1"/>
    <col min="733" max="738" width="9.7265625" style="21" customWidth="1"/>
    <col min="739" max="742" width="8.7265625" style="21"/>
    <col min="743" max="743" width="9.1796875" style="21" customWidth="1"/>
    <col min="744" max="755" width="8.7265625" style="21"/>
    <col min="756" max="756" width="13.453125" style="21" customWidth="1"/>
    <col min="757" max="757" width="11.1796875" style="21" customWidth="1"/>
    <col min="758" max="760" width="8.7265625" style="21"/>
    <col min="761" max="761" width="9.1796875" style="21" customWidth="1"/>
    <col min="762" max="762" width="10.453125" style="21" customWidth="1"/>
    <col min="763" max="763" width="12.7265625" style="21" customWidth="1"/>
    <col min="764" max="764" width="11" style="21" customWidth="1"/>
    <col min="765" max="770" width="8.7265625" style="21"/>
    <col min="771" max="771" width="12.54296875" style="21" customWidth="1"/>
    <col min="772" max="772" width="12.26953125" style="21" customWidth="1"/>
    <col min="773" max="793" width="8.7265625" style="21"/>
    <col min="794" max="794" width="13.1796875" style="21" customWidth="1"/>
    <col min="795" max="796" width="8.7265625" style="21"/>
    <col min="797" max="797" width="12.81640625" style="21" customWidth="1"/>
    <col min="798" max="798" width="8.7265625" style="21"/>
    <col min="799" max="799" width="9.1796875" style="21" customWidth="1"/>
    <col min="800" max="817" width="8.7265625" style="21"/>
    <col min="818" max="818" width="9.453125" style="21" bestFit="1" customWidth="1"/>
    <col min="819" max="826" width="8.7265625" style="21"/>
    <col min="827" max="829" width="9.1796875" style="21" customWidth="1"/>
    <col min="830" max="830" width="8.7265625" style="21"/>
    <col min="831" max="832" width="9.453125" style="21" bestFit="1" customWidth="1"/>
    <col min="833" max="833" width="8.7265625" style="21"/>
    <col min="834" max="834" width="9.453125" style="21" bestFit="1" customWidth="1"/>
    <col min="835" max="838" width="8.7265625" style="21"/>
    <col min="839" max="839" width="9.26953125" style="21" customWidth="1"/>
    <col min="840" max="849" width="9.453125" style="21" customWidth="1"/>
    <col min="850" max="850" width="7.1796875" style="21" customWidth="1"/>
    <col min="851" max="851" width="13.26953125" style="21" customWidth="1"/>
    <col min="852" max="859" width="9.453125" style="21" customWidth="1"/>
    <col min="860" max="891" width="8.7265625" style="21"/>
    <col min="892" max="892" width="9.1796875" style="21" customWidth="1"/>
    <col min="893" max="904" width="8.7265625" style="21"/>
    <col min="905" max="905" width="11.36328125" style="21" bestFit="1" customWidth="1"/>
    <col min="906" max="906" width="11.36328125" style="21" customWidth="1"/>
    <col min="907" max="982" width="8.7265625" style="21"/>
    <col min="983" max="983" width="12.7265625" style="21" customWidth="1"/>
    <col min="984" max="985" width="10.7265625" style="21" customWidth="1"/>
    <col min="986" max="987" width="9.7265625" style="21" customWidth="1"/>
    <col min="988" max="988" width="10.7265625" style="21" customWidth="1"/>
    <col min="989" max="994" width="9.7265625" style="21" customWidth="1"/>
    <col min="995" max="998" width="8.7265625" style="21"/>
    <col min="999" max="999" width="9.1796875" style="21" customWidth="1"/>
    <col min="1000" max="1011" width="8.7265625" style="21"/>
    <col min="1012" max="1012" width="13.453125" style="21" customWidth="1"/>
    <col min="1013" max="1013" width="11.1796875" style="21" customWidth="1"/>
    <col min="1014" max="1016" width="8.7265625" style="21"/>
    <col min="1017" max="1017" width="9.1796875" style="21" customWidth="1"/>
    <col min="1018" max="1018" width="10.453125" style="21" customWidth="1"/>
    <col min="1019" max="1019" width="12.7265625" style="21" customWidth="1"/>
    <col min="1020" max="1020" width="11" style="21" customWidth="1"/>
    <col min="1021" max="1026" width="8.7265625" style="21"/>
    <col min="1027" max="1027" width="12.54296875" style="21" customWidth="1"/>
    <col min="1028" max="1028" width="12.26953125" style="21" customWidth="1"/>
    <col min="1029" max="1049" width="8.7265625" style="21"/>
    <col min="1050" max="1050" width="13.1796875" style="21" customWidth="1"/>
    <col min="1051" max="1052" width="8.7265625" style="21"/>
    <col min="1053" max="1053" width="12.81640625" style="21" customWidth="1"/>
    <col min="1054" max="1054" width="8.7265625" style="21"/>
    <col min="1055" max="1055" width="9.1796875" style="21" customWidth="1"/>
    <col min="1056" max="1073" width="8.7265625" style="21"/>
    <col min="1074" max="1074" width="9.453125" style="21" bestFit="1" customWidth="1"/>
    <col min="1075" max="1082" width="8.7265625" style="21"/>
    <col min="1083" max="1085" width="9.1796875" style="21" customWidth="1"/>
    <col min="1086" max="1086" width="8.7265625" style="21"/>
    <col min="1087" max="1088" width="9.453125" style="21" bestFit="1" customWidth="1"/>
    <col min="1089" max="1089" width="8.7265625" style="21"/>
    <col min="1090" max="1090" width="9.453125" style="21" bestFit="1" customWidth="1"/>
    <col min="1091" max="1094" width="8.7265625" style="21"/>
    <col min="1095" max="1095" width="9.26953125" style="21" customWidth="1"/>
    <col min="1096" max="1105" width="9.453125" style="21" customWidth="1"/>
    <col min="1106" max="1106" width="7.1796875" style="21" customWidth="1"/>
    <col min="1107" max="1107" width="13.26953125" style="21" customWidth="1"/>
    <col min="1108" max="1115" width="9.453125" style="21" customWidth="1"/>
    <col min="1116" max="1147" width="8.7265625" style="21"/>
    <col min="1148" max="1148" width="9.1796875" style="21" customWidth="1"/>
    <col min="1149" max="1160" width="8.7265625" style="21"/>
    <col min="1161" max="1161" width="11.36328125" style="21" bestFit="1" customWidth="1"/>
    <col min="1162" max="1162" width="11.36328125" style="21" customWidth="1"/>
    <col min="1163" max="1238" width="8.7265625" style="21"/>
    <col min="1239" max="1239" width="12.7265625" style="21" customWidth="1"/>
    <col min="1240" max="1241" width="10.7265625" style="21" customWidth="1"/>
    <col min="1242" max="1243" width="9.7265625" style="21" customWidth="1"/>
    <col min="1244" max="1244" width="10.7265625" style="21" customWidth="1"/>
    <col min="1245" max="1250" width="9.7265625" style="21" customWidth="1"/>
    <col min="1251" max="1254" width="8.7265625" style="21"/>
    <col min="1255" max="1255" width="9.1796875" style="21" customWidth="1"/>
    <col min="1256" max="1267" width="8.7265625" style="21"/>
    <col min="1268" max="1268" width="13.453125" style="21" customWidth="1"/>
    <col min="1269" max="1269" width="11.1796875" style="21" customWidth="1"/>
    <col min="1270" max="1272" width="8.7265625" style="21"/>
    <col min="1273" max="1273" width="9.1796875" style="21" customWidth="1"/>
    <col min="1274" max="1274" width="10.453125" style="21" customWidth="1"/>
    <col min="1275" max="1275" width="12.7265625" style="21" customWidth="1"/>
    <col min="1276" max="1276" width="11" style="21" customWidth="1"/>
    <col min="1277" max="1282" width="8.7265625" style="21"/>
    <col min="1283" max="1283" width="12.54296875" style="21" customWidth="1"/>
    <col min="1284" max="1284" width="12.26953125" style="21" customWidth="1"/>
    <col min="1285" max="1305" width="8.7265625" style="21"/>
    <col min="1306" max="1306" width="13.1796875" style="21" customWidth="1"/>
    <col min="1307" max="1308" width="8.7265625" style="21"/>
    <col min="1309" max="1309" width="12.81640625" style="21" customWidth="1"/>
    <col min="1310" max="1310" width="8.7265625" style="21"/>
    <col min="1311" max="1311" width="9.1796875" style="21" customWidth="1"/>
    <col min="1312" max="1329" width="8.7265625" style="21"/>
    <col min="1330" max="1330" width="9.453125" style="21" bestFit="1" customWidth="1"/>
    <col min="1331" max="1338" width="8.7265625" style="21"/>
    <col min="1339" max="1341" width="9.1796875" style="21" customWidth="1"/>
    <col min="1342" max="1342" width="8.7265625" style="21"/>
    <col min="1343" max="1344" width="9.453125" style="21" bestFit="1" customWidth="1"/>
    <col min="1345" max="1345" width="8.7265625" style="21"/>
    <col min="1346" max="1346" width="9.453125" style="21" bestFit="1" customWidth="1"/>
    <col min="1347" max="1350" width="8.7265625" style="21"/>
    <col min="1351" max="1351" width="9.26953125" style="21" customWidth="1"/>
    <col min="1352" max="1361" width="9.453125" style="21" customWidth="1"/>
    <col min="1362" max="1362" width="7.1796875" style="21" customWidth="1"/>
    <col min="1363" max="1363" width="13.26953125" style="21" customWidth="1"/>
    <col min="1364" max="1371" width="9.453125" style="21" customWidth="1"/>
    <col min="1372" max="1403" width="8.7265625" style="21"/>
    <col min="1404" max="1404" width="9.1796875" style="21" customWidth="1"/>
    <col min="1405" max="1416" width="8.7265625" style="21"/>
    <col min="1417" max="1417" width="11.36328125" style="21" bestFit="1" customWidth="1"/>
    <col min="1418" max="1418" width="11.36328125" style="21" customWidth="1"/>
    <col min="1419" max="1494" width="8.7265625" style="21"/>
    <col min="1495" max="1495" width="12.7265625" style="21" customWidth="1"/>
    <col min="1496" max="1497" width="10.7265625" style="21" customWidth="1"/>
    <col min="1498" max="1499" width="9.7265625" style="21" customWidth="1"/>
    <col min="1500" max="1500" width="10.7265625" style="21" customWidth="1"/>
    <col min="1501" max="1506" width="9.7265625" style="21" customWidth="1"/>
    <col min="1507" max="1510" width="8.7265625" style="21"/>
    <col min="1511" max="1511" width="9.1796875" style="21" customWidth="1"/>
    <col min="1512" max="1523" width="8.7265625" style="21"/>
    <col min="1524" max="1524" width="13.453125" style="21" customWidth="1"/>
    <col min="1525" max="1525" width="11.1796875" style="21" customWidth="1"/>
    <col min="1526" max="1528" width="8.7265625" style="21"/>
    <col min="1529" max="1529" width="9.1796875" style="21" customWidth="1"/>
    <col min="1530" max="1530" width="10.453125" style="21" customWidth="1"/>
    <col min="1531" max="1531" width="12.7265625" style="21" customWidth="1"/>
    <col min="1532" max="1532" width="11" style="21" customWidth="1"/>
    <col min="1533" max="1538" width="8.7265625" style="21"/>
    <col min="1539" max="1539" width="12.54296875" style="21" customWidth="1"/>
    <col min="1540" max="1540" width="12.26953125" style="21" customWidth="1"/>
    <col min="1541" max="1561" width="8.7265625" style="21"/>
    <col min="1562" max="1562" width="13.1796875" style="21" customWidth="1"/>
    <col min="1563" max="1564" width="8.7265625" style="21"/>
    <col min="1565" max="1565" width="12.81640625" style="21" customWidth="1"/>
    <col min="1566" max="1566" width="8.7265625" style="21"/>
    <col min="1567" max="1567" width="9.1796875" style="21" customWidth="1"/>
    <col min="1568" max="1585" width="8.7265625" style="21"/>
    <col min="1586" max="1586" width="9.453125" style="21" bestFit="1" customWidth="1"/>
    <col min="1587" max="1594" width="8.7265625" style="21"/>
    <col min="1595" max="1597" width="9.1796875" style="21" customWidth="1"/>
    <col min="1598" max="1598" width="8.7265625" style="21"/>
    <col min="1599" max="1600" width="9.453125" style="21" bestFit="1" customWidth="1"/>
    <col min="1601" max="1601" width="8.7265625" style="21"/>
    <col min="1602" max="1602" width="9.453125" style="21" bestFit="1" customWidth="1"/>
    <col min="1603" max="1606" width="8.7265625" style="21"/>
    <col min="1607" max="1607" width="9.26953125" style="21" customWidth="1"/>
    <col min="1608" max="1617" width="9.453125" style="21" customWidth="1"/>
    <col min="1618" max="1618" width="7.1796875" style="21" customWidth="1"/>
    <col min="1619" max="1619" width="13.26953125" style="21" customWidth="1"/>
    <col min="1620" max="1627" width="9.453125" style="21" customWidth="1"/>
    <col min="1628" max="1659" width="8.7265625" style="21"/>
    <col min="1660" max="1660" width="9.1796875" style="21" customWidth="1"/>
    <col min="1661" max="1672" width="8.7265625" style="21"/>
    <col min="1673" max="1673" width="11.36328125" style="21" bestFit="1" customWidth="1"/>
    <col min="1674" max="1674" width="11.36328125" style="21" customWidth="1"/>
    <col min="1675" max="1750" width="8.7265625" style="21"/>
    <col min="1751" max="1751" width="12.7265625" style="21" customWidth="1"/>
    <col min="1752" max="1753" width="10.7265625" style="21" customWidth="1"/>
    <col min="1754" max="1755" width="9.7265625" style="21" customWidth="1"/>
    <col min="1756" max="1756" width="10.7265625" style="21" customWidth="1"/>
    <col min="1757" max="1762" width="9.7265625" style="21" customWidth="1"/>
    <col min="1763" max="1766" width="8.7265625" style="21"/>
    <col min="1767" max="1767" width="9.1796875" style="21" customWidth="1"/>
    <col min="1768" max="1779" width="8.7265625" style="21"/>
    <col min="1780" max="1780" width="13.453125" style="21" customWidth="1"/>
    <col min="1781" max="1781" width="11.1796875" style="21" customWidth="1"/>
    <col min="1782" max="1784" width="8.7265625" style="21"/>
    <col min="1785" max="1785" width="9.1796875" style="21" customWidth="1"/>
    <col min="1786" max="1786" width="10.453125" style="21" customWidth="1"/>
    <col min="1787" max="1787" width="12.7265625" style="21" customWidth="1"/>
    <col min="1788" max="1788" width="11" style="21" customWidth="1"/>
    <col min="1789" max="1794" width="8.7265625" style="21"/>
    <col min="1795" max="1795" width="12.54296875" style="21" customWidth="1"/>
    <col min="1796" max="1796" width="12.26953125" style="21" customWidth="1"/>
    <col min="1797" max="1817" width="8.7265625" style="21"/>
    <col min="1818" max="1818" width="13.1796875" style="21" customWidth="1"/>
    <col min="1819" max="1820" width="8.7265625" style="21"/>
    <col min="1821" max="1821" width="12.81640625" style="21" customWidth="1"/>
    <col min="1822" max="1822" width="8.7265625" style="21"/>
    <col min="1823" max="1823" width="9.1796875" style="21" customWidth="1"/>
    <col min="1824" max="1841" width="8.7265625" style="21"/>
    <col min="1842" max="1842" width="9.453125" style="21" bestFit="1" customWidth="1"/>
    <col min="1843" max="1850" width="8.7265625" style="21"/>
    <col min="1851" max="1853" width="9.1796875" style="21" customWidth="1"/>
    <col min="1854" max="1854" width="8.7265625" style="21"/>
    <col min="1855" max="1856" width="9.453125" style="21" bestFit="1" customWidth="1"/>
    <col min="1857" max="1857" width="8.7265625" style="21"/>
    <col min="1858" max="1858" width="9.453125" style="21" bestFit="1" customWidth="1"/>
    <col min="1859" max="1862" width="8.7265625" style="21"/>
    <col min="1863" max="1863" width="9.26953125" style="21" customWidth="1"/>
    <col min="1864" max="1873" width="9.453125" style="21" customWidth="1"/>
    <col min="1874" max="1874" width="7.1796875" style="21" customWidth="1"/>
    <col min="1875" max="1875" width="13.26953125" style="21" customWidth="1"/>
    <col min="1876" max="1883" width="9.453125" style="21" customWidth="1"/>
    <col min="1884" max="1915" width="8.7265625" style="21"/>
    <col min="1916" max="1916" width="9.1796875" style="21" customWidth="1"/>
    <col min="1917" max="1928" width="8.7265625" style="21"/>
    <col min="1929" max="1929" width="11.36328125" style="21" bestFit="1" customWidth="1"/>
    <col min="1930" max="1930" width="11.36328125" style="21" customWidth="1"/>
    <col min="1931" max="2006" width="8.7265625" style="21"/>
    <col min="2007" max="2007" width="12.7265625" style="21" customWidth="1"/>
    <col min="2008" max="2009" width="10.7265625" style="21" customWidth="1"/>
    <col min="2010" max="2011" width="9.7265625" style="21" customWidth="1"/>
    <col min="2012" max="2012" width="10.7265625" style="21" customWidth="1"/>
    <col min="2013" max="2018" width="9.7265625" style="21" customWidth="1"/>
    <col min="2019" max="2022" width="8.7265625" style="21"/>
    <col min="2023" max="2023" width="9.1796875" style="21" customWidth="1"/>
    <col min="2024" max="2035" width="8.7265625" style="21"/>
    <col min="2036" max="2036" width="13.453125" style="21" customWidth="1"/>
    <col min="2037" max="2037" width="11.1796875" style="21" customWidth="1"/>
    <col min="2038" max="2040" width="8.7265625" style="21"/>
    <col min="2041" max="2041" width="9.1796875" style="21" customWidth="1"/>
    <col min="2042" max="2042" width="10.453125" style="21" customWidth="1"/>
    <col min="2043" max="2043" width="12.7265625" style="21" customWidth="1"/>
    <col min="2044" max="2044" width="11" style="21" customWidth="1"/>
    <col min="2045" max="2050" width="8.7265625" style="21"/>
    <col min="2051" max="2051" width="12.54296875" style="21" customWidth="1"/>
    <col min="2052" max="2052" width="12.26953125" style="21" customWidth="1"/>
    <col min="2053" max="2073" width="8.7265625" style="21"/>
    <col min="2074" max="2074" width="13.1796875" style="21" customWidth="1"/>
    <col min="2075" max="2076" width="8.7265625" style="21"/>
    <col min="2077" max="2077" width="12.81640625" style="21" customWidth="1"/>
    <col min="2078" max="2078" width="8.7265625" style="21"/>
    <col min="2079" max="2079" width="9.1796875" style="21" customWidth="1"/>
    <col min="2080" max="2097" width="8.7265625" style="21"/>
    <col min="2098" max="2098" width="9.453125" style="21" bestFit="1" customWidth="1"/>
    <col min="2099" max="2106" width="8.7265625" style="21"/>
    <col min="2107" max="2109" width="9.1796875" style="21" customWidth="1"/>
    <col min="2110" max="2110" width="8.7265625" style="21"/>
    <col min="2111" max="2112" width="9.453125" style="21" bestFit="1" customWidth="1"/>
    <col min="2113" max="2113" width="8.7265625" style="21"/>
    <col min="2114" max="2114" width="9.453125" style="21" bestFit="1" customWidth="1"/>
    <col min="2115" max="2118" width="8.7265625" style="21"/>
    <col min="2119" max="2119" width="9.26953125" style="21" customWidth="1"/>
    <col min="2120" max="2129" width="9.453125" style="21" customWidth="1"/>
    <col min="2130" max="2130" width="7.1796875" style="21" customWidth="1"/>
    <col min="2131" max="2131" width="13.26953125" style="21" customWidth="1"/>
    <col min="2132" max="2139" width="9.453125" style="21" customWidth="1"/>
    <col min="2140" max="2171" width="8.7265625" style="21"/>
    <col min="2172" max="2172" width="9.1796875" style="21" customWidth="1"/>
    <col min="2173" max="2184" width="8.7265625" style="21"/>
    <col min="2185" max="2185" width="11.36328125" style="21" bestFit="1" customWidth="1"/>
    <col min="2186" max="2186" width="11.36328125" style="21" customWidth="1"/>
    <col min="2187" max="2262" width="8.7265625" style="21"/>
    <col min="2263" max="2263" width="12.7265625" style="21" customWidth="1"/>
    <col min="2264" max="2265" width="10.7265625" style="21" customWidth="1"/>
    <col min="2266" max="2267" width="9.7265625" style="21" customWidth="1"/>
    <col min="2268" max="2268" width="10.7265625" style="21" customWidth="1"/>
    <col min="2269" max="2274" width="9.7265625" style="21" customWidth="1"/>
    <col min="2275" max="2278" width="8.7265625" style="21"/>
    <col min="2279" max="2279" width="9.1796875" style="21" customWidth="1"/>
    <col min="2280" max="2291" width="8.7265625" style="21"/>
    <col min="2292" max="2292" width="13.453125" style="21" customWidth="1"/>
    <col min="2293" max="2293" width="11.1796875" style="21" customWidth="1"/>
    <col min="2294" max="2296" width="8.7265625" style="21"/>
    <col min="2297" max="2297" width="9.1796875" style="21" customWidth="1"/>
    <col min="2298" max="2298" width="10.453125" style="21" customWidth="1"/>
    <col min="2299" max="2299" width="12.7265625" style="21" customWidth="1"/>
    <col min="2300" max="2300" width="11" style="21" customWidth="1"/>
    <col min="2301" max="2306" width="8.7265625" style="21"/>
    <col min="2307" max="2307" width="12.54296875" style="21" customWidth="1"/>
    <col min="2308" max="2308" width="12.26953125" style="21" customWidth="1"/>
    <col min="2309" max="2329" width="8.7265625" style="21"/>
    <col min="2330" max="2330" width="13.1796875" style="21" customWidth="1"/>
    <col min="2331" max="2332" width="8.7265625" style="21"/>
    <col min="2333" max="2333" width="12.81640625" style="21" customWidth="1"/>
    <col min="2334" max="2334" width="8.7265625" style="21"/>
    <col min="2335" max="2335" width="9.1796875" style="21" customWidth="1"/>
    <col min="2336" max="2353" width="8.7265625" style="21"/>
    <col min="2354" max="2354" width="9.453125" style="21" bestFit="1" customWidth="1"/>
    <col min="2355" max="2362" width="8.7265625" style="21"/>
    <col min="2363" max="2365" width="9.1796875" style="21" customWidth="1"/>
    <col min="2366" max="2366" width="8.7265625" style="21"/>
    <col min="2367" max="2368" width="9.453125" style="21" bestFit="1" customWidth="1"/>
    <col min="2369" max="2369" width="8.7265625" style="21"/>
    <col min="2370" max="2370" width="9.453125" style="21" bestFit="1" customWidth="1"/>
    <col min="2371" max="2374" width="8.7265625" style="21"/>
    <col min="2375" max="2375" width="9.26953125" style="21" customWidth="1"/>
    <col min="2376" max="2385" width="9.453125" style="21" customWidth="1"/>
    <col min="2386" max="2386" width="7.1796875" style="21" customWidth="1"/>
    <col min="2387" max="2387" width="13.26953125" style="21" customWidth="1"/>
    <col min="2388" max="2395" width="9.453125" style="21" customWidth="1"/>
    <col min="2396" max="2427" width="8.7265625" style="21"/>
    <col min="2428" max="2428" width="9.1796875" style="21" customWidth="1"/>
    <col min="2429" max="2440" width="8.7265625" style="21"/>
    <col min="2441" max="2441" width="11.36328125" style="21" bestFit="1" customWidth="1"/>
    <col min="2442" max="2442" width="11.36328125" style="21" customWidth="1"/>
    <col min="2443" max="2518" width="8.7265625" style="21"/>
    <col min="2519" max="2519" width="12.7265625" style="21" customWidth="1"/>
    <col min="2520" max="2521" width="10.7265625" style="21" customWidth="1"/>
    <col min="2522" max="2523" width="9.7265625" style="21" customWidth="1"/>
    <col min="2524" max="2524" width="10.7265625" style="21" customWidth="1"/>
    <col min="2525" max="2530" width="9.7265625" style="21" customWidth="1"/>
    <col min="2531" max="2534" width="8.7265625" style="21"/>
    <col min="2535" max="2535" width="9.1796875" style="21" customWidth="1"/>
    <col min="2536" max="2547" width="8.7265625" style="21"/>
    <col min="2548" max="2548" width="13.453125" style="21" customWidth="1"/>
    <col min="2549" max="2549" width="11.1796875" style="21" customWidth="1"/>
    <col min="2550" max="2552" width="8.7265625" style="21"/>
    <col min="2553" max="2553" width="9.1796875" style="21" customWidth="1"/>
    <col min="2554" max="2554" width="10.453125" style="21" customWidth="1"/>
    <col min="2555" max="2555" width="12.7265625" style="21" customWidth="1"/>
    <col min="2556" max="2556" width="11" style="21" customWidth="1"/>
    <col min="2557" max="2562" width="8.7265625" style="21"/>
    <col min="2563" max="2563" width="12.54296875" style="21" customWidth="1"/>
    <col min="2564" max="2564" width="12.26953125" style="21" customWidth="1"/>
    <col min="2565" max="2585" width="8.7265625" style="21"/>
    <col min="2586" max="2586" width="13.1796875" style="21" customWidth="1"/>
    <col min="2587" max="2588" width="8.7265625" style="21"/>
    <col min="2589" max="2589" width="12.81640625" style="21" customWidth="1"/>
    <col min="2590" max="2590" width="8.7265625" style="21"/>
    <col min="2591" max="2591" width="9.1796875" style="21" customWidth="1"/>
    <col min="2592" max="2609" width="8.7265625" style="21"/>
    <col min="2610" max="2610" width="9.453125" style="21" bestFit="1" customWidth="1"/>
    <col min="2611" max="2618" width="8.7265625" style="21"/>
    <col min="2619" max="2621" width="9.1796875" style="21" customWidth="1"/>
    <col min="2622" max="2622" width="8.7265625" style="21"/>
    <col min="2623" max="2624" width="9.453125" style="21" bestFit="1" customWidth="1"/>
    <col min="2625" max="2625" width="8.7265625" style="21"/>
    <col min="2626" max="2626" width="9.453125" style="21" bestFit="1" customWidth="1"/>
    <col min="2627" max="2630" width="8.7265625" style="21"/>
    <col min="2631" max="2631" width="9.26953125" style="21" customWidth="1"/>
    <col min="2632" max="2641" width="9.453125" style="21" customWidth="1"/>
    <col min="2642" max="2642" width="7.1796875" style="21" customWidth="1"/>
    <col min="2643" max="2643" width="13.26953125" style="21" customWidth="1"/>
    <col min="2644" max="2651" width="9.453125" style="21" customWidth="1"/>
    <col min="2652" max="2683" width="8.7265625" style="21"/>
    <col min="2684" max="2684" width="9.1796875" style="21" customWidth="1"/>
    <col min="2685" max="2696" width="8.7265625" style="21"/>
    <col min="2697" max="2697" width="11.36328125" style="21" bestFit="1" customWidth="1"/>
    <col min="2698" max="2698" width="11.36328125" style="21" customWidth="1"/>
    <col min="2699" max="2774" width="8.7265625" style="21"/>
    <col min="2775" max="2775" width="12.7265625" style="21" customWidth="1"/>
    <col min="2776" max="2777" width="10.7265625" style="21" customWidth="1"/>
    <col min="2778" max="2779" width="9.7265625" style="21" customWidth="1"/>
    <col min="2780" max="2780" width="10.7265625" style="21" customWidth="1"/>
    <col min="2781" max="2786" width="9.7265625" style="21" customWidth="1"/>
    <col min="2787" max="2790" width="8.7265625" style="21"/>
    <col min="2791" max="2791" width="9.1796875" style="21" customWidth="1"/>
    <col min="2792" max="2803" width="8.7265625" style="21"/>
    <col min="2804" max="2804" width="13.453125" style="21" customWidth="1"/>
    <col min="2805" max="2805" width="11.1796875" style="21" customWidth="1"/>
    <col min="2806" max="2808" width="8.7265625" style="21"/>
    <col min="2809" max="2809" width="9.1796875" style="21" customWidth="1"/>
    <col min="2810" max="2810" width="10.453125" style="21" customWidth="1"/>
    <col min="2811" max="2811" width="12.7265625" style="21" customWidth="1"/>
    <col min="2812" max="2812" width="11" style="21" customWidth="1"/>
    <col min="2813" max="2818" width="8.7265625" style="21"/>
    <col min="2819" max="2819" width="12.54296875" style="21" customWidth="1"/>
    <col min="2820" max="2820" width="12.26953125" style="21" customWidth="1"/>
    <col min="2821" max="2841" width="8.7265625" style="21"/>
    <col min="2842" max="2842" width="13.1796875" style="21" customWidth="1"/>
    <col min="2843" max="2844" width="8.7265625" style="21"/>
    <col min="2845" max="2845" width="12.81640625" style="21" customWidth="1"/>
    <col min="2846" max="2846" width="8.7265625" style="21"/>
    <col min="2847" max="2847" width="9.1796875" style="21" customWidth="1"/>
    <col min="2848" max="2865" width="8.7265625" style="21"/>
    <col min="2866" max="2866" width="9.453125" style="21" bestFit="1" customWidth="1"/>
    <col min="2867" max="2874" width="8.7265625" style="21"/>
    <col min="2875" max="2877" width="9.1796875" style="21" customWidth="1"/>
    <col min="2878" max="2878" width="8.7265625" style="21"/>
    <col min="2879" max="2880" width="9.453125" style="21" bestFit="1" customWidth="1"/>
    <col min="2881" max="2881" width="8.7265625" style="21"/>
    <col min="2882" max="2882" width="9.453125" style="21" bestFit="1" customWidth="1"/>
    <col min="2883" max="2886" width="8.7265625" style="21"/>
    <col min="2887" max="2887" width="9.26953125" style="21" customWidth="1"/>
    <col min="2888" max="2897" width="9.453125" style="21" customWidth="1"/>
    <col min="2898" max="2898" width="7.1796875" style="21" customWidth="1"/>
    <col min="2899" max="2899" width="13.26953125" style="21" customWidth="1"/>
    <col min="2900" max="2907" width="9.453125" style="21" customWidth="1"/>
    <col min="2908" max="2939" width="8.7265625" style="21"/>
    <col min="2940" max="2940" width="9.1796875" style="21" customWidth="1"/>
    <col min="2941" max="2952" width="8.7265625" style="21"/>
    <col min="2953" max="2953" width="11.36328125" style="21" bestFit="1" customWidth="1"/>
    <col min="2954" max="2954" width="11.36328125" style="21" customWidth="1"/>
    <col min="2955" max="3030" width="8.7265625" style="21"/>
    <col min="3031" max="3031" width="12.7265625" style="21" customWidth="1"/>
    <col min="3032" max="3033" width="10.7265625" style="21" customWidth="1"/>
    <col min="3034" max="3035" width="9.7265625" style="21" customWidth="1"/>
    <col min="3036" max="3036" width="10.7265625" style="21" customWidth="1"/>
    <col min="3037" max="3042" width="9.7265625" style="21" customWidth="1"/>
    <col min="3043" max="3046" width="8.7265625" style="21"/>
    <col min="3047" max="3047" width="9.1796875" style="21" customWidth="1"/>
    <col min="3048" max="3059" width="8.7265625" style="21"/>
    <col min="3060" max="3060" width="13.453125" style="21" customWidth="1"/>
    <col min="3061" max="3061" width="11.1796875" style="21" customWidth="1"/>
    <col min="3062" max="3064" width="8.7265625" style="21"/>
    <col min="3065" max="3065" width="9.1796875" style="21" customWidth="1"/>
    <col min="3066" max="3066" width="10.453125" style="21" customWidth="1"/>
    <col min="3067" max="3067" width="12.7265625" style="21" customWidth="1"/>
    <col min="3068" max="3068" width="11" style="21" customWidth="1"/>
    <col min="3069" max="3074" width="8.7265625" style="21"/>
    <col min="3075" max="3075" width="12.54296875" style="21" customWidth="1"/>
    <col min="3076" max="3076" width="12.26953125" style="21" customWidth="1"/>
    <col min="3077" max="3097" width="8.7265625" style="21"/>
    <col min="3098" max="3098" width="13.1796875" style="21" customWidth="1"/>
    <col min="3099" max="3100" width="8.7265625" style="21"/>
    <col min="3101" max="3101" width="12.81640625" style="21" customWidth="1"/>
    <col min="3102" max="3102" width="8.7265625" style="21"/>
    <col min="3103" max="3103" width="9.1796875" style="21" customWidth="1"/>
    <col min="3104" max="3121" width="8.7265625" style="21"/>
    <col min="3122" max="3122" width="9.453125" style="21" bestFit="1" customWidth="1"/>
    <col min="3123" max="3130" width="8.7265625" style="21"/>
    <col min="3131" max="3133" width="9.1796875" style="21" customWidth="1"/>
    <col min="3134" max="3134" width="8.7265625" style="21"/>
    <col min="3135" max="3136" width="9.453125" style="21" bestFit="1" customWidth="1"/>
    <col min="3137" max="3137" width="8.7265625" style="21"/>
    <col min="3138" max="3138" width="9.453125" style="21" bestFit="1" customWidth="1"/>
    <col min="3139" max="3142" width="8.7265625" style="21"/>
    <col min="3143" max="3143" width="9.26953125" style="21" customWidth="1"/>
    <col min="3144" max="3153" width="9.453125" style="21" customWidth="1"/>
    <col min="3154" max="3154" width="7.1796875" style="21" customWidth="1"/>
    <col min="3155" max="3155" width="13.26953125" style="21" customWidth="1"/>
    <col min="3156" max="3163" width="9.453125" style="21" customWidth="1"/>
    <col min="3164" max="3195" width="8.7265625" style="21"/>
    <col min="3196" max="3196" width="9.1796875" style="21" customWidth="1"/>
    <col min="3197" max="3208" width="8.7265625" style="21"/>
    <col min="3209" max="3209" width="11.36328125" style="21" bestFit="1" customWidth="1"/>
    <col min="3210" max="3210" width="11.36328125" style="21" customWidth="1"/>
    <col min="3211" max="3286" width="8.7265625" style="21"/>
    <col min="3287" max="3287" width="12.7265625" style="21" customWidth="1"/>
    <col min="3288" max="3289" width="10.7265625" style="21" customWidth="1"/>
    <col min="3290" max="3291" width="9.7265625" style="21" customWidth="1"/>
    <col min="3292" max="3292" width="10.7265625" style="21" customWidth="1"/>
    <col min="3293" max="3298" width="9.7265625" style="21" customWidth="1"/>
    <col min="3299" max="3302" width="8.7265625" style="21"/>
    <col min="3303" max="3303" width="9.1796875" style="21" customWidth="1"/>
    <col min="3304" max="3315" width="8.7265625" style="21"/>
    <col min="3316" max="3316" width="13.453125" style="21" customWidth="1"/>
    <col min="3317" max="3317" width="11.1796875" style="21" customWidth="1"/>
    <col min="3318" max="3320" width="8.7265625" style="21"/>
    <col min="3321" max="3321" width="9.1796875" style="21" customWidth="1"/>
    <col min="3322" max="3322" width="10.453125" style="21" customWidth="1"/>
    <col min="3323" max="3323" width="12.7265625" style="21" customWidth="1"/>
    <col min="3324" max="3324" width="11" style="21" customWidth="1"/>
    <col min="3325" max="3330" width="8.7265625" style="21"/>
    <col min="3331" max="3331" width="12.54296875" style="21" customWidth="1"/>
    <col min="3332" max="3332" width="12.26953125" style="21" customWidth="1"/>
    <col min="3333" max="3353" width="8.7265625" style="21"/>
    <col min="3354" max="3354" width="13.1796875" style="21" customWidth="1"/>
    <col min="3355" max="3356" width="8.7265625" style="21"/>
    <col min="3357" max="3357" width="12.81640625" style="21" customWidth="1"/>
    <col min="3358" max="3358" width="8.7265625" style="21"/>
    <col min="3359" max="3359" width="9.1796875" style="21" customWidth="1"/>
    <col min="3360" max="3377" width="8.7265625" style="21"/>
    <col min="3378" max="3378" width="9.453125" style="21" bestFit="1" customWidth="1"/>
    <col min="3379" max="3386" width="8.7265625" style="21"/>
    <col min="3387" max="3389" width="9.1796875" style="21" customWidth="1"/>
    <col min="3390" max="3390" width="8.7265625" style="21"/>
    <col min="3391" max="3392" width="9.453125" style="21" bestFit="1" customWidth="1"/>
    <col min="3393" max="3393" width="8.7265625" style="21"/>
    <col min="3394" max="3394" width="9.453125" style="21" bestFit="1" customWidth="1"/>
    <col min="3395" max="3398" width="8.7265625" style="21"/>
    <col min="3399" max="3399" width="9.26953125" style="21" customWidth="1"/>
    <col min="3400" max="3409" width="9.453125" style="21" customWidth="1"/>
    <col min="3410" max="3410" width="7.1796875" style="21" customWidth="1"/>
    <col min="3411" max="3411" width="13.26953125" style="21" customWidth="1"/>
    <col min="3412" max="3419" width="9.453125" style="21" customWidth="1"/>
    <col min="3420" max="3451" width="8.7265625" style="21"/>
    <col min="3452" max="3452" width="9.1796875" style="21" customWidth="1"/>
    <col min="3453" max="3464" width="8.7265625" style="21"/>
    <col min="3465" max="3465" width="11.36328125" style="21" bestFit="1" customWidth="1"/>
    <col min="3466" max="3466" width="11.36328125" style="21" customWidth="1"/>
    <col min="3467" max="3542" width="8.7265625" style="21"/>
    <col min="3543" max="3543" width="12.7265625" style="21" customWidth="1"/>
    <col min="3544" max="3545" width="10.7265625" style="21" customWidth="1"/>
    <col min="3546" max="3547" width="9.7265625" style="21" customWidth="1"/>
    <col min="3548" max="3548" width="10.7265625" style="21" customWidth="1"/>
    <col min="3549" max="3554" width="9.7265625" style="21" customWidth="1"/>
    <col min="3555" max="3558" width="8.7265625" style="21"/>
    <col min="3559" max="3559" width="9.1796875" style="21" customWidth="1"/>
    <col min="3560" max="3571" width="8.7265625" style="21"/>
    <col min="3572" max="3572" width="13.453125" style="21" customWidth="1"/>
    <col min="3573" max="3573" width="11.1796875" style="21" customWidth="1"/>
    <col min="3574" max="3576" width="8.7265625" style="21"/>
    <col min="3577" max="3577" width="9.1796875" style="21" customWidth="1"/>
    <col min="3578" max="3578" width="10.453125" style="21" customWidth="1"/>
    <col min="3579" max="3579" width="12.7265625" style="21" customWidth="1"/>
    <col min="3580" max="3580" width="11" style="21" customWidth="1"/>
    <col min="3581" max="3586" width="8.7265625" style="21"/>
    <col min="3587" max="3587" width="12.54296875" style="21" customWidth="1"/>
    <col min="3588" max="3588" width="12.26953125" style="21" customWidth="1"/>
    <col min="3589" max="3609" width="8.7265625" style="21"/>
    <col min="3610" max="3610" width="13.1796875" style="21" customWidth="1"/>
    <col min="3611" max="3612" width="8.7265625" style="21"/>
    <col min="3613" max="3613" width="12.81640625" style="21" customWidth="1"/>
    <col min="3614" max="3614" width="8.7265625" style="21"/>
    <col min="3615" max="3615" width="9.1796875" style="21" customWidth="1"/>
    <col min="3616" max="3633" width="8.7265625" style="21"/>
    <col min="3634" max="3634" width="9.453125" style="21" bestFit="1" customWidth="1"/>
    <col min="3635" max="3642" width="8.7265625" style="21"/>
    <col min="3643" max="3645" width="9.1796875" style="21" customWidth="1"/>
    <col min="3646" max="3646" width="8.7265625" style="21"/>
    <col min="3647" max="3648" width="9.453125" style="21" bestFit="1" customWidth="1"/>
    <col min="3649" max="3649" width="8.7265625" style="21"/>
    <col min="3650" max="3650" width="9.453125" style="21" bestFit="1" customWidth="1"/>
    <col min="3651" max="3654" width="8.7265625" style="21"/>
    <col min="3655" max="3655" width="9.26953125" style="21" customWidth="1"/>
    <col min="3656" max="3665" width="9.453125" style="21" customWidth="1"/>
    <col min="3666" max="3666" width="7.1796875" style="21" customWidth="1"/>
    <col min="3667" max="3667" width="13.26953125" style="21" customWidth="1"/>
    <col min="3668" max="3675" width="9.453125" style="21" customWidth="1"/>
    <col min="3676" max="3707" width="8.7265625" style="21"/>
    <col min="3708" max="3708" width="9.1796875" style="21" customWidth="1"/>
    <col min="3709" max="3720" width="8.7265625" style="21"/>
    <col min="3721" max="3721" width="11.36328125" style="21" bestFit="1" customWidth="1"/>
    <col min="3722" max="3722" width="11.36328125" style="21" customWidth="1"/>
    <col min="3723" max="3798" width="8.7265625" style="21"/>
    <col min="3799" max="3799" width="12.7265625" style="21" customWidth="1"/>
    <col min="3800" max="3801" width="10.7265625" style="21" customWidth="1"/>
    <col min="3802" max="3803" width="9.7265625" style="21" customWidth="1"/>
    <col min="3804" max="3804" width="10.7265625" style="21" customWidth="1"/>
    <col min="3805" max="3810" width="9.7265625" style="21" customWidth="1"/>
    <col min="3811" max="3814" width="8.7265625" style="21"/>
    <col min="3815" max="3815" width="9.1796875" style="21" customWidth="1"/>
    <col min="3816" max="3827" width="8.7265625" style="21"/>
    <col min="3828" max="3828" width="13.453125" style="21" customWidth="1"/>
    <col min="3829" max="3829" width="11.1796875" style="21" customWidth="1"/>
    <col min="3830" max="3832" width="8.7265625" style="21"/>
    <col min="3833" max="3833" width="9.1796875" style="21" customWidth="1"/>
    <col min="3834" max="3834" width="10.453125" style="21" customWidth="1"/>
    <col min="3835" max="3835" width="12.7265625" style="21" customWidth="1"/>
    <col min="3836" max="3836" width="11" style="21" customWidth="1"/>
    <col min="3837" max="3842" width="8.7265625" style="21"/>
    <col min="3843" max="3843" width="12.54296875" style="21" customWidth="1"/>
    <col min="3844" max="3844" width="12.26953125" style="21" customWidth="1"/>
    <col min="3845" max="3865" width="8.7265625" style="21"/>
    <col min="3866" max="3866" width="13.1796875" style="21" customWidth="1"/>
    <col min="3867" max="3868" width="8.7265625" style="21"/>
    <col min="3869" max="3869" width="12.81640625" style="21" customWidth="1"/>
    <col min="3870" max="3870" width="8.7265625" style="21"/>
    <col min="3871" max="3871" width="9.1796875" style="21" customWidth="1"/>
    <col min="3872" max="3889" width="8.7265625" style="21"/>
    <col min="3890" max="3890" width="9.453125" style="21" bestFit="1" customWidth="1"/>
    <col min="3891" max="3898" width="8.7265625" style="21"/>
    <col min="3899" max="3901" width="9.1796875" style="21" customWidth="1"/>
    <col min="3902" max="3902" width="8.7265625" style="21"/>
    <col min="3903" max="3904" width="9.453125" style="21" bestFit="1" customWidth="1"/>
    <col min="3905" max="3905" width="8.7265625" style="21"/>
    <col min="3906" max="3906" width="9.453125" style="21" bestFit="1" customWidth="1"/>
    <col min="3907" max="3910" width="8.7265625" style="21"/>
    <col min="3911" max="3911" width="9.26953125" style="21" customWidth="1"/>
    <col min="3912" max="3921" width="9.453125" style="21" customWidth="1"/>
    <col min="3922" max="3922" width="7.1796875" style="21" customWidth="1"/>
    <col min="3923" max="3923" width="13.26953125" style="21" customWidth="1"/>
    <col min="3924" max="3931" width="9.453125" style="21" customWidth="1"/>
    <col min="3932" max="3963" width="8.7265625" style="21"/>
    <col min="3964" max="3964" width="9.1796875" style="21" customWidth="1"/>
    <col min="3965" max="3976" width="8.7265625" style="21"/>
    <col min="3977" max="3977" width="11.36328125" style="21" bestFit="1" customWidth="1"/>
    <col min="3978" max="3978" width="11.36328125" style="21" customWidth="1"/>
    <col min="3979" max="4054" width="8.7265625" style="21"/>
    <col min="4055" max="4055" width="12.7265625" style="21" customWidth="1"/>
    <col min="4056" max="4057" width="10.7265625" style="21" customWidth="1"/>
    <col min="4058" max="4059" width="9.7265625" style="21" customWidth="1"/>
    <col min="4060" max="4060" width="10.7265625" style="21" customWidth="1"/>
    <col min="4061" max="4066" width="9.7265625" style="21" customWidth="1"/>
    <col min="4067" max="4070" width="8.7265625" style="21"/>
    <col min="4071" max="4071" width="9.1796875" style="21" customWidth="1"/>
    <col min="4072" max="4083" width="8.7265625" style="21"/>
    <col min="4084" max="4084" width="13.453125" style="21" customWidth="1"/>
    <col min="4085" max="4085" width="11.1796875" style="21" customWidth="1"/>
    <col min="4086" max="4088" width="8.7265625" style="21"/>
    <col min="4089" max="4089" width="9.1796875" style="21" customWidth="1"/>
    <col min="4090" max="4090" width="10.453125" style="21" customWidth="1"/>
    <col min="4091" max="4091" width="12.7265625" style="21" customWidth="1"/>
    <col min="4092" max="4092" width="11" style="21" customWidth="1"/>
    <col min="4093" max="4098" width="8.7265625" style="21"/>
    <col min="4099" max="4099" width="12.54296875" style="21" customWidth="1"/>
    <col min="4100" max="4100" width="12.26953125" style="21" customWidth="1"/>
    <col min="4101" max="4121" width="8.7265625" style="21"/>
    <col min="4122" max="4122" width="13.1796875" style="21" customWidth="1"/>
    <col min="4123" max="4124" width="8.7265625" style="21"/>
    <col min="4125" max="4125" width="12.81640625" style="21" customWidth="1"/>
    <col min="4126" max="4126" width="8.7265625" style="21"/>
    <col min="4127" max="4127" width="9.1796875" style="21" customWidth="1"/>
    <col min="4128" max="4145" width="8.7265625" style="21"/>
    <col min="4146" max="4146" width="9.453125" style="21" bestFit="1" customWidth="1"/>
    <col min="4147" max="4154" width="8.7265625" style="21"/>
    <col min="4155" max="4157" width="9.1796875" style="21" customWidth="1"/>
    <col min="4158" max="4158" width="8.7265625" style="21"/>
    <col min="4159" max="4160" width="9.453125" style="21" bestFit="1" customWidth="1"/>
    <col min="4161" max="4161" width="8.7265625" style="21"/>
    <col min="4162" max="4162" width="9.453125" style="21" bestFit="1" customWidth="1"/>
    <col min="4163" max="4166" width="8.7265625" style="21"/>
    <col min="4167" max="4167" width="9.26953125" style="21" customWidth="1"/>
    <col min="4168" max="4177" width="9.453125" style="21" customWidth="1"/>
    <col min="4178" max="4178" width="7.1796875" style="21" customWidth="1"/>
    <col min="4179" max="4179" width="13.26953125" style="21" customWidth="1"/>
    <col min="4180" max="4187" width="9.453125" style="21" customWidth="1"/>
    <col min="4188" max="4219" width="8.7265625" style="21"/>
    <col min="4220" max="4220" width="9.1796875" style="21" customWidth="1"/>
    <col min="4221" max="4232" width="8.7265625" style="21"/>
    <col min="4233" max="4233" width="11.36328125" style="21" bestFit="1" customWidth="1"/>
    <col min="4234" max="4234" width="11.36328125" style="21" customWidth="1"/>
    <col min="4235" max="4310" width="8.7265625" style="21"/>
    <col min="4311" max="4311" width="12.7265625" style="21" customWidth="1"/>
    <col min="4312" max="4313" width="10.7265625" style="21" customWidth="1"/>
    <col min="4314" max="4315" width="9.7265625" style="21" customWidth="1"/>
    <col min="4316" max="4316" width="10.7265625" style="21" customWidth="1"/>
    <col min="4317" max="4322" width="9.7265625" style="21" customWidth="1"/>
    <col min="4323" max="4326" width="8.7265625" style="21"/>
    <col min="4327" max="4327" width="9.1796875" style="21" customWidth="1"/>
    <col min="4328" max="4339" width="8.7265625" style="21"/>
    <col min="4340" max="4340" width="13.453125" style="21" customWidth="1"/>
    <col min="4341" max="4341" width="11.1796875" style="21" customWidth="1"/>
    <col min="4342" max="4344" width="8.7265625" style="21"/>
    <col min="4345" max="4345" width="9.1796875" style="21" customWidth="1"/>
    <col min="4346" max="4346" width="10.453125" style="21" customWidth="1"/>
    <col min="4347" max="4347" width="12.7265625" style="21" customWidth="1"/>
    <col min="4348" max="4348" width="11" style="21" customWidth="1"/>
    <col min="4349" max="4354" width="8.7265625" style="21"/>
    <col min="4355" max="4355" width="12.54296875" style="21" customWidth="1"/>
    <col min="4356" max="4356" width="12.26953125" style="21" customWidth="1"/>
    <col min="4357" max="4377" width="8.7265625" style="21"/>
    <col min="4378" max="4378" width="13.1796875" style="21" customWidth="1"/>
    <col min="4379" max="4380" width="8.7265625" style="21"/>
    <col min="4381" max="4381" width="12.81640625" style="21" customWidth="1"/>
    <col min="4382" max="4382" width="8.7265625" style="21"/>
    <col min="4383" max="4383" width="9.1796875" style="21" customWidth="1"/>
    <col min="4384" max="4401" width="8.7265625" style="21"/>
    <col min="4402" max="4402" width="9.453125" style="21" bestFit="1" customWidth="1"/>
    <col min="4403" max="4410" width="8.7265625" style="21"/>
    <col min="4411" max="4413" width="9.1796875" style="21" customWidth="1"/>
    <col min="4414" max="4414" width="8.7265625" style="21"/>
    <col min="4415" max="4416" width="9.453125" style="21" bestFit="1" customWidth="1"/>
    <col min="4417" max="4417" width="8.7265625" style="21"/>
    <col min="4418" max="4418" width="9.453125" style="21" bestFit="1" customWidth="1"/>
    <col min="4419" max="4422" width="8.7265625" style="21"/>
    <col min="4423" max="4423" width="9.26953125" style="21" customWidth="1"/>
    <col min="4424" max="4433" width="9.453125" style="21" customWidth="1"/>
    <col min="4434" max="4434" width="7.1796875" style="21" customWidth="1"/>
    <col min="4435" max="4435" width="13.26953125" style="21" customWidth="1"/>
    <col min="4436" max="4443" width="9.453125" style="21" customWidth="1"/>
    <col min="4444" max="4475" width="8.7265625" style="21"/>
    <col min="4476" max="4476" width="9.1796875" style="21" customWidth="1"/>
    <col min="4477" max="4488" width="8.7265625" style="21"/>
    <col min="4489" max="4489" width="11.36328125" style="21" bestFit="1" customWidth="1"/>
    <col min="4490" max="4490" width="11.36328125" style="21" customWidth="1"/>
    <col min="4491" max="4566" width="8.7265625" style="21"/>
    <col min="4567" max="4567" width="12.7265625" style="21" customWidth="1"/>
    <col min="4568" max="4569" width="10.7265625" style="21" customWidth="1"/>
    <col min="4570" max="4571" width="9.7265625" style="21" customWidth="1"/>
    <col min="4572" max="4572" width="10.7265625" style="21" customWidth="1"/>
    <col min="4573" max="4578" width="9.7265625" style="21" customWidth="1"/>
    <col min="4579" max="4582" width="8.7265625" style="21"/>
    <col min="4583" max="4583" width="9.1796875" style="21" customWidth="1"/>
    <col min="4584" max="4595" width="8.7265625" style="21"/>
    <col min="4596" max="4596" width="13.453125" style="21" customWidth="1"/>
    <col min="4597" max="4597" width="11.1796875" style="21" customWidth="1"/>
    <col min="4598" max="4600" width="8.7265625" style="21"/>
    <col min="4601" max="4601" width="9.1796875" style="21" customWidth="1"/>
    <col min="4602" max="4602" width="10.453125" style="21" customWidth="1"/>
    <col min="4603" max="4603" width="12.7265625" style="21" customWidth="1"/>
    <col min="4604" max="4604" width="11" style="21" customWidth="1"/>
    <col min="4605" max="4610" width="8.7265625" style="21"/>
    <col min="4611" max="4611" width="12.54296875" style="21" customWidth="1"/>
    <col min="4612" max="4612" width="12.26953125" style="21" customWidth="1"/>
    <col min="4613" max="4633" width="8.7265625" style="21"/>
    <col min="4634" max="4634" width="13.1796875" style="21" customWidth="1"/>
    <col min="4635" max="4636" width="8.7265625" style="21"/>
    <col min="4637" max="4637" width="12.81640625" style="21" customWidth="1"/>
    <col min="4638" max="4638" width="8.7265625" style="21"/>
    <col min="4639" max="4639" width="9.1796875" style="21" customWidth="1"/>
    <col min="4640" max="4657" width="8.7265625" style="21"/>
    <col min="4658" max="4658" width="9.453125" style="21" bestFit="1" customWidth="1"/>
    <col min="4659" max="4666" width="8.7265625" style="21"/>
    <col min="4667" max="4669" width="9.1796875" style="21" customWidth="1"/>
    <col min="4670" max="4670" width="8.7265625" style="21"/>
    <col min="4671" max="4672" width="9.453125" style="21" bestFit="1" customWidth="1"/>
    <col min="4673" max="4673" width="8.7265625" style="21"/>
    <col min="4674" max="4674" width="9.453125" style="21" bestFit="1" customWidth="1"/>
    <col min="4675" max="4678" width="8.7265625" style="21"/>
    <col min="4679" max="4679" width="9.26953125" style="21" customWidth="1"/>
    <col min="4680" max="4689" width="9.453125" style="21" customWidth="1"/>
    <col min="4690" max="4690" width="7.1796875" style="21" customWidth="1"/>
    <col min="4691" max="4691" width="13.26953125" style="21" customWidth="1"/>
    <col min="4692" max="4699" width="9.453125" style="21" customWidth="1"/>
    <col min="4700" max="4731" width="8.7265625" style="21"/>
    <col min="4732" max="4732" width="9.1796875" style="21" customWidth="1"/>
    <col min="4733" max="4744" width="8.7265625" style="21"/>
    <col min="4745" max="4745" width="11.36328125" style="21" bestFit="1" customWidth="1"/>
    <col min="4746" max="4746" width="11.36328125" style="21" customWidth="1"/>
    <col min="4747" max="4822" width="8.7265625" style="21"/>
    <col min="4823" max="4823" width="12.7265625" style="21" customWidth="1"/>
    <col min="4824" max="4825" width="10.7265625" style="21" customWidth="1"/>
    <col min="4826" max="4827" width="9.7265625" style="21" customWidth="1"/>
    <col min="4828" max="4828" width="10.7265625" style="21" customWidth="1"/>
    <col min="4829" max="4834" width="9.7265625" style="21" customWidth="1"/>
    <col min="4835" max="4838" width="8.7265625" style="21"/>
    <col min="4839" max="4839" width="9.1796875" style="21" customWidth="1"/>
    <col min="4840" max="4851" width="8.7265625" style="21"/>
    <col min="4852" max="4852" width="13.453125" style="21" customWidth="1"/>
    <col min="4853" max="4853" width="11.1796875" style="21" customWidth="1"/>
    <col min="4854" max="4856" width="8.7265625" style="21"/>
    <col min="4857" max="4857" width="9.1796875" style="21" customWidth="1"/>
    <col min="4858" max="4858" width="10.453125" style="21" customWidth="1"/>
    <col min="4859" max="4859" width="12.7265625" style="21" customWidth="1"/>
    <col min="4860" max="4860" width="11" style="21" customWidth="1"/>
    <col min="4861" max="4866" width="8.7265625" style="21"/>
    <col min="4867" max="4867" width="12.54296875" style="21" customWidth="1"/>
    <col min="4868" max="4868" width="12.26953125" style="21" customWidth="1"/>
    <col min="4869" max="4889" width="8.7265625" style="21"/>
    <col min="4890" max="4890" width="13.1796875" style="21" customWidth="1"/>
    <col min="4891" max="4892" width="8.7265625" style="21"/>
    <col min="4893" max="4893" width="12.81640625" style="21" customWidth="1"/>
    <col min="4894" max="4894" width="8.7265625" style="21"/>
    <col min="4895" max="4895" width="9.1796875" style="21" customWidth="1"/>
    <col min="4896" max="4913" width="8.7265625" style="21"/>
    <col min="4914" max="4914" width="9.453125" style="21" bestFit="1" customWidth="1"/>
    <col min="4915" max="4922" width="8.7265625" style="21"/>
    <col min="4923" max="4925" width="9.1796875" style="21" customWidth="1"/>
    <col min="4926" max="4926" width="8.7265625" style="21"/>
    <col min="4927" max="4928" width="9.453125" style="21" bestFit="1" customWidth="1"/>
    <col min="4929" max="4929" width="8.7265625" style="21"/>
    <col min="4930" max="4930" width="9.453125" style="21" bestFit="1" customWidth="1"/>
    <col min="4931" max="4934" width="8.7265625" style="21"/>
    <col min="4935" max="4935" width="9.26953125" style="21" customWidth="1"/>
    <col min="4936" max="4945" width="9.453125" style="21" customWidth="1"/>
    <col min="4946" max="4946" width="7.1796875" style="21" customWidth="1"/>
    <col min="4947" max="4947" width="13.26953125" style="21" customWidth="1"/>
    <col min="4948" max="4955" width="9.453125" style="21" customWidth="1"/>
    <col min="4956" max="4987" width="8.7265625" style="21"/>
    <col min="4988" max="4988" width="9.1796875" style="21" customWidth="1"/>
    <col min="4989" max="5000" width="8.7265625" style="21"/>
    <col min="5001" max="5001" width="11.36328125" style="21" bestFit="1" customWidth="1"/>
    <col min="5002" max="5002" width="11.36328125" style="21" customWidth="1"/>
    <col min="5003" max="5078" width="8.7265625" style="21"/>
    <col min="5079" max="5079" width="12.7265625" style="21" customWidth="1"/>
    <col min="5080" max="5081" width="10.7265625" style="21" customWidth="1"/>
    <col min="5082" max="5083" width="9.7265625" style="21" customWidth="1"/>
    <col min="5084" max="5084" width="10.7265625" style="21" customWidth="1"/>
    <col min="5085" max="5090" width="9.7265625" style="21" customWidth="1"/>
    <col min="5091" max="5094" width="8.7265625" style="21"/>
    <col min="5095" max="5095" width="9.1796875" style="21" customWidth="1"/>
    <col min="5096" max="5107" width="8.7265625" style="21"/>
    <col min="5108" max="5108" width="13.453125" style="21" customWidth="1"/>
    <col min="5109" max="5109" width="11.1796875" style="21" customWidth="1"/>
    <col min="5110" max="5112" width="8.7265625" style="21"/>
    <col min="5113" max="5113" width="9.1796875" style="21" customWidth="1"/>
    <col min="5114" max="5114" width="10.453125" style="21" customWidth="1"/>
    <col min="5115" max="5115" width="12.7265625" style="21" customWidth="1"/>
    <col min="5116" max="5116" width="11" style="21" customWidth="1"/>
    <col min="5117" max="5122" width="8.7265625" style="21"/>
    <col min="5123" max="5123" width="12.54296875" style="21" customWidth="1"/>
    <col min="5124" max="5124" width="12.26953125" style="21" customWidth="1"/>
    <col min="5125" max="5145" width="8.7265625" style="21"/>
    <col min="5146" max="5146" width="13.1796875" style="21" customWidth="1"/>
    <col min="5147" max="5148" width="8.7265625" style="21"/>
    <col min="5149" max="5149" width="12.81640625" style="21" customWidth="1"/>
    <col min="5150" max="5150" width="8.7265625" style="21"/>
    <col min="5151" max="5151" width="9.1796875" style="21" customWidth="1"/>
    <col min="5152" max="5169" width="8.7265625" style="21"/>
    <col min="5170" max="5170" width="9.453125" style="21" bestFit="1" customWidth="1"/>
    <col min="5171" max="5178" width="8.7265625" style="21"/>
    <col min="5179" max="5181" width="9.1796875" style="21" customWidth="1"/>
    <col min="5182" max="5182" width="8.7265625" style="21"/>
    <col min="5183" max="5184" width="9.453125" style="21" bestFit="1" customWidth="1"/>
    <col min="5185" max="5185" width="8.7265625" style="21"/>
    <col min="5186" max="5186" width="9.453125" style="21" bestFit="1" customWidth="1"/>
    <col min="5187" max="5190" width="8.7265625" style="21"/>
    <col min="5191" max="5191" width="9.26953125" style="21" customWidth="1"/>
    <col min="5192" max="5201" width="9.453125" style="21" customWidth="1"/>
    <col min="5202" max="5202" width="7.1796875" style="21" customWidth="1"/>
    <col min="5203" max="5203" width="13.26953125" style="21" customWidth="1"/>
    <col min="5204" max="5211" width="9.453125" style="21" customWidth="1"/>
    <col min="5212" max="5243" width="8.7265625" style="21"/>
    <col min="5244" max="5244" width="9.1796875" style="21" customWidth="1"/>
    <col min="5245" max="5256" width="8.7265625" style="21"/>
    <col min="5257" max="5257" width="11.36328125" style="21" bestFit="1" customWidth="1"/>
    <col min="5258" max="5258" width="11.36328125" style="21" customWidth="1"/>
    <col min="5259" max="5334" width="8.7265625" style="21"/>
    <col min="5335" max="5335" width="12.7265625" style="21" customWidth="1"/>
    <col min="5336" max="5337" width="10.7265625" style="21" customWidth="1"/>
    <col min="5338" max="5339" width="9.7265625" style="21" customWidth="1"/>
    <col min="5340" max="5340" width="10.7265625" style="21" customWidth="1"/>
    <col min="5341" max="5346" width="9.7265625" style="21" customWidth="1"/>
    <col min="5347" max="5350" width="8.7265625" style="21"/>
    <col min="5351" max="5351" width="9.1796875" style="21" customWidth="1"/>
    <col min="5352" max="5363" width="8.7265625" style="21"/>
    <col min="5364" max="5364" width="13.453125" style="21" customWidth="1"/>
    <col min="5365" max="5365" width="11.1796875" style="21" customWidth="1"/>
    <col min="5366" max="5368" width="8.7265625" style="21"/>
    <col min="5369" max="5369" width="9.1796875" style="21" customWidth="1"/>
    <col min="5370" max="5370" width="10.453125" style="21" customWidth="1"/>
    <col min="5371" max="5371" width="12.7265625" style="21" customWidth="1"/>
    <col min="5372" max="5372" width="11" style="21" customWidth="1"/>
    <col min="5373" max="5378" width="8.7265625" style="21"/>
    <col min="5379" max="5379" width="12.54296875" style="21" customWidth="1"/>
    <col min="5380" max="5380" width="12.26953125" style="21" customWidth="1"/>
    <col min="5381" max="5401" width="8.7265625" style="21"/>
    <col min="5402" max="5402" width="13.1796875" style="21" customWidth="1"/>
    <col min="5403" max="5404" width="8.7265625" style="21"/>
    <col min="5405" max="5405" width="12.81640625" style="21" customWidth="1"/>
    <col min="5406" max="5406" width="8.7265625" style="21"/>
    <col min="5407" max="5407" width="9.1796875" style="21" customWidth="1"/>
    <col min="5408" max="5425" width="8.7265625" style="21"/>
    <col min="5426" max="5426" width="9.453125" style="21" bestFit="1" customWidth="1"/>
    <col min="5427" max="5434" width="8.7265625" style="21"/>
    <col min="5435" max="5437" width="9.1796875" style="21" customWidth="1"/>
    <col min="5438" max="5438" width="8.7265625" style="21"/>
    <col min="5439" max="5440" width="9.453125" style="21" bestFit="1" customWidth="1"/>
    <col min="5441" max="5441" width="8.7265625" style="21"/>
    <col min="5442" max="5442" width="9.453125" style="21" bestFit="1" customWidth="1"/>
    <col min="5443" max="5446" width="8.7265625" style="21"/>
    <col min="5447" max="5447" width="9.26953125" style="21" customWidth="1"/>
    <col min="5448" max="5457" width="9.453125" style="21" customWidth="1"/>
    <col min="5458" max="5458" width="7.1796875" style="21" customWidth="1"/>
    <col min="5459" max="5459" width="13.26953125" style="21" customWidth="1"/>
    <col min="5460" max="5467" width="9.453125" style="21" customWidth="1"/>
    <col min="5468" max="5499" width="8.7265625" style="21"/>
    <col min="5500" max="5500" width="9.1796875" style="21" customWidth="1"/>
    <col min="5501" max="5512" width="8.7265625" style="21"/>
    <col min="5513" max="5513" width="11.36328125" style="21" bestFit="1" customWidth="1"/>
    <col min="5514" max="5514" width="11.36328125" style="21" customWidth="1"/>
    <col min="5515" max="5590" width="8.7265625" style="21"/>
    <col min="5591" max="5591" width="12.7265625" style="21" customWidth="1"/>
    <col min="5592" max="5593" width="10.7265625" style="21" customWidth="1"/>
    <col min="5594" max="5595" width="9.7265625" style="21" customWidth="1"/>
    <col min="5596" max="5596" width="10.7265625" style="21" customWidth="1"/>
    <col min="5597" max="5602" width="9.7265625" style="21" customWidth="1"/>
    <col min="5603" max="5606" width="8.7265625" style="21"/>
    <col min="5607" max="5607" width="9.1796875" style="21" customWidth="1"/>
    <col min="5608" max="5619" width="8.7265625" style="21"/>
    <col min="5620" max="5620" width="13.453125" style="21" customWidth="1"/>
    <col min="5621" max="5621" width="11.1796875" style="21" customWidth="1"/>
    <col min="5622" max="5624" width="8.7265625" style="21"/>
    <col min="5625" max="5625" width="9.1796875" style="21" customWidth="1"/>
    <col min="5626" max="5626" width="10.453125" style="21" customWidth="1"/>
    <col min="5627" max="5627" width="12.7265625" style="21" customWidth="1"/>
    <col min="5628" max="5628" width="11" style="21" customWidth="1"/>
    <col min="5629" max="5634" width="8.7265625" style="21"/>
    <col min="5635" max="5635" width="12.54296875" style="21" customWidth="1"/>
    <col min="5636" max="5636" width="12.26953125" style="21" customWidth="1"/>
    <col min="5637" max="5657" width="8.7265625" style="21"/>
    <col min="5658" max="5658" width="13.1796875" style="21" customWidth="1"/>
    <col min="5659" max="5660" width="8.7265625" style="21"/>
    <col min="5661" max="5661" width="12.81640625" style="21" customWidth="1"/>
    <col min="5662" max="5662" width="8.7265625" style="21"/>
    <col min="5663" max="5663" width="9.1796875" style="21" customWidth="1"/>
    <col min="5664" max="5681" width="8.7265625" style="21"/>
    <col min="5682" max="5682" width="9.453125" style="21" bestFit="1" customWidth="1"/>
    <col min="5683" max="5690" width="8.7265625" style="21"/>
    <col min="5691" max="5693" width="9.1796875" style="21" customWidth="1"/>
    <col min="5694" max="5694" width="8.7265625" style="21"/>
    <col min="5695" max="5696" width="9.453125" style="21" bestFit="1" customWidth="1"/>
    <col min="5697" max="5697" width="8.7265625" style="21"/>
    <col min="5698" max="5698" width="9.453125" style="21" bestFit="1" customWidth="1"/>
    <col min="5699" max="5702" width="8.7265625" style="21"/>
    <col min="5703" max="5703" width="9.26953125" style="21" customWidth="1"/>
    <col min="5704" max="5713" width="9.453125" style="21" customWidth="1"/>
    <col min="5714" max="5714" width="7.1796875" style="21" customWidth="1"/>
    <col min="5715" max="5715" width="13.26953125" style="21" customWidth="1"/>
    <col min="5716" max="5723" width="9.453125" style="21" customWidth="1"/>
    <col min="5724" max="5755" width="8.7265625" style="21"/>
    <col min="5756" max="5756" width="9.1796875" style="21" customWidth="1"/>
    <col min="5757" max="5768" width="8.7265625" style="21"/>
    <col min="5769" max="5769" width="11.36328125" style="21" bestFit="1" customWidth="1"/>
    <col min="5770" max="5770" width="11.36328125" style="21" customWidth="1"/>
    <col min="5771" max="5846" width="8.7265625" style="21"/>
    <col min="5847" max="5847" width="12.7265625" style="21" customWidth="1"/>
    <col min="5848" max="5849" width="10.7265625" style="21" customWidth="1"/>
    <col min="5850" max="5851" width="9.7265625" style="21" customWidth="1"/>
    <col min="5852" max="5852" width="10.7265625" style="21" customWidth="1"/>
    <col min="5853" max="5858" width="9.7265625" style="21" customWidth="1"/>
    <col min="5859" max="5862" width="8.7265625" style="21"/>
    <col min="5863" max="5863" width="9.1796875" style="21" customWidth="1"/>
    <col min="5864" max="5875" width="8.7265625" style="21"/>
    <col min="5876" max="5876" width="13.453125" style="21" customWidth="1"/>
    <col min="5877" max="5877" width="11.1796875" style="21" customWidth="1"/>
    <col min="5878" max="5880" width="8.7265625" style="21"/>
    <col min="5881" max="5881" width="9.1796875" style="21" customWidth="1"/>
    <col min="5882" max="5882" width="10.453125" style="21" customWidth="1"/>
    <col min="5883" max="5883" width="12.7265625" style="21" customWidth="1"/>
    <col min="5884" max="5884" width="11" style="21" customWidth="1"/>
    <col min="5885" max="5890" width="8.7265625" style="21"/>
    <col min="5891" max="5891" width="12.54296875" style="21" customWidth="1"/>
    <col min="5892" max="5892" width="12.26953125" style="21" customWidth="1"/>
    <col min="5893" max="5913" width="8.7265625" style="21"/>
    <col min="5914" max="5914" width="13.1796875" style="21" customWidth="1"/>
    <col min="5915" max="5916" width="8.7265625" style="21"/>
    <col min="5917" max="5917" width="12.81640625" style="21" customWidth="1"/>
    <col min="5918" max="5918" width="8.7265625" style="21"/>
    <col min="5919" max="5919" width="9.1796875" style="21" customWidth="1"/>
    <col min="5920" max="5937" width="8.7265625" style="21"/>
    <col min="5938" max="5938" width="9.453125" style="21" bestFit="1" customWidth="1"/>
    <col min="5939" max="5946" width="8.7265625" style="21"/>
    <col min="5947" max="5949" width="9.1796875" style="21" customWidth="1"/>
    <col min="5950" max="5950" width="8.7265625" style="21"/>
    <col min="5951" max="5952" width="9.453125" style="21" bestFit="1" customWidth="1"/>
    <col min="5953" max="5953" width="8.7265625" style="21"/>
    <col min="5954" max="5954" width="9.453125" style="21" bestFit="1" customWidth="1"/>
    <col min="5955" max="5958" width="8.7265625" style="21"/>
    <col min="5959" max="5959" width="9.26953125" style="21" customWidth="1"/>
    <col min="5960" max="5969" width="9.453125" style="21" customWidth="1"/>
    <col min="5970" max="5970" width="7.1796875" style="21" customWidth="1"/>
    <col min="5971" max="5971" width="13.26953125" style="21" customWidth="1"/>
    <col min="5972" max="5979" width="9.453125" style="21" customWidth="1"/>
    <col min="5980" max="6011" width="8.7265625" style="21"/>
    <col min="6012" max="6012" width="9.1796875" style="21" customWidth="1"/>
    <col min="6013" max="6024" width="8.7265625" style="21"/>
    <col min="6025" max="6025" width="11.36328125" style="21" bestFit="1" customWidth="1"/>
    <col min="6026" max="6026" width="11.36328125" style="21" customWidth="1"/>
    <col min="6027" max="6102" width="8.7265625" style="21"/>
    <col min="6103" max="6103" width="12.7265625" style="21" customWidth="1"/>
    <col min="6104" max="6105" width="10.7265625" style="21" customWidth="1"/>
    <col min="6106" max="6107" width="9.7265625" style="21" customWidth="1"/>
    <col min="6108" max="6108" width="10.7265625" style="21" customWidth="1"/>
    <col min="6109" max="6114" width="9.7265625" style="21" customWidth="1"/>
    <col min="6115" max="6118" width="8.7265625" style="21"/>
    <col min="6119" max="6119" width="9.1796875" style="21" customWidth="1"/>
    <col min="6120" max="6131" width="8.7265625" style="21"/>
    <col min="6132" max="6132" width="13.453125" style="21" customWidth="1"/>
    <col min="6133" max="6133" width="11.1796875" style="21" customWidth="1"/>
    <col min="6134" max="6136" width="8.7265625" style="21"/>
    <col min="6137" max="6137" width="9.1796875" style="21" customWidth="1"/>
    <col min="6138" max="6138" width="10.453125" style="21" customWidth="1"/>
    <col min="6139" max="6139" width="12.7265625" style="21" customWidth="1"/>
    <col min="6140" max="6140" width="11" style="21" customWidth="1"/>
    <col min="6141" max="6146" width="8.7265625" style="21"/>
    <col min="6147" max="6147" width="12.54296875" style="21" customWidth="1"/>
    <col min="6148" max="6148" width="12.26953125" style="21" customWidth="1"/>
    <col min="6149" max="6169" width="8.7265625" style="21"/>
    <col min="6170" max="6170" width="13.1796875" style="21" customWidth="1"/>
    <col min="6171" max="6172" width="8.7265625" style="21"/>
    <col min="6173" max="6173" width="12.81640625" style="21" customWidth="1"/>
    <col min="6174" max="6174" width="8.7265625" style="21"/>
    <col min="6175" max="6175" width="9.1796875" style="21" customWidth="1"/>
    <col min="6176" max="6193" width="8.7265625" style="21"/>
    <col min="6194" max="6194" width="9.453125" style="21" bestFit="1" customWidth="1"/>
    <col min="6195" max="6202" width="8.7265625" style="21"/>
    <col min="6203" max="6205" width="9.1796875" style="21" customWidth="1"/>
    <col min="6206" max="6206" width="8.7265625" style="21"/>
    <col min="6207" max="6208" width="9.453125" style="21" bestFit="1" customWidth="1"/>
    <col min="6209" max="6209" width="8.7265625" style="21"/>
    <col min="6210" max="6210" width="9.453125" style="21" bestFit="1" customWidth="1"/>
    <col min="6211" max="6214" width="8.7265625" style="21"/>
    <col min="6215" max="6215" width="9.26953125" style="21" customWidth="1"/>
    <col min="6216" max="6225" width="9.453125" style="21" customWidth="1"/>
    <col min="6226" max="6226" width="7.1796875" style="21" customWidth="1"/>
    <col min="6227" max="6227" width="13.26953125" style="21" customWidth="1"/>
    <col min="6228" max="6235" width="9.453125" style="21" customWidth="1"/>
    <col min="6236" max="6267" width="8.7265625" style="21"/>
    <col min="6268" max="6268" width="9.1796875" style="21" customWidth="1"/>
    <col min="6269" max="6280" width="8.7265625" style="21"/>
    <col min="6281" max="6281" width="11.36328125" style="21" bestFit="1" customWidth="1"/>
    <col min="6282" max="6282" width="11.36328125" style="21" customWidth="1"/>
    <col min="6283" max="6358" width="8.7265625" style="21"/>
    <col min="6359" max="6359" width="12.7265625" style="21" customWidth="1"/>
    <col min="6360" max="6361" width="10.7265625" style="21" customWidth="1"/>
    <col min="6362" max="6363" width="9.7265625" style="21" customWidth="1"/>
    <col min="6364" max="6364" width="10.7265625" style="21" customWidth="1"/>
    <col min="6365" max="6370" width="9.7265625" style="21" customWidth="1"/>
    <col min="6371" max="6374" width="8.7265625" style="21"/>
    <col min="6375" max="6375" width="9.1796875" style="21" customWidth="1"/>
    <col min="6376" max="6387" width="8.7265625" style="21"/>
    <col min="6388" max="6388" width="13.453125" style="21" customWidth="1"/>
    <col min="6389" max="6389" width="11.1796875" style="21" customWidth="1"/>
    <col min="6390" max="6392" width="8.7265625" style="21"/>
    <col min="6393" max="6393" width="9.1796875" style="21" customWidth="1"/>
    <col min="6394" max="6394" width="10.453125" style="21" customWidth="1"/>
    <col min="6395" max="6395" width="12.7265625" style="21" customWidth="1"/>
    <col min="6396" max="6396" width="11" style="21" customWidth="1"/>
    <col min="6397" max="6402" width="8.7265625" style="21"/>
    <col min="6403" max="6403" width="12.54296875" style="21" customWidth="1"/>
    <col min="6404" max="6404" width="12.26953125" style="21" customWidth="1"/>
    <col min="6405" max="6425" width="8.7265625" style="21"/>
    <col min="6426" max="6426" width="13.1796875" style="21" customWidth="1"/>
    <col min="6427" max="6428" width="8.7265625" style="21"/>
    <col min="6429" max="6429" width="12.81640625" style="21" customWidth="1"/>
    <col min="6430" max="6430" width="8.7265625" style="21"/>
    <col min="6431" max="6431" width="9.1796875" style="21" customWidth="1"/>
    <col min="6432" max="6449" width="8.7265625" style="21"/>
    <col min="6450" max="6450" width="9.453125" style="21" bestFit="1" customWidth="1"/>
    <col min="6451" max="6458" width="8.7265625" style="21"/>
    <col min="6459" max="6461" width="9.1796875" style="21" customWidth="1"/>
    <col min="6462" max="6462" width="8.7265625" style="21"/>
    <col min="6463" max="6464" width="9.453125" style="21" bestFit="1" customWidth="1"/>
    <col min="6465" max="6465" width="8.7265625" style="21"/>
    <col min="6466" max="6466" width="9.453125" style="21" bestFit="1" customWidth="1"/>
    <col min="6467" max="6470" width="8.7265625" style="21"/>
    <col min="6471" max="6471" width="9.26953125" style="21" customWidth="1"/>
    <col min="6472" max="6481" width="9.453125" style="21" customWidth="1"/>
    <col min="6482" max="6482" width="7.1796875" style="21" customWidth="1"/>
    <col min="6483" max="6483" width="13.26953125" style="21" customWidth="1"/>
    <col min="6484" max="6491" width="9.453125" style="21" customWidth="1"/>
    <col min="6492" max="6523" width="8.7265625" style="21"/>
    <col min="6524" max="6524" width="9.1796875" style="21" customWidth="1"/>
    <col min="6525" max="6536" width="8.7265625" style="21"/>
    <col min="6537" max="6537" width="11.36328125" style="21" bestFit="1" customWidth="1"/>
    <col min="6538" max="6538" width="11.36328125" style="21" customWidth="1"/>
    <col min="6539" max="6614" width="8.7265625" style="21"/>
    <col min="6615" max="6615" width="12.7265625" style="21" customWidth="1"/>
    <col min="6616" max="6617" width="10.7265625" style="21" customWidth="1"/>
    <col min="6618" max="6619" width="9.7265625" style="21" customWidth="1"/>
    <col min="6620" max="6620" width="10.7265625" style="21" customWidth="1"/>
    <col min="6621" max="6626" width="9.7265625" style="21" customWidth="1"/>
    <col min="6627" max="6630" width="8.7265625" style="21"/>
    <col min="6631" max="6631" width="9.1796875" style="21" customWidth="1"/>
    <col min="6632" max="6643" width="8.7265625" style="21"/>
    <col min="6644" max="6644" width="13.453125" style="21" customWidth="1"/>
    <col min="6645" max="6645" width="11.1796875" style="21" customWidth="1"/>
    <col min="6646" max="6648" width="8.7265625" style="21"/>
    <col min="6649" max="6649" width="9.1796875" style="21" customWidth="1"/>
    <col min="6650" max="6650" width="10.453125" style="21" customWidth="1"/>
    <col min="6651" max="6651" width="12.7265625" style="21" customWidth="1"/>
    <col min="6652" max="6652" width="11" style="21" customWidth="1"/>
    <col min="6653" max="6658" width="8.7265625" style="21"/>
    <col min="6659" max="6659" width="12.54296875" style="21" customWidth="1"/>
    <col min="6660" max="6660" width="12.26953125" style="21" customWidth="1"/>
    <col min="6661" max="6681" width="8.7265625" style="21"/>
    <col min="6682" max="6682" width="13.1796875" style="21" customWidth="1"/>
    <col min="6683" max="6684" width="8.7265625" style="21"/>
    <col min="6685" max="6685" width="12.81640625" style="21" customWidth="1"/>
    <col min="6686" max="6686" width="8.7265625" style="21"/>
    <col min="6687" max="6687" width="9.1796875" style="21" customWidth="1"/>
    <col min="6688" max="6705" width="8.7265625" style="21"/>
    <col min="6706" max="6706" width="9.453125" style="21" bestFit="1" customWidth="1"/>
    <col min="6707" max="6714" width="8.7265625" style="21"/>
    <col min="6715" max="6717" width="9.1796875" style="21" customWidth="1"/>
    <col min="6718" max="6718" width="8.7265625" style="21"/>
    <col min="6719" max="6720" width="9.453125" style="21" bestFit="1" customWidth="1"/>
    <col min="6721" max="6721" width="8.7265625" style="21"/>
    <col min="6722" max="6722" width="9.453125" style="21" bestFit="1" customWidth="1"/>
    <col min="6723" max="6726" width="8.7265625" style="21"/>
    <col min="6727" max="6727" width="9.26953125" style="21" customWidth="1"/>
    <col min="6728" max="6737" width="9.453125" style="21" customWidth="1"/>
    <col min="6738" max="6738" width="7.1796875" style="21" customWidth="1"/>
    <col min="6739" max="6739" width="13.26953125" style="21" customWidth="1"/>
    <col min="6740" max="6747" width="9.453125" style="21" customWidth="1"/>
    <col min="6748" max="6779" width="8.7265625" style="21"/>
    <col min="6780" max="6780" width="9.1796875" style="21" customWidth="1"/>
    <col min="6781" max="6792" width="8.7265625" style="21"/>
    <col min="6793" max="6793" width="11.36328125" style="21" bestFit="1" customWidth="1"/>
    <col min="6794" max="6794" width="11.36328125" style="21" customWidth="1"/>
    <col min="6795" max="6870" width="8.7265625" style="21"/>
    <col min="6871" max="6871" width="12.7265625" style="21" customWidth="1"/>
    <col min="6872" max="6873" width="10.7265625" style="21" customWidth="1"/>
    <col min="6874" max="6875" width="9.7265625" style="21" customWidth="1"/>
    <col min="6876" max="6876" width="10.7265625" style="21" customWidth="1"/>
    <col min="6877" max="6882" width="9.7265625" style="21" customWidth="1"/>
    <col min="6883" max="6886" width="8.7265625" style="21"/>
    <col min="6887" max="6887" width="9.1796875" style="21" customWidth="1"/>
    <col min="6888" max="6899" width="8.7265625" style="21"/>
    <col min="6900" max="6900" width="13.453125" style="21" customWidth="1"/>
    <col min="6901" max="6901" width="11.1796875" style="21" customWidth="1"/>
    <col min="6902" max="6904" width="8.7265625" style="21"/>
    <col min="6905" max="6905" width="9.1796875" style="21" customWidth="1"/>
    <col min="6906" max="6906" width="10.453125" style="21" customWidth="1"/>
    <col min="6907" max="6907" width="12.7265625" style="21" customWidth="1"/>
    <col min="6908" max="6908" width="11" style="21" customWidth="1"/>
    <col min="6909" max="6914" width="8.7265625" style="21"/>
    <col min="6915" max="6915" width="12.54296875" style="21" customWidth="1"/>
    <col min="6916" max="6916" width="12.26953125" style="21" customWidth="1"/>
    <col min="6917" max="6937" width="8.7265625" style="21"/>
    <col min="6938" max="6938" width="13.1796875" style="21" customWidth="1"/>
    <col min="6939" max="6940" width="8.7265625" style="21"/>
    <col min="6941" max="6941" width="12.81640625" style="21" customWidth="1"/>
    <col min="6942" max="6942" width="8.7265625" style="21"/>
    <col min="6943" max="6943" width="9.1796875" style="21" customWidth="1"/>
    <col min="6944" max="6961" width="8.7265625" style="21"/>
    <col min="6962" max="6962" width="9.453125" style="21" bestFit="1" customWidth="1"/>
    <col min="6963" max="6970" width="8.7265625" style="21"/>
    <col min="6971" max="6973" width="9.1796875" style="21" customWidth="1"/>
    <col min="6974" max="6974" width="8.7265625" style="21"/>
    <col min="6975" max="6976" width="9.453125" style="21" bestFit="1" customWidth="1"/>
    <col min="6977" max="6977" width="8.7265625" style="21"/>
    <col min="6978" max="6978" width="9.453125" style="21" bestFit="1" customWidth="1"/>
    <col min="6979" max="6982" width="8.7265625" style="21"/>
    <col min="6983" max="6983" width="9.26953125" style="21" customWidth="1"/>
    <col min="6984" max="6993" width="9.453125" style="21" customWidth="1"/>
    <col min="6994" max="6994" width="7.1796875" style="21" customWidth="1"/>
    <col min="6995" max="6995" width="13.26953125" style="21" customWidth="1"/>
    <col min="6996" max="7003" width="9.453125" style="21" customWidth="1"/>
    <col min="7004" max="7035" width="8.7265625" style="21"/>
    <col min="7036" max="7036" width="9.1796875" style="21" customWidth="1"/>
    <col min="7037" max="7048" width="8.7265625" style="21"/>
    <col min="7049" max="7049" width="11.36328125" style="21" bestFit="1" customWidth="1"/>
    <col min="7050" max="7050" width="11.36328125" style="21" customWidth="1"/>
    <col min="7051" max="7126" width="8.7265625" style="21"/>
    <col min="7127" max="7127" width="12.7265625" style="21" customWidth="1"/>
    <col min="7128" max="7129" width="10.7265625" style="21" customWidth="1"/>
    <col min="7130" max="7131" width="9.7265625" style="21" customWidth="1"/>
    <col min="7132" max="7132" width="10.7265625" style="21" customWidth="1"/>
    <col min="7133" max="7138" width="9.7265625" style="21" customWidth="1"/>
    <col min="7139" max="7142" width="8.7265625" style="21"/>
    <col min="7143" max="7143" width="9.1796875" style="21" customWidth="1"/>
    <col min="7144" max="7155" width="8.7265625" style="21"/>
    <col min="7156" max="7156" width="13.453125" style="21" customWidth="1"/>
    <col min="7157" max="7157" width="11.1796875" style="21" customWidth="1"/>
    <col min="7158" max="7160" width="8.7265625" style="21"/>
    <col min="7161" max="7161" width="9.1796875" style="21" customWidth="1"/>
    <col min="7162" max="7162" width="10.453125" style="21" customWidth="1"/>
    <col min="7163" max="7163" width="12.7265625" style="21" customWidth="1"/>
    <col min="7164" max="7164" width="11" style="21" customWidth="1"/>
    <col min="7165" max="7170" width="8.7265625" style="21"/>
    <col min="7171" max="7171" width="12.54296875" style="21" customWidth="1"/>
    <col min="7172" max="7172" width="12.26953125" style="21" customWidth="1"/>
    <col min="7173" max="7193" width="8.7265625" style="21"/>
    <col min="7194" max="7194" width="13.1796875" style="21" customWidth="1"/>
    <col min="7195" max="7196" width="8.7265625" style="21"/>
    <col min="7197" max="7197" width="12.81640625" style="21" customWidth="1"/>
    <col min="7198" max="7198" width="8.7265625" style="21"/>
    <col min="7199" max="7199" width="9.1796875" style="21" customWidth="1"/>
    <col min="7200" max="7217" width="8.7265625" style="21"/>
    <col min="7218" max="7218" width="9.453125" style="21" bestFit="1" customWidth="1"/>
    <col min="7219" max="7226" width="8.7265625" style="21"/>
    <col min="7227" max="7229" width="9.1796875" style="21" customWidth="1"/>
    <col min="7230" max="7230" width="8.7265625" style="21"/>
    <col min="7231" max="7232" width="9.453125" style="21" bestFit="1" customWidth="1"/>
    <col min="7233" max="7233" width="8.7265625" style="21"/>
    <col min="7234" max="7234" width="9.453125" style="21" bestFit="1" customWidth="1"/>
    <col min="7235" max="7238" width="8.7265625" style="21"/>
    <col min="7239" max="7239" width="9.26953125" style="21" customWidth="1"/>
    <col min="7240" max="7249" width="9.453125" style="21" customWidth="1"/>
    <col min="7250" max="7250" width="7.1796875" style="21" customWidth="1"/>
    <col min="7251" max="7251" width="13.26953125" style="21" customWidth="1"/>
    <col min="7252" max="7259" width="9.453125" style="21" customWidth="1"/>
    <col min="7260" max="7291" width="8.7265625" style="21"/>
    <col min="7292" max="7292" width="9.1796875" style="21" customWidth="1"/>
    <col min="7293" max="7304" width="8.7265625" style="21"/>
    <col min="7305" max="7305" width="11.36328125" style="21" bestFit="1" customWidth="1"/>
    <col min="7306" max="7306" width="11.36328125" style="21" customWidth="1"/>
    <col min="7307" max="7382" width="8.7265625" style="21"/>
    <col min="7383" max="7383" width="12.7265625" style="21" customWidth="1"/>
    <col min="7384" max="7385" width="10.7265625" style="21" customWidth="1"/>
    <col min="7386" max="7387" width="9.7265625" style="21" customWidth="1"/>
    <col min="7388" max="7388" width="10.7265625" style="21" customWidth="1"/>
    <col min="7389" max="7394" width="9.7265625" style="21" customWidth="1"/>
    <col min="7395" max="7398" width="8.7265625" style="21"/>
    <col min="7399" max="7399" width="9.1796875" style="21" customWidth="1"/>
    <col min="7400" max="7411" width="8.7265625" style="21"/>
    <col min="7412" max="7412" width="13.453125" style="21" customWidth="1"/>
    <col min="7413" max="7413" width="11.1796875" style="21" customWidth="1"/>
    <col min="7414" max="7416" width="8.7265625" style="21"/>
    <col min="7417" max="7417" width="9.1796875" style="21" customWidth="1"/>
    <col min="7418" max="7418" width="10.453125" style="21" customWidth="1"/>
    <col min="7419" max="7419" width="12.7265625" style="21" customWidth="1"/>
    <col min="7420" max="7420" width="11" style="21" customWidth="1"/>
    <col min="7421" max="7426" width="8.7265625" style="21"/>
    <col min="7427" max="7427" width="12.54296875" style="21" customWidth="1"/>
    <col min="7428" max="7428" width="12.26953125" style="21" customWidth="1"/>
    <col min="7429" max="7449" width="8.7265625" style="21"/>
    <col min="7450" max="7450" width="13.1796875" style="21" customWidth="1"/>
    <col min="7451" max="7452" width="8.7265625" style="21"/>
    <col min="7453" max="7453" width="12.81640625" style="21" customWidth="1"/>
    <col min="7454" max="7454" width="8.7265625" style="21"/>
    <col min="7455" max="7455" width="9.1796875" style="21" customWidth="1"/>
    <col min="7456" max="7473" width="8.7265625" style="21"/>
    <col min="7474" max="7474" width="9.453125" style="21" bestFit="1" customWidth="1"/>
    <col min="7475" max="7482" width="8.7265625" style="21"/>
    <col min="7483" max="7485" width="9.1796875" style="21" customWidth="1"/>
    <col min="7486" max="7486" width="8.7265625" style="21"/>
    <col min="7487" max="7488" width="9.453125" style="21" bestFit="1" customWidth="1"/>
    <col min="7489" max="7489" width="8.7265625" style="21"/>
    <col min="7490" max="7490" width="9.453125" style="21" bestFit="1" customWidth="1"/>
    <col min="7491" max="7494" width="8.7265625" style="21"/>
    <col min="7495" max="7495" width="9.26953125" style="21" customWidth="1"/>
    <col min="7496" max="7505" width="9.453125" style="21" customWidth="1"/>
    <col min="7506" max="7506" width="7.1796875" style="21" customWidth="1"/>
    <col min="7507" max="7507" width="13.26953125" style="21" customWidth="1"/>
    <col min="7508" max="7515" width="9.453125" style="21" customWidth="1"/>
    <col min="7516" max="7547" width="8.7265625" style="21"/>
    <col min="7548" max="7548" width="9.1796875" style="21" customWidth="1"/>
    <col min="7549" max="7560" width="8.7265625" style="21"/>
    <col min="7561" max="7561" width="11.36328125" style="21" bestFit="1" customWidth="1"/>
    <col min="7562" max="7562" width="11.36328125" style="21" customWidth="1"/>
    <col min="7563" max="7638" width="8.7265625" style="21"/>
    <col min="7639" max="7639" width="12.7265625" style="21" customWidth="1"/>
    <col min="7640" max="7641" width="10.7265625" style="21" customWidth="1"/>
    <col min="7642" max="7643" width="9.7265625" style="21" customWidth="1"/>
    <col min="7644" max="7644" width="10.7265625" style="21" customWidth="1"/>
    <col min="7645" max="7650" width="9.7265625" style="21" customWidth="1"/>
    <col min="7651" max="7654" width="8.7265625" style="21"/>
    <col min="7655" max="7655" width="9.1796875" style="21" customWidth="1"/>
    <col min="7656" max="7667" width="8.7265625" style="21"/>
    <col min="7668" max="7668" width="13.453125" style="21" customWidth="1"/>
    <col min="7669" max="7669" width="11.1796875" style="21" customWidth="1"/>
    <col min="7670" max="7672" width="8.7265625" style="21"/>
    <col min="7673" max="7673" width="9.1796875" style="21" customWidth="1"/>
    <col min="7674" max="7674" width="10.453125" style="21" customWidth="1"/>
    <col min="7675" max="7675" width="12.7265625" style="21" customWidth="1"/>
    <col min="7676" max="7676" width="11" style="21" customWidth="1"/>
    <col min="7677" max="7682" width="8.7265625" style="21"/>
    <col min="7683" max="7683" width="12.54296875" style="21" customWidth="1"/>
    <col min="7684" max="7684" width="12.26953125" style="21" customWidth="1"/>
    <col min="7685" max="7705" width="8.7265625" style="21"/>
    <col min="7706" max="7706" width="13.1796875" style="21" customWidth="1"/>
    <col min="7707" max="7708" width="8.7265625" style="21"/>
    <col min="7709" max="7709" width="12.81640625" style="21" customWidth="1"/>
    <col min="7710" max="7710" width="8.7265625" style="21"/>
    <col min="7711" max="7711" width="9.1796875" style="21" customWidth="1"/>
    <col min="7712" max="7729" width="8.7265625" style="21"/>
    <col min="7730" max="7730" width="9.453125" style="21" bestFit="1" customWidth="1"/>
    <col min="7731" max="7738" width="8.7265625" style="21"/>
    <col min="7739" max="7741" width="9.1796875" style="21" customWidth="1"/>
    <col min="7742" max="7742" width="8.7265625" style="21"/>
    <col min="7743" max="7744" width="9.453125" style="21" bestFit="1" customWidth="1"/>
    <col min="7745" max="7745" width="8.7265625" style="21"/>
    <col min="7746" max="7746" width="9.453125" style="21" bestFit="1" customWidth="1"/>
    <col min="7747" max="7750" width="8.7265625" style="21"/>
    <col min="7751" max="7751" width="9.26953125" style="21" customWidth="1"/>
    <col min="7752" max="7761" width="9.453125" style="21" customWidth="1"/>
    <col min="7762" max="7762" width="7.1796875" style="21" customWidth="1"/>
    <col min="7763" max="7763" width="13.26953125" style="21" customWidth="1"/>
    <col min="7764" max="7771" width="9.453125" style="21" customWidth="1"/>
    <col min="7772" max="7803" width="8.7265625" style="21"/>
    <col min="7804" max="7804" width="9.1796875" style="21" customWidth="1"/>
    <col min="7805" max="7816" width="8.7265625" style="21"/>
    <col min="7817" max="7817" width="11.36328125" style="21" bestFit="1" customWidth="1"/>
    <col min="7818" max="7818" width="11.36328125" style="21" customWidth="1"/>
    <col min="7819" max="7894" width="8.7265625" style="21"/>
    <col min="7895" max="7895" width="12.7265625" style="21" customWidth="1"/>
    <col min="7896" max="7897" width="10.7265625" style="21" customWidth="1"/>
    <col min="7898" max="7899" width="9.7265625" style="21" customWidth="1"/>
    <col min="7900" max="7900" width="10.7265625" style="21" customWidth="1"/>
    <col min="7901" max="7906" width="9.7265625" style="21" customWidth="1"/>
    <col min="7907" max="7910" width="8.7265625" style="21"/>
    <col min="7911" max="7911" width="9.1796875" style="21" customWidth="1"/>
    <col min="7912" max="7923" width="8.7265625" style="21"/>
    <col min="7924" max="7924" width="13.453125" style="21" customWidth="1"/>
    <col min="7925" max="7925" width="11.1796875" style="21" customWidth="1"/>
    <col min="7926" max="7928" width="8.7265625" style="21"/>
    <col min="7929" max="7929" width="9.1796875" style="21" customWidth="1"/>
    <col min="7930" max="7930" width="10.453125" style="21" customWidth="1"/>
    <col min="7931" max="7931" width="12.7265625" style="21" customWidth="1"/>
    <col min="7932" max="7932" width="11" style="21" customWidth="1"/>
    <col min="7933" max="7938" width="8.7265625" style="21"/>
    <col min="7939" max="7939" width="12.54296875" style="21" customWidth="1"/>
    <col min="7940" max="7940" width="12.26953125" style="21" customWidth="1"/>
    <col min="7941" max="7961" width="8.7265625" style="21"/>
    <col min="7962" max="7962" width="13.1796875" style="21" customWidth="1"/>
    <col min="7963" max="7964" width="8.7265625" style="21"/>
    <col min="7965" max="7965" width="12.81640625" style="21" customWidth="1"/>
    <col min="7966" max="7966" width="8.7265625" style="21"/>
    <col min="7967" max="7967" width="9.1796875" style="21" customWidth="1"/>
    <col min="7968" max="7985" width="8.7265625" style="21"/>
    <col min="7986" max="7986" width="9.453125" style="21" bestFit="1" customWidth="1"/>
    <col min="7987" max="7994" width="8.7265625" style="21"/>
    <col min="7995" max="7997" width="9.1796875" style="21" customWidth="1"/>
    <col min="7998" max="7998" width="8.7265625" style="21"/>
    <col min="7999" max="8000" width="9.453125" style="21" bestFit="1" customWidth="1"/>
    <col min="8001" max="8001" width="8.7265625" style="21"/>
    <col min="8002" max="8002" width="9.453125" style="21" bestFit="1" customWidth="1"/>
    <col min="8003" max="8006" width="8.7265625" style="21"/>
    <col min="8007" max="8007" width="9.26953125" style="21" customWidth="1"/>
    <col min="8008" max="8017" width="9.453125" style="21" customWidth="1"/>
    <col min="8018" max="8018" width="7.1796875" style="21" customWidth="1"/>
    <col min="8019" max="8019" width="13.26953125" style="21" customWidth="1"/>
    <col min="8020" max="8027" width="9.453125" style="21" customWidth="1"/>
    <col min="8028" max="8059" width="8.7265625" style="21"/>
    <col min="8060" max="8060" width="9.1796875" style="21" customWidth="1"/>
    <col min="8061" max="8072" width="8.7265625" style="21"/>
    <col min="8073" max="8073" width="11.36328125" style="21" bestFit="1" customWidth="1"/>
    <col min="8074" max="8074" width="11.36328125" style="21" customWidth="1"/>
    <col min="8075" max="8150" width="8.7265625" style="21"/>
    <col min="8151" max="8151" width="12.7265625" style="21" customWidth="1"/>
    <col min="8152" max="8153" width="10.7265625" style="21" customWidth="1"/>
    <col min="8154" max="8155" width="9.7265625" style="21" customWidth="1"/>
    <col min="8156" max="8156" width="10.7265625" style="21" customWidth="1"/>
    <col min="8157" max="8162" width="9.7265625" style="21" customWidth="1"/>
    <col min="8163" max="8166" width="8.7265625" style="21"/>
    <col min="8167" max="8167" width="9.1796875" style="21" customWidth="1"/>
    <col min="8168" max="8179" width="8.7265625" style="21"/>
    <col min="8180" max="8180" width="13.453125" style="21" customWidth="1"/>
    <col min="8181" max="8181" width="11.1796875" style="21" customWidth="1"/>
    <col min="8182" max="8184" width="8.7265625" style="21"/>
    <col min="8185" max="8185" width="9.1796875" style="21" customWidth="1"/>
    <col min="8186" max="8186" width="10.453125" style="21" customWidth="1"/>
    <col min="8187" max="8187" width="12.7265625" style="21" customWidth="1"/>
    <col min="8188" max="8188" width="11" style="21" customWidth="1"/>
    <col min="8189" max="8194" width="8.7265625" style="21"/>
    <col min="8195" max="8195" width="12.54296875" style="21" customWidth="1"/>
    <col min="8196" max="8196" width="12.26953125" style="21" customWidth="1"/>
    <col min="8197" max="8217" width="8.7265625" style="21"/>
    <col min="8218" max="8218" width="13.1796875" style="21" customWidth="1"/>
    <col min="8219" max="8220" width="8.7265625" style="21"/>
    <col min="8221" max="8221" width="12.81640625" style="21" customWidth="1"/>
    <col min="8222" max="8222" width="8.7265625" style="21"/>
    <col min="8223" max="8223" width="9.1796875" style="21" customWidth="1"/>
    <col min="8224" max="8241" width="8.7265625" style="21"/>
    <col min="8242" max="8242" width="9.453125" style="21" bestFit="1" customWidth="1"/>
    <col min="8243" max="8250" width="8.7265625" style="21"/>
    <col min="8251" max="8253" width="9.1796875" style="21" customWidth="1"/>
    <col min="8254" max="8254" width="8.7265625" style="21"/>
    <col min="8255" max="8256" width="9.453125" style="21" bestFit="1" customWidth="1"/>
    <col min="8257" max="8257" width="8.7265625" style="21"/>
    <col min="8258" max="8258" width="9.453125" style="21" bestFit="1" customWidth="1"/>
    <col min="8259" max="8262" width="8.7265625" style="21"/>
    <col min="8263" max="8263" width="9.26953125" style="21" customWidth="1"/>
    <col min="8264" max="8273" width="9.453125" style="21" customWidth="1"/>
    <col min="8274" max="8274" width="7.1796875" style="21" customWidth="1"/>
    <col min="8275" max="8275" width="13.26953125" style="21" customWidth="1"/>
    <col min="8276" max="8283" width="9.453125" style="21" customWidth="1"/>
    <col min="8284" max="8315" width="8.7265625" style="21"/>
    <col min="8316" max="8316" width="9.1796875" style="21" customWidth="1"/>
    <col min="8317" max="8328" width="8.7265625" style="21"/>
    <col min="8329" max="8329" width="11.36328125" style="21" bestFit="1" customWidth="1"/>
    <col min="8330" max="8330" width="11.36328125" style="21" customWidth="1"/>
    <col min="8331" max="8406" width="8.7265625" style="21"/>
    <col min="8407" max="8407" width="12.7265625" style="21" customWidth="1"/>
    <col min="8408" max="8409" width="10.7265625" style="21" customWidth="1"/>
    <col min="8410" max="8411" width="9.7265625" style="21" customWidth="1"/>
    <col min="8412" max="8412" width="10.7265625" style="21" customWidth="1"/>
    <col min="8413" max="8418" width="9.7265625" style="21" customWidth="1"/>
    <col min="8419" max="8422" width="8.7265625" style="21"/>
    <col min="8423" max="8423" width="9.1796875" style="21" customWidth="1"/>
    <col min="8424" max="8435" width="8.7265625" style="21"/>
    <col min="8436" max="8436" width="13.453125" style="21" customWidth="1"/>
    <col min="8437" max="8437" width="11.1796875" style="21" customWidth="1"/>
    <col min="8438" max="8440" width="8.7265625" style="21"/>
    <col min="8441" max="8441" width="9.1796875" style="21" customWidth="1"/>
    <col min="8442" max="8442" width="10.453125" style="21" customWidth="1"/>
    <col min="8443" max="8443" width="12.7265625" style="21" customWidth="1"/>
    <col min="8444" max="8444" width="11" style="21" customWidth="1"/>
    <col min="8445" max="8450" width="8.7265625" style="21"/>
    <col min="8451" max="8451" width="12.54296875" style="21" customWidth="1"/>
    <col min="8452" max="8452" width="12.26953125" style="21" customWidth="1"/>
    <col min="8453" max="8473" width="8.7265625" style="21"/>
    <col min="8474" max="8474" width="13.1796875" style="21" customWidth="1"/>
    <col min="8475" max="8476" width="8.7265625" style="21"/>
    <col min="8477" max="8477" width="12.81640625" style="21" customWidth="1"/>
    <col min="8478" max="8478" width="8.7265625" style="21"/>
    <col min="8479" max="8479" width="9.1796875" style="21" customWidth="1"/>
    <col min="8480" max="8497" width="8.7265625" style="21"/>
    <col min="8498" max="8498" width="9.453125" style="21" bestFit="1" customWidth="1"/>
    <col min="8499" max="8506" width="8.7265625" style="21"/>
    <col min="8507" max="8509" width="9.1796875" style="21" customWidth="1"/>
    <col min="8510" max="8510" width="8.7265625" style="21"/>
    <col min="8511" max="8512" width="9.453125" style="21" bestFit="1" customWidth="1"/>
    <col min="8513" max="8513" width="8.7265625" style="21"/>
    <col min="8514" max="8514" width="9.453125" style="21" bestFit="1" customWidth="1"/>
    <col min="8515" max="8518" width="8.7265625" style="21"/>
    <col min="8519" max="8519" width="9.26953125" style="21" customWidth="1"/>
    <col min="8520" max="8529" width="9.453125" style="21" customWidth="1"/>
    <col min="8530" max="8530" width="7.1796875" style="21" customWidth="1"/>
    <col min="8531" max="8531" width="13.26953125" style="21" customWidth="1"/>
    <col min="8532" max="8539" width="9.453125" style="21" customWidth="1"/>
    <col min="8540" max="8571" width="8.7265625" style="21"/>
    <col min="8572" max="8572" width="9.1796875" style="21" customWidth="1"/>
    <col min="8573" max="8584" width="8.7265625" style="21"/>
    <col min="8585" max="8585" width="11.36328125" style="21" bestFit="1" customWidth="1"/>
    <col min="8586" max="8586" width="11.36328125" style="21" customWidth="1"/>
    <col min="8587" max="8662" width="8.7265625" style="21"/>
    <col min="8663" max="8663" width="12.7265625" style="21" customWidth="1"/>
    <col min="8664" max="8665" width="10.7265625" style="21" customWidth="1"/>
    <col min="8666" max="8667" width="9.7265625" style="21" customWidth="1"/>
    <col min="8668" max="8668" width="10.7265625" style="21" customWidth="1"/>
    <col min="8669" max="8674" width="9.7265625" style="21" customWidth="1"/>
    <col min="8675" max="8678" width="8.7265625" style="21"/>
    <col min="8679" max="8679" width="9.1796875" style="21" customWidth="1"/>
    <col min="8680" max="8691" width="8.7265625" style="21"/>
    <col min="8692" max="8692" width="13.453125" style="21" customWidth="1"/>
    <col min="8693" max="8693" width="11.1796875" style="21" customWidth="1"/>
    <col min="8694" max="8696" width="8.7265625" style="21"/>
    <col min="8697" max="8697" width="9.1796875" style="21" customWidth="1"/>
    <col min="8698" max="8698" width="10.453125" style="21" customWidth="1"/>
    <col min="8699" max="8699" width="12.7265625" style="21" customWidth="1"/>
    <col min="8700" max="8700" width="11" style="21" customWidth="1"/>
    <col min="8701" max="8706" width="8.7265625" style="21"/>
    <col min="8707" max="8707" width="12.54296875" style="21" customWidth="1"/>
    <col min="8708" max="8708" width="12.26953125" style="21" customWidth="1"/>
    <col min="8709" max="8729" width="8.7265625" style="21"/>
    <col min="8730" max="8730" width="13.1796875" style="21" customWidth="1"/>
    <col min="8731" max="8732" width="8.7265625" style="21"/>
    <col min="8733" max="8733" width="12.81640625" style="21" customWidth="1"/>
    <col min="8734" max="8734" width="8.7265625" style="21"/>
    <col min="8735" max="8735" width="9.1796875" style="21" customWidth="1"/>
    <col min="8736" max="8753" width="8.7265625" style="21"/>
    <col min="8754" max="8754" width="9.453125" style="21" bestFit="1" customWidth="1"/>
    <col min="8755" max="8762" width="8.7265625" style="21"/>
    <col min="8763" max="8765" width="9.1796875" style="21" customWidth="1"/>
    <col min="8766" max="8766" width="8.7265625" style="21"/>
    <col min="8767" max="8768" width="9.453125" style="21" bestFit="1" customWidth="1"/>
    <col min="8769" max="8769" width="8.7265625" style="21"/>
    <col min="8770" max="8770" width="9.453125" style="21" bestFit="1" customWidth="1"/>
    <col min="8771" max="8774" width="8.7265625" style="21"/>
    <col min="8775" max="8775" width="9.26953125" style="21" customWidth="1"/>
    <col min="8776" max="8785" width="9.453125" style="21" customWidth="1"/>
    <col min="8786" max="8786" width="7.1796875" style="21" customWidth="1"/>
    <col min="8787" max="8787" width="13.26953125" style="21" customWidth="1"/>
    <col min="8788" max="8795" width="9.453125" style="21" customWidth="1"/>
    <col min="8796" max="8827" width="8.7265625" style="21"/>
    <col min="8828" max="8828" width="9.1796875" style="21" customWidth="1"/>
    <col min="8829" max="8840" width="8.7265625" style="21"/>
    <col min="8841" max="8841" width="11.36328125" style="21" bestFit="1" customWidth="1"/>
    <col min="8842" max="8842" width="11.36328125" style="21" customWidth="1"/>
    <col min="8843" max="8918" width="8.7265625" style="21"/>
    <col min="8919" max="8919" width="12.7265625" style="21" customWidth="1"/>
    <col min="8920" max="8921" width="10.7265625" style="21" customWidth="1"/>
    <col min="8922" max="8923" width="9.7265625" style="21" customWidth="1"/>
    <col min="8924" max="8924" width="10.7265625" style="21" customWidth="1"/>
    <col min="8925" max="8930" width="9.7265625" style="21" customWidth="1"/>
    <col min="8931" max="8934" width="8.7265625" style="21"/>
    <col min="8935" max="8935" width="9.1796875" style="21" customWidth="1"/>
    <col min="8936" max="8947" width="8.7265625" style="21"/>
    <col min="8948" max="8948" width="13.453125" style="21" customWidth="1"/>
    <col min="8949" max="8949" width="11.1796875" style="21" customWidth="1"/>
    <col min="8950" max="8952" width="8.7265625" style="21"/>
    <col min="8953" max="8953" width="9.1796875" style="21" customWidth="1"/>
    <col min="8954" max="8954" width="10.453125" style="21" customWidth="1"/>
    <col min="8955" max="8955" width="12.7265625" style="21" customWidth="1"/>
    <col min="8956" max="8956" width="11" style="21" customWidth="1"/>
    <col min="8957" max="8962" width="8.7265625" style="21"/>
    <col min="8963" max="8963" width="12.54296875" style="21" customWidth="1"/>
    <col min="8964" max="8964" width="12.26953125" style="21" customWidth="1"/>
    <col min="8965" max="8985" width="8.7265625" style="21"/>
    <col min="8986" max="8986" width="13.1796875" style="21" customWidth="1"/>
    <col min="8987" max="8988" width="8.7265625" style="21"/>
    <col min="8989" max="8989" width="12.81640625" style="21" customWidth="1"/>
    <col min="8990" max="8990" width="8.7265625" style="21"/>
    <col min="8991" max="8991" width="9.1796875" style="21" customWidth="1"/>
    <col min="8992" max="9009" width="8.7265625" style="21"/>
    <col min="9010" max="9010" width="9.453125" style="21" bestFit="1" customWidth="1"/>
    <col min="9011" max="9018" width="8.7265625" style="21"/>
    <col min="9019" max="9021" width="9.1796875" style="21" customWidth="1"/>
    <col min="9022" max="9022" width="8.7265625" style="21"/>
    <col min="9023" max="9024" width="9.453125" style="21" bestFit="1" customWidth="1"/>
    <col min="9025" max="9025" width="8.7265625" style="21"/>
    <col min="9026" max="9026" width="9.453125" style="21" bestFit="1" customWidth="1"/>
    <col min="9027" max="9030" width="8.7265625" style="21"/>
    <col min="9031" max="9031" width="9.26953125" style="21" customWidth="1"/>
    <col min="9032" max="9041" width="9.453125" style="21" customWidth="1"/>
    <col min="9042" max="9042" width="7.1796875" style="21" customWidth="1"/>
    <col min="9043" max="9043" width="13.26953125" style="21" customWidth="1"/>
    <col min="9044" max="9051" width="9.453125" style="21" customWidth="1"/>
    <col min="9052" max="9083" width="8.7265625" style="21"/>
    <col min="9084" max="9084" width="9.1796875" style="21" customWidth="1"/>
    <col min="9085" max="9096" width="8.7265625" style="21"/>
    <col min="9097" max="9097" width="11.36328125" style="21" bestFit="1" customWidth="1"/>
    <col min="9098" max="9098" width="11.36328125" style="21" customWidth="1"/>
    <col min="9099" max="9174" width="8.7265625" style="21"/>
    <col min="9175" max="9175" width="12.7265625" style="21" customWidth="1"/>
    <col min="9176" max="9177" width="10.7265625" style="21" customWidth="1"/>
    <col min="9178" max="9179" width="9.7265625" style="21" customWidth="1"/>
    <col min="9180" max="9180" width="10.7265625" style="21" customWidth="1"/>
    <col min="9181" max="9186" width="9.7265625" style="21" customWidth="1"/>
    <col min="9187" max="9190" width="8.7265625" style="21"/>
    <col min="9191" max="9191" width="9.1796875" style="21" customWidth="1"/>
    <col min="9192" max="9203" width="8.7265625" style="21"/>
    <col min="9204" max="9204" width="13.453125" style="21" customWidth="1"/>
    <col min="9205" max="9205" width="11.1796875" style="21" customWidth="1"/>
    <col min="9206" max="9208" width="8.7265625" style="21"/>
    <col min="9209" max="9209" width="9.1796875" style="21" customWidth="1"/>
    <col min="9210" max="9210" width="10.453125" style="21" customWidth="1"/>
    <col min="9211" max="9211" width="12.7265625" style="21" customWidth="1"/>
    <col min="9212" max="9212" width="11" style="21" customWidth="1"/>
    <col min="9213" max="9218" width="8.7265625" style="21"/>
    <col min="9219" max="9219" width="12.54296875" style="21" customWidth="1"/>
    <col min="9220" max="9220" width="12.26953125" style="21" customWidth="1"/>
    <col min="9221" max="9241" width="8.7265625" style="21"/>
    <col min="9242" max="9242" width="13.1796875" style="21" customWidth="1"/>
    <col min="9243" max="9244" width="8.7265625" style="21"/>
    <col min="9245" max="9245" width="12.81640625" style="21" customWidth="1"/>
    <col min="9246" max="9246" width="8.7265625" style="21"/>
    <col min="9247" max="9247" width="9.1796875" style="21" customWidth="1"/>
    <col min="9248" max="9265" width="8.7265625" style="21"/>
    <col min="9266" max="9266" width="9.453125" style="21" bestFit="1" customWidth="1"/>
    <col min="9267" max="9274" width="8.7265625" style="21"/>
    <col min="9275" max="9277" width="9.1796875" style="21" customWidth="1"/>
    <col min="9278" max="9278" width="8.7265625" style="21"/>
    <col min="9279" max="9280" width="9.453125" style="21" bestFit="1" customWidth="1"/>
    <col min="9281" max="9281" width="8.7265625" style="21"/>
    <col min="9282" max="9282" width="9.453125" style="21" bestFit="1" customWidth="1"/>
    <col min="9283" max="9286" width="8.7265625" style="21"/>
    <col min="9287" max="9287" width="9.26953125" style="21" customWidth="1"/>
    <col min="9288" max="9297" width="9.453125" style="21" customWidth="1"/>
    <col min="9298" max="9298" width="7.1796875" style="21" customWidth="1"/>
    <col min="9299" max="9299" width="13.26953125" style="21" customWidth="1"/>
    <col min="9300" max="9307" width="9.453125" style="21" customWidth="1"/>
    <col min="9308" max="9339" width="8.7265625" style="21"/>
    <col min="9340" max="9340" width="9.1796875" style="21" customWidth="1"/>
    <col min="9341" max="9352" width="8.7265625" style="21"/>
    <col min="9353" max="9353" width="11.36328125" style="21" bestFit="1" customWidth="1"/>
    <col min="9354" max="9354" width="11.36328125" style="21" customWidth="1"/>
    <col min="9355" max="9430" width="8.7265625" style="21"/>
    <col min="9431" max="9431" width="12.7265625" style="21" customWidth="1"/>
    <col min="9432" max="9433" width="10.7265625" style="21" customWidth="1"/>
    <col min="9434" max="9435" width="9.7265625" style="21" customWidth="1"/>
    <col min="9436" max="9436" width="10.7265625" style="21" customWidth="1"/>
    <col min="9437" max="9442" width="9.7265625" style="21" customWidth="1"/>
    <col min="9443" max="9446" width="8.7265625" style="21"/>
    <col min="9447" max="9447" width="9.1796875" style="21" customWidth="1"/>
    <col min="9448" max="9459" width="8.7265625" style="21"/>
    <col min="9460" max="9460" width="13.453125" style="21" customWidth="1"/>
    <col min="9461" max="9461" width="11.1796875" style="21" customWidth="1"/>
    <col min="9462" max="9464" width="8.7265625" style="21"/>
    <col min="9465" max="9465" width="9.1796875" style="21" customWidth="1"/>
    <col min="9466" max="9466" width="10.453125" style="21" customWidth="1"/>
    <col min="9467" max="9467" width="12.7265625" style="21" customWidth="1"/>
    <col min="9468" max="9468" width="11" style="21" customWidth="1"/>
    <col min="9469" max="9474" width="8.7265625" style="21"/>
    <col min="9475" max="9475" width="12.54296875" style="21" customWidth="1"/>
    <col min="9476" max="9476" width="12.26953125" style="21" customWidth="1"/>
    <col min="9477" max="9497" width="8.7265625" style="21"/>
    <col min="9498" max="9498" width="13.1796875" style="21" customWidth="1"/>
    <col min="9499" max="9500" width="8.7265625" style="21"/>
    <col min="9501" max="9501" width="12.81640625" style="21" customWidth="1"/>
    <col min="9502" max="9502" width="8.7265625" style="21"/>
    <col min="9503" max="9503" width="9.1796875" style="21" customWidth="1"/>
    <col min="9504" max="9521" width="8.7265625" style="21"/>
    <col min="9522" max="9522" width="9.453125" style="21" bestFit="1" customWidth="1"/>
    <col min="9523" max="9530" width="8.7265625" style="21"/>
    <col min="9531" max="9533" width="9.1796875" style="21" customWidth="1"/>
    <col min="9534" max="9534" width="8.7265625" style="21"/>
    <col min="9535" max="9536" width="9.453125" style="21" bestFit="1" customWidth="1"/>
    <col min="9537" max="9537" width="8.7265625" style="21"/>
    <col min="9538" max="9538" width="9.453125" style="21" bestFit="1" customWidth="1"/>
    <col min="9539" max="9542" width="8.7265625" style="21"/>
    <col min="9543" max="9543" width="9.26953125" style="21" customWidth="1"/>
    <col min="9544" max="9553" width="9.453125" style="21" customWidth="1"/>
    <col min="9554" max="9554" width="7.1796875" style="21" customWidth="1"/>
    <col min="9555" max="9555" width="13.26953125" style="21" customWidth="1"/>
    <col min="9556" max="9563" width="9.453125" style="21" customWidth="1"/>
    <col min="9564" max="9595" width="8.7265625" style="21"/>
    <col min="9596" max="9596" width="9.1796875" style="21" customWidth="1"/>
    <col min="9597" max="9608" width="8.7265625" style="21"/>
    <col min="9609" max="9609" width="11.36328125" style="21" bestFit="1" customWidth="1"/>
    <col min="9610" max="9610" width="11.36328125" style="21" customWidth="1"/>
    <col min="9611" max="9686" width="8.7265625" style="21"/>
    <col min="9687" max="9687" width="12.7265625" style="21" customWidth="1"/>
    <col min="9688" max="9689" width="10.7265625" style="21" customWidth="1"/>
    <col min="9690" max="9691" width="9.7265625" style="21" customWidth="1"/>
    <col min="9692" max="9692" width="10.7265625" style="21" customWidth="1"/>
    <col min="9693" max="9698" width="9.7265625" style="21" customWidth="1"/>
    <col min="9699" max="9702" width="8.7265625" style="21"/>
    <col min="9703" max="9703" width="9.1796875" style="21" customWidth="1"/>
    <col min="9704" max="9715" width="8.7265625" style="21"/>
    <col min="9716" max="9716" width="13.453125" style="21" customWidth="1"/>
    <col min="9717" max="9717" width="11.1796875" style="21" customWidth="1"/>
    <col min="9718" max="9720" width="8.7265625" style="21"/>
    <col min="9721" max="9721" width="9.1796875" style="21" customWidth="1"/>
    <col min="9722" max="9722" width="10.453125" style="21" customWidth="1"/>
    <col min="9723" max="9723" width="12.7265625" style="21" customWidth="1"/>
    <col min="9724" max="9724" width="11" style="21" customWidth="1"/>
    <col min="9725" max="9730" width="8.7265625" style="21"/>
    <col min="9731" max="9731" width="12.54296875" style="21" customWidth="1"/>
    <col min="9732" max="9732" width="12.26953125" style="21" customWidth="1"/>
    <col min="9733" max="9753" width="8.7265625" style="21"/>
    <col min="9754" max="9754" width="13.1796875" style="21" customWidth="1"/>
    <col min="9755" max="9756" width="8.7265625" style="21"/>
    <col min="9757" max="9757" width="12.81640625" style="21" customWidth="1"/>
    <col min="9758" max="9758" width="8.7265625" style="21"/>
    <col min="9759" max="9759" width="9.1796875" style="21" customWidth="1"/>
    <col min="9760" max="9777" width="8.7265625" style="21"/>
    <col min="9778" max="9778" width="9.453125" style="21" bestFit="1" customWidth="1"/>
    <col min="9779" max="9786" width="8.7265625" style="21"/>
    <col min="9787" max="9789" width="9.1796875" style="21" customWidth="1"/>
    <col min="9790" max="9790" width="8.7265625" style="21"/>
    <col min="9791" max="9792" width="9.453125" style="21" bestFit="1" customWidth="1"/>
    <col min="9793" max="9793" width="8.7265625" style="21"/>
    <col min="9794" max="9794" width="9.453125" style="21" bestFit="1" customWidth="1"/>
    <col min="9795" max="9798" width="8.7265625" style="21"/>
    <col min="9799" max="9799" width="9.26953125" style="21" customWidth="1"/>
    <col min="9800" max="9809" width="9.453125" style="21" customWidth="1"/>
    <col min="9810" max="9810" width="7.1796875" style="21" customWidth="1"/>
    <col min="9811" max="9811" width="13.26953125" style="21" customWidth="1"/>
    <col min="9812" max="9819" width="9.453125" style="21" customWidth="1"/>
    <col min="9820" max="9851" width="8.7265625" style="21"/>
    <col min="9852" max="9852" width="9.1796875" style="21" customWidth="1"/>
    <col min="9853" max="9864" width="8.7265625" style="21"/>
    <col min="9865" max="9865" width="11.36328125" style="21" bestFit="1" customWidth="1"/>
    <col min="9866" max="9866" width="11.36328125" style="21" customWidth="1"/>
    <col min="9867" max="9942" width="8.7265625" style="21"/>
    <col min="9943" max="9943" width="12.7265625" style="21" customWidth="1"/>
    <col min="9944" max="9945" width="10.7265625" style="21" customWidth="1"/>
    <col min="9946" max="9947" width="9.7265625" style="21" customWidth="1"/>
    <col min="9948" max="9948" width="10.7265625" style="21" customWidth="1"/>
    <col min="9949" max="9954" width="9.7265625" style="21" customWidth="1"/>
    <col min="9955" max="9958" width="8.7265625" style="21"/>
    <col min="9959" max="9959" width="9.1796875" style="21" customWidth="1"/>
    <col min="9960" max="9971" width="8.7265625" style="21"/>
    <col min="9972" max="9972" width="13.453125" style="21" customWidth="1"/>
    <col min="9973" max="9973" width="11.1796875" style="21" customWidth="1"/>
    <col min="9974" max="9976" width="8.7265625" style="21"/>
    <col min="9977" max="9977" width="9.1796875" style="21" customWidth="1"/>
    <col min="9978" max="9978" width="10.453125" style="21" customWidth="1"/>
    <col min="9979" max="9979" width="12.7265625" style="21" customWidth="1"/>
    <col min="9980" max="9980" width="11" style="21" customWidth="1"/>
    <col min="9981" max="9986" width="8.7265625" style="21"/>
    <col min="9987" max="9987" width="12.54296875" style="21" customWidth="1"/>
    <col min="9988" max="9988" width="12.26953125" style="21" customWidth="1"/>
    <col min="9989" max="10009" width="8.7265625" style="21"/>
    <col min="10010" max="10010" width="13.1796875" style="21" customWidth="1"/>
    <col min="10011" max="10012" width="8.7265625" style="21"/>
    <col min="10013" max="10013" width="12.81640625" style="21" customWidth="1"/>
    <col min="10014" max="10014" width="8.7265625" style="21"/>
    <col min="10015" max="10015" width="9.1796875" style="21" customWidth="1"/>
    <col min="10016" max="10033" width="8.7265625" style="21"/>
    <col min="10034" max="10034" width="9.453125" style="21" bestFit="1" customWidth="1"/>
    <col min="10035" max="10042" width="8.7265625" style="21"/>
    <col min="10043" max="10045" width="9.1796875" style="21" customWidth="1"/>
    <col min="10046" max="10046" width="8.7265625" style="21"/>
    <col min="10047" max="10048" width="9.453125" style="21" bestFit="1" customWidth="1"/>
    <col min="10049" max="10049" width="8.7265625" style="21"/>
    <col min="10050" max="10050" width="9.453125" style="21" bestFit="1" customWidth="1"/>
    <col min="10051" max="10054" width="8.7265625" style="21"/>
    <col min="10055" max="10055" width="9.26953125" style="21" customWidth="1"/>
    <col min="10056" max="10065" width="9.453125" style="21" customWidth="1"/>
    <col min="10066" max="10066" width="7.1796875" style="21" customWidth="1"/>
    <col min="10067" max="10067" width="13.26953125" style="21" customWidth="1"/>
    <col min="10068" max="10075" width="9.453125" style="21" customWidth="1"/>
    <col min="10076" max="10107" width="8.7265625" style="21"/>
    <col min="10108" max="10108" width="9.1796875" style="21" customWidth="1"/>
    <col min="10109" max="10120" width="8.7265625" style="21"/>
    <col min="10121" max="10121" width="11.36328125" style="21" bestFit="1" customWidth="1"/>
    <col min="10122" max="10122" width="11.36328125" style="21" customWidth="1"/>
    <col min="10123" max="10198" width="8.7265625" style="21"/>
    <col min="10199" max="10199" width="12.7265625" style="21" customWidth="1"/>
    <col min="10200" max="10201" width="10.7265625" style="21" customWidth="1"/>
    <col min="10202" max="10203" width="9.7265625" style="21" customWidth="1"/>
    <col min="10204" max="10204" width="10.7265625" style="21" customWidth="1"/>
    <col min="10205" max="10210" width="9.7265625" style="21" customWidth="1"/>
    <col min="10211" max="10214" width="8.7265625" style="21"/>
    <col min="10215" max="10215" width="9.1796875" style="21" customWidth="1"/>
    <col min="10216" max="10227" width="8.7265625" style="21"/>
    <col min="10228" max="10228" width="13.453125" style="21" customWidth="1"/>
    <col min="10229" max="10229" width="11.1796875" style="21" customWidth="1"/>
    <col min="10230" max="10232" width="8.7265625" style="21"/>
    <col min="10233" max="10233" width="9.1796875" style="21" customWidth="1"/>
    <col min="10234" max="10234" width="10.453125" style="21" customWidth="1"/>
    <col min="10235" max="10235" width="12.7265625" style="21" customWidth="1"/>
    <col min="10236" max="10236" width="11" style="21" customWidth="1"/>
    <col min="10237" max="10242" width="8.7265625" style="21"/>
    <col min="10243" max="10243" width="12.54296875" style="21" customWidth="1"/>
    <col min="10244" max="10244" width="12.26953125" style="21" customWidth="1"/>
    <col min="10245" max="10265" width="8.7265625" style="21"/>
    <col min="10266" max="10266" width="13.1796875" style="21" customWidth="1"/>
    <col min="10267" max="10268" width="8.7265625" style="21"/>
    <col min="10269" max="10269" width="12.81640625" style="21" customWidth="1"/>
    <col min="10270" max="10270" width="8.7265625" style="21"/>
    <col min="10271" max="10271" width="9.1796875" style="21" customWidth="1"/>
    <col min="10272" max="10289" width="8.7265625" style="21"/>
    <col min="10290" max="10290" width="9.453125" style="21" bestFit="1" customWidth="1"/>
    <col min="10291" max="10298" width="8.7265625" style="21"/>
    <col min="10299" max="10301" width="9.1796875" style="21" customWidth="1"/>
    <col min="10302" max="10302" width="8.7265625" style="21"/>
    <col min="10303" max="10304" width="9.453125" style="21" bestFit="1" customWidth="1"/>
    <col min="10305" max="10305" width="8.7265625" style="21"/>
    <col min="10306" max="10306" width="9.453125" style="21" bestFit="1" customWidth="1"/>
    <col min="10307" max="10310" width="8.7265625" style="21"/>
    <col min="10311" max="10311" width="9.26953125" style="21" customWidth="1"/>
    <col min="10312" max="10321" width="9.453125" style="21" customWidth="1"/>
    <col min="10322" max="10322" width="7.1796875" style="21" customWidth="1"/>
    <col min="10323" max="10323" width="13.26953125" style="21" customWidth="1"/>
    <col min="10324" max="10331" width="9.453125" style="21" customWidth="1"/>
    <col min="10332" max="10363" width="8.7265625" style="21"/>
    <col min="10364" max="10364" width="9.1796875" style="21" customWidth="1"/>
    <col min="10365" max="10376" width="8.7265625" style="21"/>
    <col min="10377" max="10377" width="11.36328125" style="21" bestFit="1" customWidth="1"/>
    <col min="10378" max="10378" width="11.36328125" style="21" customWidth="1"/>
    <col min="10379" max="10454" width="8.7265625" style="21"/>
    <col min="10455" max="10455" width="12.7265625" style="21" customWidth="1"/>
    <col min="10456" max="10457" width="10.7265625" style="21" customWidth="1"/>
    <col min="10458" max="10459" width="9.7265625" style="21" customWidth="1"/>
    <col min="10460" max="10460" width="10.7265625" style="21" customWidth="1"/>
    <col min="10461" max="10466" width="9.7265625" style="21" customWidth="1"/>
    <col min="10467" max="10470" width="8.7265625" style="21"/>
    <col min="10471" max="10471" width="9.1796875" style="21" customWidth="1"/>
    <col min="10472" max="10483" width="8.7265625" style="21"/>
    <col min="10484" max="10484" width="13.453125" style="21" customWidth="1"/>
    <col min="10485" max="10485" width="11.1796875" style="21" customWidth="1"/>
    <col min="10486" max="10488" width="8.7265625" style="21"/>
    <col min="10489" max="10489" width="9.1796875" style="21" customWidth="1"/>
    <col min="10490" max="10490" width="10.453125" style="21" customWidth="1"/>
    <col min="10491" max="10491" width="12.7265625" style="21" customWidth="1"/>
    <col min="10492" max="10492" width="11" style="21" customWidth="1"/>
    <col min="10493" max="10498" width="8.7265625" style="21"/>
    <col min="10499" max="10499" width="12.54296875" style="21" customWidth="1"/>
    <col min="10500" max="10500" width="12.26953125" style="21" customWidth="1"/>
    <col min="10501" max="10521" width="8.7265625" style="21"/>
    <col min="10522" max="10522" width="13.1796875" style="21" customWidth="1"/>
    <col min="10523" max="10524" width="8.7265625" style="21"/>
    <col min="10525" max="10525" width="12.81640625" style="21" customWidth="1"/>
    <col min="10526" max="10526" width="8.7265625" style="21"/>
    <col min="10527" max="10527" width="9.1796875" style="21" customWidth="1"/>
    <col min="10528" max="10545" width="8.7265625" style="21"/>
    <col min="10546" max="10546" width="9.453125" style="21" bestFit="1" customWidth="1"/>
    <col min="10547" max="10554" width="8.7265625" style="21"/>
    <col min="10555" max="10557" width="9.1796875" style="21" customWidth="1"/>
    <col min="10558" max="10558" width="8.7265625" style="21"/>
    <col min="10559" max="10560" width="9.453125" style="21" bestFit="1" customWidth="1"/>
    <col min="10561" max="10561" width="8.7265625" style="21"/>
    <col min="10562" max="10562" width="9.453125" style="21" bestFit="1" customWidth="1"/>
    <col min="10563" max="10566" width="8.7265625" style="21"/>
    <col min="10567" max="10567" width="9.26953125" style="21" customWidth="1"/>
    <col min="10568" max="10577" width="9.453125" style="21" customWidth="1"/>
    <col min="10578" max="10578" width="7.1796875" style="21" customWidth="1"/>
    <col min="10579" max="10579" width="13.26953125" style="21" customWidth="1"/>
    <col min="10580" max="10587" width="9.453125" style="21" customWidth="1"/>
    <col min="10588" max="10619" width="8.7265625" style="21"/>
    <col min="10620" max="10620" width="9.1796875" style="21" customWidth="1"/>
    <col min="10621" max="10632" width="8.7265625" style="21"/>
    <col min="10633" max="10633" width="11.36328125" style="21" bestFit="1" customWidth="1"/>
    <col min="10634" max="10634" width="11.36328125" style="21" customWidth="1"/>
    <col min="10635" max="10710" width="8.7265625" style="21"/>
    <col min="10711" max="10711" width="12.7265625" style="21" customWidth="1"/>
    <col min="10712" max="10713" width="10.7265625" style="21" customWidth="1"/>
    <col min="10714" max="10715" width="9.7265625" style="21" customWidth="1"/>
    <col min="10716" max="10716" width="10.7265625" style="21" customWidth="1"/>
    <col min="10717" max="10722" width="9.7265625" style="21" customWidth="1"/>
    <col min="10723" max="10726" width="8.7265625" style="21"/>
    <col min="10727" max="10727" width="9.1796875" style="21" customWidth="1"/>
    <col min="10728" max="10739" width="8.7265625" style="21"/>
    <col min="10740" max="10740" width="13.453125" style="21" customWidth="1"/>
    <col min="10741" max="10741" width="11.1796875" style="21" customWidth="1"/>
    <col min="10742" max="10744" width="8.7265625" style="21"/>
    <col min="10745" max="10745" width="9.1796875" style="21" customWidth="1"/>
    <col min="10746" max="10746" width="10.453125" style="21" customWidth="1"/>
    <col min="10747" max="10747" width="12.7265625" style="21" customWidth="1"/>
    <col min="10748" max="10748" width="11" style="21" customWidth="1"/>
    <col min="10749" max="10754" width="8.7265625" style="21"/>
    <col min="10755" max="10755" width="12.54296875" style="21" customWidth="1"/>
    <col min="10756" max="10756" width="12.26953125" style="21" customWidth="1"/>
    <col min="10757" max="10777" width="8.7265625" style="21"/>
    <col min="10778" max="10778" width="13.1796875" style="21" customWidth="1"/>
    <col min="10779" max="10780" width="8.7265625" style="21"/>
    <col min="10781" max="10781" width="12.81640625" style="21" customWidth="1"/>
    <col min="10782" max="10782" width="8.7265625" style="21"/>
    <col min="10783" max="10783" width="9.1796875" style="21" customWidth="1"/>
    <col min="10784" max="10801" width="8.7265625" style="21"/>
    <col min="10802" max="10802" width="9.453125" style="21" bestFit="1" customWidth="1"/>
    <col min="10803" max="10810" width="8.7265625" style="21"/>
    <col min="10811" max="10813" width="9.1796875" style="21" customWidth="1"/>
    <col min="10814" max="10814" width="8.7265625" style="21"/>
    <col min="10815" max="10816" width="9.453125" style="21" bestFit="1" customWidth="1"/>
    <col min="10817" max="10817" width="8.7265625" style="21"/>
    <col min="10818" max="10818" width="9.453125" style="21" bestFit="1" customWidth="1"/>
    <col min="10819" max="10822" width="8.7265625" style="21"/>
    <col min="10823" max="10823" width="9.26953125" style="21" customWidth="1"/>
    <col min="10824" max="10833" width="9.453125" style="21" customWidth="1"/>
    <col min="10834" max="10834" width="7.1796875" style="21" customWidth="1"/>
    <col min="10835" max="10835" width="13.26953125" style="21" customWidth="1"/>
    <col min="10836" max="10843" width="9.453125" style="21" customWidth="1"/>
    <col min="10844" max="10875" width="8.7265625" style="21"/>
    <col min="10876" max="10876" width="9.1796875" style="21" customWidth="1"/>
    <col min="10877" max="10888" width="8.7265625" style="21"/>
    <col min="10889" max="10889" width="11.36328125" style="21" bestFit="1" customWidth="1"/>
    <col min="10890" max="10890" width="11.36328125" style="21" customWidth="1"/>
    <col min="10891" max="10966" width="8.7265625" style="21"/>
    <col min="10967" max="10967" width="12.7265625" style="21" customWidth="1"/>
    <col min="10968" max="10969" width="10.7265625" style="21" customWidth="1"/>
    <col min="10970" max="10971" width="9.7265625" style="21" customWidth="1"/>
    <col min="10972" max="10972" width="10.7265625" style="21" customWidth="1"/>
    <col min="10973" max="10978" width="9.7265625" style="21" customWidth="1"/>
    <col min="10979" max="10982" width="8.7265625" style="21"/>
    <col min="10983" max="10983" width="9.1796875" style="21" customWidth="1"/>
    <col min="10984" max="10995" width="8.7265625" style="21"/>
    <col min="10996" max="10996" width="13.453125" style="21" customWidth="1"/>
    <col min="10997" max="10997" width="11.1796875" style="21" customWidth="1"/>
    <col min="10998" max="11000" width="8.7265625" style="21"/>
    <col min="11001" max="11001" width="9.1796875" style="21" customWidth="1"/>
    <col min="11002" max="11002" width="10.453125" style="21" customWidth="1"/>
    <col min="11003" max="11003" width="12.7265625" style="21" customWidth="1"/>
    <col min="11004" max="11004" width="11" style="21" customWidth="1"/>
    <col min="11005" max="11010" width="8.7265625" style="21"/>
    <col min="11011" max="11011" width="12.54296875" style="21" customWidth="1"/>
    <col min="11012" max="11012" width="12.26953125" style="21" customWidth="1"/>
    <col min="11013" max="11033" width="8.7265625" style="21"/>
    <col min="11034" max="11034" width="13.1796875" style="21" customWidth="1"/>
    <col min="11035" max="11036" width="8.7265625" style="21"/>
    <col min="11037" max="11037" width="12.81640625" style="21" customWidth="1"/>
    <col min="11038" max="11038" width="8.7265625" style="21"/>
    <col min="11039" max="11039" width="9.1796875" style="21" customWidth="1"/>
    <col min="11040" max="11057" width="8.7265625" style="21"/>
    <col min="11058" max="11058" width="9.453125" style="21" bestFit="1" customWidth="1"/>
    <col min="11059" max="11066" width="8.7265625" style="21"/>
    <col min="11067" max="11069" width="9.1796875" style="21" customWidth="1"/>
    <col min="11070" max="11070" width="8.7265625" style="21"/>
    <col min="11071" max="11072" width="9.453125" style="21" bestFit="1" customWidth="1"/>
    <col min="11073" max="11073" width="8.7265625" style="21"/>
    <col min="11074" max="11074" width="9.453125" style="21" bestFit="1" customWidth="1"/>
    <col min="11075" max="11078" width="8.7265625" style="21"/>
    <col min="11079" max="11079" width="9.26953125" style="21" customWidth="1"/>
    <col min="11080" max="11089" width="9.453125" style="21" customWidth="1"/>
    <col min="11090" max="11090" width="7.1796875" style="21" customWidth="1"/>
    <col min="11091" max="11091" width="13.26953125" style="21" customWidth="1"/>
    <col min="11092" max="11099" width="9.453125" style="21" customWidth="1"/>
    <col min="11100" max="11131" width="8.7265625" style="21"/>
    <col min="11132" max="11132" width="9.1796875" style="21" customWidth="1"/>
    <col min="11133" max="11144" width="8.7265625" style="21"/>
    <col min="11145" max="11145" width="11.36328125" style="21" bestFit="1" customWidth="1"/>
    <col min="11146" max="11146" width="11.36328125" style="21" customWidth="1"/>
    <col min="11147" max="11222" width="8.7265625" style="21"/>
    <col min="11223" max="11223" width="12.7265625" style="21" customWidth="1"/>
    <col min="11224" max="11225" width="10.7265625" style="21" customWidth="1"/>
    <col min="11226" max="11227" width="9.7265625" style="21" customWidth="1"/>
    <col min="11228" max="11228" width="10.7265625" style="21" customWidth="1"/>
    <col min="11229" max="11234" width="9.7265625" style="21" customWidth="1"/>
    <col min="11235" max="11238" width="8.7265625" style="21"/>
    <col min="11239" max="11239" width="9.1796875" style="21" customWidth="1"/>
    <col min="11240" max="11251" width="8.7265625" style="21"/>
    <col min="11252" max="11252" width="13.453125" style="21" customWidth="1"/>
    <col min="11253" max="11253" width="11.1796875" style="21" customWidth="1"/>
    <col min="11254" max="11256" width="8.7265625" style="21"/>
    <col min="11257" max="11257" width="9.1796875" style="21" customWidth="1"/>
    <col min="11258" max="11258" width="10.453125" style="21" customWidth="1"/>
    <col min="11259" max="11259" width="12.7265625" style="21" customWidth="1"/>
    <col min="11260" max="11260" width="11" style="21" customWidth="1"/>
    <col min="11261" max="11266" width="8.7265625" style="21"/>
    <col min="11267" max="11267" width="12.54296875" style="21" customWidth="1"/>
    <col min="11268" max="11268" width="12.26953125" style="21" customWidth="1"/>
    <col min="11269" max="11289" width="8.7265625" style="21"/>
    <col min="11290" max="11290" width="13.1796875" style="21" customWidth="1"/>
    <col min="11291" max="11292" width="8.7265625" style="21"/>
    <col min="11293" max="11293" width="12.81640625" style="21" customWidth="1"/>
    <col min="11294" max="11294" width="8.7265625" style="21"/>
    <col min="11295" max="11295" width="9.1796875" style="21" customWidth="1"/>
    <col min="11296" max="11313" width="8.7265625" style="21"/>
    <col min="11314" max="11314" width="9.453125" style="21" bestFit="1" customWidth="1"/>
    <col min="11315" max="11322" width="8.7265625" style="21"/>
    <col min="11323" max="11325" width="9.1796875" style="21" customWidth="1"/>
    <col min="11326" max="11326" width="8.7265625" style="21"/>
    <col min="11327" max="11328" width="9.453125" style="21" bestFit="1" customWidth="1"/>
    <col min="11329" max="11329" width="8.7265625" style="21"/>
    <col min="11330" max="11330" width="9.453125" style="21" bestFit="1" customWidth="1"/>
    <col min="11331" max="11334" width="8.7265625" style="21"/>
    <col min="11335" max="11335" width="9.26953125" style="21" customWidth="1"/>
    <col min="11336" max="11345" width="9.453125" style="21" customWidth="1"/>
    <col min="11346" max="11346" width="7.1796875" style="21" customWidth="1"/>
    <col min="11347" max="11347" width="13.26953125" style="21" customWidth="1"/>
    <col min="11348" max="11355" width="9.453125" style="21" customWidth="1"/>
    <col min="11356" max="11387" width="8.7265625" style="21"/>
    <col min="11388" max="11388" width="9.1796875" style="21" customWidth="1"/>
    <col min="11389" max="11400" width="8.7265625" style="21"/>
    <col min="11401" max="11401" width="11.36328125" style="21" bestFit="1" customWidth="1"/>
    <col min="11402" max="11402" width="11.36328125" style="21" customWidth="1"/>
    <col min="11403" max="11478" width="8.7265625" style="21"/>
    <col min="11479" max="11479" width="12.7265625" style="21" customWidth="1"/>
    <col min="11480" max="11481" width="10.7265625" style="21" customWidth="1"/>
    <col min="11482" max="11483" width="9.7265625" style="21" customWidth="1"/>
    <col min="11484" max="11484" width="10.7265625" style="21" customWidth="1"/>
    <col min="11485" max="11490" width="9.7265625" style="21" customWidth="1"/>
    <col min="11491" max="11494" width="8.7265625" style="21"/>
    <col min="11495" max="11495" width="9.1796875" style="21" customWidth="1"/>
    <col min="11496" max="11507" width="8.7265625" style="21"/>
    <col min="11508" max="11508" width="13.453125" style="21" customWidth="1"/>
    <col min="11509" max="11509" width="11.1796875" style="21" customWidth="1"/>
    <col min="11510" max="11512" width="8.7265625" style="21"/>
    <col min="11513" max="11513" width="9.1796875" style="21" customWidth="1"/>
    <col min="11514" max="11514" width="10.453125" style="21" customWidth="1"/>
    <col min="11515" max="11515" width="12.7265625" style="21" customWidth="1"/>
    <col min="11516" max="11516" width="11" style="21" customWidth="1"/>
    <col min="11517" max="11522" width="8.7265625" style="21"/>
    <col min="11523" max="11523" width="12.54296875" style="21" customWidth="1"/>
    <col min="11524" max="11524" width="12.26953125" style="21" customWidth="1"/>
    <col min="11525" max="11545" width="8.7265625" style="21"/>
    <col min="11546" max="11546" width="13.1796875" style="21" customWidth="1"/>
    <col min="11547" max="11548" width="8.7265625" style="21"/>
    <col min="11549" max="11549" width="12.81640625" style="21" customWidth="1"/>
    <col min="11550" max="11550" width="8.7265625" style="21"/>
    <col min="11551" max="11551" width="9.1796875" style="21" customWidth="1"/>
    <col min="11552" max="11569" width="8.7265625" style="21"/>
    <col min="11570" max="11570" width="9.453125" style="21" bestFit="1" customWidth="1"/>
    <col min="11571" max="11578" width="8.7265625" style="21"/>
    <col min="11579" max="11581" width="9.1796875" style="21" customWidth="1"/>
    <col min="11582" max="11582" width="8.7265625" style="21"/>
    <col min="11583" max="11584" width="9.453125" style="21" bestFit="1" customWidth="1"/>
    <col min="11585" max="11585" width="8.7265625" style="21"/>
    <col min="11586" max="11586" width="9.453125" style="21" bestFit="1" customWidth="1"/>
    <col min="11587" max="11590" width="8.7265625" style="21"/>
    <col min="11591" max="11591" width="9.26953125" style="21" customWidth="1"/>
    <col min="11592" max="11601" width="9.453125" style="21" customWidth="1"/>
    <col min="11602" max="11602" width="7.1796875" style="21" customWidth="1"/>
    <col min="11603" max="11603" width="13.26953125" style="21" customWidth="1"/>
    <col min="11604" max="11611" width="9.453125" style="21" customWidth="1"/>
    <col min="11612" max="11643" width="8.7265625" style="21"/>
    <col min="11644" max="11644" width="9.1796875" style="21" customWidth="1"/>
    <col min="11645" max="11656" width="8.7265625" style="21"/>
    <col min="11657" max="11657" width="11.36328125" style="21" bestFit="1" customWidth="1"/>
    <col min="11658" max="11658" width="11.36328125" style="21" customWidth="1"/>
    <col min="11659" max="11734" width="8.7265625" style="21"/>
    <col min="11735" max="11735" width="12.7265625" style="21" customWidth="1"/>
    <col min="11736" max="11737" width="10.7265625" style="21" customWidth="1"/>
    <col min="11738" max="11739" width="9.7265625" style="21" customWidth="1"/>
    <col min="11740" max="11740" width="10.7265625" style="21" customWidth="1"/>
    <col min="11741" max="11746" width="9.7265625" style="21" customWidth="1"/>
    <col min="11747" max="11750" width="8.7265625" style="21"/>
    <col min="11751" max="11751" width="9.1796875" style="21" customWidth="1"/>
    <col min="11752" max="11763" width="8.7265625" style="21"/>
    <col min="11764" max="11764" width="13.453125" style="21" customWidth="1"/>
    <col min="11765" max="11765" width="11.1796875" style="21" customWidth="1"/>
    <col min="11766" max="11768" width="8.7265625" style="21"/>
    <col min="11769" max="11769" width="9.1796875" style="21" customWidth="1"/>
    <col min="11770" max="11770" width="10.453125" style="21" customWidth="1"/>
    <col min="11771" max="11771" width="12.7265625" style="21" customWidth="1"/>
    <col min="11772" max="11772" width="11" style="21" customWidth="1"/>
    <col min="11773" max="11778" width="8.7265625" style="21"/>
    <col min="11779" max="11779" width="12.54296875" style="21" customWidth="1"/>
    <col min="11780" max="11780" width="12.26953125" style="21" customWidth="1"/>
    <col min="11781" max="11801" width="8.7265625" style="21"/>
    <col min="11802" max="11802" width="13.1796875" style="21" customWidth="1"/>
    <col min="11803" max="11804" width="8.7265625" style="21"/>
    <col min="11805" max="11805" width="12.81640625" style="21" customWidth="1"/>
    <col min="11806" max="11806" width="8.7265625" style="21"/>
    <col min="11807" max="11807" width="9.1796875" style="21" customWidth="1"/>
    <col min="11808" max="11825" width="8.7265625" style="21"/>
    <col min="11826" max="11826" width="9.453125" style="21" bestFit="1" customWidth="1"/>
    <col min="11827" max="11834" width="8.7265625" style="21"/>
    <col min="11835" max="11837" width="9.1796875" style="21" customWidth="1"/>
    <col min="11838" max="11838" width="8.7265625" style="21"/>
    <col min="11839" max="11840" width="9.453125" style="21" bestFit="1" customWidth="1"/>
    <col min="11841" max="11841" width="8.7265625" style="21"/>
    <col min="11842" max="11842" width="9.453125" style="21" bestFit="1" customWidth="1"/>
    <col min="11843" max="11846" width="8.7265625" style="21"/>
    <col min="11847" max="11847" width="9.26953125" style="21" customWidth="1"/>
    <col min="11848" max="11857" width="9.453125" style="21" customWidth="1"/>
    <col min="11858" max="11858" width="7.1796875" style="21" customWidth="1"/>
    <col min="11859" max="11859" width="13.26953125" style="21" customWidth="1"/>
    <col min="11860" max="11867" width="9.453125" style="21" customWidth="1"/>
    <col min="11868" max="11899" width="8.7265625" style="21"/>
    <col min="11900" max="11900" width="9.1796875" style="21" customWidth="1"/>
    <col min="11901" max="11912" width="8.7265625" style="21"/>
    <col min="11913" max="11913" width="11.36328125" style="21" bestFit="1" customWidth="1"/>
    <col min="11914" max="11914" width="11.36328125" style="21" customWidth="1"/>
    <col min="11915" max="11990" width="8.7265625" style="21"/>
    <col min="11991" max="11991" width="12.7265625" style="21" customWidth="1"/>
    <col min="11992" max="11993" width="10.7265625" style="21" customWidth="1"/>
    <col min="11994" max="11995" width="9.7265625" style="21" customWidth="1"/>
    <col min="11996" max="11996" width="10.7265625" style="21" customWidth="1"/>
    <col min="11997" max="12002" width="9.7265625" style="21" customWidth="1"/>
    <col min="12003" max="12006" width="8.7265625" style="21"/>
    <col min="12007" max="12007" width="9.1796875" style="21" customWidth="1"/>
    <col min="12008" max="12019" width="8.7265625" style="21"/>
    <col min="12020" max="12020" width="13.453125" style="21" customWidth="1"/>
    <col min="12021" max="12021" width="11.1796875" style="21" customWidth="1"/>
    <col min="12022" max="12024" width="8.7265625" style="21"/>
    <col min="12025" max="12025" width="9.1796875" style="21" customWidth="1"/>
    <col min="12026" max="12026" width="10.453125" style="21" customWidth="1"/>
    <col min="12027" max="12027" width="12.7265625" style="21" customWidth="1"/>
    <col min="12028" max="12028" width="11" style="21" customWidth="1"/>
    <col min="12029" max="12034" width="8.7265625" style="21"/>
    <col min="12035" max="12035" width="12.54296875" style="21" customWidth="1"/>
    <col min="12036" max="12036" width="12.26953125" style="21" customWidth="1"/>
    <col min="12037" max="12057" width="8.7265625" style="21"/>
    <col min="12058" max="12058" width="13.1796875" style="21" customWidth="1"/>
    <col min="12059" max="12060" width="8.7265625" style="21"/>
    <col min="12061" max="12061" width="12.81640625" style="21" customWidth="1"/>
    <col min="12062" max="12062" width="8.7265625" style="21"/>
    <col min="12063" max="12063" width="9.1796875" style="21" customWidth="1"/>
    <col min="12064" max="12081" width="8.7265625" style="21"/>
    <col min="12082" max="12082" width="9.453125" style="21" bestFit="1" customWidth="1"/>
    <col min="12083" max="12090" width="8.7265625" style="21"/>
    <col min="12091" max="12093" width="9.1796875" style="21" customWidth="1"/>
    <col min="12094" max="12094" width="8.7265625" style="21"/>
    <col min="12095" max="12096" width="9.453125" style="21" bestFit="1" customWidth="1"/>
    <col min="12097" max="12097" width="8.7265625" style="21"/>
    <col min="12098" max="12098" width="9.453125" style="21" bestFit="1" customWidth="1"/>
    <col min="12099" max="12102" width="8.7265625" style="21"/>
    <col min="12103" max="12103" width="9.26953125" style="21" customWidth="1"/>
    <col min="12104" max="12113" width="9.453125" style="21" customWidth="1"/>
    <col min="12114" max="12114" width="7.1796875" style="21" customWidth="1"/>
    <col min="12115" max="12115" width="13.26953125" style="21" customWidth="1"/>
    <col min="12116" max="12123" width="9.453125" style="21" customWidth="1"/>
    <col min="12124" max="12155" width="8.7265625" style="21"/>
    <col min="12156" max="12156" width="9.1796875" style="21" customWidth="1"/>
    <col min="12157" max="12168" width="8.7265625" style="21"/>
    <col min="12169" max="12169" width="11.36328125" style="21" bestFit="1" customWidth="1"/>
    <col min="12170" max="12170" width="11.36328125" style="21" customWidth="1"/>
    <col min="12171" max="12246" width="8.7265625" style="21"/>
    <col min="12247" max="12247" width="12.7265625" style="21" customWidth="1"/>
    <col min="12248" max="12249" width="10.7265625" style="21" customWidth="1"/>
    <col min="12250" max="12251" width="9.7265625" style="21" customWidth="1"/>
    <col min="12252" max="12252" width="10.7265625" style="21" customWidth="1"/>
    <col min="12253" max="12258" width="9.7265625" style="21" customWidth="1"/>
    <col min="12259" max="12262" width="8.7265625" style="21"/>
    <col min="12263" max="12263" width="9.1796875" style="21" customWidth="1"/>
    <col min="12264" max="12275" width="8.7265625" style="21"/>
    <col min="12276" max="12276" width="13.453125" style="21" customWidth="1"/>
    <col min="12277" max="12277" width="11.1796875" style="21" customWidth="1"/>
    <col min="12278" max="12280" width="8.7265625" style="21"/>
    <col min="12281" max="12281" width="9.1796875" style="21" customWidth="1"/>
    <col min="12282" max="12282" width="10.453125" style="21" customWidth="1"/>
    <col min="12283" max="12283" width="12.7265625" style="21" customWidth="1"/>
    <col min="12284" max="12284" width="11" style="21" customWidth="1"/>
    <col min="12285" max="12290" width="8.7265625" style="21"/>
    <col min="12291" max="12291" width="12.54296875" style="21" customWidth="1"/>
    <col min="12292" max="12292" width="12.26953125" style="21" customWidth="1"/>
    <col min="12293" max="12313" width="8.7265625" style="21"/>
    <col min="12314" max="12314" width="13.1796875" style="21" customWidth="1"/>
    <col min="12315" max="12316" width="8.7265625" style="21"/>
    <col min="12317" max="12317" width="12.81640625" style="21" customWidth="1"/>
    <col min="12318" max="12318" width="8.7265625" style="21"/>
    <col min="12319" max="12319" width="9.1796875" style="21" customWidth="1"/>
    <col min="12320" max="12337" width="8.7265625" style="21"/>
    <col min="12338" max="12338" width="9.453125" style="21" bestFit="1" customWidth="1"/>
    <col min="12339" max="12346" width="8.7265625" style="21"/>
    <col min="12347" max="12349" width="9.1796875" style="21" customWidth="1"/>
    <col min="12350" max="12350" width="8.7265625" style="21"/>
    <col min="12351" max="12352" width="9.453125" style="21" bestFit="1" customWidth="1"/>
    <col min="12353" max="12353" width="8.7265625" style="21"/>
    <col min="12354" max="12354" width="9.453125" style="21" bestFit="1" customWidth="1"/>
    <col min="12355" max="12358" width="8.7265625" style="21"/>
    <col min="12359" max="12359" width="9.26953125" style="21" customWidth="1"/>
    <col min="12360" max="12369" width="9.453125" style="21" customWidth="1"/>
    <col min="12370" max="12370" width="7.1796875" style="21" customWidth="1"/>
    <col min="12371" max="12371" width="13.26953125" style="21" customWidth="1"/>
    <col min="12372" max="12379" width="9.453125" style="21" customWidth="1"/>
    <col min="12380" max="12411" width="8.7265625" style="21"/>
    <col min="12412" max="12412" width="9.1796875" style="21" customWidth="1"/>
    <col min="12413" max="12424" width="8.7265625" style="21"/>
    <col min="12425" max="12425" width="11.36328125" style="21" bestFit="1" customWidth="1"/>
    <col min="12426" max="12426" width="11.36328125" style="21" customWidth="1"/>
    <col min="12427" max="12502" width="8.7265625" style="21"/>
    <col min="12503" max="12503" width="12.7265625" style="21" customWidth="1"/>
    <col min="12504" max="12505" width="10.7265625" style="21" customWidth="1"/>
    <col min="12506" max="12507" width="9.7265625" style="21" customWidth="1"/>
    <col min="12508" max="12508" width="10.7265625" style="21" customWidth="1"/>
    <col min="12509" max="12514" width="9.7265625" style="21" customWidth="1"/>
    <col min="12515" max="12518" width="8.7265625" style="21"/>
    <col min="12519" max="12519" width="9.1796875" style="21" customWidth="1"/>
    <col min="12520" max="12531" width="8.7265625" style="21"/>
    <col min="12532" max="12532" width="13.453125" style="21" customWidth="1"/>
    <col min="12533" max="12533" width="11.1796875" style="21" customWidth="1"/>
    <col min="12534" max="12536" width="8.7265625" style="21"/>
    <col min="12537" max="12537" width="9.1796875" style="21" customWidth="1"/>
    <col min="12538" max="12538" width="10.453125" style="21" customWidth="1"/>
    <col min="12539" max="12539" width="12.7265625" style="21" customWidth="1"/>
    <col min="12540" max="12540" width="11" style="21" customWidth="1"/>
    <col min="12541" max="12546" width="8.7265625" style="21"/>
    <col min="12547" max="12547" width="12.54296875" style="21" customWidth="1"/>
    <col min="12548" max="12548" width="12.26953125" style="21" customWidth="1"/>
    <col min="12549" max="12569" width="8.7265625" style="21"/>
    <col min="12570" max="12570" width="13.1796875" style="21" customWidth="1"/>
    <col min="12571" max="12572" width="8.7265625" style="21"/>
    <col min="12573" max="12573" width="12.81640625" style="21" customWidth="1"/>
    <col min="12574" max="12574" width="8.7265625" style="21"/>
    <col min="12575" max="12575" width="9.1796875" style="21" customWidth="1"/>
    <col min="12576" max="12593" width="8.7265625" style="21"/>
    <col min="12594" max="12594" width="9.453125" style="21" bestFit="1" customWidth="1"/>
    <col min="12595" max="12602" width="8.7265625" style="21"/>
    <col min="12603" max="12605" width="9.1796875" style="21" customWidth="1"/>
    <col min="12606" max="12606" width="8.7265625" style="21"/>
    <col min="12607" max="12608" width="9.453125" style="21" bestFit="1" customWidth="1"/>
    <col min="12609" max="12609" width="8.7265625" style="21"/>
    <col min="12610" max="12610" width="9.453125" style="21" bestFit="1" customWidth="1"/>
    <col min="12611" max="12614" width="8.7265625" style="21"/>
    <col min="12615" max="12615" width="9.26953125" style="21" customWidth="1"/>
    <col min="12616" max="12625" width="9.453125" style="21" customWidth="1"/>
    <col min="12626" max="12626" width="7.1796875" style="21" customWidth="1"/>
    <col min="12627" max="12627" width="13.26953125" style="21" customWidth="1"/>
    <col min="12628" max="12635" width="9.453125" style="21" customWidth="1"/>
    <col min="12636" max="12667" width="8.7265625" style="21"/>
    <col min="12668" max="12668" width="9.1796875" style="21" customWidth="1"/>
    <col min="12669" max="12680" width="8.7265625" style="21"/>
    <col min="12681" max="12681" width="11.36328125" style="21" bestFit="1" customWidth="1"/>
    <col min="12682" max="12682" width="11.36328125" style="21" customWidth="1"/>
    <col min="12683" max="12758" width="8.7265625" style="21"/>
    <col min="12759" max="12759" width="12.7265625" style="21" customWidth="1"/>
    <col min="12760" max="12761" width="10.7265625" style="21" customWidth="1"/>
    <col min="12762" max="12763" width="9.7265625" style="21" customWidth="1"/>
    <col min="12764" max="12764" width="10.7265625" style="21" customWidth="1"/>
    <col min="12765" max="12770" width="9.7265625" style="21" customWidth="1"/>
    <col min="12771" max="12774" width="8.7265625" style="21"/>
    <col min="12775" max="12775" width="9.1796875" style="21" customWidth="1"/>
    <col min="12776" max="12787" width="8.7265625" style="21"/>
    <col min="12788" max="12788" width="13.453125" style="21" customWidth="1"/>
    <col min="12789" max="12789" width="11.1796875" style="21" customWidth="1"/>
    <col min="12790" max="12792" width="8.7265625" style="21"/>
    <col min="12793" max="12793" width="9.1796875" style="21" customWidth="1"/>
    <col min="12794" max="12794" width="10.453125" style="21" customWidth="1"/>
    <col min="12795" max="12795" width="12.7265625" style="21" customWidth="1"/>
    <col min="12796" max="12796" width="11" style="21" customWidth="1"/>
    <col min="12797" max="12802" width="8.7265625" style="21"/>
    <col min="12803" max="12803" width="12.54296875" style="21" customWidth="1"/>
    <col min="12804" max="12804" width="12.26953125" style="21" customWidth="1"/>
    <col min="12805" max="12825" width="8.7265625" style="21"/>
    <col min="12826" max="12826" width="13.1796875" style="21" customWidth="1"/>
    <col min="12827" max="12828" width="8.7265625" style="21"/>
    <col min="12829" max="12829" width="12.81640625" style="21" customWidth="1"/>
    <col min="12830" max="12830" width="8.7265625" style="21"/>
    <col min="12831" max="12831" width="9.1796875" style="21" customWidth="1"/>
    <col min="12832" max="12849" width="8.7265625" style="21"/>
    <col min="12850" max="12850" width="9.453125" style="21" bestFit="1" customWidth="1"/>
    <col min="12851" max="12858" width="8.7265625" style="21"/>
    <col min="12859" max="12861" width="9.1796875" style="21" customWidth="1"/>
    <col min="12862" max="12862" width="8.7265625" style="21"/>
    <col min="12863" max="12864" width="9.453125" style="21" bestFit="1" customWidth="1"/>
    <col min="12865" max="12865" width="8.7265625" style="21"/>
    <col min="12866" max="12866" width="9.453125" style="21" bestFit="1" customWidth="1"/>
    <col min="12867" max="12870" width="8.7265625" style="21"/>
    <col min="12871" max="12871" width="9.26953125" style="21" customWidth="1"/>
    <col min="12872" max="12881" width="9.453125" style="21" customWidth="1"/>
    <col min="12882" max="12882" width="7.1796875" style="21" customWidth="1"/>
    <col min="12883" max="12883" width="13.26953125" style="21" customWidth="1"/>
    <col min="12884" max="12891" width="9.453125" style="21" customWidth="1"/>
    <col min="12892" max="12923" width="8.7265625" style="21"/>
    <col min="12924" max="12924" width="9.1796875" style="21" customWidth="1"/>
    <col min="12925" max="12936" width="8.7265625" style="21"/>
    <col min="12937" max="12937" width="11.36328125" style="21" bestFit="1" customWidth="1"/>
    <col min="12938" max="12938" width="11.36328125" style="21" customWidth="1"/>
    <col min="12939" max="13014" width="8.7265625" style="21"/>
    <col min="13015" max="13015" width="12.7265625" style="21" customWidth="1"/>
    <col min="13016" max="13017" width="10.7265625" style="21" customWidth="1"/>
    <col min="13018" max="13019" width="9.7265625" style="21" customWidth="1"/>
    <col min="13020" max="13020" width="10.7265625" style="21" customWidth="1"/>
    <col min="13021" max="13026" width="9.7265625" style="21" customWidth="1"/>
    <col min="13027" max="13030" width="8.7265625" style="21"/>
    <col min="13031" max="13031" width="9.1796875" style="21" customWidth="1"/>
    <col min="13032" max="13043" width="8.7265625" style="21"/>
    <col min="13044" max="13044" width="13.453125" style="21" customWidth="1"/>
    <col min="13045" max="13045" width="11.1796875" style="21" customWidth="1"/>
    <col min="13046" max="13048" width="8.7265625" style="21"/>
    <col min="13049" max="13049" width="9.1796875" style="21" customWidth="1"/>
    <col min="13050" max="13050" width="10.453125" style="21" customWidth="1"/>
    <col min="13051" max="13051" width="12.7265625" style="21" customWidth="1"/>
    <col min="13052" max="13052" width="11" style="21" customWidth="1"/>
    <col min="13053" max="13058" width="8.7265625" style="21"/>
    <col min="13059" max="13059" width="12.54296875" style="21" customWidth="1"/>
    <col min="13060" max="13060" width="12.26953125" style="21" customWidth="1"/>
    <col min="13061" max="13081" width="8.7265625" style="21"/>
    <col min="13082" max="13082" width="13.1796875" style="21" customWidth="1"/>
    <col min="13083" max="13084" width="8.7265625" style="21"/>
    <col min="13085" max="13085" width="12.81640625" style="21" customWidth="1"/>
    <col min="13086" max="13086" width="8.7265625" style="21"/>
    <col min="13087" max="13087" width="9.1796875" style="21" customWidth="1"/>
    <col min="13088" max="13105" width="8.7265625" style="21"/>
    <col min="13106" max="13106" width="9.453125" style="21" bestFit="1" customWidth="1"/>
    <col min="13107" max="13114" width="8.7265625" style="21"/>
    <col min="13115" max="13117" width="9.1796875" style="21" customWidth="1"/>
    <col min="13118" max="13118" width="8.7265625" style="21"/>
    <col min="13119" max="13120" width="9.453125" style="21" bestFit="1" customWidth="1"/>
    <col min="13121" max="13121" width="8.7265625" style="21"/>
    <col min="13122" max="13122" width="9.453125" style="21" bestFit="1" customWidth="1"/>
    <col min="13123" max="13126" width="8.7265625" style="21"/>
    <col min="13127" max="13127" width="9.26953125" style="21" customWidth="1"/>
    <col min="13128" max="13137" width="9.453125" style="21" customWidth="1"/>
    <col min="13138" max="13138" width="7.1796875" style="21" customWidth="1"/>
    <col min="13139" max="13139" width="13.26953125" style="21" customWidth="1"/>
    <col min="13140" max="13147" width="9.453125" style="21" customWidth="1"/>
    <col min="13148" max="13179" width="8.7265625" style="21"/>
    <col min="13180" max="13180" width="9.1796875" style="21" customWidth="1"/>
    <col min="13181" max="13192" width="8.7265625" style="21"/>
    <col min="13193" max="13193" width="11.36328125" style="21" bestFit="1" customWidth="1"/>
    <col min="13194" max="13194" width="11.36328125" style="21" customWidth="1"/>
    <col min="13195" max="13270" width="8.7265625" style="21"/>
    <col min="13271" max="13271" width="12.7265625" style="21" customWidth="1"/>
    <col min="13272" max="13273" width="10.7265625" style="21" customWidth="1"/>
    <col min="13274" max="13275" width="9.7265625" style="21" customWidth="1"/>
    <col min="13276" max="13276" width="10.7265625" style="21" customWidth="1"/>
    <col min="13277" max="13282" width="9.7265625" style="21" customWidth="1"/>
    <col min="13283" max="13286" width="8.7265625" style="21"/>
    <col min="13287" max="13287" width="9.1796875" style="21" customWidth="1"/>
    <col min="13288" max="13299" width="8.7265625" style="21"/>
    <col min="13300" max="13300" width="13.453125" style="21" customWidth="1"/>
    <col min="13301" max="13301" width="11.1796875" style="21" customWidth="1"/>
    <col min="13302" max="13304" width="8.7265625" style="21"/>
    <col min="13305" max="13305" width="9.1796875" style="21" customWidth="1"/>
    <col min="13306" max="13306" width="10.453125" style="21" customWidth="1"/>
    <col min="13307" max="13307" width="12.7265625" style="21" customWidth="1"/>
    <col min="13308" max="13308" width="11" style="21" customWidth="1"/>
    <col min="13309" max="13314" width="8.7265625" style="21"/>
    <col min="13315" max="13315" width="12.54296875" style="21" customWidth="1"/>
    <col min="13316" max="13316" width="12.26953125" style="21" customWidth="1"/>
    <col min="13317" max="13337" width="8.7265625" style="21"/>
    <col min="13338" max="13338" width="13.1796875" style="21" customWidth="1"/>
    <col min="13339" max="13340" width="8.7265625" style="21"/>
    <col min="13341" max="13341" width="12.81640625" style="21" customWidth="1"/>
    <col min="13342" max="13342" width="8.7265625" style="21"/>
    <col min="13343" max="13343" width="9.1796875" style="21" customWidth="1"/>
    <col min="13344" max="13361" width="8.7265625" style="21"/>
    <col min="13362" max="13362" width="9.453125" style="21" bestFit="1" customWidth="1"/>
    <col min="13363" max="13370" width="8.7265625" style="21"/>
    <col min="13371" max="13373" width="9.1796875" style="21" customWidth="1"/>
    <col min="13374" max="13374" width="8.7265625" style="21"/>
    <col min="13375" max="13376" width="9.453125" style="21" bestFit="1" customWidth="1"/>
    <col min="13377" max="13377" width="8.7265625" style="21"/>
    <col min="13378" max="13378" width="9.453125" style="21" bestFit="1" customWidth="1"/>
    <col min="13379" max="13382" width="8.7265625" style="21"/>
    <col min="13383" max="13383" width="9.26953125" style="21" customWidth="1"/>
    <col min="13384" max="13393" width="9.453125" style="21" customWidth="1"/>
    <col min="13394" max="13394" width="7.1796875" style="21" customWidth="1"/>
    <col min="13395" max="13395" width="13.26953125" style="21" customWidth="1"/>
    <col min="13396" max="13403" width="9.453125" style="21" customWidth="1"/>
    <col min="13404" max="13435" width="8.7265625" style="21"/>
    <col min="13436" max="13436" width="9.1796875" style="21" customWidth="1"/>
    <col min="13437" max="13448" width="8.7265625" style="21"/>
    <col min="13449" max="13449" width="11.36328125" style="21" bestFit="1" customWidth="1"/>
    <col min="13450" max="13450" width="11.36328125" style="21" customWidth="1"/>
    <col min="13451" max="13526" width="8.7265625" style="21"/>
    <col min="13527" max="13527" width="12.7265625" style="21" customWidth="1"/>
    <col min="13528" max="13529" width="10.7265625" style="21" customWidth="1"/>
    <col min="13530" max="13531" width="9.7265625" style="21" customWidth="1"/>
    <col min="13532" max="13532" width="10.7265625" style="21" customWidth="1"/>
    <col min="13533" max="13538" width="9.7265625" style="21" customWidth="1"/>
    <col min="13539" max="13542" width="8.7265625" style="21"/>
    <col min="13543" max="13543" width="9.1796875" style="21" customWidth="1"/>
    <col min="13544" max="13555" width="8.7265625" style="21"/>
    <col min="13556" max="13556" width="13.453125" style="21" customWidth="1"/>
    <col min="13557" max="13557" width="11.1796875" style="21" customWidth="1"/>
    <col min="13558" max="13560" width="8.7265625" style="21"/>
    <col min="13561" max="13561" width="9.1796875" style="21" customWidth="1"/>
    <col min="13562" max="13562" width="10.453125" style="21" customWidth="1"/>
    <col min="13563" max="13563" width="12.7265625" style="21" customWidth="1"/>
    <col min="13564" max="13564" width="11" style="21" customWidth="1"/>
    <col min="13565" max="13570" width="8.7265625" style="21"/>
    <col min="13571" max="13571" width="12.54296875" style="21" customWidth="1"/>
    <col min="13572" max="13572" width="12.26953125" style="21" customWidth="1"/>
    <col min="13573" max="13593" width="8.7265625" style="21"/>
    <col min="13594" max="13594" width="13.1796875" style="21" customWidth="1"/>
    <col min="13595" max="13596" width="8.7265625" style="21"/>
    <col min="13597" max="13597" width="12.81640625" style="21" customWidth="1"/>
    <col min="13598" max="13598" width="8.7265625" style="21"/>
    <col min="13599" max="13599" width="9.1796875" style="21" customWidth="1"/>
    <col min="13600" max="13617" width="8.7265625" style="21"/>
    <col min="13618" max="13618" width="9.453125" style="21" bestFit="1" customWidth="1"/>
    <col min="13619" max="13626" width="8.7265625" style="21"/>
    <col min="13627" max="13629" width="9.1796875" style="21" customWidth="1"/>
    <col min="13630" max="13630" width="8.7265625" style="21"/>
    <col min="13631" max="13632" width="9.453125" style="21" bestFit="1" customWidth="1"/>
    <col min="13633" max="13633" width="8.7265625" style="21"/>
    <col min="13634" max="13634" width="9.453125" style="21" bestFit="1" customWidth="1"/>
    <col min="13635" max="13638" width="8.7265625" style="21"/>
    <col min="13639" max="13639" width="9.26953125" style="21" customWidth="1"/>
    <col min="13640" max="13649" width="9.453125" style="21" customWidth="1"/>
    <col min="13650" max="13650" width="7.1796875" style="21" customWidth="1"/>
    <col min="13651" max="13651" width="13.26953125" style="21" customWidth="1"/>
    <col min="13652" max="13659" width="9.453125" style="21" customWidth="1"/>
    <col min="13660" max="13691" width="8.7265625" style="21"/>
    <col min="13692" max="13692" width="9.1796875" style="21" customWidth="1"/>
    <col min="13693" max="13704" width="8.7265625" style="21"/>
    <col min="13705" max="13705" width="11.36328125" style="21" bestFit="1" customWidth="1"/>
    <col min="13706" max="13706" width="11.36328125" style="21" customWidth="1"/>
    <col min="13707" max="13782" width="8.7265625" style="21"/>
    <col min="13783" max="13783" width="12.7265625" style="21" customWidth="1"/>
    <col min="13784" max="13785" width="10.7265625" style="21" customWidth="1"/>
    <col min="13786" max="13787" width="9.7265625" style="21" customWidth="1"/>
    <col min="13788" max="13788" width="10.7265625" style="21" customWidth="1"/>
    <col min="13789" max="13794" width="9.7265625" style="21" customWidth="1"/>
    <col min="13795" max="13798" width="8.7265625" style="21"/>
    <col min="13799" max="13799" width="9.1796875" style="21" customWidth="1"/>
    <col min="13800" max="13811" width="8.7265625" style="21"/>
    <col min="13812" max="13812" width="13.453125" style="21" customWidth="1"/>
    <col min="13813" max="13813" width="11.1796875" style="21" customWidth="1"/>
    <col min="13814" max="13816" width="8.7265625" style="21"/>
    <col min="13817" max="13817" width="9.1796875" style="21" customWidth="1"/>
    <col min="13818" max="13818" width="10.453125" style="21" customWidth="1"/>
    <col min="13819" max="13819" width="12.7265625" style="21" customWidth="1"/>
    <col min="13820" max="13820" width="11" style="21" customWidth="1"/>
    <col min="13821" max="13826" width="8.7265625" style="21"/>
    <col min="13827" max="13827" width="12.54296875" style="21" customWidth="1"/>
    <col min="13828" max="13828" width="12.26953125" style="21" customWidth="1"/>
    <col min="13829" max="13849" width="8.7265625" style="21"/>
    <col min="13850" max="13850" width="13.1796875" style="21" customWidth="1"/>
    <col min="13851" max="13852" width="8.7265625" style="21"/>
    <col min="13853" max="13853" width="12.81640625" style="21" customWidth="1"/>
    <col min="13854" max="13854" width="8.7265625" style="21"/>
    <col min="13855" max="13855" width="9.1796875" style="21" customWidth="1"/>
    <col min="13856" max="13873" width="8.7265625" style="21"/>
    <col min="13874" max="13874" width="9.453125" style="21" bestFit="1" customWidth="1"/>
    <col min="13875" max="13882" width="8.7265625" style="21"/>
    <col min="13883" max="13885" width="9.1796875" style="21" customWidth="1"/>
    <col min="13886" max="13886" width="8.7265625" style="21"/>
    <col min="13887" max="13888" width="9.453125" style="21" bestFit="1" customWidth="1"/>
    <col min="13889" max="13889" width="8.7265625" style="21"/>
    <col min="13890" max="13890" width="9.453125" style="21" bestFit="1" customWidth="1"/>
    <col min="13891" max="13894" width="8.7265625" style="21"/>
    <col min="13895" max="13895" width="9.26953125" style="21" customWidth="1"/>
    <col min="13896" max="13905" width="9.453125" style="21" customWidth="1"/>
    <col min="13906" max="13906" width="7.1796875" style="21" customWidth="1"/>
    <col min="13907" max="13907" width="13.26953125" style="21" customWidth="1"/>
    <col min="13908" max="13915" width="9.453125" style="21" customWidth="1"/>
    <col min="13916" max="13947" width="8.7265625" style="21"/>
    <col min="13948" max="13948" width="9.1796875" style="21" customWidth="1"/>
    <col min="13949" max="13960" width="8.7265625" style="21"/>
    <col min="13961" max="13961" width="11.36328125" style="21" bestFit="1" customWidth="1"/>
    <col min="13962" max="13962" width="11.36328125" style="21" customWidth="1"/>
    <col min="13963" max="14038" width="8.7265625" style="21"/>
    <col min="14039" max="14039" width="12.7265625" style="21" customWidth="1"/>
    <col min="14040" max="14041" width="10.7265625" style="21" customWidth="1"/>
    <col min="14042" max="14043" width="9.7265625" style="21" customWidth="1"/>
    <col min="14044" max="14044" width="10.7265625" style="21" customWidth="1"/>
    <col min="14045" max="14050" width="9.7265625" style="21" customWidth="1"/>
    <col min="14051" max="14054" width="8.7265625" style="21"/>
    <col min="14055" max="14055" width="9.1796875" style="21" customWidth="1"/>
    <col min="14056" max="14067" width="8.7265625" style="21"/>
    <col min="14068" max="14068" width="13.453125" style="21" customWidth="1"/>
    <col min="14069" max="14069" width="11.1796875" style="21" customWidth="1"/>
    <col min="14070" max="14072" width="8.7265625" style="21"/>
    <col min="14073" max="14073" width="9.1796875" style="21" customWidth="1"/>
    <col min="14074" max="14074" width="10.453125" style="21" customWidth="1"/>
    <col min="14075" max="14075" width="12.7265625" style="21" customWidth="1"/>
    <col min="14076" max="14076" width="11" style="21" customWidth="1"/>
    <col min="14077" max="14082" width="8.7265625" style="21"/>
    <col min="14083" max="14083" width="12.54296875" style="21" customWidth="1"/>
    <col min="14084" max="14084" width="12.26953125" style="21" customWidth="1"/>
    <col min="14085" max="14105" width="8.7265625" style="21"/>
    <col min="14106" max="14106" width="13.1796875" style="21" customWidth="1"/>
    <col min="14107" max="14108" width="8.7265625" style="21"/>
    <col min="14109" max="14109" width="12.81640625" style="21" customWidth="1"/>
    <col min="14110" max="14110" width="8.7265625" style="21"/>
    <col min="14111" max="14111" width="9.1796875" style="21" customWidth="1"/>
    <col min="14112" max="14129" width="8.7265625" style="21"/>
    <col min="14130" max="14130" width="9.453125" style="21" bestFit="1" customWidth="1"/>
    <col min="14131" max="14138" width="8.7265625" style="21"/>
    <col min="14139" max="14141" width="9.1796875" style="21" customWidth="1"/>
    <col min="14142" max="14142" width="8.7265625" style="21"/>
    <col min="14143" max="14144" width="9.453125" style="21" bestFit="1" customWidth="1"/>
    <col min="14145" max="14145" width="8.7265625" style="21"/>
    <col min="14146" max="14146" width="9.453125" style="21" bestFit="1" customWidth="1"/>
    <col min="14147" max="14150" width="8.7265625" style="21"/>
    <col min="14151" max="14151" width="9.26953125" style="21" customWidth="1"/>
    <col min="14152" max="14161" width="9.453125" style="21" customWidth="1"/>
    <col min="14162" max="14162" width="7.1796875" style="21" customWidth="1"/>
    <col min="14163" max="14163" width="13.26953125" style="21" customWidth="1"/>
    <col min="14164" max="14171" width="9.453125" style="21" customWidth="1"/>
    <col min="14172" max="14203" width="8.7265625" style="21"/>
    <col min="14204" max="14204" width="9.1796875" style="21" customWidth="1"/>
    <col min="14205" max="14216" width="8.7265625" style="21"/>
    <col min="14217" max="14217" width="11.36328125" style="21" bestFit="1" customWidth="1"/>
    <col min="14218" max="14218" width="11.36328125" style="21" customWidth="1"/>
    <col min="14219" max="14294" width="8.7265625" style="21"/>
    <col min="14295" max="14295" width="12.7265625" style="21" customWidth="1"/>
    <col min="14296" max="14297" width="10.7265625" style="21" customWidth="1"/>
    <col min="14298" max="14299" width="9.7265625" style="21" customWidth="1"/>
    <col min="14300" max="14300" width="10.7265625" style="21" customWidth="1"/>
    <col min="14301" max="14306" width="9.7265625" style="21" customWidth="1"/>
    <col min="14307" max="14310" width="8.7265625" style="21"/>
    <col min="14311" max="14311" width="9.1796875" style="21" customWidth="1"/>
    <col min="14312" max="14323" width="8.7265625" style="21"/>
    <col min="14324" max="14324" width="13.453125" style="21" customWidth="1"/>
    <col min="14325" max="14325" width="11.1796875" style="21" customWidth="1"/>
    <col min="14326" max="14328" width="8.7265625" style="21"/>
    <col min="14329" max="14329" width="9.1796875" style="21" customWidth="1"/>
    <col min="14330" max="14330" width="10.453125" style="21" customWidth="1"/>
    <col min="14331" max="14331" width="12.7265625" style="21" customWidth="1"/>
    <col min="14332" max="14332" width="11" style="21" customWidth="1"/>
    <col min="14333" max="14338" width="8.7265625" style="21"/>
    <col min="14339" max="14339" width="12.54296875" style="21" customWidth="1"/>
    <col min="14340" max="14340" width="12.26953125" style="21" customWidth="1"/>
    <col min="14341" max="14361" width="8.7265625" style="21"/>
    <col min="14362" max="14362" width="13.1796875" style="21" customWidth="1"/>
    <col min="14363" max="14364" width="8.7265625" style="21"/>
    <col min="14365" max="14365" width="12.81640625" style="21" customWidth="1"/>
    <col min="14366" max="14366" width="8.7265625" style="21"/>
    <col min="14367" max="14367" width="9.1796875" style="21" customWidth="1"/>
    <col min="14368" max="14385" width="8.7265625" style="21"/>
    <col min="14386" max="14386" width="9.453125" style="21" bestFit="1" customWidth="1"/>
    <col min="14387" max="14394" width="8.7265625" style="21"/>
    <col min="14395" max="14397" width="9.1796875" style="21" customWidth="1"/>
    <col min="14398" max="14398" width="8.7265625" style="21"/>
    <col min="14399" max="14400" width="9.453125" style="21" bestFit="1" customWidth="1"/>
    <col min="14401" max="14401" width="8.7265625" style="21"/>
    <col min="14402" max="14402" width="9.453125" style="21" bestFit="1" customWidth="1"/>
    <col min="14403" max="14406" width="8.7265625" style="21"/>
    <col min="14407" max="14407" width="9.26953125" style="21" customWidth="1"/>
    <col min="14408" max="14417" width="9.453125" style="21" customWidth="1"/>
    <col min="14418" max="14418" width="7.1796875" style="21" customWidth="1"/>
    <col min="14419" max="14419" width="13.26953125" style="21" customWidth="1"/>
    <col min="14420" max="14427" width="9.453125" style="21" customWidth="1"/>
    <col min="14428" max="14459" width="8.7265625" style="21"/>
    <col min="14460" max="14460" width="9.1796875" style="21" customWidth="1"/>
    <col min="14461" max="14472" width="8.7265625" style="21"/>
    <col min="14473" max="14473" width="11.36328125" style="21" bestFit="1" customWidth="1"/>
    <col min="14474" max="14474" width="11.36328125" style="21" customWidth="1"/>
    <col min="14475" max="14550" width="8.7265625" style="21"/>
    <col min="14551" max="14551" width="12.7265625" style="21" customWidth="1"/>
    <col min="14552" max="14553" width="10.7265625" style="21" customWidth="1"/>
    <col min="14554" max="14555" width="9.7265625" style="21" customWidth="1"/>
    <col min="14556" max="14556" width="10.7265625" style="21" customWidth="1"/>
    <col min="14557" max="14562" width="9.7265625" style="21" customWidth="1"/>
    <col min="14563" max="14566" width="8.7265625" style="21"/>
    <col min="14567" max="14567" width="9.1796875" style="21" customWidth="1"/>
    <col min="14568" max="14579" width="8.7265625" style="21"/>
    <col min="14580" max="14580" width="13.453125" style="21" customWidth="1"/>
    <col min="14581" max="14581" width="11.1796875" style="21" customWidth="1"/>
    <col min="14582" max="14584" width="8.7265625" style="21"/>
    <col min="14585" max="14585" width="9.1796875" style="21" customWidth="1"/>
    <col min="14586" max="14586" width="10.453125" style="21" customWidth="1"/>
    <col min="14587" max="14587" width="12.7265625" style="21" customWidth="1"/>
    <col min="14588" max="14588" width="11" style="21" customWidth="1"/>
    <col min="14589" max="14594" width="8.7265625" style="21"/>
    <col min="14595" max="14595" width="12.54296875" style="21" customWidth="1"/>
    <col min="14596" max="14596" width="12.26953125" style="21" customWidth="1"/>
    <col min="14597" max="14617" width="8.7265625" style="21"/>
    <col min="14618" max="14618" width="13.1796875" style="21" customWidth="1"/>
    <col min="14619" max="14620" width="8.7265625" style="21"/>
    <col min="14621" max="14621" width="12.81640625" style="21" customWidth="1"/>
    <col min="14622" max="14622" width="8.7265625" style="21"/>
    <col min="14623" max="14623" width="9.1796875" style="21" customWidth="1"/>
    <col min="14624" max="14641" width="8.7265625" style="21"/>
    <col min="14642" max="14642" width="9.453125" style="21" bestFit="1" customWidth="1"/>
    <col min="14643" max="14650" width="8.7265625" style="21"/>
    <col min="14651" max="14653" width="9.1796875" style="21" customWidth="1"/>
    <col min="14654" max="14654" width="8.7265625" style="21"/>
    <col min="14655" max="14656" width="9.453125" style="21" bestFit="1" customWidth="1"/>
    <col min="14657" max="14657" width="8.7265625" style="21"/>
    <col min="14658" max="14658" width="9.453125" style="21" bestFit="1" customWidth="1"/>
    <col min="14659" max="14662" width="8.7265625" style="21"/>
    <col min="14663" max="14663" width="9.26953125" style="21" customWidth="1"/>
    <col min="14664" max="14673" width="9.453125" style="21" customWidth="1"/>
    <col min="14674" max="14674" width="7.1796875" style="21" customWidth="1"/>
    <col min="14675" max="14675" width="13.26953125" style="21" customWidth="1"/>
    <col min="14676" max="14683" width="9.453125" style="21" customWidth="1"/>
    <col min="14684" max="14715" width="8.7265625" style="21"/>
    <col min="14716" max="14716" width="9.1796875" style="21" customWidth="1"/>
    <col min="14717" max="14728" width="8.7265625" style="21"/>
    <col min="14729" max="14729" width="11.36328125" style="21" bestFit="1" customWidth="1"/>
    <col min="14730" max="14730" width="11.36328125" style="21" customWidth="1"/>
    <col min="14731" max="14806" width="8.7265625" style="21"/>
    <col min="14807" max="14807" width="12.7265625" style="21" customWidth="1"/>
    <col min="14808" max="14809" width="10.7265625" style="21" customWidth="1"/>
    <col min="14810" max="14811" width="9.7265625" style="21" customWidth="1"/>
    <col min="14812" max="14812" width="10.7265625" style="21" customWidth="1"/>
    <col min="14813" max="14818" width="9.7265625" style="21" customWidth="1"/>
    <col min="14819" max="14822" width="8.7265625" style="21"/>
    <col min="14823" max="14823" width="9.1796875" style="21" customWidth="1"/>
    <col min="14824" max="14835" width="8.7265625" style="21"/>
    <col min="14836" max="14836" width="13.453125" style="21" customWidth="1"/>
    <col min="14837" max="14837" width="11.1796875" style="21" customWidth="1"/>
    <col min="14838" max="14840" width="8.7265625" style="21"/>
    <col min="14841" max="14841" width="9.1796875" style="21" customWidth="1"/>
    <col min="14842" max="14842" width="10.453125" style="21" customWidth="1"/>
    <col min="14843" max="14843" width="12.7265625" style="21" customWidth="1"/>
    <col min="14844" max="14844" width="11" style="21" customWidth="1"/>
    <col min="14845" max="14850" width="8.7265625" style="21"/>
    <col min="14851" max="14851" width="12.54296875" style="21" customWidth="1"/>
    <col min="14852" max="14852" width="12.26953125" style="21" customWidth="1"/>
    <col min="14853" max="14873" width="8.7265625" style="21"/>
    <col min="14874" max="14874" width="13.1796875" style="21" customWidth="1"/>
    <col min="14875" max="14876" width="8.7265625" style="21"/>
    <col min="14877" max="14877" width="12.81640625" style="21" customWidth="1"/>
    <col min="14878" max="14878" width="8.7265625" style="21"/>
    <col min="14879" max="14879" width="9.1796875" style="21" customWidth="1"/>
    <col min="14880" max="14897" width="8.7265625" style="21"/>
    <col min="14898" max="14898" width="9.453125" style="21" bestFit="1" customWidth="1"/>
    <col min="14899" max="14906" width="8.7265625" style="21"/>
    <col min="14907" max="14909" width="9.1796875" style="21" customWidth="1"/>
    <col min="14910" max="14910" width="8.7265625" style="21"/>
    <col min="14911" max="14912" width="9.453125" style="21" bestFit="1" customWidth="1"/>
    <col min="14913" max="14913" width="8.7265625" style="21"/>
    <col min="14914" max="14914" width="9.453125" style="21" bestFit="1" customWidth="1"/>
    <col min="14915" max="14918" width="8.7265625" style="21"/>
    <col min="14919" max="14919" width="9.26953125" style="21" customWidth="1"/>
    <col min="14920" max="14929" width="9.453125" style="21" customWidth="1"/>
    <col min="14930" max="14930" width="7.1796875" style="21" customWidth="1"/>
    <col min="14931" max="14931" width="13.26953125" style="21" customWidth="1"/>
    <col min="14932" max="14939" width="9.453125" style="21" customWidth="1"/>
    <col min="14940" max="14971" width="8.7265625" style="21"/>
    <col min="14972" max="14972" width="9.1796875" style="21" customWidth="1"/>
    <col min="14973" max="14984" width="8.7265625" style="21"/>
    <col min="14985" max="14985" width="11.36328125" style="21" bestFit="1" customWidth="1"/>
    <col min="14986" max="14986" width="11.36328125" style="21" customWidth="1"/>
    <col min="14987" max="15062" width="8.7265625" style="21"/>
    <col min="15063" max="15063" width="12.7265625" style="21" customWidth="1"/>
    <col min="15064" max="15065" width="10.7265625" style="21" customWidth="1"/>
    <col min="15066" max="15067" width="9.7265625" style="21" customWidth="1"/>
    <col min="15068" max="15068" width="10.7265625" style="21" customWidth="1"/>
    <col min="15069" max="15074" width="9.7265625" style="21" customWidth="1"/>
    <col min="15075" max="15078" width="8.7265625" style="21"/>
    <col min="15079" max="15079" width="9.1796875" style="21" customWidth="1"/>
    <col min="15080" max="15091" width="8.7265625" style="21"/>
    <col min="15092" max="15092" width="13.453125" style="21" customWidth="1"/>
    <col min="15093" max="15093" width="11.1796875" style="21" customWidth="1"/>
    <col min="15094" max="15096" width="8.7265625" style="21"/>
    <col min="15097" max="15097" width="9.1796875" style="21" customWidth="1"/>
    <col min="15098" max="15098" width="10.453125" style="21" customWidth="1"/>
    <col min="15099" max="15099" width="12.7265625" style="21" customWidth="1"/>
    <col min="15100" max="15100" width="11" style="21" customWidth="1"/>
    <col min="15101" max="15106" width="8.7265625" style="21"/>
    <col min="15107" max="15107" width="12.54296875" style="21" customWidth="1"/>
    <col min="15108" max="15108" width="12.26953125" style="21" customWidth="1"/>
    <col min="15109" max="15129" width="8.7265625" style="21"/>
    <col min="15130" max="15130" width="13.1796875" style="21" customWidth="1"/>
    <col min="15131" max="15132" width="8.7265625" style="21"/>
    <col min="15133" max="15133" width="12.81640625" style="21" customWidth="1"/>
    <col min="15134" max="15134" width="8.7265625" style="21"/>
    <col min="15135" max="15135" width="9.1796875" style="21" customWidth="1"/>
    <col min="15136" max="15153" width="8.7265625" style="21"/>
    <col min="15154" max="15154" width="9.453125" style="21" bestFit="1" customWidth="1"/>
    <col min="15155" max="15162" width="8.7265625" style="21"/>
    <col min="15163" max="15165" width="9.1796875" style="21" customWidth="1"/>
    <col min="15166" max="15166" width="8.7265625" style="21"/>
    <col min="15167" max="15168" width="9.453125" style="21" bestFit="1" customWidth="1"/>
    <col min="15169" max="15169" width="8.7265625" style="21"/>
    <col min="15170" max="15170" width="9.453125" style="21" bestFit="1" customWidth="1"/>
    <col min="15171" max="15174" width="8.7265625" style="21"/>
    <col min="15175" max="15175" width="9.26953125" style="21" customWidth="1"/>
    <col min="15176" max="15185" width="9.453125" style="21" customWidth="1"/>
    <col min="15186" max="15186" width="7.1796875" style="21" customWidth="1"/>
    <col min="15187" max="15187" width="13.26953125" style="21" customWidth="1"/>
    <col min="15188" max="15195" width="9.453125" style="21" customWidth="1"/>
    <col min="15196" max="15227" width="8.7265625" style="21"/>
    <col min="15228" max="15228" width="9.1796875" style="21" customWidth="1"/>
    <col min="15229" max="15240" width="8.7265625" style="21"/>
    <col min="15241" max="15241" width="11.36328125" style="21" bestFit="1" customWidth="1"/>
    <col min="15242" max="15242" width="11.36328125" style="21" customWidth="1"/>
    <col min="15243" max="15318" width="8.7265625" style="21"/>
    <col min="15319" max="15319" width="12.7265625" style="21" customWidth="1"/>
    <col min="15320" max="15321" width="10.7265625" style="21" customWidth="1"/>
    <col min="15322" max="15323" width="9.7265625" style="21" customWidth="1"/>
    <col min="15324" max="15324" width="10.7265625" style="21" customWidth="1"/>
    <col min="15325" max="15330" width="9.7265625" style="21" customWidth="1"/>
    <col min="15331" max="15334" width="8.7265625" style="21"/>
    <col min="15335" max="15335" width="9.1796875" style="21" customWidth="1"/>
    <col min="15336" max="15347" width="8.7265625" style="21"/>
    <col min="15348" max="15348" width="13.453125" style="21" customWidth="1"/>
    <col min="15349" max="15349" width="11.1796875" style="21" customWidth="1"/>
    <col min="15350" max="15352" width="8.7265625" style="21"/>
    <col min="15353" max="15353" width="9.1796875" style="21" customWidth="1"/>
    <col min="15354" max="15354" width="10.453125" style="21" customWidth="1"/>
    <col min="15355" max="15355" width="12.7265625" style="21" customWidth="1"/>
    <col min="15356" max="15356" width="11" style="21" customWidth="1"/>
    <col min="15357" max="15362" width="8.7265625" style="21"/>
    <col min="15363" max="15363" width="12.54296875" style="21" customWidth="1"/>
    <col min="15364" max="15364" width="12.26953125" style="21" customWidth="1"/>
    <col min="15365" max="15385" width="8.7265625" style="21"/>
    <col min="15386" max="15386" width="13.1796875" style="21" customWidth="1"/>
    <col min="15387" max="15388" width="8.7265625" style="21"/>
    <col min="15389" max="15389" width="12.81640625" style="21" customWidth="1"/>
    <col min="15390" max="15390" width="8.7265625" style="21"/>
    <col min="15391" max="15391" width="9.1796875" style="21" customWidth="1"/>
    <col min="15392" max="15409" width="8.7265625" style="21"/>
    <col min="15410" max="15410" width="9.453125" style="21" bestFit="1" customWidth="1"/>
    <col min="15411" max="15418" width="8.7265625" style="21"/>
    <col min="15419" max="15421" width="9.1796875" style="21" customWidth="1"/>
    <col min="15422" max="15422" width="8.7265625" style="21"/>
    <col min="15423" max="15424" width="9.453125" style="21" bestFit="1" customWidth="1"/>
    <col min="15425" max="15425" width="8.7265625" style="21"/>
    <col min="15426" max="15426" width="9.453125" style="21" bestFit="1" customWidth="1"/>
    <col min="15427" max="15430" width="8.7265625" style="21"/>
    <col min="15431" max="15431" width="9.26953125" style="21" customWidth="1"/>
    <col min="15432" max="15441" width="9.453125" style="21" customWidth="1"/>
    <col min="15442" max="15442" width="7.1796875" style="21" customWidth="1"/>
    <col min="15443" max="15443" width="13.26953125" style="21" customWidth="1"/>
    <col min="15444" max="15451" width="9.453125" style="21" customWidth="1"/>
    <col min="15452" max="15483" width="8.7265625" style="21"/>
    <col min="15484" max="15484" width="9.1796875" style="21" customWidth="1"/>
    <col min="15485" max="15496" width="8.7265625" style="21"/>
    <col min="15497" max="15497" width="11.36328125" style="21" bestFit="1" customWidth="1"/>
    <col min="15498" max="15498" width="11.36328125" style="21" customWidth="1"/>
    <col min="15499" max="15574" width="8.7265625" style="21"/>
    <col min="15575" max="15575" width="12.7265625" style="21" customWidth="1"/>
    <col min="15576" max="15577" width="10.7265625" style="21" customWidth="1"/>
    <col min="15578" max="15579" width="9.7265625" style="21" customWidth="1"/>
    <col min="15580" max="15580" width="10.7265625" style="21" customWidth="1"/>
    <col min="15581" max="15586" width="9.7265625" style="21" customWidth="1"/>
    <col min="15587" max="15590" width="8.7265625" style="21"/>
    <col min="15591" max="15591" width="9.1796875" style="21" customWidth="1"/>
    <col min="15592" max="15603" width="8.7265625" style="21"/>
    <col min="15604" max="15604" width="13.453125" style="21" customWidth="1"/>
    <col min="15605" max="15605" width="11.1796875" style="21" customWidth="1"/>
    <col min="15606" max="15608" width="8.7265625" style="21"/>
    <col min="15609" max="15609" width="9.1796875" style="21" customWidth="1"/>
    <col min="15610" max="15610" width="10.453125" style="21" customWidth="1"/>
    <col min="15611" max="15611" width="12.7265625" style="21" customWidth="1"/>
    <col min="15612" max="15612" width="11" style="21" customWidth="1"/>
    <col min="15613" max="15618" width="8.7265625" style="21"/>
    <col min="15619" max="15619" width="12.54296875" style="21" customWidth="1"/>
    <col min="15620" max="15620" width="12.26953125" style="21" customWidth="1"/>
    <col min="15621" max="15641" width="8.7265625" style="21"/>
    <col min="15642" max="15642" width="13.1796875" style="21" customWidth="1"/>
    <col min="15643" max="15644" width="8.7265625" style="21"/>
    <col min="15645" max="15645" width="12.81640625" style="21" customWidth="1"/>
    <col min="15646" max="15646" width="8.7265625" style="21"/>
    <col min="15647" max="15647" width="9.1796875" style="21" customWidth="1"/>
    <col min="15648" max="15665" width="8.7265625" style="21"/>
    <col min="15666" max="15666" width="9.453125" style="21" bestFit="1" customWidth="1"/>
    <col min="15667" max="15674" width="8.7265625" style="21"/>
    <col min="15675" max="15677" width="9.1796875" style="21" customWidth="1"/>
    <col min="15678" max="15678" width="8.7265625" style="21"/>
    <col min="15679" max="15680" width="9.453125" style="21" bestFit="1" customWidth="1"/>
    <col min="15681" max="15681" width="8.7265625" style="21"/>
    <col min="15682" max="15682" width="9.453125" style="21" bestFit="1" customWidth="1"/>
    <col min="15683" max="15686" width="8.7265625" style="21"/>
    <col min="15687" max="15687" width="9.26953125" style="21" customWidth="1"/>
    <col min="15688" max="15697" width="9.453125" style="21" customWidth="1"/>
    <col min="15698" max="15698" width="7.1796875" style="21" customWidth="1"/>
    <col min="15699" max="15699" width="13.26953125" style="21" customWidth="1"/>
    <col min="15700" max="15707" width="9.453125" style="21" customWidth="1"/>
    <col min="15708" max="15739" width="8.7265625" style="21"/>
    <col min="15740" max="15740" width="9.1796875" style="21" customWidth="1"/>
    <col min="15741" max="15752" width="8.7265625" style="21"/>
    <col min="15753" max="15753" width="11.36328125" style="21" bestFit="1" customWidth="1"/>
    <col min="15754" max="15754" width="11.36328125" style="21" customWidth="1"/>
    <col min="15755" max="15830" width="8.7265625" style="21"/>
    <col min="15831" max="15831" width="12.7265625" style="21" customWidth="1"/>
    <col min="15832" max="15833" width="10.7265625" style="21" customWidth="1"/>
    <col min="15834" max="15835" width="9.7265625" style="21" customWidth="1"/>
    <col min="15836" max="15836" width="10.7265625" style="21" customWidth="1"/>
    <col min="15837" max="15842" width="9.7265625" style="21" customWidth="1"/>
    <col min="15843" max="15846" width="8.7265625" style="21"/>
    <col min="15847" max="15847" width="9.1796875" style="21" customWidth="1"/>
    <col min="15848" max="15859" width="8.7265625" style="21"/>
    <col min="15860" max="15860" width="13.453125" style="21" customWidth="1"/>
    <col min="15861" max="15861" width="11.1796875" style="21" customWidth="1"/>
    <col min="15862" max="15864" width="8.7265625" style="21"/>
    <col min="15865" max="15865" width="9.1796875" style="21" customWidth="1"/>
    <col min="15866" max="15866" width="10.453125" style="21" customWidth="1"/>
    <col min="15867" max="15867" width="12.7265625" style="21" customWidth="1"/>
    <col min="15868" max="15868" width="11" style="21" customWidth="1"/>
    <col min="15869" max="15874" width="8.7265625" style="21"/>
    <col min="15875" max="15875" width="12.54296875" style="21" customWidth="1"/>
    <col min="15876" max="15876" width="12.26953125" style="21" customWidth="1"/>
    <col min="15877" max="15897" width="8.7265625" style="21"/>
    <col min="15898" max="15898" width="13.1796875" style="21" customWidth="1"/>
    <col min="15899" max="15900" width="8.7265625" style="21"/>
    <col min="15901" max="15901" width="12.81640625" style="21" customWidth="1"/>
    <col min="15902" max="15902" width="8.7265625" style="21"/>
    <col min="15903" max="15903" width="9.1796875" style="21" customWidth="1"/>
    <col min="15904" max="15921" width="8.7265625" style="21"/>
    <col min="15922" max="15922" width="9.453125" style="21" bestFit="1" customWidth="1"/>
    <col min="15923" max="15930" width="8.7265625" style="21"/>
    <col min="15931" max="15933" width="9.1796875" style="21" customWidth="1"/>
    <col min="15934" max="15934" width="8.7265625" style="21"/>
    <col min="15935" max="15936" width="9.453125" style="21" bestFit="1" customWidth="1"/>
    <col min="15937" max="15937" width="8.7265625" style="21"/>
    <col min="15938" max="15938" width="9.453125" style="21" bestFit="1" customWidth="1"/>
    <col min="15939" max="15942" width="8.7265625" style="21"/>
    <col min="15943" max="15943" width="9.26953125" style="21" customWidth="1"/>
    <col min="15944" max="15953" width="9.453125" style="21" customWidth="1"/>
    <col min="15954" max="15954" width="7.1796875" style="21" customWidth="1"/>
    <col min="15955" max="15955" width="13.26953125" style="21" customWidth="1"/>
    <col min="15956" max="15963" width="9.453125" style="21" customWidth="1"/>
    <col min="15964" max="15995" width="8.7265625" style="21"/>
    <col min="15996" max="15996" width="9.1796875" style="21" customWidth="1"/>
    <col min="15997" max="16008" width="8.7265625" style="21"/>
    <col min="16009" max="16009" width="11.36328125" style="21" bestFit="1" customWidth="1"/>
    <col min="16010" max="16010" width="11.36328125" style="21" customWidth="1"/>
    <col min="16011" max="16086" width="8.7265625" style="21"/>
    <col min="16087" max="16087" width="12.7265625" style="21" customWidth="1"/>
    <col min="16088" max="16089" width="10.7265625" style="21" customWidth="1"/>
    <col min="16090" max="16091" width="9.7265625" style="21" customWidth="1"/>
    <col min="16092" max="16092" width="10.7265625" style="21" customWidth="1"/>
    <col min="16093" max="16098" width="9.7265625" style="21" customWidth="1"/>
    <col min="16099" max="16102" width="8.7265625" style="21"/>
    <col min="16103" max="16103" width="9.1796875" style="21" customWidth="1"/>
    <col min="16104" max="16115" width="8.7265625" style="21"/>
    <col min="16116" max="16116" width="13.453125" style="21" customWidth="1"/>
    <col min="16117" max="16117" width="11.1796875" style="21" customWidth="1"/>
    <col min="16118" max="16120" width="8.7265625" style="21"/>
    <col min="16121" max="16121" width="9.1796875" style="21" customWidth="1"/>
    <col min="16122" max="16122" width="10.453125" style="21" customWidth="1"/>
    <col min="16123" max="16123" width="12.7265625" style="21" customWidth="1"/>
    <col min="16124" max="16124" width="11" style="21" customWidth="1"/>
    <col min="16125" max="16130" width="8.7265625" style="21"/>
    <col min="16131" max="16131" width="12.54296875" style="21" customWidth="1"/>
    <col min="16132" max="16132" width="12.26953125" style="21" customWidth="1"/>
    <col min="16133" max="16153" width="8.7265625" style="21"/>
    <col min="16154" max="16154" width="13.1796875" style="21" customWidth="1"/>
    <col min="16155" max="16156" width="8.7265625" style="21"/>
    <col min="16157" max="16157" width="12.81640625" style="21" customWidth="1"/>
    <col min="16158" max="16158" width="8.7265625" style="21"/>
    <col min="16159" max="16159" width="9.1796875" style="21" customWidth="1"/>
    <col min="16160" max="16177" width="8.7265625" style="21"/>
    <col min="16178" max="16178" width="9.453125" style="21" bestFit="1" customWidth="1"/>
    <col min="16179" max="16186" width="8.7265625" style="21"/>
    <col min="16187" max="16189" width="9.1796875" style="21" customWidth="1"/>
    <col min="16190" max="16190" width="8.7265625" style="21"/>
    <col min="16191" max="16192" width="9.453125" style="21" bestFit="1" customWidth="1"/>
    <col min="16193" max="16193" width="8.7265625" style="21"/>
    <col min="16194" max="16194" width="9.453125" style="21" bestFit="1" customWidth="1"/>
    <col min="16195" max="16198" width="8.7265625" style="21"/>
    <col min="16199" max="16199" width="9.26953125" style="21" customWidth="1"/>
    <col min="16200" max="16209" width="9.453125" style="21" customWidth="1"/>
    <col min="16210" max="16210" width="7.1796875" style="21" customWidth="1"/>
    <col min="16211" max="16211" width="13.26953125" style="21" customWidth="1"/>
    <col min="16212" max="16219" width="9.453125" style="21" customWidth="1"/>
    <col min="16220" max="16251" width="8.7265625" style="21"/>
    <col min="16252" max="16252" width="9.1796875" style="21" customWidth="1"/>
    <col min="16253" max="16264" width="8.7265625" style="21"/>
    <col min="16265" max="16265" width="11.36328125" style="21" bestFit="1" customWidth="1"/>
    <col min="16266" max="16266" width="11.36328125" style="21" customWidth="1"/>
    <col min="16267" max="16384" width="8.7265625" style="21"/>
  </cols>
  <sheetData>
    <row r="1" spans="1:158" x14ac:dyDescent="0.35">
      <c r="D1" s="39" t="s">
        <v>406</v>
      </c>
    </row>
    <row r="2" spans="1:158" x14ac:dyDescent="0.35">
      <c r="D2" s="39" t="s">
        <v>407</v>
      </c>
      <c r="AD2" s="47" t="s">
        <v>408</v>
      </c>
    </row>
    <row r="3" spans="1:158" ht="88" x14ac:dyDescent="0.35">
      <c r="B3" s="92" t="s">
        <v>509</v>
      </c>
      <c r="C3" s="93" t="s">
        <v>510</v>
      </c>
      <c r="D3" s="92" t="s">
        <v>511</v>
      </c>
      <c r="E3" s="92" t="s">
        <v>512</v>
      </c>
      <c r="F3" s="92" t="s">
        <v>513</v>
      </c>
      <c r="G3" s="92" t="s">
        <v>514</v>
      </c>
      <c r="H3" s="92" t="s">
        <v>515</v>
      </c>
      <c r="I3" s="92" t="s">
        <v>516</v>
      </c>
      <c r="J3" s="92" t="s">
        <v>517</v>
      </c>
      <c r="K3" s="92" t="s">
        <v>518</v>
      </c>
      <c r="L3" s="92" t="s">
        <v>519</v>
      </c>
      <c r="M3" s="92" t="s">
        <v>520</v>
      </c>
      <c r="O3" s="92" t="s">
        <v>521</v>
      </c>
      <c r="AD3" s="47"/>
    </row>
    <row r="4" spans="1:158" x14ac:dyDescent="0.35">
      <c r="B4" s="92"/>
      <c r="C4" s="93"/>
      <c r="D4" s="92"/>
      <c r="E4" s="92"/>
      <c r="F4" s="92"/>
      <c r="G4" s="92"/>
      <c r="H4" s="92"/>
      <c r="I4" s="92"/>
      <c r="J4" s="92"/>
      <c r="K4" s="92"/>
      <c r="L4" s="92"/>
      <c r="M4" s="92"/>
      <c r="O4" s="92"/>
      <c r="AD4" s="47"/>
      <c r="CZ4" s="106" t="s">
        <v>467</v>
      </c>
    </row>
    <row r="5" spans="1:158" x14ac:dyDescent="0.35">
      <c r="A5" s="51" t="s">
        <v>470</v>
      </c>
      <c r="B5" s="51" t="s">
        <v>471</v>
      </c>
      <c r="C5" s="51" t="s">
        <v>472</v>
      </c>
      <c r="D5" s="51" t="s">
        <v>473</v>
      </c>
      <c r="E5" s="51" t="s">
        <v>474</v>
      </c>
      <c r="F5" s="51" t="s">
        <v>475</v>
      </c>
      <c r="G5" s="51" t="s">
        <v>476</v>
      </c>
      <c r="H5" s="51" t="s">
        <v>477</v>
      </c>
      <c r="I5" s="51" t="s">
        <v>478</v>
      </c>
      <c r="J5" s="51" t="s">
        <v>479</v>
      </c>
      <c r="K5" s="51" t="s">
        <v>480</v>
      </c>
      <c r="L5" s="51" t="s">
        <v>48</v>
      </c>
      <c r="M5" s="51" t="s">
        <v>482</v>
      </c>
      <c r="N5" s="51" t="s">
        <v>481</v>
      </c>
      <c r="O5" s="51" t="s">
        <v>483</v>
      </c>
      <c r="Y5" s="50" t="s">
        <v>422</v>
      </c>
      <c r="AA5" s="51" t="s">
        <v>423</v>
      </c>
      <c r="AB5" s="51"/>
      <c r="AD5" s="52" t="s">
        <v>424</v>
      </c>
      <c r="AG5" s="20" t="s">
        <v>425</v>
      </c>
      <c r="AH5" s="51" t="s">
        <v>426</v>
      </c>
      <c r="AI5" s="53" t="s">
        <v>16</v>
      </c>
      <c r="AJ5" s="54" t="s">
        <v>427</v>
      </c>
      <c r="AK5" s="54" t="s">
        <v>428</v>
      </c>
      <c r="AL5" s="54" t="s">
        <v>429</v>
      </c>
      <c r="AN5" s="50" t="s">
        <v>430</v>
      </c>
      <c r="AO5" s="50"/>
      <c r="AP5" s="51" t="s">
        <v>431</v>
      </c>
      <c r="AQ5" s="51"/>
      <c r="AS5" s="55" t="s">
        <v>432</v>
      </c>
      <c r="AV5" s="20" t="s">
        <v>433</v>
      </c>
      <c r="AW5" s="51" t="s">
        <v>434</v>
      </c>
      <c r="AX5" s="51" t="s">
        <v>435</v>
      </c>
      <c r="AY5" s="51" t="s">
        <v>436</v>
      </c>
      <c r="AZ5" s="51" t="s">
        <v>437</v>
      </c>
      <c r="BB5" s="51" t="s">
        <v>438</v>
      </c>
      <c r="BD5" s="51" t="s">
        <v>439</v>
      </c>
      <c r="BE5" s="51"/>
      <c r="BK5" s="20"/>
      <c r="BL5" s="20"/>
      <c r="BM5" s="20"/>
      <c r="CA5" s="20"/>
      <c r="CM5" s="20"/>
      <c r="CZ5" s="107" t="s">
        <v>470</v>
      </c>
      <c r="DA5" s="51" t="s">
        <v>471</v>
      </c>
      <c r="DB5" s="51" t="s">
        <v>472</v>
      </c>
      <c r="DC5" s="51" t="s">
        <v>473</v>
      </c>
      <c r="DD5" s="51" t="s">
        <v>474</v>
      </c>
      <c r="DE5" s="51" t="s">
        <v>475</v>
      </c>
      <c r="DF5" s="51" t="s">
        <v>476</v>
      </c>
      <c r="DG5" s="51" t="s">
        <v>477</v>
      </c>
      <c r="DH5" s="51" t="s">
        <v>478</v>
      </c>
      <c r="DI5" s="51" t="s">
        <v>479</v>
      </c>
      <c r="DJ5" s="51" t="s">
        <v>480</v>
      </c>
      <c r="DK5" s="51" t="s">
        <v>48</v>
      </c>
      <c r="DL5" s="51" t="s">
        <v>482</v>
      </c>
      <c r="DM5" s="51" t="s">
        <v>481</v>
      </c>
      <c r="DN5" s="51" t="s">
        <v>483</v>
      </c>
    </row>
    <row r="6" spans="1:158" x14ac:dyDescent="0.35">
      <c r="B6" s="48" t="s">
        <v>409</v>
      </c>
      <c r="C6" s="48" t="s">
        <v>410</v>
      </c>
      <c r="D6" s="49" t="s">
        <v>411</v>
      </c>
      <c r="E6" s="48" t="s">
        <v>412</v>
      </c>
      <c r="F6" s="48" t="s">
        <v>413</v>
      </c>
      <c r="G6" s="48" t="s">
        <v>414</v>
      </c>
      <c r="H6" s="48" t="s">
        <v>415</v>
      </c>
      <c r="I6" s="49" t="s">
        <v>416</v>
      </c>
      <c r="J6" s="48" t="s">
        <v>417</v>
      </c>
      <c r="K6" s="48" t="s">
        <v>418</v>
      </c>
      <c r="L6" s="48" t="s">
        <v>419</v>
      </c>
      <c r="M6" s="48" t="s">
        <v>420</v>
      </c>
      <c r="N6" s="48"/>
      <c r="O6" s="20" t="s">
        <v>421</v>
      </c>
      <c r="Y6" s="50"/>
      <c r="AA6" s="51"/>
      <c r="AB6" s="51"/>
      <c r="AD6" s="52"/>
      <c r="AG6" s="20"/>
      <c r="AH6" s="51"/>
      <c r="AI6" s="53"/>
      <c r="AJ6" s="54"/>
      <c r="AK6" s="54"/>
      <c r="AL6" s="51"/>
      <c r="AN6" s="50"/>
      <c r="AO6" s="50"/>
      <c r="AP6" s="51"/>
      <c r="AQ6" s="51"/>
      <c r="AS6" s="55"/>
      <c r="AV6" s="20"/>
      <c r="AW6" s="51"/>
      <c r="AX6" s="51"/>
      <c r="AY6" s="51"/>
      <c r="AZ6" s="51"/>
      <c r="BB6" s="51"/>
      <c r="BD6" s="51"/>
      <c r="BE6" s="51"/>
      <c r="BK6" s="20"/>
      <c r="BL6" s="20"/>
      <c r="BM6" s="20"/>
      <c r="CA6" s="20"/>
      <c r="CM6" s="20"/>
      <c r="CZ6" s="108"/>
    </row>
    <row r="7" spans="1:158" x14ac:dyDescent="0.35">
      <c r="B7" s="48"/>
      <c r="C7" s="48"/>
      <c r="D7" s="49"/>
      <c r="E7" s="48"/>
      <c r="F7" s="48"/>
      <c r="G7" s="48"/>
      <c r="H7" s="48"/>
      <c r="I7" s="49"/>
      <c r="J7" s="48"/>
      <c r="K7" s="48"/>
      <c r="L7" s="48"/>
      <c r="M7" s="48"/>
      <c r="N7" s="48"/>
      <c r="O7" s="20"/>
      <c r="R7" s="21" t="s">
        <v>455</v>
      </c>
      <c r="S7" s="21" t="s">
        <v>456</v>
      </c>
      <c r="T7" s="21" t="s">
        <v>457</v>
      </c>
      <c r="U7" s="21" t="s">
        <v>458</v>
      </c>
      <c r="V7" s="21" t="s">
        <v>459</v>
      </c>
      <c r="W7" s="21" t="s">
        <v>527</v>
      </c>
      <c r="Y7" s="21" t="s">
        <v>460</v>
      </c>
      <c r="AA7" s="20" t="s">
        <v>461</v>
      </c>
      <c r="AB7" s="20" t="s">
        <v>462</v>
      </c>
      <c r="AD7" s="42" t="s">
        <v>463</v>
      </c>
      <c r="AE7" s="42" t="s">
        <v>464</v>
      </c>
      <c r="AS7" s="56" t="s">
        <v>465</v>
      </c>
      <c r="AT7" s="56" t="s">
        <v>466</v>
      </c>
      <c r="CA7" s="20"/>
      <c r="CM7" s="20"/>
      <c r="CZ7" s="106" t="s">
        <v>467</v>
      </c>
    </row>
    <row r="8" spans="1:158" s="68" customFormat="1" x14ac:dyDescent="0.35">
      <c r="A8" s="21" t="s">
        <v>440</v>
      </c>
      <c r="B8" s="21" t="s">
        <v>441</v>
      </c>
      <c r="C8" s="21" t="s">
        <v>442</v>
      </c>
      <c r="D8" s="40" t="s">
        <v>443</v>
      </c>
      <c r="E8" s="21" t="s">
        <v>444</v>
      </c>
      <c r="F8" s="21" t="s">
        <v>445</v>
      </c>
      <c r="G8" s="21" t="s">
        <v>446</v>
      </c>
      <c r="H8" s="21" t="s">
        <v>447</v>
      </c>
      <c r="I8" s="40" t="s">
        <v>448</v>
      </c>
      <c r="J8" s="21" t="s">
        <v>449</v>
      </c>
      <c r="K8" s="21" t="s">
        <v>450</v>
      </c>
      <c r="L8" s="21" t="s">
        <v>451</v>
      </c>
      <c r="M8" s="21" t="s">
        <v>452</v>
      </c>
      <c r="N8" s="21" t="s">
        <v>453</v>
      </c>
      <c r="O8" s="21" t="s">
        <v>454</v>
      </c>
      <c r="P8" s="67"/>
      <c r="R8" s="67">
        <f>I9+K9</f>
        <v>1768</v>
      </c>
      <c r="S8" s="67">
        <f>D9+G9</f>
        <v>834.69999999999993</v>
      </c>
      <c r="T8" s="67">
        <f t="shared" ref="T8:T71" si="0">SUM(R8:S8)</f>
        <v>2602.6999999999998</v>
      </c>
      <c r="U8" s="68">
        <f t="shared" ref="U8:U71" si="1">R8/T8</f>
        <v>0.67929457870672771</v>
      </c>
      <c r="V8" s="68">
        <f t="shared" ref="V8:V71" si="2">S8/T8</f>
        <v>0.32070542129327234</v>
      </c>
      <c r="W8" s="87">
        <f>S8/R8</f>
        <v>0.4721153846153846</v>
      </c>
      <c r="Y8" s="68">
        <f>K9/R8</f>
        <v>0.36193438914027148</v>
      </c>
      <c r="Z8" s="68">
        <f t="shared" ref="Z8:Z71" si="3">1-Y8</f>
        <v>0.63806561085972846</v>
      </c>
      <c r="AA8" s="68">
        <f>AVERAGE(Y8:Y8)</f>
        <v>0.36193438914027148</v>
      </c>
      <c r="AB8" s="68">
        <f>AVERAGE(Z8:Z8)</f>
        <v>0.63806561085972846</v>
      </c>
      <c r="AD8" s="70" t="e">
        <f>100*(((L9)-(#REF!))/#REF!)</f>
        <v>#REF!</v>
      </c>
      <c r="AE8" s="70" t="e">
        <f>100*((J9-#REF!)/#REF!)</f>
        <v>#REF!</v>
      </c>
      <c r="AG8" s="68" t="e">
        <f t="shared" ref="AG8:AG71" si="4">AD8*AA8+AE8*AB8</f>
        <v>#REF!</v>
      </c>
      <c r="AH8" s="68">
        <f t="shared" ref="AH8:AH71" si="5">AH9/(1+AG9/100)</f>
        <v>3571.8623817100156</v>
      </c>
      <c r="AI8" s="70">
        <f t="shared" ref="AI8:AI71" si="6">R8/AH8</f>
        <v>0.49497987633935009</v>
      </c>
      <c r="AJ8" s="66" t="e">
        <f>100*(LN(AI8)-LN(#REF!))</f>
        <v>#REF!</v>
      </c>
      <c r="AK8" s="66">
        <f t="shared" ref="AK8:AK71" si="7">T8/AI8</f>
        <v>5258.1935638442628</v>
      </c>
      <c r="AL8" s="71"/>
      <c r="AN8" s="68">
        <f>D9/S8</f>
        <v>0.70480412124116454</v>
      </c>
      <c r="AO8" s="68">
        <f t="shared" ref="AO8:AO71" si="8">1-AN8</f>
        <v>0.29519587875883546</v>
      </c>
      <c r="AP8" s="68">
        <f>AVERAGE(AN8:AN8)</f>
        <v>0.70480412124116454</v>
      </c>
      <c r="AQ8" s="68">
        <f>AVERAGE(AO8:AO8)</f>
        <v>0.29519587875883546</v>
      </c>
      <c r="AS8" s="66" t="e">
        <f>100*(((E9)-(#REF!))/#REF!)</f>
        <v>#REF!</v>
      </c>
      <c r="AT8" s="66" t="e">
        <f>100*(((H9)-(#REF!))/#REF!)</f>
        <v>#REF!</v>
      </c>
      <c r="AV8" s="68" t="e">
        <f t="shared" ref="AV8:AV71" si="9">AS8*AP8+AT8*AQ8</f>
        <v>#REF!</v>
      </c>
      <c r="AW8" s="68">
        <f t="shared" ref="AW8:AW71" si="10">AW9/(1+AV9/100)</f>
        <v>999.82447483280225</v>
      </c>
      <c r="AX8" s="68">
        <f t="shared" ref="AX8:AX71" si="11">S8/AW8</f>
        <v>0.83484653657791719</v>
      </c>
      <c r="AY8" s="68" t="e">
        <f>100*(LN(AX8)-LN(#REF!))</f>
        <v>#REF!</v>
      </c>
      <c r="AZ8" s="68">
        <f t="shared" ref="AZ8:AZ71" si="12">AX8/AI8</f>
        <v>1.6866272276603829</v>
      </c>
      <c r="BB8" s="68">
        <f>LN(B9/AI8)</f>
        <v>4.2292456922410313</v>
      </c>
      <c r="BD8" s="68">
        <f>100*LN(F9/N9)</f>
        <v>444.77554712224884</v>
      </c>
      <c r="BE8" s="68">
        <f t="shared" ref="BE8:BE71" si="13">BD8/100</f>
        <v>4.4477554712224885</v>
      </c>
      <c r="BF8" s="68">
        <f>(S8/AI8)/M9</f>
        <v>9.8423041534668795E-3</v>
      </c>
      <c r="BG8" s="68">
        <f>(C9/AI8)/M9</f>
        <v>3.860277385601997E-2</v>
      </c>
      <c r="BH8" s="67">
        <f t="shared" ref="BH8:BH71" si="14">S8</f>
        <v>834.69999999999993</v>
      </c>
      <c r="BI8" s="67">
        <f>C9</f>
        <v>3273.8</v>
      </c>
      <c r="BK8" s="68">
        <f>LN(AH8/M9)</f>
        <v>-3.8705335690510139</v>
      </c>
      <c r="BL8" s="68">
        <f>LN(AH8/N9)</f>
        <v>8.2990099377872664</v>
      </c>
      <c r="BM8" s="68">
        <f>LN((S8/AI8)/M9)</f>
        <v>-4.6210654333919114</v>
      </c>
      <c r="BN8" s="68">
        <f>LN((C9/AI8)/M9)</f>
        <v>-3.2544311435383482</v>
      </c>
      <c r="BO8" s="58">
        <f>LN((C9/AI8)/N9)</f>
        <v>8.9151123632999312</v>
      </c>
      <c r="BP8" s="68">
        <f t="shared" ref="BP8:BP39" si="15">BD8-BD$137</f>
        <v>1.5176044629711782</v>
      </c>
      <c r="BQ8" s="68">
        <f t="shared" ref="BQ8:BQ71" si="16">LN(AZ8)</f>
        <v>0.52273081154783263</v>
      </c>
      <c r="BR8" s="68">
        <f t="shared" ref="BR8:BR71" si="17">BB8</f>
        <v>4.2292456922410313</v>
      </c>
      <c r="BS8" s="72" t="e">
        <f t="shared" ref="BS8:BS71" si="18">AJ8</f>
        <v>#REF!</v>
      </c>
      <c r="BT8" s="68" t="e">
        <f t="shared" ref="BT8:BT71" si="19">AY8</f>
        <v>#REF!</v>
      </c>
      <c r="BU8" s="68">
        <f>O9/4</f>
        <v>3.5566675000000001</v>
      </c>
      <c r="BV8" s="68">
        <f t="shared" ref="BV8:BV71" si="20">100*LN(1+BU8/100)</f>
        <v>3.4948788964576467</v>
      </c>
      <c r="BW8" s="68">
        <f>LN(AW8/M9)</f>
        <v>-5.1437962449397441</v>
      </c>
      <c r="BX8" s="68">
        <f>LN(AW8/N9)</f>
        <v>7.0257472618985348</v>
      </c>
      <c r="BY8" s="68">
        <f>LN(AK8/M9)</f>
        <v>-3.4838331655287482</v>
      </c>
      <c r="CA8" s="68" t="e">
        <f>100*(BK8-#REF!)</f>
        <v>#REF!</v>
      </c>
      <c r="CB8" s="68" t="e">
        <f>100*(BM8-#REF!)</f>
        <v>#REF!</v>
      </c>
      <c r="CC8" s="68" t="e">
        <f>100*(BN8-#REF!)</f>
        <v>#REF!</v>
      </c>
      <c r="CD8" s="68">
        <f t="shared" ref="CD8:CD71" si="21">BP8</f>
        <v>1.5176044629711782</v>
      </c>
      <c r="CE8" s="68" t="e">
        <f>100*(BQ8-#REF!)</f>
        <v>#REF!</v>
      </c>
      <c r="CF8" s="68" t="e">
        <f>100*(BR8-#REF!)</f>
        <v>#REF!</v>
      </c>
      <c r="CG8" s="72" t="e">
        <f t="shared" ref="CG8:CH25" si="22">BS8</f>
        <v>#REF!</v>
      </c>
      <c r="CH8" s="72" t="e">
        <f t="shared" si="22"/>
        <v>#REF!</v>
      </c>
      <c r="CI8" s="68">
        <f t="shared" ref="CI8:CI71" si="23">BV8</f>
        <v>3.4948788964576467</v>
      </c>
      <c r="CX8" s="58" t="s">
        <v>505</v>
      </c>
      <c r="CZ8" s="109"/>
      <c r="DT8" s="68">
        <v>2246094</v>
      </c>
      <c r="DU8" s="67"/>
      <c r="DV8" s="58" t="s">
        <v>468</v>
      </c>
      <c r="DW8" s="58"/>
      <c r="DY8" s="67"/>
      <c r="DZ8" s="58"/>
      <c r="EF8" s="91"/>
      <c r="EG8" s="97"/>
      <c r="EH8" s="86"/>
      <c r="EI8" s="91"/>
    </row>
    <row r="9" spans="1:158" x14ac:dyDescent="0.35">
      <c r="A9" s="85">
        <v>29952</v>
      </c>
      <c r="B9" s="66">
        <v>33.988</v>
      </c>
      <c r="C9" s="67">
        <v>3273.8</v>
      </c>
      <c r="D9" s="67">
        <v>588.29999999999995</v>
      </c>
      <c r="E9" s="67">
        <v>854.9</v>
      </c>
      <c r="F9" s="66">
        <v>75.912999999999997</v>
      </c>
      <c r="G9" s="67">
        <v>246.4</v>
      </c>
      <c r="H9" s="67">
        <v>223.75056000000001</v>
      </c>
      <c r="I9" s="67">
        <v>1128.0999999999999</v>
      </c>
      <c r="J9" s="67">
        <v>2856.9115200000001</v>
      </c>
      <c r="K9" s="67">
        <v>639.9</v>
      </c>
      <c r="L9" s="67">
        <v>1129.434</v>
      </c>
      <c r="M9" s="68">
        <v>171335</v>
      </c>
      <c r="N9" s="68">
        <f>M9/M$51</f>
        <v>0.88854718761992679</v>
      </c>
      <c r="O9" s="68">
        <v>14.22667</v>
      </c>
      <c r="P9" s="59"/>
      <c r="R9" s="40">
        <f>I10+K10</f>
        <v>1791.8</v>
      </c>
      <c r="S9" s="40">
        <f>D10+G10</f>
        <v>842.8</v>
      </c>
      <c r="T9" s="40">
        <f t="shared" si="0"/>
        <v>2634.6</v>
      </c>
      <c r="U9" s="21">
        <f t="shared" si="1"/>
        <v>0.68010324147878232</v>
      </c>
      <c r="V9" s="21">
        <f t="shared" si="2"/>
        <v>0.31989675852121763</v>
      </c>
      <c r="W9" s="87">
        <f t="shared" ref="W9:W72" si="24">S9/R9</f>
        <v>0.47036499609331395</v>
      </c>
      <c r="Y9" s="21">
        <f>K10/R9</f>
        <v>0.35645719388324593</v>
      </c>
      <c r="Z9" s="21">
        <f t="shared" si="3"/>
        <v>0.64354280611675407</v>
      </c>
      <c r="AA9" s="21">
        <f t="shared" ref="AA9:AB62" si="25">AVERAGE(Y8:Y9)</f>
        <v>0.35919579151175873</v>
      </c>
      <c r="AB9" s="21">
        <f t="shared" si="25"/>
        <v>0.64080420848824127</v>
      </c>
      <c r="AD9" s="42">
        <f>100*(((L10)-(L9))/L9)</f>
        <v>-0.17331690032352326</v>
      </c>
      <c r="AE9" s="42">
        <f>100*((J10-J9)/J9)</f>
        <v>0.67482663936334997</v>
      </c>
      <c r="AG9" s="21">
        <f t="shared" si="4"/>
        <v>0.37017704930993878</v>
      </c>
      <c r="AH9" s="21">
        <f t="shared" si="5"/>
        <v>3585.0845964800419</v>
      </c>
      <c r="AI9" s="42">
        <f t="shared" si="6"/>
        <v>0.49979294819409564</v>
      </c>
      <c r="AJ9" s="43">
        <f t="shared" ref="AJ9:AJ72" si="26">100*(LN(AI9)-LN(AI8))</f>
        <v>0.96768011634036366</v>
      </c>
      <c r="AK9" s="43">
        <f t="shared" si="7"/>
        <v>5271.3828986975768</v>
      </c>
      <c r="AL9" s="60"/>
      <c r="AN9" s="21">
        <f>D10/S9</f>
        <v>0.70431893687707647</v>
      </c>
      <c r="AO9" s="21">
        <f t="shared" si="8"/>
        <v>0.29568106312292353</v>
      </c>
      <c r="AP9" s="21">
        <f t="shared" ref="AP9:AQ61" si="27">AVERAGE(AN8:AN9)</f>
        <v>0.70456152905912051</v>
      </c>
      <c r="AQ9" s="21">
        <f t="shared" si="27"/>
        <v>0.29543847094087949</v>
      </c>
      <c r="AS9" s="43">
        <f>100*(((E10)-(E9))/E9)</f>
        <v>-0.12867001988536936</v>
      </c>
      <c r="AT9" s="43">
        <f>100*(((H10)-(H9))/H9)</f>
        <v>0.36576444769568256</v>
      </c>
      <c r="AV9" s="21">
        <f t="shared" si="9"/>
        <v>1.7404943197244477E-2</v>
      </c>
      <c r="AW9" s="21">
        <f t="shared" si="10"/>
        <v>999.99849371471896</v>
      </c>
      <c r="AX9" s="21">
        <f t="shared" si="11"/>
        <v>0.84280126949914702</v>
      </c>
      <c r="AY9" s="21">
        <f t="shared" ref="AY9:AY72" si="28">100*(LN(AX9)-LN(AX8))</f>
        <v>0.94832687862158038</v>
      </c>
      <c r="AZ9" s="21">
        <f t="shared" si="12"/>
        <v>1.6863008422676731</v>
      </c>
      <c r="BB9" s="21">
        <f>LN(B10/AI9)</f>
        <v>4.2282693106726601</v>
      </c>
      <c r="BD9" s="21">
        <f>100*LN(F10/N10)</f>
        <v>444.86675833976517</v>
      </c>
      <c r="BE9" s="21">
        <f t="shared" si="13"/>
        <v>4.4486675833976514</v>
      </c>
      <c r="BF9" s="21">
        <f>(S9/AI9)/M10</f>
        <v>9.8129600231461975E-3</v>
      </c>
      <c r="BG9" s="21">
        <f>(C10/AI9)/M10</f>
        <v>3.8787273048299632E-2</v>
      </c>
      <c r="BH9" s="40">
        <f t="shared" si="14"/>
        <v>842.8</v>
      </c>
      <c r="BI9" s="40">
        <f>C10</f>
        <v>3331.3</v>
      </c>
      <c r="BK9" s="21">
        <f>LN(AH9/M10)</f>
        <v>-3.8698050173993219</v>
      </c>
      <c r="BL9" s="57">
        <f>LN(AH9/N10)</f>
        <v>8.2997384894389565</v>
      </c>
      <c r="BM9" s="21">
        <f>LN((S9/AI9)/M10)</f>
        <v>-4.6240513156327658</v>
      </c>
      <c r="BN9" s="21">
        <f>LN((C10/AI9)/M10)</f>
        <v>-3.2496631003804217</v>
      </c>
      <c r="BO9" s="44">
        <f>LN((C10/AI9)/N10)</f>
        <v>8.9198804064578567</v>
      </c>
      <c r="BP9" s="21">
        <f t="shared" si="15"/>
        <v>1.6088156804875098</v>
      </c>
      <c r="BQ9" s="21">
        <f t="shared" si="16"/>
        <v>0.52253727917064474</v>
      </c>
      <c r="BR9" s="21">
        <f t="shared" si="17"/>
        <v>4.2282693106726601</v>
      </c>
      <c r="BS9" s="61">
        <f t="shared" si="18"/>
        <v>0.96768011634036366</v>
      </c>
      <c r="BT9" s="21">
        <f t="shared" si="19"/>
        <v>0.94832687862158038</v>
      </c>
      <c r="BU9" s="21">
        <f>O10/4</f>
        <v>3.6283325</v>
      </c>
      <c r="BV9" s="21">
        <f t="shared" si="20"/>
        <v>3.5640586178256406</v>
      </c>
      <c r="BW9" s="21">
        <f>LN(AW9/M10)</f>
        <v>-5.1465885948034105</v>
      </c>
      <c r="BX9" s="21">
        <f>LN(AW9/N10)</f>
        <v>7.0229549120348684</v>
      </c>
      <c r="BY9" s="21">
        <f>LN(AK9/M10)</f>
        <v>-3.4842943507670734</v>
      </c>
      <c r="CA9" s="21">
        <f t="shared" ref="CA9:CA72" si="29">100*(BK9-BK8)</f>
        <v>7.2855165169194436E-2</v>
      </c>
      <c r="CB9" s="21">
        <f t="shared" ref="CB9:CC25" si="30">100*(BM9-BM8)</f>
        <v>-0.29858822408543872</v>
      </c>
      <c r="CC9" s="21">
        <f t="shared" si="30"/>
        <v>0.47680431579264493</v>
      </c>
      <c r="CD9" s="21">
        <f t="shared" si="21"/>
        <v>1.6088156804875098</v>
      </c>
      <c r="CE9" s="21">
        <f t="shared" ref="CE9:CF25" si="31">100*(BQ9-BQ8)</f>
        <v>-1.9353237718788829E-2</v>
      </c>
      <c r="CF9" s="21">
        <f t="shared" si="31"/>
        <v>-9.763815683712096E-2</v>
      </c>
      <c r="CG9" s="61">
        <f t="shared" si="22"/>
        <v>0.96768011634036366</v>
      </c>
      <c r="CH9" s="61">
        <f t="shared" si="22"/>
        <v>0.94832687862158038</v>
      </c>
      <c r="CI9" s="21">
        <f t="shared" si="23"/>
        <v>3.5640586178256406</v>
      </c>
      <c r="DT9" s="21">
        <v>2100346</v>
      </c>
      <c r="DY9" s="40"/>
      <c r="DZ9" s="44"/>
    </row>
    <row r="10" spans="1:158" x14ac:dyDescent="0.35">
      <c r="A10" s="22">
        <v>30042</v>
      </c>
      <c r="B10" s="43">
        <v>34.284999999999997</v>
      </c>
      <c r="C10" s="40">
        <v>3331.3</v>
      </c>
      <c r="D10" s="40">
        <v>593.6</v>
      </c>
      <c r="E10" s="40">
        <v>853.8</v>
      </c>
      <c r="F10" s="43">
        <v>76.207999999999998</v>
      </c>
      <c r="G10" s="40">
        <v>249.2</v>
      </c>
      <c r="H10" s="40">
        <v>224.56896</v>
      </c>
      <c r="I10" s="40">
        <v>1153.0999999999999</v>
      </c>
      <c r="J10" s="40">
        <v>2876.1907200000005</v>
      </c>
      <c r="K10" s="40">
        <v>638.70000000000005</v>
      </c>
      <c r="L10" s="40">
        <v>1127.4765</v>
      </c>
      <c r="M10" s="21">
        <v>171844</v>
      </c>
      <c r="N10" s="21">
        <f>M10/M$51</f>
        <v>0.89118687313951439</v>
      </c>
      <c r="O10" s="21">
        <v>14.51333</v>
      </c>
      <c r="P10" s="59"/>
      <c r="R10" s="40">
        <f>I11+K11</f>
        <v>1837.1000000000001</v>
      </c>
      <c r="S10" s="40">
        <f>D11+G11</f>
        <v>845.1</v>
      </c>
      <c r="T10" s="40">
        <f t="shared" si="0"/>
        <v>2682.2000000000003</v>
      </c>
      <c r="U10" s="21">
        <f t="shared" si="1"/>
        <v>0.68492282454701359</v>
      </c>
      <c r="V10" s="21">
        <f t="shared" si="2"/>
        <v>0.31507717545298636</v>
      </c>
      <c r="W10" s="87">
        <f t="shared" si="24"/>
        <v>0.46001850743018885</v>
      </c>
      <c r="Y10" s="21">
        <f>K11/R10</f>
        <v>0.35365521746230472</v>
      </c>
      <c r="Z10" s="21">
        <f t="shared" si="3"/>
        <v>0.64634478253769534</v>
      </c>
      <c r="AA10" s="21">
        <f t="shared" si="25"/>
        <v>0.35505620567277529</v>
      </c>
      <c r="AB10" s="21">
        <f t="shared" si="25"/>
        <v>0.64494379432722471</v>
      </c>
      <c r="AD10" s="42">
        <f>100*(((L11)-(L10))/L10)</f>
        <v>0.42632817624136427</v>
      </c>
      <c r="AE10" s="42">
        <f>100*((J11-J10)/J10)</f>
        <v>0.9546042899408117</v>
      </c>
      <c r="AG10" s="21">
        <f t="shared" si="4"/>
        <v>0.76703657746312626</v>
      </c>
      <c r="AH10" s="21">
        <f t="shared" si="5"/>
        <v>3612.5835066680402</v>
      </c>
      <c r="AI10" s="42">
        <f t="shared" si="6"/>
        <v>0.50852803723681816</v>
      </c>
      <c r="AJ10" s="43">
        <f t="shared" si="26"/>
        <v>1.732644206503231</v>
      </c>
      <c r="AK10" s="43">
        <f t="shared" si="7"/>
        <v>5274.4387793723899</v>
      </c>
      <c r="AL10" s="60"/>
      <c r="AN10" s="21">
        <f>D11/S10</f>
        <v>0.70169210744290611</v>
      </c>
      <c r="AO10" s="21">
        <f t="shared" si="8"/>
        <v>0.29830789255709389</v>
      </c>
      <c r="AP10" s="21">
        <f t="shared" si="27"/>
        <v>0.70300552215999135</v>
      </c>
      <c r="AQ10" s="21">
        <f t="shared" si="27"/>
        <v>0.29699447784000871</v>
      </c>
      <c r="AS10" s="43">
        <f>100*(((E11)-(E10))/E10)</f>
        <v>-0.94869992972592043</v>
      </c>
      <c r="AT10" s="43">
        <f>100*(((H11)-(H10))/H10)</f>
        <v>0.81086005830902852</v>
      </c>
      <c r="AV10" s="21">
        <f t="shared" si="9"/>
        <v>-0.42612032985130882</v>
      </c>
      <c r="AW10" s="21">
        <f t="shared" si="10"/>
        <v>995.73729683479371</v>
      </c>
      <c r="AX10" s="21">
        <f t="shared" si="11"/>
        <v>0.84871783218964181</v>
      </c>
      <c r="AY10" s="21">
        <f t="shared" si="28"/>
        <v>0.69955897198354655</v>
      </c>
      <c r="AZ10" s="21">
        <f t="shared" si="12"/>
        <v>1.6689695946782173</v>
      </c>
      <c r="BB10" s="21">
        <f>LN(B11/AI10)</f>
        <v>4.226340701118767</v>
      </c>
      <c r="BD10" s="21">
        <f>100*LN(F11/N11)</f>
        <v>443.85350579405463</v>
      </c>
      <c r="BE10" s="21">
        <f t="shared" si="13"/>
        <v>4.4385350579405465</v>
      </c>
      <c r="BF10" s="21">
        <f>(S10/AI10)/M11</f>
        <v>9.6415450598985267E-3</v>
      </c>
      <c r="BG10" s="21">
        <f>(C11/AI10)/M11</f>
        <v>3.8414443700371934E-2</v>
      </c>
      <c r="BH10" s="40">
        <f t="shared" si="14"/>
        <v>845.1</v>
      </c>
      <c r="BI10" s="40">
        <f>C11</f>
        <v>3367.1</v>
      </c>
      <c r="BK10" s="21">
        <f>LN(AH10/M11)</f>
        <v>-3.8651853505149578</v>
      </c>
      <c r="BL10" s="57">
        <f>LN(AH10/N11)</f>
        <v>8.3043581563233211</v>
      </c>
      <c r="BM10" s="21">
        <f>LN((S10/AI10)/M11)</f>
        <v>-4.6416739072794124</v>
      </c>
      <c r="BN10" s="21">
        <f>LN((C11/AI10)/M11)</f>
        <v>-3.2593217520801123</v>
      </c>
      <c r="BO10" s="44">
        <f>LN((C11/AI10)/N11)</f>
        <v>8.910221754758167</v>
      </c>
      <c r="BP10" s="21">
        <f t="shared" si="15"/>
        <v>0.59556313477696676</v>
      </c>
      <c r="BQ10" s="21">
        <f t="shared" si="16"/>
        <v>0.51220642682544792</v>
      </c>
      <c r="BR10" s="21">
        <f t="shared" si="17"/>
        <v>4.226340701118767</v>
      </c>
      <c r="BS10" s="61">
        <f t="shared" si="18"/>
        <v>1.732644206503231</v>
      </c>
      <c r="BT10" s="21">
        <f t="shared" si="19"/>
        <v>0.69955897198354655</v>
      </c>
      <c r="BU10" s="21">
        <f>O11/4</f>
        <v>2.7516674999999999</v>
      </c>
      <c r="BV10" s="21">
        <f t="shared" si="20"/>
        <v>2.7144895967030802</v>
      </c>
      <c r="BW10" s="21">
        <f>LN(AW10/M11)</f>
        <v>-5.1538803341048611</v>
      </c>
      <c r="BX10" s="21">
        <f>LN(AW10/N11)</f>
        <v>7.0156631727334187</v>
      </c>
      <c r="BY10" s="21">
        <f>LN(AK10/M11)</f>
        <v>-3.4867362385530094</v>
      </c>
      <c r="CA10" s="21">
        <f t="shared" si="29"/>
        <v>0.46196668843641042</v>
      </c>
      <c r="CB10" s="21">
        <f t="shared" si="30"/>
        <v>-1.762259164664659</v>
      </c>
      <c r="CC10" s="21">
        <f t="shared" si="30"/>
        <v>-0.96586516996906013</v>
      </c>
      <c r="CD10" s="21">
        <f t="shared" si="21"/>
        <v>0.59556313477696676</v>
      </c>
      <c r="CE10" s="21">
        <f t="shared" si="31"/>
        <v>-1.0330852345196817</v>
      </c>
      <c r="CF10" s="21">
        <f t="shared" si="31"/>
        <v>-0.19286095538930681</v>
      </c>
      <c r="CG10" s="61">
        <f t="shared" si="22"/>
        <v>1.732644206503231</v>
      </c>
      <c r="CH10" s="61">
        <f t="shared" si="22"/>
        <v>0.69955897198354655</v>
      </c>
      <c r="CI10" s="21">
        <f t="shared" si="23"/>
        <v>2.7144895967030802</v>
      </c>
      <c r="DP10" s="28" t="s">
        <v>506</v>
      </c>
      <c r="DT10" s="21">
        <v>2318886</v>
      </c>
      <c r="DY10" s="40"/>
      <c r="DZ10" s="44"/>
    </row>
    <row r="11" spans="1:158" x14ac:dyDescent="0.35">
      <c r="A11" s="22">
        <v>30133</v>
      </c>
      <c r="B11" s="43">
        <v>34.817</v>
      </c>
      <c r="C11" s="40">
        <v>3367.1</v>
      </c>
      <c r="D11" s="40">
        <v>593</v>
      </c>
      <c r="E11" s="40">
        <v>845.7</v>
      </c>
      <c r="F11" s="43">
        <v>75.668000000000006</v>
      </c>
      <c r="G11" s="40">
        <v>252.1</v>
      </c>
      <c r="H11" s="40">
        <v>226.38989999999998</v>
      </c>
      <c r="I11" s="40">
        <v>1187.4000000000001</v>
      </c>
      <c r="J11" s="40">
        <v>2903.64696</v>
      </c>
      <c r="K11" s="40">
        <v>649.70000000000005</v>
      </c>
      <c r="L11" s="40">
        <v>1132.28325</v>
      </c>
      <c r="M11" s="21">
        <v>172364</v>
      </c>
      <c r="N11" s="21">
        <f>M11/M$51</f>
        <v>0.89388360490805185</v>
      </c>
      <c r="O11" s="21">
        <v>11.00667</v>
      </c>
      <c r="P11" s="59"/>
      <c r="R11" s="40">
        <f>I12+K12</f>
        <v>1886.5</v>
      </c>
      <c r="S11" s="40">
        <f>D12+G12</f>
        <v>813.6</v>
      </c>
      <c r="T11" s="40">
        <f t="shared" si="0"/>
        <v>2700.1</v>
      </c>
      <c r="U11" s="21">
        <f t="shared" si="1"/>
        <v>0.6986778267471575</v>
      </c>
      <c r="V11" s="21">
        <f t="shared" si="2"/>
        <v>0.3013221732528425</v>
      </c>
      <c r="W11" s="87">
        <f t="shared" si="24"/>
        <v>0.43127484760137824</v>
      </c>
      <c r="Y11" s="21">
        <f>K12/R11</f>
        <v>0.34810495626822158</v>
      </c>
      <c r="Z11" s="21">
        <f t="shared" si="3"/>
        <v>0.65189504373177842</v>
      </c>
      <c r="AA11" s="21">
        <f t="shared" si="25"/>
        <v>0.35088008686526317</v>
      </c>
      <c r="AB11" s="21">
        <f t="shared" si="25"/>
        <v>0.64911991313473694</v>
      </c>
      <c r="AD11" s="42">
        <f>100*(((L12)-(L11))/L11)</f>
        <v>1.0276801321577458</v>
      </c>
      <c r="AE11" s="42">
        <f>100*((J12-J11)/J11)</f>
        <v>1.6736497470064355</v>
      </c>
      <c r="AG11" s="21">
        <f t="shared" si="4"/>
        <v>1.4469918724360067</v>
      </c>
      <c r="AH11" s="21">
        <f t="shared" si="5"/>
        <v>3664.8572963944903</v>
      </c>
      <c r="AI11" s="42">
        <f t="shared" si="6"/>
        <v>0.51475401289320344</v>
      </c>
      <c r="AJ11" s="43">
        <f t="shared" si="26"/>
        <v>1.2168790576686295</v>
      </c>
      <c r="AK11" s="43">
        <f t="shared" si="7"/>
        <v>5245.4180683778222</v>
      </c>
      <c r="AL11" s="60"/>
      <c r="AN11" s="21">
        <f>D12/S11</f>
        <v>0.67502458210422811</v>
      </c>
      <c r="AO11" s="21">
        <f t="shared" si="8"/>
        <v>0.32497541789577189</v>
      </c>
      <c r="AP11" s="21">
        <f t="shared" si="27"/>
        <v>0.68835834477356705</v>
      </c>
      <c r="AQ11" s="21">
        <f t="shared" si="27"/>
        <v>0.31164165522643289</v>
      </c>
      <c r="AS11" s="43">
        <f>100*(((E12)-(E11))/E11)</f>
        <v>-7.7332387371408409</v>
      </c>
      <c r="AT11" s="43">
        <f>100*(((H12)-(H11))/H11)</f>
        <v>4.5639403524627351</v>
      </c>
      <c r="AV11" s="21">
        <f t="shared" si="9"/>
        <v>-3.900925491040903</v>
      </c>
      <c r="AW11" s="21">
        <f t="shared" si="10"/>
        <v>956.89432679876359</v>
      </c>
      <c r="AX11" s="21">
        <f t="shared" si="11"/>
        <v>0.85025062560654241</v>
      </c>
      <c r="AY11" s="21">
        <f t="shared" si="28"/>
        <v>0.18043817420370367</v>
      </c>
      <c r="AZ11" s="21">
        <f t="shared" si="12"/>
        <v>1.6517610437413819</v>
      </c>
      <c r="BB11" s="21">
        <f>LN(B12/AI11)</f>
        <v>4.2282606674229566</v>
      </c>
      <c r="BD11" s="21">
        <f>100*LN(F12/N12)</f>
        <v>442.64594887593319</v>
      </c>
      <c r="BE11" s="21">
        <f t="shared" si="13"/>
        <v>4.426459488759332</v>
      </c>
      <c r="BF11" s="21">
        <f>(S11/AI11)/M12</f>
        <v>9.1424781901037859E-3</v>
      </c>
      <c r="BG11" s="21">
        <f>(C12/AI11)/M12</f>
        <v>3.829367892850994E-2</v>
      </c>
      <c r="BH11" s="40">
        <f t="shared" si="14"/>
        <v>813.6</v>
      </c>
      <c r="BI11" s="40">
        <f>C12</f>
        <v>3407.8</v>
      </c>
      <c r="BK11" s="21">
        <f>LN(AH11/M12)</f>
        <v>-3.8538140988241523</v>
      </c>
      <c r="BL11" s="57">
        <f>LN(AH11/N12)</f>
        <v>8.3157294080141266</v>
      </c>
      <c r="BM11" s="21">
        <f>LN((S11/AI11)/M12)</f>
        <v>-4.6948237934941677</v>
      </c>
      <c r="BN11" s="21">
        <f>LN((C12/AI11)/M12)</f>
        <v>-3.2624704374473783</v>
      </c>
      <c r="BO11" s="44">
        <f>LN((C12/AI11)/N12)</f>
        <v>8.9070730693909006</v>
      </c>
      <c r="BP11" s="21">
        <f t="shared" si="15"/>
        <v>-0.61199378334447374</v>
      </c>
      <c r="BQ11" s="21">
        <f t="shared" si="16"/>
        <v>0.50184201799079875</v>
      </c>
      <c r="BR11" s="21">
        <f t="shared" si="17"/>
        <v>4.2282606674229566</v>
      </c>
      <c r="BS11" s="61">
        <f t="shared" si="18"/>
        <v>1.2168790576686295</v>
      </c>
      <c r="BT11" s="21">
        <f t="shared" si="19"/>
        <v>0.18043817420370367</v>
      </c>
      <c r="BU11" s="21">
        <f>O12/4</f>
        <v>2.3216667499999999</v>
      </c>
      <c r="BV11" s="21">
        <f t="shared" si="20"/>
        <v>2.2951260731526606</v>
      </c>
      <c r="BW11" s="21">
        <f>LN(AW11/M12)</f>
        <v>-5.1966658114849658</v>
      </c>
      <c r="BX11" s="21">
        <f>LN(AW11/N12)</f>
        <v>6.9728776953533131</v>
      </c>
      <c r="BY11" s="21">
        <f>LN(AK11/M12)</f>
        <v>-3.4952485498849142</v>
      </c>
      <c r="CA11" s="21">
        <f t="shared" si="29"/>
        <v>1.1371251690805551</v>
      </c>
      <c r="CB11" s="21">
        <f t="shared" si="30"/>
        <v>-5.3149886214755249</v>
      </c>
      <c r="CC11" s="21">
        <f t="shared" si="30"/>
        <v>-0.31486853672659798</v>
      </c>
      <c r="CD11" s="21">
        <f t="shared" si="21"/>
        <v>-0.61199378334447374</v>
      </c>
      <c r="CE11" s="21">
        <f t="shared" si="31"/>
        <v>-1.0364408834649175</v>
      </c>
      <c r="CF11" s="21">
        <f t="shared" si="31"/>
        <v>0.19199663041895576</v>
      </c>
      <c r="CG11" s="61">
        <f t="shared" si="22"/>
        <v>1.2168790576686295</v>
      </c>
      <c r="CH11" s="61">
        <f t="shared" si="22"/>
        <v>0.18043817420370367</v>
      </c>
      <c r="CI11" s="21">
        <f t="shared" si="23"/>
        <v>2.2951260731526606</v>
      </c>
      <c r="CK11" s="62" t="s">
        <v>469</v>
      </c>
      <c r="CL11" s="63"/>
      <c r="CM11" s="51" t="s">
        <v>470</v>
      </c>
      <c r="CN11" s="51" t="s">
        <v>471</v>
      </c>
      <c r="CO11" s="51" t="s">
        <v>472</v>
      </c>
      <c r="CP11" s="51" t="s">
        <v>473</v>
      </c>
      <c r="CQ11" s="51" t="s">
        <v>474</v>
      </c>
      <c r="CR11" s="51" t="s">
        <v>475</v>
      </c>
      <c r="CS11" s="51" t="s">
        <v>476</v>
      </c>
      <c r="CT11" s="51" t="s">
        <v>477</v>
      </c>
      <c r="CU11" s="51" t="s">
        <v>478</v>
      </c>
      <c r="CV11" s="51" t="s">
        <v>479</v>
      </c>
      <c r="CW11" s="51" t="s">
        <v>480</v>
      </c>
      <c r="CX11" s="51" t="s">
        <v>481</v>
      </c>
      <c r="CY11" s="51"/>
      <c r="CZ11" s="107" t="s">
        <v>470</v>
      </c>
      <c r="DA11" s="51" t="s">
        <v>471</v>
      </c>
      <c r="DB11" s="51" t="s">
        <v>472</v>
      </c>
      <c r="DC11" s="51" t="s">
        <v>473</v>
      </c>
      <c r="DD11" s="51" t="s">
        <v>474</v>
      </c>
      <c r="DE11" s="51" t="s">
        <v>475</v>
      </c>
      <c r="DF11" s="51" t="s">
        <v>476</v>
      </c>
      <c r="DG11" s="51" t="s">
        <v>477</v>
      </c>
      <c r="DH11" s="51" t="s">
        <v>478</v>
      </c>
      <c r="DI11" s="51" t="s">
        <v>479</v>
      </c>
      <c r="DJ11" s="51" t="s">
        <v>480</v>
      </c>
      <c r="DK11" s="51" t="s">
        <v>48</v>
      </c>
      <c r="DL11" s="51" t="s">
        <v>482</v>
      </c>
      <c r="DM11" s="51" t="s">
        <v>481</v>
      </c>
      <c r="DN11" s="51" t="s">
        <v>483</v>
      </c>
      <c r="DO11" s="51"/>
      <c r="DP11" s="21" t="s">
        <v>484</v>
      </c>
      <c r="DR11" s="21" t="s">
        <v>485</v>
      </c>
      <c r="DT11" s="21">
        <v>2778325</v>
      </c>
      <c r="DU11" s="64" t="s">
        <v>486</v>
      </c>
      <c r="DY11" s="40"/>
      <c r="DZ11" s="44"/>
      <c r="EG11" s="28" t="s">
        <v>526</v>
      </c>
    </row>
    <row r="12" spans="1:158" x14ac:dyDescent="0.35">
      <c r="A12" s="22">
        <v>30225</v>
      </c>
      <c r="B12" s="43">
        <v>35.311</v>
      </c>
      <c r="C12" s="40">
        <v>3407.8</v>
      </c>
      <c r="D12" s="40">
        <v>549.20000000000005</v>
      </c>
      <c r="E12" s="40">
        <v>780.3</v>
      </c>
      <c r="F12" s="43">
        <v>74.983999999999995</v>
      </c>
      <c r="G12" s="40">
        <v>264.39999999999998</v>
      </c>
      <c r="H12" s="40">
        <v>236.72220000000002</v>
      </c>
      <c r="I12" s="40">
        <v>1229.8</v>
      </c>
      <c r="J12" s="40">
        <v>2952.2438400000001</v>
      </c>
      <c r="K12" s="40">
        <v>656.7</v>
      </c>
      <c r="L12" s="40">
        <v>1143.9195</v>
      </c>
      <c r="M12" s="21">
        <v>172881</v>
      </c>
      <c r="N12" s="21">
        <f>M12/M$51</f>
        <v>0.89656477860869388</v>
      </c>
      <c r="O12" s="21">
        <v>9.2866669999999996</v>
      </c>
      <c r="P12" s="59"/>
      <c r="R12" s="40">
        <f>I13+K13</f>
        <v>1921.7</v>
      </c>
      <c r="S12" s="40">
        <f>D13+G13</f>
        <v>834.4</v>
      </c>
      <c r="T12" s="40">
        <f t="shared" si="0"/>
        <v>2756.1</v>
      </c>
      <c r="U12" s="21">
        <f t="shared" si="1"/>
        <v>0.6972533652625087</v>
      </c>
      <c r="V12" s="21">
        <f t="shared" si="2"/>
        <v>0.30274663473749136</v>
      </c>
      <c r="W12" s="87">
        <f t="shared" si="24"/>
        <v>0.4341988864026643</v>
      </c>
      <c r="Y12" s="21">
        <f>K13/R12</f>
        <v>0.34188478950928863</v>
      </c>
      <c r="Z12" s="21">
        <f t="shared" si="3"/>
        <v>0.65811521049071131</v>
      </c>
      <c r="AA12" s="21">
        <f t="shared" si="25"/>
        <v>0.34499487288875508</v>
      </c>
      <c r="AB12" s="21">
        <f t="shared" si="25"/>
        <v>0.65500512711124492</v>
      </c>
      <c r="AD12" s="42">
        <f>100*(((L13)-(L12))/L12)</f>
        <v>0.32323078678178124</v>
      </c>
      <c r="AE12" s="42">
        <f>100*((J13-J12)/J12)</f>
        <v>1.2993154386596864</v>
      </c>
      <c r="AG12" s="21">
        <f t="shared" si="4"/>
        <v>0.96257123825640378</v>
      </c>
      <c r="AH12" s="21">
        <f t="shared" si="5"/>
        <v>3700.1341586527251</v>
      </c>
      <c r="AI12" s="42">
        <f t="shared" si="6"/>
        <v>0.51935954687105723</v>
      </c>
      <c r="AJ12" s="43">
        <f t="shared" si="26"/>
        <v>0.8907270162693437</v>
      </c>
      <c r="AK12" s="43">
        <f t="shared" si="7"/>
        <v>5306.7282898801977</v>
      </c>
      <c r="AL12" s="60"/>
      <c r="AN12" s="21">
        <f>D13/S12</f>
        <v>0.67773250239693195</v>
      </c>
      <c r="AO12" s="21">
        <f t="shared" si="8"/>
        <v>0.32226749760306805</v>
      </c>
      <c r="AP12" s="21">
        <f t="shared" si="27"/>
        <v>0.67637854225058003</v>
      </c>
      <c r="AQ12" s="21">
        <f t="shared" si="27"/>
        <v>0.32362145774941997</v>
      </c>
      <c r="AS12" s="43">
        <f>100*(((E13)-(E12))/E12)</f>
        <v>3.485838779956433</v>
      </c>
      <c r="AT12" s="43">
        <f>100*(((H13)-(H12))/H12)</f>
        <v>1.0025929127052684</v>
      </c>
      <c r="AV12" s="21">
        <f t="shared" si="9"/>
        <v>2.6822071324463881</v>
      </c>
      <c r="AW12" s="21">
        <f t="shared" si="10"/>
        <v>982.56021468213476</v>
      </c>
      <c r="AX12" s="21">
        <f t="shared" si="11"/>
        <v>0.8492100408013511</v>
      </c>
      <c r="AY12" s="21">
        <f t="shared" si="28"/>
        <v>-0.12246060833339401</v>
      </c>
      <c r="AZ12" s="21">
        <f t="shared" si="12"/>
        <v>1.6351101003486255</v>
      </c>
      <c r="BB12" s="21">
        <f>LN(B13/AI12)</f>
        <v>4.230393586000333</v>
      </c>
      <c r="BD12" s="21">
        <f>100*LN(F13/N13)</f>
        <v>442.95647495735028</v>
      </c>
      <c r="BE12" s="21">
        <f t="shared" si="13"/>
        <v>4.4295647495735029</v>
      </c>
      <c r="BF12" s="21">
        <f>(S12/AI12)/M13</f>
        <v>9.2677072996727641E-3</v>
      </c>
      <c r="BG12" s="21">
        <f>(C13/AI12)/M13</f>
        <v>3.8655802630694062E-2</v>
      </c>
      <c r="BH12" s="40">
        <f t="shared" si="14"/>
        <v>834.4</v>
      </c>
      <c r="BI12" s="40">
        <f>C13</f>
        <v>3480.3</v>
      </c>
      <c r="BK12" s="21">
        <f>LN(AH12/M13)</f>
        <v>-3.8469666684810062</v>
      </c>
      <c r="BL12" s="57">
        <f>LN(AH12/N13)</f>
        <v>8.3225768383572731</v>
      </c>
      <c r="BM12" s="21">
        <f>LN((S12/AI12)/M13)</f>
        <v>-4.6812192547328246</v>
      </c>
      <c r="BN12" s="21">
        <f>LN((C13/AI12)/M13)</f>
        <v>-3.2530583824699169</v>
      </c>
      <c r="BO12" s="44">
        <f>LN((C13/AI12)/N13)</f>
        <v>8.9164851243683625</v>
      </c>
      <c r="BP12" s="21">
        <f t="shared" si="15"/>
        <v>-0.30146770192737904</v>
      </c>
      <c r="BQ12" s="21">
        <f t="shared" si="16"/>
        <v>0.49171014174477129</v>
      </c>
      <c r="BR12" s="21">
        <f t="shared" si="17"/>
        <v>4.230393586000333</v>
      </c>
      <c r="BS12" s="61">
        <f t="shared" si="18"/>
        <v>0.8907270162693437</v>
      </c>
      <c r="BT12" s="21">
        <f t="shared" si="19"/>
        <v>-0.12246060833339401</v>
      </c>
      <c r="BU12" s="21">
        <f>O13/4</f>
        <v>2.16333325</v>
      </c>
      <c r="BV12" s="21">
        <f t="shared" si="20"/>
        <v>2.1402652944718064</v>
      </c>
      <c r="BW12" s="21">
        <f>LN(AW12/M13)</f>
        <v>-5.1729293964775964</v>
      </c>
      <c r="BX12" s="21">
        <f>LN(AW12/N13)</f>
        <v>6.9966141103606834</v>
      </c>
      <c r="BY12" s="21">
        <f>LN(AK12/M13)</f>
        <v>-3.4863602424738569</v>
      </c>
      <c r="CA12" s="21">
        <f t="shared" si="29"/>
        <v>0.68474303431460548</v>
      </c>
      <c r="CB12" s="21">
        <f t="shared" si="30"/>
        <v>1.3604538761343044</v>
      </c>
      <c r="CC12" s="21">
        <f t="shared" si="30"/>
        <v>0.94120549774614481</v>
      </c>
      <c r="CD12" s="21">
        <f t="shared" si="21"/>
        <v>-0.30146770192737904</v>
      </c>
      <c r="CE12" s="21">
        <f t="shared" si="31"/>
        <v>-1.013187624602746</v>
      </c>
      <c r="CF12" s="21">
        <f t="shared" si="31"/>
        <v>0.21329185773764081</v>
      </c>
      <c r="CG12" s="61">
        <f t="shared" si="22"/>
        <v>0.8907270162693437</v>
      </c>
      <c r="CH12" s="61">
        <f t="shared" si="22"/>
        <v>-0.12246060833339401</v>
      </c>
      <c r="CI12" s="21">
        <f t="shared" si="23"/>
        <v>2.1402652944718064</v>
      </c>
      <c r="DT12" s="21">
        <v>2899604</v>
      </c>
      <c r="DU12" s="64" t="s">
        <v>487</v>
      </c>
      <c r="DY12" s="40"/>
      <c r="DZ12" s="44"/>
    </row>
    <row r="13" spans="1:158" x14ac:dyDescent="0.35">
      <c r="A13" s="22">
        <v>30317</v>
      </c>
      <c r="B13" s="43">
        <v>35.703000000000003</v>
      </c>
      <c r="C13" s="40">
        <v>3480.3</v>
      </c>
      <c r="D13" s="40">
        <v>565.5</v>
      </c>
      <c r="E13" s="40">
        <v>807.5</v>
      </c>
      <c r="F13" s="43">
        <v>75.423000000000002</v>
      </c>
      <c r="G13" s="40">
        <v>268.89999999999998</v>
      </c>
      <c r="H13" s="40">
        <v>239.09556000000001</v>
      </c>
      <c r="I13" s="40">
        <v>1264.7</v>
      </c>
      <c r="J13" s="40">
        <v>2990.6027999999997</v>
      </c>
      <c r="K13" s="40">
        <v>657</v>
      </c>
      <c r="L13" s="40">
        <v>1147.6170000000002</v>
      </c>
      <c r="M13" s="21">
        <v>173354</v>
      </c>
      <c r="N13" s="21">
        <f>M13/M$51</f>
        <v>0.89901776731353655</v>
      </c>
      <c r="O13" s="21">
        <v>8.6533329999999999</v>
      </c>
      <c r="P13" s="59"/>
      <c r="R13" s="40">
        <f>I14+K14</f>
        <v>1964.9</v>
      </c>
      <c r="S13" s="40">
        <f>D14+G14</f>
        <v>903.4</v>
      </c>
      <c r="T13" s="40">
        <f t="shared" si="0"/>
        <v>2868.3</v>
      </c>
      <c r="U13" s="21">
        <f t="shared" si="1"/>
        <v>0.6850399191158526</v>
      </c>
      <c r="V13" s="21">
        <f t="shared" si="2"/>
        <v>0.3149600808841474</v>
      </c>
      <c r="W13" s="87">
        <f t="shared" si="24"/>
        <v>0.45976894498447757</v>
      </c>
      <c r="Y13" s="21">
        <f>K14/R13</f>
        <v>0.34251106926561148</v>
      </c>
      <c r="Z13" s="21">
        <f t="shared" si="3"/>
        <v>0.65748893073438852</v>
      </c>
      <c r="AA13" s="21">
        <f t="shared" si="25"/>
        <v>0.34219792938745008</v>
      </c>
      <c r="AB13" s="21">
        <f t="shared" si="25"/>
        <v>0.65780207061254992</v>
      </c>
      <c r="AD13" s="42">
        <f>100*(((L14)-(L13))/L13)</f>
        <v>1.1769388219240202</v>
      </c>
      <c r="AE13" s="42">
        <f>100*((J14-J13)/J13)</f>
        <v>1.264866066466628</v>
      </c>
      <c r="AG13" s="21">
        <f t="shared" si="4"/>
        <v>1.2347775454474035</v>
      </c>
      <c r="AH13" s="21">
        <f t="shared" si="5"/>
        <v>3745.8225843951982</v>
      </c>
      <c r="AI13" s="42">
        <f t="shared" si="6"/>
        <v>0.52455767878212356</v>
      </c>
      <c r="AJ13" s="43">
        <f t="shared" si="26"/>
        <v>0.99589790193378436</v>
      </c>
      <c r="AK13" s="43">
        <f t="shared" si="7"/>
        <v>5468.0354821216069</v>
      </c>
      <c r="AL13" s="60"/>
      <c r="AN13" s="21">
        <f>D14/S13</f>
        <v>0.67943325215851225</v>
      </c>
      <c r="AO13" s="21">
        <f t="shared" si="8"/>
        <v>0.32056674784148775</v>
      </c>
      <c r="AP13" s="21">
        <f t="shared" si="27"/>
        <v>0.67858287727772204</v>
      </c>
      <c r="AQ13" s="21">
        <f t="shared" si="27"/>
        <v>0.3214171227222779</v>
      </c>
      <c r="AS13" s="43">
        <f>100*(((E14)-(E13))/E13)</f>
        <v>8.8668730650154828</v>
      </c>
      <c r="AT13" s="43">
        <f>100*(((H14)-(H13))/H13)</f>
        <v>7.2907752866677917</v>
      </c>
      <c r="AV13" s="21">
        <f t="shared" si="9"/>
        <v>8.3602882519699939</v>
      </c>
      <c r="AW13" s="21">
        <f t="shared" si="10"/>
        <v>1064.7050808787365</v>
      </c>
      <c r="AX13" s="21">
        <f t="shared" si="11"/>
        <v>0.84849787628926687</v>
      </c>
      <c r="AY13" s="21">
        <f t="shared" si="28"/>
        <v>-8.3897182393716241E-2</v>
      </c>
      <c r="AZ13" s="21">
        <f t="shared" si="12"/>
        <v>1.6175492431246874</v>
      </c>
      <c r="BB13" s="21">
        <f>LN(B14/AI13)</f>
        <v>4.2303841058877536</v>
      </c>
      <c r="BD13" s="21">
        <f>100*LN(F14/N14)</f>
        <v>443.81447676009361</v>
      </c>
      <c r="BE13" s="21">
        <f t="shared" si="13"/>
        <v>4.438144767600936</v>
      </c>
      <c r="BF13" s="21">
        <f>(S13/AI13)/M14</f>
        <v>9.9095072196186823E-3</v>
      </c>
      <c r="BG13" s="21">
        <f>(C14/AI13)/M14</f>
        <v>3.931114896354819E-2</v>
      </c>
      <c r="BH13" s="40">
        <f t="shared" si="14"/>
        <v>903.4</v>
      </c>
      <c r="BI13" s="40">
        <f>C14</f>
        <v>3583.8</v>
      </c>
      <c r="BK13" s="21">
        <f>LN(AH13/M14)</f>
        <v>-3.8372294482421969</v>
      </c>
      <c r="BL13" s="57">
        <f>LN(AH13/N14)</f>
        <v>8.3323140585960829</v>
      </c>
      <c r="BM13" s="21">
        <f>LN((S13/AI13)/M14)</f>
        <v>-4.6142606574448433</v>
      </c>
      <c r="BN13" s="21">
        <f>LN((C14/AI13)/M14)</f>
        <v>-3.2362471116990319</v>
      </c>
      <c r="BO13" s="44">
        <f>LN((C14/AI13)/N14)</f>
        <v>8.9332963951392479</v>
      </c>
      <c r="BP13" s="21">
        <f t="shared" si="15"/>
        <v>0.55653410081595212</v>
      </c>
      <c r="BQ13" s="21">
        <f t="shared" si="16"/>
        <v>0.48091219090149628</v>
      </c>
      <c r="BR13" s="21">
        <f t="shared" si="17"/>
        <v>4.2303841058877536</v>
      </c>
      <c r="BS13" s="61">
        <f t="shared" si="18"/>
        <v>0.99589790193378436</v>
      </c>
      <c r="BT13" s="21">
        <f t="shared" si="19"/>
        <v>-8.3897182393716241E-2</v>
      </c>
      <c r="BU13" s="21">
        <f>O14/4</f>
        <v>2.2008332500000001</v>
      </c>
      <c r="BV13" s="21">
        <f t="shared" si="20"/>
        <v>2.1769644879391565</v>
      </c>
      <c r="BW13" s="21">
        <f>LN(AW13/M14)</f>
        <v>-5.0951728483463397</v>
      </c>
      <c r="BX13" s="21">
        <f>LN(AW13/N14)</f>
        <v>7.0743706584919392</v>
      </c>
      <c r="BY13" s="21">
        <f>LN(AK13/M14)</f>
        <v>-3.4589512819058372</v>
      </c>
      <c r="CA13" s="21">
        <f t="shared" si="29"/>
        <v>0.97372202388092965</v>
      </c>
      <c r="CB13" s="21">
        <f t="shared" si="30"/>
        <v>6.695859728798137</v>
      </c>
      <c r="CC13" s="21">
        <f t="shared" si="30"/>
        <v>1.6811270770884956</v>
      </c>
      <c r="CD13" s="21">
        <f t="shared" si="21"/>
        <v>0.55653410081595212</v>
      </c>
      <c r="CE13" s="21">
        <f t="shared" si="31"/>
        <v>-1.0797950843275006</v>
      </c>
      <c r="CF13" s="21">
        <f t="shared" si="31"/>
        <v>-9.4801125793964047E-4</v>
      </c>
      <c r="CG13" s="61">
        <f t="shared" si="22"/>
        <v>0.99589790193378436</v>
      </c>
      <c r="CH13" s="61">
        <f t="shared" si="22"/>
        <v>-8.3897182393716241E-2</v>
      </c>
      <c r="CI13" s="21">
        <f t="shared" si="23"/>
        <v>2.1769644879391565</v>
      </c>
      <c r="DT13" s="21">
        <v>3288483</v>
      </c>
      <c r="DU13" s="64" t="s">
        <v>525</v>
      </c>
      <c r="DY13" s="40"/>
      <c r="DZ13" s="44"/>
    </row>
    <row r="14" spans="1:158" x14ac:dyDescent="0.35">
      <c r="A14" s="22">
        <v>30407</v>
      </c>
      <c r="B14" s="43">
        <v>36.06</v>
      </c>
      <c r="C14" s="40">
        <v>3583.8</v>
      </c>
      <c r="D14" s="40">
        <v>613.79999999999995</v>
      </c>
      <c r="E14" s="40">
        <v>879.1</v>
      </c>
      <c r="F14" s="43">
        <v>76.266000000000005</v>
      </c>
      <c r="G14" s="40">
        <v>289.60000000000002</v>
      </c>
      <c r="H14" s="40">
        <v>256.52747999999997</v>
      </c>
      <c r="I14" s="40">
        <v>1291.9000000000001</v>
      </c>
      <c r="J14" s="40">
        <v>3028.4299200000005</v>
      </c>
      <c r="K14" s="40">
        <v>673</v>
      </c>
      <c r="L14" s="40">
        <v>1161.12375</v>
      </c>
      <c r="M14" s="21">
        <v>173794</v>
      </c>
      <c r="N14" s="21">
        <f>M14/M$51</f>
        <v>0.90129961727152974</v>
      </c>
      <c r="O14" s="21">
        <v>8.8033330000000003</v>
      </c>
      <c r="P14" s="59"/>
      <c r="R14" s="40">
        <f>I15+K15</f>
        <v>2021.9</v>
      </c>
      <c r="S14" s="40">
        <f>D15+G15</f>
        <v>954.69999999999993</v>
      </c>
      <c r="T14" s="40">
        <f t="shared" si="0"/>
        <v>2976.6</v>
      </c>
      <c r="U14" s="21">
        <f t="shared" si="1"/>
        <v>0.67926493314519931</v>
      </c>
      <c r="V14" s="21">
        <f t="shared" si="2"/>
        <v>0.32073506685480074</v>
      </c>
      <c r="W14" s="87">
        <f t="shared" si="24"/>
        <v>0.47217963301844795</v>
      </c>
      <c r="Y14" s="21">
        <f>K15/R14</f>
        <v>0.34047183342400711</v>
      </c>
      <c r="Z14" s="21">
        <f t="shared" si="3"/>
        <v>0.65952816657599289</v>
      </c>
      <c r="AA14" s="21">
        <f t="shared" si="25"/>
        <v>0.34149145134480929</v>
      </c>
      <c r="AB14" s="21">
        <f t="shared" si="25"/>
        <v>0.65850854865519071</v>
      </c>
      <c r="AD14" s="42">
        <f>100*(((L15)-(L14))/L14)</f>
        <v>1.5210265055727314</v>
      </c>
      <c r="AE14" s="42">
        <f>100*((J15-J14)/J14)</f>
        <v>1.4093164156824678</v>
      </c>
      <c r="AG14" s="21">
        <f t="shared" si="4"/>
        <v>1.4474644564089529</v>
      </c>
      <c r="AH14" s="21">
        <f t="shared" si="5"/>
        <v>3800.042034904458</v>
      </c>
      <c r="AI14" s="42">
        <f t="shared" si="6"/>
        <v>0.53207306167360213</v>
      </c>
      <c r="AJ14" s="43">
        <f t="shared" si="26"/>
        <v>1.4225423015579497</v>
      </c>
      <c r="AK14" s="43">
        <f t="shared" si="7"/>
        <v>5594.3444884003202</v>
      </c>
      <c r="AL14" s="60"/>
      <c r="AN14" s="21">
        <f>D15/S14</f>
        <v>0.68325128312558914</v>
      </c>
      <c r="AO14" s="21">
        <f t="shared" si="8"/>
        <v>0.31674871687441086</v>
      </c>
      <c r="AP14" s="21">
        <f t="shared" si="27"/>
        <v>0.68134226764205064</v>
      </c>
      <c r="AQ14" s="21">
        <f t="shared" si="27"/>
        <v>0.31865773235794931</v>
      </c>
      <c r="AS14" s="43">
        <f>100*(((E15)-(E14))/E14)</f>
        <v>6.2677738596291679</v>
      </c>
      <c r="AT14" s="43">
        <f>100*(((H15)-(H14))/H14)</f>
        <v>3.8443132876056758</v>
      </c>
      <c r="AV14" s="21">
        <f t="shared" si="9"/>
        <v>5.4955194092892627</v>
      </c>
      <c r="AW14" s="21">
        <f t="shared" si="10"/>
        <v>1123.2161552501166</v>
      </c>
      <c r="AX14" s="21">
        <f t="shared" si="11"/>
        <v>0.84996996841396777</v>
      </c>
      <c r="AY14" s="21">
        <f t="shared" si="28"/>
        <v>0.17334358114620974</v>
      </c>
      <c r="AZ14" s="21">
        <f t="shared" si="12"/>
        <v>1.5974685238535495</v>
      </c>
      <c r="BB14" s="21">
        <f>LN(B15/AI14)</f>
        <v>4.2216620914444043</v>
      </c>
      <c r="BD14" s="21">
        <f>100*LN(F15/N15)</f>
        <v>445.46930291914276</v>
      </c>
      <c r="BE14" s="21">
        <f t="shared" si="13"/>
        <v>4.4546930291914277</v>
      </c>
      <c r="BF14" s="21">
        <f>(S14/AI14)/M15</f>
        <v>1.02939798601073E-2</v>
      </c>
      <c r="BG14" s="21">
        <f>(C15/AI14)/M15</f>
        <v>3.9811942848511771E-2</v>
      </c>
      <c r="BH14" s="40">
        <f t="shared" si="14"/>
        <v>954.69999999999993</v>
      </c>
      <c r="BI14" s="40">
        <f>C15</f>
        <v>3692.3</v>
      </c>
      <c r="BK14" s="21">
        <f>LN(AH14/M15)</f>
        <v>-3.8258002468532992</v>
      </c>
      <c r="BL14" s="57">
        <f>LN(AH14/N15)</f>
        <v>8.3437432599849792</v>
      </c>
      <c r="BM14" s="21">
        <f>LN((S14/AI14)/M15)</f>
        <v>-4.5761960342225674</v>
      </c>
      <c r="BN14" s="21">
        <f>LN((C15/AI14)/M15)</f>
        <v>-3.223588340133567</v>
      </c>
      <c r="BO14" s="44">
        <f>LN((C15/AI14)/N15)</f>
        <v>8.9459551667047119</v>
      </c>
      <c r="BP14" s="21">
        <f t="shared" si="15"/>
        <v>2.2113602598651028</v>
      </c>
      <c r="BQ14" s="21">
        <f t="shared" si="16"/>
        <v>0.46842020369737897</v>
      </c>
      <c r="BR14" s="21">
        <f t="shared" si="17"/>
        <v>4.2216620914444043</v>
      </c>
      <c r="BS14" s="61">
        <f t="shared" si="18"/>
        <v>1.4225423015579497</v>
      </c>
      <c r="BT14" s="21">
        <f t="shared" si="19"/>
        <v>0.17334358114620974</v>
      </c>
      <c r="BU14" s="21">
        <f>O15/4</f>
        <v>2.3650000000000002</v>
      </c>
      <c r="BV14" s="21">
        <f t="shared" si="20"/>
        <v>2.3374671316450546</v>
      </c>
      <c r="BW14" s="21">
        <f>LN(AW14/M15)</f>
        <v>-5.0446162379199464</v>
      </c>
      <c r="BX14" s="21">
        <f>LN(AW14/N15)</f>
        <v>7.1249272689183334</v>
      </c>
      <c r="BY14" s="21">
        <f>LN(AK14/M15)</f>
        <v>-3.4390562006914966</v>
      </c>
      <c r="CA14" s="21">
        <f t="shared" si="29"/>
        <v>1.1429201388897692</v>
      </c>
      <c r="CB14" s="21">
        <f t="shared" si="30"/>
        <v>3.8064623222275884</v>
      </c>
      <c r="CC14" s="21">
        <f t="shared" si="30"/>
        <v>1.265877156546491</v>
      </c>
      <c r="CD14" s="21">
        <f t="shared" si="21"/>
        <v>2.2113602598651028</v>
      </c>
      <c r="CE14" s="21">
        <f t="shared" si="31"/>
        <v>-1.2491987204117316</v>
      </c>
      <c r="CF14" s="21">
        <f t="shared" si="31"/>
        <v>-0.87220144433493019</v>
      </c>
      <c r="CG14" s="61">
        <f t="shared" si="22"/>
        <v>1.4225423015579497</v>
      </c>
      <c r="CH14" s="61">
        <f t="shared" si="22"/>
        <v>0.17334358114620974</v>
      </c>
      <c r="CI14" s="21">
        <f t="shared" si="23"/>
        <v>2.3374671316450546</v>
      </c>
      <c r="DT14" s="21">
        <v>3376701</v>
      </c>
      <c r="DY14" s="40"/>
      <c r="DZ14" s="44"/>
      <c r="EA14" s="27" t="s">
        <v>528</v>
      </c>
      <c r="ED14" s="51" t="s">
        <v>488</v>
      </c>
      <c r="EF14" s="27" t="s">
        <v>507</v>
      </c>
      <c r="EI14" s="27" t="s">
        <v>508</v>
      </c>
      <c r="EK14" s="51" t="s">
        <v>489</v>
      </c>
      <c r="EN14" s="99"/>
      <c r="EO14" s="99"/>
      <c r="EP14" s="99"/>
      <c r="EQ14" s="87"/>
      <c r="ER14" s="87"/>
      <c r="ES14" s="87"/>
      <c r="ET14" s="87"/>
      <c r="EU14" s="87"/>
      <c r="EV14" s="87"/>
      <c r="EW14" s="87"/>
      <c r="EX14" s="87"/>
      <c r="EY14" s="87"/>
      <c r="EZ14" s="87"/>
      <c r="FA14" s="87"/>
      <c r="FB14" s="87"/>
    </row>
    <row r="15" spans="1:158" x14ac:dyDescent="0.35">
      <c r="A15" s="22">
        <v>30498</v>
      </c>
      <c r="B15" s="43">
        <v>36.259</v>
      </c>
      <c r="C15" s="40">
        <v>3692.3</v>
      </c>
      <c r="D15" s="40">
        <v>652.29999999999995</v>
      </c>
      <c r="E15" s="40">
        <v>934.2</v>
      </c>
      <c r="F15" s="43">
        <v>77.766999999999996</v>
      </c>
      <c r="G15" s="40">
        <v>302.39999999999998</v>
      </c>
      <c r="H15" s="40">
        <v>266.38919999999996</v>
      </c>
      <c r="I15" s="40">
        <v>1333.5</v>
      </c>
      <c r="J15" s="40">
        <v>3071.1100799999999</v>
      </c>
      <c r="K15" s="40">
        <v>688.4</v>
      </c>
      <c r="L15" s="40">
        <v>1178.78475</v>
      </c>
      <c r="M15" s="21">
        <v>174306</v>
      </c>
      <c r="N15" s="21">
        <f>M15/M$51</f>
        <v>0.90395486085901278</v>
      </c>
      <c r="O15" s="21">
        <v>9.4600000000000009</v>
      </c>
      <c r="P15" s="59"/>
      <c r="R15" s="40">
        <f>I16+K16</f>
        <v>2057.4</v>
      </c>
      <c r="S15" s="40">
        <f>D16+G16</f>
        <v>1037.8</v>
      </c>
      <c r="T15" s="40">
        <f t="shared" si="0"/>
        <v>3095.2</v>
      </c>
      <c r="U15" s="21">
        <f t="shared" si="1"/>
        <v>0.66470664254329292</v>
      </c>
      <c r="V15" s="21">
        <f t="shared" si="2"/>
        <v>0.33529335745670719</v>
      </c>
      <c r="W15" s="87">
        <f t="shared" si="24"/>
        <v>0.50442305822883249</v>
      </c>
      <c r="Y15" s="21">
        <f>K16/R15</f>
        <v>0.33853407212987263</v>
      </c>
      <c r="Z15" s="21">
        <f t="shared" si="3"/>
        <v>0.66146592787012737</v>
      </c>
      <c r="AA15" s="21">
        <f t="shared" si="25"/>
        <v>0.33950295277693987</v>
      </c>
      <c r="AB15" s="21">
        <f t="shared" si="25"/>
        <v>0.66049704722306013</v>
      </c>
      <c r="AD15" s="42">
        <f>100*(((L16)-(L15))/L15)</f>
        <v>1.2196247024742983</v>
      </c>
      <c r="AE15" s="42">
        <f>100*((J16-J15)/J15)</f>
        <v>1.0065806563338953</v>
      </c>
      <c r="AG15" s="21">
        <f t="shared" si="4"/>
        <v>1.0789097390701086</v>
      </c>
      <c r="AH15" s="21">
        <f t="shared" si="5"/>
        <v>3841.0410585077998</v>
      </c>
      <c r="AI15" s="42">
        <f t="shared" si="6"/>
        <v>0.53563603425766981</v>
      </c>
      <c r="AJ15" s="43">
        <f t="shared" si="26"/>
        <v>0.66740759691544804</v>
      </c>
      <c r="AK15" s="43">
        <f t="shared" si="7"/>
        <v>5778.5507360228157</v>
      </c>
      <c r="AL15" s="60"/>
      <c r="AN15" s="21">
        <f>D16/S15</f>
        <v>0.69232992869531707</v>
      </c>
      <c r="AO15" s="21">
        <f t="shared" si="8"/>
        <v>0.30767007130468293</v>
      </c>
      <c r="AP15" s="21">
        <f t="shared" si="27"/>
        <v>0.68779060591045305</v>
      </c>
      <c r="AQ15" s="21">
        <f t="shared" si="27"/>
        <v>0.3122093940895469</v>
      </c>
      <c r="AS15" s="43">
        <f>100*(((E16)-(E15))/E15)</f>
        <v>9.7302504816955526</v>
      </c>
      <c r="AT15" s="43">
        <f>100*(((H16)-(H15))/H15)</f>
        <v>4.9308755760368808</v>
      </c>
      <c r="AV15" s="21">
        <f t="shared" si="9"/>
        <v>8.231840550391281</v>
      </c>
      <c r="AW15" s="21">
        <f t="shared" si="10"/>
        <v>1215.6775181865414</v>
      </c>
      <c r="AX15" s="21">
        <f t="shared" si="11"/>
        <v>0.85368034242182411</v>
      </c>
      <c r="AY15" s="21">
        <f t="shared" si="28"/>
        <v>0.43557998383392527</v>
      </c>
      <c r="AZ15" s="21">
        <f t="shared" si="12"/>
        <v>1.5937694401104423</v>
      </c>
      <c r="BB15" s="21">
        <f>LN(B16/AI15)</f>
        <v>4.2257411022178815</v>
      </c>
      <c r="BD15" s="21">
        <f>100*LN(F16/N16)</f>
        <v>447.05199471765951</v>
      </c>
      <c r="BE15" s="21">
        <f t="shared" si="13"/>
        <v>4.4705199471765953</v>
      </c>
      <c r="BF15" s="21">
        <f>(S15/AI15)/M16</f>
        <v>1.1085483253222733E-2</v>
      </c>
      <c r="BG15" s="21">
        <f>(C16/AI15)/M16</f>
        <v>4.0548856212718073E-2</v>
      </c>
      <c r="BH15" s="40">
        <f t="shared" si="14"/>
        <v>1037.8</v>
      </c>
      <c r="BI15" s="40">
        <f>C16</f>
        <v>3796.1</v>
      </c>
      <c r="BK15" s="21">
        <f>LN(AH15/M16)</f>
        <v>-3.8177788798619594</v>
      </c>
      <c r="BL15" s="57">
        <f>LN(AH15/N16)</f>
        <v>8.3517646269763208</v>
      </c>
      <c r="BM15" s="21">
        <f>LN((S15/AI15)/M16)</f>
        <v>-4.5021188416252498</v>
      </c>
      <c r="BN15" s="21">
        <f>LN((C16/AI15)/M16)</f>
        <v>-3.2052477056565607</v>
      </c>
      <c r="BO15" s="44">
        <f>LN((C16/AI15)/N16)</f>
        <v>8.9642958011817182</v>
      </c>
      <c r="BP15" s="21">
        <f t="shared" si="15"/>
        <v>3.7940520583818511</v>
      </c>
      <c r="BQ15" s="21">
        <f t="shared" si="16"/>
        <v>0.46610192756656366</v>
      </c>
      <c r="BR15" s="21">
        <f t="shared" si="17"/>
        <v>4.2257411022178815</v>
      </c>
      <c r="BS15" s="61">
        <f t="shared" si="18"/>
        <v>0.66740759691544804</v>
      </c>
      <c r="BT15" s="21">
        <f t="shared" si="19"/>
        <v>0.43557998383392527</v>
      </c>
      <c r="BU15" s="21">
        <f>O16/4</f>
        <v>2.3574999999999999</v>
      </c>
      <c r="BV15" s="21">
        <f t="shared" si="20"/>
        <v>2.3301401402265638</v>
      </c>
      <c r="BW15" s="21">
        <f>LN(AW15/M16)</f>
        <v>-4.968220769191813</v>
      </c>
      <c r="BX15" s="21">
        <f>LN(AW15/N16)</f>
        <v>7.2013227376464659</v>
      </c>
      <c r="BY15" s="21">
        <f>LN(AK15/M16)</f>
        <v>-3.4093694051725856</v>
      </c>
      <c r="CA15" s="21">
        <f t="shared" si="29"/>
        <v>0.80213669913398178</v>
      </c>
      <c r="CB15" s="21">
        <f t="shared" si="30"/>
        <v>7.4077192597317598</v>
      </c>
      <c r="CC15" s="21">
        <f t="shared" si="30"/>
        <v>1.834063447700629</v>
      </c>
      <c r="CD15" s="21">
        <f t="shared" si="21"/>
        <v>3.7940520583818511</v>
      </c>
      <c r="CE15" s="21">
        <f t="shared" si="31"/>
        <v>-0.2318276130815311</v>
      </c>
      <c r="CF15" s="21">
        <f t="shared" si="31"/>
        <v>0.40790107734771652</v>
      </c>
      <c r="CG15" s="61">
        <f t="shared" si="22"/>
        <v>0.66740759691544804</v>
      </c>
      <c r="CH15" s="61">
        <f t="shared" si="22"/>
        <v>0.43557998383392527</v>
      </c>
      <c r="CI15" s="21">
        <f t="shared" si="23"/>
        <v>2.3301401402265638</v>
      </c>
      <c r="DQ15" s="21">
        <v>118004.2</v>
      </c>
      <c r="DR15" s="21">
        <f>LN(DQ15/AI15/M16)</f>
        <v>0.23149828747582807</v>
      </c>
      <c r="DT15" s="21">
        <v>3519836</v>
      </c>
      <c r="DV15" s="20">
        <f>LN(DT15/AI15/M16)</f>
        <v>3.6269477470209099</v>
      </c>
      <c r="DY15" s="40"/>
      <c r="DZ15" s="44"/>
      <c r="EN15" s="87"/>
      <c r="EO15" s="87"/>
      <c r="EP15" s="87"/>
      <c r="EQ15" s="87"/>
      <c r="ER15" s="87"/>
      <c r="ES15" s="87"/>
      <c r="ET15" s="87"/>
      <c r="EU15" s="87"/>
      <c r="EV15" s="87"/>
      <c r="EW15" s="87"/>
      <c r="EX15" s="87"/>
      <c r="EY15" s="87"/>
      <c r="EZ15" s="87"/>
      <c r="FA15" s="87"/>
      <c r="FB15" s="87"/>
    </row>
    <row r="16" spans="1:158" s="68" customFormat="1" x14ac:dyDescent="0.35">
      <c r="A16" s="22">
        <v>30590</v>
      </c>
      <c r="B16" s="43">
        <v>36.651000000000003</v>
      </c>
      <c r="C16" s="40">
        <v>3796.1</v>
      </c>
      <c r="D16" s="40">
        <v>718.5</v>
      </c>
      <c r="E16" s="40">
        <v>1025.0999999999999</v>
      </c>
      <c r="F16" s="43">
        <v>79.221999999999994</v>
      </c>
      <c r="G16" s="40">
        <v>319.3</v>
      </c>
      <c r="H16" s="40">
        <v>279.52452</v>
      </c>
      <c r="I16" s="40">
        <v>1360.9</v>
      </c>
      <c r="J16" s="40">
        <v>3102.0232800000003</v>
      </c>
      <c r="K16" s="40">
        <v>696.5</v>
      </c>
      <c r="L16" s="40">
        <v>1193.1614999999999</v>
      </c>
      <c r="M16" s="21">
        <v>174779</v>
      </c>
      <c r="N16" s="21">
        <f>M16/M$51</f>
        <v>0.90640784956385545</v>
      </c>
      <c r="O16" s="21">
        <v>9.43</v>
      </c>
      <c r="P16" s="69"/>
      <c r="R16" s="67">
        <f>I17+K17</f>
        <v>2091.4</v>
      </c>
      <c r="S16" s="67">
        <f>D17+G17</f>
        <v>1122.3</v>
      </c>
      <c r="T16" s="67">
        <f t="shared" si="0"/>
        <v>3213.7</v>
      </c>
      <c r="U16" s="68">
        <f t="shared" si="1"/>
        <v>0.65077636369293967</v>
      </c>
      <c r="V16" s="68">
        <f t="shared" si="2"/>
        <v>0.34922363630706038</v>
      </c>
      <c r="W16" s="87">
        <f t="shared" si="24"/>
        <v>0.53662618341780621</v>
      </c>
      <c r="Y16" s="68">
        <f>K17/R16</f>
        <v>0.33781199196710338</v>
      </c>
      <c r="Z16" s="68">
        <f t="shared" si="3"/>
        <v>0.66218800803289657</v>
      </c>
      <c r="AA16" s="68">
        <f t="shared" si="25"/>
        <v>0.33817303204848803</v>
      </c>
      <c r="AB16" s="68">
        <f t="shared" si="25"/>
        <v>0.66182696795151197</v>
      </c>
      <c r="AD16" s="70">
        <f>100*(((L17)-(L16))/L16)</f>
        <v>0.25338145758140784</v>
      </c>
      <c r="AE16" s="70">
        <f>100*((J17-J16)/J16)</f>
        <v>0.47577205803561085</v>
      </c>
      <c r="AG16" s="68">
        <f t="shared" si="4"/>
        <v>0.40056555438092917</v>
      </c>
      <c r="AH16" s="68">
        <f t="shared" si="5"/>
        <v>3856.4269459178104</v>
      </c>
      <c r="AI16" s="70">
        <f t="shared" si="6"/>
        <v>0.54231547215326736</v>
      </c>
      <c r="AJ16" s="66">
        <f t="shared" si="26"/>
        <v>1.2392994202124474</v>
      </c>
      <c r="AK16" s="66">
        <f t="shared" si="7"/>
        <v>5925.8866195352712</v>
      </c>
      <c r="AL16" s="71"/>
      <c r="AN16" s="68">
        <f>D17/S16</f>
        <v>0.70471353470551545</v>
      </c>
      <c r="AO16" s="68">
        <f t="shared" si="8"/>
        <v>0.29528646529448455</v>
      </c>
      <c r="AP16" s="68">
        <f t="shared" si="27"/>
        <v>0.6985217317004162</v>
      </c>
      <c r="AQ16" s="68">
        <f t="shared" si="27"/>
        <v>0.30147826829958374</v>
      </c>
      <c r="AS16" s="66">
        <f>100*(((E17)-(E16))/E16)</f>
        <v>9.6673495268754408</v>
      </c>
      <c r="AT16" s="66">
        <f>100*(((H17)-(H16))/H16)</f>
        <v>3.7732396428048736</v>
      </c>
      <c r="AV16" s="68">
        <f t="shared" si="9"/>
        <v>7.8904034858583856</v>
      </c>
      <c r="AW16" s="68">
        <f t="shared" si="10"/>
        <v>1311.5993794583289</v>
      </c>
      <c r="AX16" s="68">
        <f t="shared" si="11"/>
        <v>0.85567286595049563</v>
      </c>
      <c r="AY16" s="68">
        <f t="shared" si="28"/>
        <v>0.23313197311917166</v>
      </c>
      <c r="AZ16" s="68">
        <f t="shared" si="12"/>
        <v>1.5778138553802283</v>
      </c>
      <c r="BB16" s="68">
        <f>LN(B17/AI16)</f>
        <v>4.225874707474528</v>
      </c>
      <c r="BD16" s="68">
        <f>100*LN(F17/N17)</f>
        <v>448.52200544258596</v>
      </c>
      <c r="BE16" s="21">
        <f t="shared" si="13"/>
        <v>4.4852200544258594</v>
      </c>
      <c r="BF16" s="68">
        <f>(S16/AI16)/M17</f>
        <v>1.1789576168683161E-2</v>
      </c>
      <c r="BG16" s="68">
        <f>(C17/AI16)/M17</f>
        <v>4.1103317858703976E-2</v>
      </c>
      <c r="BH16" s="67">
        <f t="shared" si="14"/>
        <v>1122.3</v>
      </c>
      <c r="BI16" s="67">
        <f>C17</f>
        <v>3912.8</v>
      </c>
      <c r="BK16" s="68">
        <f>LN(AH16/M17)</f>
        <v>-3.8180859663096669</v>
      </c>
      <c r="BL16" s="57">
        <f>LN(AH16/N17)</f>
        <v>8.351457540528612</v>
      </c>
      <c r="BM16" s="68">
        <f>LN((S16/AI16)/M17)</f>
        <v>-4.4405395134519452</v>
      </c>
      <c r="BN16" s="68">
        <f>LN((C17/AI16)/M17)</f>
        <v>-3.191666434249008</v>
      </c>
      <c r="BO16" s="44">
        <f>LN((C17/AI16)/N17)</f>
        <v>8.9778770725892709</v>
      </c>
      <c r="BP16" s="68">
        <f t="shared" si="15"/>
        <v>5.2640627833083045</v>
      </c>
      <c r="BQ16" s="68">
        <f t="shared" si="16"/>
        <v>0.4560402530956309</v>
      </c>
      <c r="BR16" s="68">
        <f t="shared" si="17"/>
        <v>4.225874707474528</v>
      </c>
      <c r="BS16" s="72">
        <f t="shared" si="18"/>
        <v>1.2392994202124474</v>
      </c>
      <c r="BT16" s="68">
        <f t="shared" si="19"/>
        <v>0.23313197311917166</v>
      </c>
      <c r="BU16" s="68">
        <f>O17/4</f>
        <v>2.42166675</v>
      </c>
      <c r="BV16" s="68">
        <f t="shared" si="20"/>
        <v>2.3928093590914199</v>
      </c>
      <c r="BW16" s="68">
        <f>LN(AW16/M17)</f>
        <v>-4.8965797665475765</v>
      </c>
      <c r="BX16" s="21">
        <f>LN(AW16/N17)</f>
        <v>7.2729637402907032</v>
      </c>
      <c r="BY16" s="68">
        <f>LN(AK16/M17)</f>
        <v>-3.3884967431636657</v>
      </c>
      <c r="CA16" s="68">
        <f t="shared" si="29"/>
        <v>-3.0708644770749416E-2</v>
      </c>
      <c r="CB16" s="68">
        <f t="shared" si="30"/>
        <v>6.1579328173304582</v>
      </c>
      <c r="CC16" s="68">
        <f t="shared" si="30"/>
        <v>1.358127140755272</v>
      </c>
      <c r="CD16" s="68">
        <f t="shared" si="21"/>
        <v>5.2640627833083045</v>
      </c>
      <c r="CE16" s="68">
        <f t="shared" si="31"/>
        <v>-1.0061674470932758</v>
      </c>
      <c r="CF16" s="68">
        <f t="shared" si="31"/>
        <v>1.3360525664651846E-2</v>
      </c>
      <c r="CG16" s="72">
        <f t="shared" si="22"/>
        <v>1.2392994202124474</v>
      </c>
      <c r="CH16" s="72">
        <f t="shared" si="22"/>
        <v>0.23313197311917166</v>
      </c>
      <c r="CI16" s="68">
        <f t="shared" si="23"/>
        <v>2.3928093590914199</v>
      </c>
      <c r="CM16" s="68">
        <f t="shared" ref="CM16:CP40" si="32">CA16</f>
        <v>-3.0708644770749416E-2</v>
      </c>
      <c r="CN16" s="68">
        <f t="shared" si="32"/>
        <v>6.1579328173304582</v>
      </c>
      <c r="CO16" s="68">
        <f t="shared" si="32"/>
        <v>1.358127140755272</v>
      </c>
      <c r="CP16" s="68">
        <f>CD16</f>
        <v>5.2640627833083045</v>
      </c>
      <c r="CQ16" s="68">
        <f t="shared" ref="CQ16:CR47" si="33">100*(BQ16-BQ15)</f>
        <v>-1.0061674470932758</v>
      </c>
      <c r="CR16" s="68">
        <f t="shared" si="33"/>
        <v>1.3360525664651846E-2</v>
      </c>
      <c r="CS16" s="72">
        <f>CG16</f>
        <v>1.2392994202124474</v>
      </c>
      <c r="CT16" s="72">
        <f t="shared" ref="CS16:CU40" si="34">CH16</f>
        <v>0.23313197311917166</v>
      </c>
      <c r="CU16" s="68">
        <f t="shared" si="34"/>
        <v>2.3928093590914199</v>
      </c>
      <c r="CV16" s="68">
        <f t="shared" ref="CV16:CV79" si="35">100*(BW16-BW15)</f>
        <v>7.1641002644236451</v>
      </c>
      <c r="CW16" s="68">
        <v>0.45</v>
      </c>
      <c r="CX16" s="34">
        <v>0.89459999999999995</v>
      </c>
      <c r="CY16" s="34"/>
      <c r="CZ16" s="110">
        <f t="shared" ref="CZ16:CZ79" si="36">CM16-$CM$151</f>
        <v>-0.38956941285044056</v>
      </c>
      <c r="DA16" s="73">
        <f t="shared" ref="DA16:DA79" si="37">CN16-$CN$151</f>
        <v>5.9887839589769545</v>
      </c>
      <c r="DB16" s="88">
        <f t="shared" ref="DB16:DB79" si="38">CO16-$CO$151</f>
        <v>1.0930056879263612</v>
      </c>
      <c r="DC16" s="88">
        <f t="shared" ref="DC16:DC79" si="39">CP16-$CP$151</f>
        <v>-2.2126842515624014</v>
      </c>
      <c r="DD16" s="88">
        <f t="shared" ref="DD16:DD79" si="40">CQ16-$CQ$151</f>
        <v>-0.48589419083005225</v>
      </c>
      <c r="DE16" s="88">
        <f t="shared" ref="DE16:DE79" si="41">CR16-$CR$151</f>
        <v>-0.20199245315334605</v>
      </c>
      <c r="DF16" s="88">
        <f t="shared" ref="DF16:DF79" si="42">CS16-$CS$151</f>
        <v>0.57377777232419225</v>
      </c>
      <c r="DG16" s="88">
        <f t="shared" ref="DG16:DG79" si="43">CT16-$CT$151</f>
        <v>8.78835814941403E-2</v>
      </c>
      <c r="DH16" s="88">
        <f t="shared" ref="DH16:DH79" si="44">CU16-$CU$151</f>
        <v>1.4162699773917913</v>
      </c>
      <c r="DI16" s="88">
        <f t="shared" ref="DI16:DI79" si="45">CV16-$CV$151</f>
        <v>6.4746781498069179</v>
      </c>
      <c r="DJ16" s="88">
        <f t="shared" ref="DJ16:DJ79" si="46">CW16-$CW$151</f>
        <v>-0.13131578947368433</v>
      </c>
      <c r="DK16" s="89">
        <v>2.1711371935679913</v>
      </c>
      <c r="DL16" s="87">
        <f>EK16</f>
        <v>-1.8962221693468242</v>
      </c>
      <c r="DM16" s="88">
        <f t="shared" ref="DM16:DM79" si="47">CX16-$CX$151</f>
        <v>-1.1050869674188721</v>
      </c>
      <c r="DN16" s="88">
        <f>DW16-$DW$151</f>
        <v>-7.2786337615503252</v>
      </c>
      <c r="DO16" s="88"/>
      <c r="DP16" s="87"/>
      <c r="DQ16" s="68">
        <v>131715.9</v>
      </c>
      <c r="DR16" s="21">
        <f>LN(DQ16/AI16/M17)</f>
        <v>0.32472766589945123</v>
      </c>
      <c r="DT16" s="68">
        <v>3459500</v>
      </c>
      <c r="DU16" s="67"/>
      <c r="DV16" s="20">
        <f>LN(DT16/AI16/M17)</f>
        <v>3.5929596844468472</v>
      </c>
      <c r="DW16" s="44">
        <f>100*(DV16-DV15)</f>
        <v>-3.3988062574062727</v>
      </c>
      <c r="DY16" s="67"/>
      <c r="DZ16" s="58"/>
      <c r="EA16" s="68">
        <v>446980</v>
      </c>
      <c r="EB16" s="87">
        <f>EA16/EF16</f>
        <v>0.2741877208705451</v>
      </c>
      <c r="EC16" s="21"/>
      <c r="ED16" s="21"/>
      <c r="EF16" s="91">
        <v>1630197</v>
      </c>
      <c r="EG16" s="98">
        <v>1527.519</v>
      </c>
      <c r="EH16" s="74">
        <f>1000*EG16</f>
        <v>1527519</v>
      </c>
      <c r="EI16" s="91">
        <v>-63000</v>
      </c>
      <c r="EJ16" s="68">
        <f>EI16/EF16</f>
        <v>-3.8645636079565844E-2</v>
      </c>
      <c r="EK16" s="21">
        <f>100*(EJ16-$EJ$152)</f>
        <v>-1.8962221693468242</v>
      </c>
      <c r="EN16" s="100"/>
      <c r="EO16" s="87"/>
      <c r="EP16" s="99"/>
      <c r="EQ16" s="87"/>
      <c r="ER16" s="87"/>
      <c r="ES16" s="87"/>
      <c r="ET16" s="87"/>
      <c r="EU16" s="87"/>
      <c r="EV16" s="87"/>
      <c r="EW16" s="87"/>
      <c r="EX16" s="87"/>
      <c r="EY16" s="87"/>
      <c r="EZ16" s="101"/>
      <c r="FA16" s="87"/>
      <c r="FB16" s="87"/>
    </row>
    <row r="17" spans="1:158" x14ac:dyDescent="0.35">
      <c r="A17" s="65">
        <v>30682</v>
      </c>
      <c r="B17" s="66">
        <v>37.113</v>
      </c>
      <c r="C17" s="67">
        <v>3912.8</v>
      </c>
      <c r="D17" s="67">
        <v>790.9</v>
      </c>
      <c r="E17" s="67">
        <v>1124.2</v>
      </c>
      <c r="F17" s="66">
        <v>80.742000000000004</v>
      </c>
      <c r="G17" s="67">
        <v>331.4</v>
      </c>
      <c r="H17" s="67">
        <v>290.07165000000003</v>
      </c>
      <c r="I17" s="67">
        <v>1384.9</v>
      </c>
      <c r="J17" s="67">
        <v>3116.7818400000001</v>
      </c>
      <c r="K17" s="67">
        <v>706.5</v>
      </c>
      <c r="L17" s="67">
        <v>1196.1847500000001</v>
      </c>
      <c r="M17" s="68">
        <v>175533</v>
      </c>
      <c r="N17" s="68">
        <f>M17/M$51</f>
        <v>0.91031811062823476</v>
      </c>
      <c r="O17" s="68">
        <v>9.6866669999999999</v>
      </c>
      <c r="P17" s="59"/>
      <c r="R17" s="40">
        <f>I18+K18</f>
        <v>2140</v>
      </c>
      <c r="S17" s="40">
        <f>D18+G18</f>
        <v>1160.2</v>
      </c>
      <c r="T17" s="40">
        <f t="shared" si="0"/>
        <v>3300.2</v>
      </c>
      <c r="U17" s="21">
        <f t="shared" si="1"/>
        <v>0.64844554875462102</v>
      </c>
      <c r="V17" s="21">
        <f t="shared" si="2"/>
        <v>0.3515544512453791</v>
      </c>
      <c r="W17" s="87">
        <f t="shared" si="24"/>
        <v>0.54214953271028044</v>
      </c>
      <c r="Y17" s="21">
        <f>K18/R17</f>
        <v>0.33757009345794392</v>
      </c>
      <c r="Z17" s="21">
        <f t="shared" si="3"/>
        <v>0.66242990654205602</v>
      </c>
      <c r="AA17" s="21">
        <f t="shared" si="25"/>
        <v>0.33769104271252365</v>
      </c>
      <c r="AB17" s="21">
        <f t="shared" si="25"/>
        <v>0.6623089572874763</v>
      </c>
      <c r="AD17" s="42">
        <f>100*(((L18)-(L17))/L17)</f>
        <v>2.185573758568641</v>
      </c>
      <c r="AE17" s="42">
        <f>100*((J18-J17)/J17)</f>
        <v>0.83399099886952743</v>
      </c>
      <c r="AG17" s="21">
        <f t="shared" si="4"/>
        <v>1.2904083903045913</v>
      </c>
      <c r="AH17" s="21">
        <f t="shared" si="5"/>
        <v>3906.1906027939008</v>
      </c>
      <c r="AI17" s="42">
        <f t="shared" si="6"/>
        <v>0.54784833040900927</v>
      </c>
      <c r="AJ17" s="43">
        <f t="shared" si="26"/>
        <v>1.0150595257278683</v>
      </c>
      <c r="AK17" s="43">
        <f t="shared" si="7"/>
        <v>6023.9300127759025</v>
      </c>
      <c r="AL17" s="60"/>
      <c r="AN17" s="21">
        <f>D18/S17</f>
        <v>0.70582658162385792</v>
      </c>
      <c r="AO17" s="21">
        <f t="shared" si="8"/>
        <v>0.29417341837614208</v>
      </c>
      <c r="AP17" s="21">
        <f t="shared" si="27"/>
        <v>0.70527005816468669</v>
      </c>
      <c r="AQ17" s="21">
        <f t="shared" si="27"/>
        <v>0.29472994183531331</v>
      </c>
      <c r="AS17" s="43">
        <f>100*(((E18)-(E17))/E17)</f>
        <v>3.2467532467532463</v>
      </c>
      <c r="AT17" s="43">
        <f>100*(((H18)-(H17))/H17)</f>
        <v>2.3205783812378726</v>
      </c>
      <c r="AV17" s="21">
        <f t="shared" si="9"/>
        <v>2.9737817825105708</v>
      </c>
      <c r="AW17" s="21">
        <f t="shared" si="10"/>
        <v>1350.6034828641825</v>
      </c>
      <c r="AX17" s="21">
        <f t="shared" si="11"/>
        <v>0.85902340303432378</v>
      </c>
      <c r="AY17" s="21">
        <f t="shared" si="28"/>
        <v>0.39080289713587513</v>
      </c>
      <c r="AZ17" s="21">
        <f t="shared" si="12"/>
        <v>1.5679949273423894</v>
      </c>
      <c r="BB17" s="21">
        <f>LN(B18/AI17)</f>
        <v>4.2254041588447659</v>
      </c>
      <c r="BD17" s="21">
        <f>100*LN(F18/N18)</f>
        <v>449.59287628040698</v>
      </c>
      <c r="BE17" s="21">
        <f t="shared" si="13"/>
        <v>4.4959287628040698</v>
      </c>
      <c r="BF17" s="21">
        <f>(S17/AI17)/M18</f>
        <v>1.203473003757481E-2</v>
      </c>
      <c r="BG17" s="21">
        <f>(C18/AI17)/M18</f>
        <v>4.1647509999019873E-2</v>
      </c>
      <c r="BH17" s="40">
        <f t="shared" si="14"/>
        <v>1160.2</v>
      </c>
      <c r="BI17" s="40">
        <f>C18</f>
        <v>4015</v>
      </c>
      <c r="BK17" s="21">
        <f>LN(AH17/M18)</f>
        <v>-3.8077452144584787</v>
      </c>
      <c r="BL17" s="57">
        <f>LN(AH17/N18)</f>
        <v>8.3617982923798007</v>
      </c>
      <c r="BM17" s="21">
        <f>LN((S17/AI17)/M18)</f>
        <v>-4.4199586394424122</v>
      </c>
      <c r="BN17" s="21">
        <f>LN((C18/AI17)/M18)</f>
        <v>-3.1785136960935141</v>
      </c>
      <c r="BO17" s="44">
        <f>LN((C18/AI17)/N18)</f>
        <v>8.9910298107447648</v>
      </c>
      <c r="BP17" s="21">
        <f t="shared" si="15"/>
        <v>6.3349336211293235</v>
      </c>
      <c r="BQ17" s="21">
        <f t="shared" si="16"/>
        <v>0.44979768680971105</v>
      </c>
      <c r="BR17" s="21">
        <f t="shared" si="17"/>
        <v>4.2254041588447659</v>
      </c>
      <c r="BS17" s="61">
        <f t="shared" si="18"/>
        <v>1.0150595257278683</v>
      </c>
      <c r="BT17" s="21">
        <f t="shared" si="19"/>
        <v>0.39080289713587513</v>
      </c>
      <c r="BU17" s="21">
        <f>O18/4</f>
        <v>2.6391675000000001</v>
      </c>
      <c r="BV17" s="21">
        <f t="shared" si="20"/>
        <v>2.6049423413442248</v>
      </c>
      <c r="BW17" s="21">
        <f>LN(AW17/M18)</f>
        <v>-4.8697563262521228</v>
      </c>
      <c r="BX17" s="21">
        <f>LN(AW17/N18)</f>
        <v>7.2997871805861561</v>
      </c>
      <c r="BY17" s="21">
        <f>LN(AK17/M18)</f>
        <v>-3.3745679707956713</v>
      </c>
      <c r="CA17" s="21">
        <f t="shared" si="29"/>
        <v>1.0340751851188212</v>
      </c>
      <c r="CB17" s="21">
        <f t="shared" si="30"/>
        <v>2.0580874009533012</v>
      </c>
      <c r="CC17" s="21">
        <f t="shared" si="30"/>
        <v>1.3152738155493893</v>
      </c>
      <c r="CD17" s="21">
        <f t="shared" si="21"/>
        <v>6.3349336211293235</v>
      </c>
      <c r="CE17" s="21">
        <f t="shared" si="31"/>
        <v>-0.62425662859198483</v>
      </c>
      <c r="CF17" s="21">
        <f t="shared" si="31"/>
        <v>-4.7054862976203538E-2</v>
      </c>
      <c r="CG17" s="61">
        <f t="shared" si="22"/>
        <v>1.0150595257278683</v>
      </c>
      <c r="CH17" s="61">
        <f t="shared" si="22"/>
        <v>0.39080289713587513</v>
      </c>
      <c r="CI17" s="21">
        <f t="shared" si="23"/>
        <v>2.6049423413442248</v>
      </c>
      <c r="CM17" s="87">
        <f t="shared" si="32"/>
        <v>1.0340751851188212</v>
      </c>
      <c r="CN17" s="87">
        <f t="shared" si="32"/>
        <v>2.0580874009533012</v>
      </c>
      <c r="CO17" s="87">
        <f t="shared" si="32"/>
        <v>1.3152738155493893</v>
      </c>
      <c r="CP17" s="87">
        <f t="shared" si="32"/>
        <v>6.3349336211293235</v>
      </c>
      <c r="CQ17" s="87">
        <f t="shared" si="33"/>
        <v>-0.62425662859198483</v>
      </c>
      <c r="CR17" s="87">
        <f t="shared" si="33"/>
        <v>-4.7054862976203538E-2</v>
      </c>
      <c r="CS17" s="88">
        <f t="shared" si="34"/>
        <v>1.0150595257278683</v>
      </c>
      <c r="CT17" s="88">
        <f t="shared" si="34"/>
        <v>0.39080289713587513</v>
      </c>
      <c r="CU17" s="87">
        <f t="shared" si="34"/>
        <v>2.6049423413442248</v>
      </c>
      <c r="CV17" s="87">
        <f t="shared" si="35"/>
        <v>2.6823440295453693</v>
      </c>
      <c r="CW17" s="21">
        <v>0.375</v>
      </c>
      <c r="CX17" s="7">
        <v>0.80646666666699995</v>
      </c>
      <c r="CY17" s="7"/>
      <c r="CZ17" s="110">
        <f t="shared" si="36"/>
        <v>0.6752144170391301</v>
      </c>
      <c r="DA17" s="73">
        <f t="shared" si="37"/>
        <v>1.8889385425997978</v>
      </c>
      <c r="DB17" s="88">
        <f t="shared" si="38"/>
        <v>1.0501523627204785</v>
      </c>
      <c r="DC17" s="88">
        <f t="shared" si="39"/>
        <v>-1.1418134137413825</v>
      </c>
      <c r="DD17" s="88">
        <f t="shared" si="40"/>
        <v>-0.10398337232876131</v>
      </c>
      <c r="DE17" s="88">
        <f t="shared" si="41"/>
        <v>-0.2624078417942014</v>
      </c>
      <c r="DF17" s="88">
        <f t="shared" si="42"/>
        <v>0.3495378778396131</v>
      </c>
      <c r="DG17" s="88">
        <f t="shared" si="43"/>
        <v>0.24555450551084376</v>
      </c>
      <c r="DH17" s="88">
        <f t="shared" si="44"/>
        <v>1.6284029596445961</v>
      </c>
      <c r="DI17" s="88">
        <f t="shared" si="45"/>
        <v>1.9929219149286417</v>
      </c>
      <c r="DJ17" s="88">
        <f t="shared" si="46"/>
        <v>-0.20631578947368434</v>
      </c>
      <c r="DK17" s="89">
        <v>1.8181968363601055</v>
      </c>
      <c r="DL17" s="87">
        <f t="shared" ref="DL17:DL80" si="48">EK17</f>
        <v>-4.9055501463721614</v>
      </c>
      <c r="DM17" s="88">
        <f t="shared" si="47"/>
        <v>-1.1932203007518722</v>
      </c>
      <c r="DN17" s="88">
        <f t="shared" ref="DN17:DN80" si="49">DW17-$DW$151</f>
        <v>-8.7780040461840869</v>
      </c>
      <c r="DO17" s="88"/>
      <c r="DP17" s="87"/>
      <c r="DQ17" s="21">
        <v>141733.20000000001</v>
      </c>
      <c r="DR17" s="21">
        <f>LN(DQ17/AI17/M18)</f>
        <v>0.38539537357322945</v>
      </c>
      <c r="DT17" s="21">
        <v>3336004</v>
      </c>
      <c r="DV17" s="20">
        <f>LN(DT17/AI17/M18)</f>
        <v>3.5439779190264469</v>
      </c>
      <c r="DW17" s="44">
        <f t="shared" ref="DW17:DW80" si="50">100*(DV17-DV16)</f>
        <v>-4.8981765420400336</v>
      </c>
      <c r="DY17" s="40"/>
      <c r="DZ17" s="44"/>
      <c r="EA17" s="21">
        <v>455202</v>
      </c>
      <c r="EB17" s="87">
        <f t="shared" ref="EB17:EB80" si="51">EA17/EF17</f>
        <v>0.29800087593018482</v>
      </c>
      <c r="EF17" s="28">
        <v>1527519</v>
      </c>
      <c r="EG17" s="98">
        <v>1455.7239999999999</v>
      </c>
      <c r="EH17" s="74">
        <f t="shared" ref="EH17:EH80" si="52">1000*EG17</f>
        <v>1455724</v>
      </c>
      <c r="EI17" s="28">
        <v>-105000</v>
      </c>
      <c r="EJ17" s="68">
        <f t="shared" ref="EJ17:EJ80" si="53">EI17/EF17</f>
        <v>-6.8738915849819213E-2</v>
      </c>
      <c r="EK17" s="21">
        <f t="shared" ref="EK17:EK80" si="54">100*(EJ17-$EJ$152)</f>
        <v>-4.9055501463721614</v>
      </c>
      <c r="EN17" s="100"/>
      <c r="EO17" s="87"/>
      <c r="EP17" s="99"/>
      <c r="EQ17" s="87"/>
      <c r="ER17" s="87"/>
      <c r="ES17" s="87"/>
      <c r="ET17" s="87"/>
      <c r="EU17" s="87"/>
      <c r="EV17" s="87"/>
      <c r="EW17" s="87"/>
      <c r="EX17" s="87"/>
      <c r="EY17" s="87"/>
      <c r="EZ17" s="101"/>
      <c r="FA17" s="87"/>
      <c r="FB17" s="87"/>
    </row>
    <row r="18" spans="1:158" x14ac:dyDescent="0.35">
      <c r="A18" s="22">
        <v>30773</v>
      </c>
      <c r="B18" s="43">
        <v>37.473999999999997</v>
      </c>
      <c r="C18" s="40">
        <v>4015</v>
      </c>
      <c r="D18" s="40">
        <v>818.9</v>
      </c>
      <c r="E18" s="40">
        <v>1160.7</v>
      </c>
      <c r="F18" s="43">
        <v>81.813999999999993</v>
      </c>
      <c r="G18" s="40">
        <v>341.3</v>
      </c>
      <c r="H18" s="40">
        <v>296.80299000000002</v>
      </c>
      <c r="I18" s="40">
        <v>1417.6</v>
      </c>
      <c r="J18" s="40">
        <v>3142.7755200000001</v>
      </c>
      <c r="K18" s="40">
        <v>722.4</v>
      </c>
      <c r="L18" s="40">
        <v>1222.32825</v>
      </c>
      <c r="M18" s="21">
        <v>175969</v>
      </c>
      <c r="N18" s="21">
        <f>M18/M$51</f>
        <v>0.91257921649570084</v>
      </c>
      <c r="O18" s="21">
        <v>10.55667</v>
      </c>
      <c r="P18" s="59"/>
      <c r="R18" s="40">
        <f>I19+K19</f>
        <v>2177.6999999999998</v>
      </c>
      <c r="S18" s="40">
        <f>D19+G19</f>
        <v>1181</v>
      </c>
      <c r="T18" s="40">
        <f t="shared" si="0"/>
        <v>3358.7</v>
      </c>
      <c r="U18" s="21">
        <f t="shared" si="1"/>
        <v>0.6483758597076249</v>
      </c>
      <c r="V18" s="21">
        <f t="shared" si="2"/>
        <v>0.35162414029237504</v>
      </c>
      <c r="W18" s="87">
        <f t="shared" si="24"/>
        <v>0.54231528677044594</v>
      </c>
      <c r="Y18" s="21">
        <f>K19/R18</f>
        <v>0.33273637323781974</v>
      </c>
      <c r="Z18" s="21">
        <f t="shared" si="3"/>
        <v>0.66726362676218032</v>
      </c>
      <c r="AA18" s="21">
        <f t="shared" si="25"/>
        <v>0.33515323334788183</v>
      </c>
      <c r="AB18" s="21">
        <f t="shared" si="25"/>
        <v>0.66484676665211817</v>
      </c>
      <c r="AD18" s="42">
        <f>100*(((L19)-(L18))/L18)</f>
        <v>7.6513816971831947E-2</v>
      </c>
      <c r="AE18" s="42">
        <f>100*((J19-J18)/J18)</f>
        <v>1.298811185852681</v>
      </c>
      <c r="AG18" s="21">
        <f t="shared" si="4"/>
        <v>0.88915427055965579</v>
      </c>
      <c r="AH18" s="21">
        <f t="shared" si="5"/>
        <v>3940.9226633548433</v>
      </c>
      <c r="AI18" s="42">
        <f t="shared" si="6"/>
        <v>0.55258633219312137</v>
      </c>
      <c r="AJ18" s="43">
        <f t="shared" si="26"/>
        <v>0.86111992344216626</v>
      </c>
      <c r="AK18" s="43">
        <f t="shared" si="7"/>
        <v>6078.1452676722738</v>
      </c>
      <c r="AL18" s="60"/>
      <c r="AN18" s="21">
        <f>D19/S18</f>
        <v>0.71033022861981365</v>
      </c>
      <c r="AO18" s="21">
        <f t="shared" si="8"/>
        <v>0.28966977138018635</v>
      </c>
      <c r="AP18" s="21">
        <f t="shared" si="27"/>
        <v>0.70807840512183584</v>
      </c>
      <c r="AQ18" s="21">
        <f t="shared" si="27"/>
        <v>0.29192159487816421</v>
      </c>
      <c r="AS18" s="43">
        <f>100*(((E19)-(E18))/E18)</f>
        <v>2.1624881537003455</v>
      </c>
      <c r="AT18" s="43">
        <f>100*(((H19)-(H18))/H18)</f>
        <v>3.1020576982724576E-2</v>
      </c>
      <c r="AV18" s="21">
        <f t="shared" si="9"/>
        <v>1.5402667392738418</v>
      </c>
      <c r="AW18" s="21">
        <f t="shared" si="10"/>
        <v>1371.4063790902135</v>
      </c>
      <c r="AX18" s="21">
        <f t="shared" si="11"/>
        <v>0.86115976854611942</v>
      </c>
      <c r="AY18" s="21">
        <f t="shared" si="28"/>
        <v>0.24838826997969909</v>
      </c>
      <c r="AZ18" s="21">
        <f t="shared" si="12"/>
        <v>1.5584167004788601</v>
      </c>
      <c r="BB18" s="21">
        <f>LN(B19/AI18)</f>
        <v>4.2308370177785264</v>
      </c>
      <c r="BD18" s="21">
        <f>100*LN(F19/N19)</f>
        <v>449.78409927798111</v>
      </c>
      <c r="BE18" s="21">
        <f t="shared" si="13"/>
        <v>4.4978409927798113</v>
      </c>
      <c r="BF18" s="21">
        <f>(S18/AI18)/M19</f>
        <v>1.2113027682597092E-2</v>
      </c>
      <c r="BG18" s="21">
        <f>(C19/AI18)/M19</f>
        <v>4.1922768289455847E-2</v>
      </c>
      <c r="BH18" s="40">
        <f t="shared" si="14"/>
        <v>1181</v>
      </c>
      <c r="BI18" s="40">
        <f>C19</f>
        <v>4087.4</v>
      </c>
      <c r="BK18" s="21">
        <f>LN(AH18/M19)</f>
        <v>-3.8015660008259475</v>
      </c>
      <c r="BL18" s="57">
        <f>LN(AH18/N19)</f>
        <v>8.3679775060123323</v>
      </c>
      <c r="BM18" s="21">
        <f>LN((S18/AI18)/M19)</f>
        <v>-4.4134737375874904</v>
      </c>
      <c r="BN18" s="21">
        <f>LN((C19/AI18)/M19)</f>
        <v>-3.1719262037104166</v>
      </c>
      <c r="BO18" s="44">
        <f>LN((C19/AI18)/N19)</f>
        <v>8.9976173031278623</v>
      </c>
      <c r="BP18" s="21">
        <f t="shared" si="15"/>
        <v>6.5261566187034532</v>
      </c>
      <c r="BQ18" s="21">
        <f t="shared" si="16"/>
        <v>0.44367037027508632</v>
      </c>
      <c r="BR18" s="21">
        <f t="shared" si="17"/>
        <v>4.2308370177785264</v>
      </c>
      <c r="BS18" s="61">
        <f t="shared" si="18"/>
        <v>0.86111992344216626</v>
      </c>
      <c r="BT18" s="21">
        <f t="shared" si="19"/>
        <v>0.24838826997969909</v>
      </c>
      <c r="BU18" s="21">
        <f>O19/4</f>
        <v>2.8475000000000001</v>
      </c>
      <c r="BV18" s="21">
        <f t="shared" si="20"/>
        <v>2.8077122571890425</v>
      </c>
      <c r="BW18" s="21">
        <f>LN(AW18/M19)</f>
        <v>-4.8571441078625766</v>
      </c>
      <c r="BX18" s="21">
        <f>LN(AW18/N19)</f>
        <v>7.3123993989757032</v>
      </c>
      <c r="BY18" s="21">
        <f>LN(AK18/M19)</f>
        <v>-3.3682812804564661</v>
      </c>
      <c r="CA18" s="21">
        <f t="shared" si="29"/>
        <v>0.61792136325311553</v>
      </c>
      <c r="CB18" s="21">
        <f t="shared" si="30"/>
        <v>0.64849018549217874</v>
      </c>
      <c r="CC18" s="21">
        <f t="shared" si="30"/>
        <v>0.65874923830975263</v>
      </c>
      <c r="CD18" s="21">
        <f t="shared" si="21"/>
        <v>6.5261566187034532</v>
      </c>
      <c r="CE18" s="21">
        <f t="shared" si="31"/>
        <v>-0.61273165346247271</v>
      </c>
      <c r="CF18" s="21">
        <f t="shared" si="31"/>
        <v>0.54328589337604427</v>
      </c>
      <c r="CG18" s="61">
        <f t="shared" si="22"/>
        <v>0.86111992344216626</v>
      </c>
      <c r="CH18" s="61">
        <f t="shared" si="22"/>
        <v>0.24838826997969909</v>
      </c>
      <c r="CI18" s="21">
        <f t="shared" si="23"/>
        <v>2.8077122571890425</v>
      </c>
      <c r="CM18" s="87">
        <f t="shared" si="32"/>
        <v>0.61792136325311553</v>
      </c>
      <c r="CN18" s="87">
        <f t="shared" si="32"/>
        <v>0.64849018549217874</v>
      </c>
      <c r="CO18" s="87">
        <f t="shared" si="32"/>
        <v>0.65874923830975263</v>
      </c>
      <c r="CP18" s="87">
        <f t="shared" si="32"/>
        <v>6.5261566187034532</v>
      </c>
      <c r="CQ18" s="87">
        <f t="shared" si="33"/>
        <v>-0.61273165346247271</v>
      </c>
      <c r="CR18" s="87">
        <f t="shared" si="33"/>
        <v>0.54328589337604427</v>
      </c>
      <c r="CS18" s="88">
        <f t="shared" si="34"/>
        <v>0.86111992344216626</v>
      </c>
      <c r="CT18" s="88">
        <f t="shared" si="34"/>
        <v>0.24838826997969909</v>
      </c>
      <c r="CU18" s="87">
        <f t="shared" si="34"/>
        <v>2.8077122571890425</v>
      </c>
      <c r="CV18" s="87">
        <f t="shared" si="35"/>
        <v>1.2612218389546292</v>
      </c>
      <c r="CW18" s="21">
        <v>0.46</v>
      </c>
      <c r="CX18" s="7">
        <v>0.90403333333299996</v>
      </c>
      <c r="CY18" s="7"/>
      <c r="CZ18" s="110">
        <f t="shared" si="36"/>
        <v>0.25906059517342439</v>
      </c>
      <c r="DA18" s="73">
        <f t="shared" si="37"/>
        <v>0.47934132713867528</v>
      </c>
      <c r="DB18" s="88">
        <f t="shared" si="38"/>
        <v>0.39362778548084182</v>
      </c>
      <c r="DC18" s="88">
        <f t="shared" si="39"/>
        <v>-0.95059041616725271</v>
      </c>
      <c r="DD18" s="88">
        <f t="shared" si="40"/>
        <v>-9.2458397199249198E-2</v>
      </c>
      <c r="DE18" s="88">
        <f t="shared" si="41"/>
        <v>0.32793291455804641</v>
      </c>
      <c r="DF18" s="88">
        <f t="shared" si="42"/>
        <v>0.19559827555391107</v>
      </c>
      <c r="DG18" s="88">
        <f t="shared" si="43"/>
        <v>0.10313987835466773</v>
      </c>
      <c r="DH18" s="88">
        <f t="shared" si="44"/>
        <v>1.8311728754894139</v>
      </c>
      <c r="DI18" s="88">
        <f t="shared" si="45"/>
        <v>0.57179972433790172</v>
      </c>
      <c r="DJ18" s="88">
        <f t="shared" si="46"/>
        <v>-0.12131578947368432</v>
      </c>
      <c r="DK18" s="89">
        <v>0.83742636465570697</v>
      </c>
      <c r="DL18" s="87">
        <f t="shared" si="48"/>
        <v>-2.9570427688361565</v>
      </c>
      <c r="DM18" s="88">
        <f t="shared" si="47"/>
        <v>-1.0956536340858722</v>
      </c>
      <c r="DN18" s="88">
        <f t="shared" si="49"/>
        <v>8.2191465362689264</v>
      </c>
      <c r="DO18" s="88"/>
      <c r="DP18" s="87"/>
      <c r="DQ18" s="21">
        <v>143008</v>
      </c>
      <c r="DR18" s="21">
        <f>LN(DQ18/AI18/M19)</f>
        <v>0.38306529794832572</v>
      </c>
      <c r="DT18" s="21">
        <v>3807785</v>
      </c>
      <c r="DV18" s="20">
        <f>LN(DT18/AI18/M19)</f>
        <v>3.6649676594305767</v>
      </c>
      <c r="DW18" s="44">
        <f t="shared" si="50"/>
        <v>12.09897404041298</v>
      </c>
      <c r="DY18" s="40"/>
      <c r="DZ18" s="44"/>
      <c r="EA18" s="21">
        <v>463644</v>
      </c>
      <c r="EB18" s="87">
        <f t="shared" si="51"/>
        <v>0.31849718765370361</v>
      </c>
      <c r="EF18" s="28">
        <v>1455724</v>
      </c>
      <c r="EG18" s="98">
        <v>1542.913</v>
      </c>
      <c r="EH18" s="74">
        <f t="shared" si="52"/>
        <v>1542913</v>
      </c>
      <c r="EI18" s="28">
        <v>-71700</v>
      </c>
      <c r="EJ18" s="68">
        <f t="shared" si="53"/>
        <v>-4.9253842074459167E-2</v>
      </c>
      <c r="EK18" s="21">
        <f t="shared" si="54"/>
        <v>-2.9570427688361565</v>
      </c>
      <c r="EN18" s="100"/>
      <c r="EO18" s="87"/>
      <c r="EP18" s="99"/>
      <c r="EQ18" s="87"/>
      <c r="ER18" s="87"/>
      <c r="ES18" s="87"/>
      <c r="ET18" s="87"/>
      <c r="EU18" s="87"/>
      <c r="EV18" s="87"/>
      <c r="EW18" s="87"/>
      <c r="EX18" s="87"/>
      <c r="EY18" s="87"/>
      <c r="EZ18" s="101"/>
      <c r="FA18" s="87"/>
      <c r="FB18" s="87"/>
    </row>
    <row r="19" spans="1:158" x14ac:dyDescent="0.35">
      <c r="A19" s="22">
        <v>30864</v>
      </c>
      <c r="B19" s="43">
        <v>38.003999999999998</v>
      </c>
      <c r="C19" s="40">
        <v>4087.4</v>
      </c>
      <c r="D19" s="40">
        <v>838.9</v>
      </c>
      <c r="E19" s="40">
        <v>1185.8</v>
      </c>
      <c r="F19" s="43">
        <v>82.19</v>
      </c>
      <c r="G19" s="40">
        <v>342.1</v>
      </c>
      <c r="H19" s="40">
        <v>296.89506</v>
      </c>
      <c r="I19" s="40">
        <v>1453.1</v>
      </c>
      <c r="J19" s="40">
        <v>3183.5942399999999</v>
      </c>
      <c r="K19" s="40">
        <v>724.6</v>
      </c>
      <c r="L19" s="40">
        <v>1223.2635</v>
      </c>
      <c r="M19" s="21">
        <v>176440</v>
      </c>
      <c r="N19" s="21">
        <f>M19/M$51</f>
        <v>0.91502183315527985</v>
      </c>
      <c r="O19" s="21">
        <v>11.39</v>
      </c>
      <c r="P19" s="59"/>
      <c r="R19" s="40">
        <f>I20+K20</f>
        <v>2215.1</v>
      </c>
      <c r="S19" s="40">
        <f>D20+G20</f>
        <v>1185.5</v>
      </c>
      <c r="T19" s="40">
        <f t="shared" si="0"/>
        <v>3400.6</v>
      </c>
      <c r="U19" s="21">
        <f t="shared" si="1"/>
        <v>0.65138504969711231</v>
      </c>
      <c r="V19" s="21">
        <f t="shared" si="2"/>
        <v>0.34861495030288775</v>
      </c>
      <c r="W19" s="87">
        <f t="shared" si="24"/>
        <v>0.53519028486298592</v>
      </c>
      <c r="Y19" s="21">
        <f>K20/R19</f>
        <v>0.33082027899417632</v>
      </c>
      <c r="Z19" s="21">
        <f t="shared" si="3"/>
        <v>0.66917972100582368</v>
      </c>
      <c r="AA19" s="21">
        <f t="shared" si="25"/>
        <v>0.331778326115998</v>
      </c>
      <c r="AB19" s="21">
        <f t="shared" si="25"/>
        <v>0.668221673884002</v>
      </c>
      <c r="AD19" s="42">
        <f>100*(((L20)-(L19))/L19)</f>
        <v>0.76988727285658964</v>
      </c>
      <c r="AE19" s="42">
        <f>100*((J20-J19)/J19)</f>
        <v>1.1464249916471734</v>
      </c>
      <c r="AG19" s="21">
        <f t="shared" si="4"/>
        <v>1.0214979375872972</v>
      </c>
      <c r="AH19" s="21">
        <f t="shared" si="5"/>
        <v>3981.1791070829236</v>
      </c>
      <c r="AI19" s="42">
        <f t="shared" si="6"/>
        <v>0.55639295304727965</v>
      </c>
      <c r="AJ19" s="43">
        <f t="shared" si="26"/>
        <v>0.68651161572735875</v>
      </c>
      <c r="AK19" s="43">
        <f t="shared" si="7"/>
        <v>6111.8674874932012</v>
      </c>
      <c r="AL19" s="60"/>
      <c r="AN19" s="21">
        <f>D20/S19</f>
        <v>0.70156052298608185</v>
      </c>
      <c r="AO19" s="21">
        <f t="shared" si="8"/>
        <v>0.29843947701391815</v>
      </c>
      <c r="AP19" s="21">
        <f t="shared" si="27"/>
        <v>0.70594537580294769</v>
      </c>
      <c r="AQ19" s="21">
        <f t="shared" si="27"/>
        <v>0.29405462419705225</v>
      </c>
      <c r="AS19" s="43">
        <f>100*(((E20)-(E19))/E19)</f>
        <v>-1.2987012987012871</v>
      </c>
      <c r="AT19" s="43">
        <f>100*(((H20)-(H19))/H19)</f>
        <v>3.2458135207773435</v>
      </c>
      <c r="AV19" s="21">
        <f t="shared" si="9"/>
        <v>3.7634298698436375E-2</v>
      </c>
      <c r="AW19" s="21">
        <f t="shared" si="10"/>
        <v>1371.9224982632895</v>
      </c>
      <c r="AX19" s="21">
        <f t="shared" si="11"/>
        <v>0.86411586769713233</v>
      </c>
      <c r="AY19" s="21">
        <f t="shared" si="28"/>
        <v>0.34268171203729048</v>
      </c>
      <c r="AZ19" s="21">
        <f t="shared" si="12"/>
        <v>1.5530675990134331</v>
      </c>
      <c r="BB19" s="21">
        <f>LN(B20/AI19)</f>
        <v>4.2317564897830735</v>
      </c>
      <c r="BD19" s="21">
        <f>100*LN(F20/N20)</f>
        <v>450.14935816930233</v>
      </c>
      <c r="BE19" s="21">
        <f t="shared" si="13"/>
        <v>4.5014935816930235</v>
      </c>
      <c r="BF19" s="21">
        <f>(S19/AI19)/M20</f>
        <v>1.2040780648354833E-2</v>
      </c>
      <c r="BG19" s="21">
        <f>(C20/AI19)/M20</f>
        <v>4.2125973696428939E-2</v>
      </c>
      <c r="BH19" s="40">
        <f t="shared" si="14"/>
        <v>1185.5</v>
      </c>
      <c r="BI19" s="40">
        <f>C20</f>
        <v>4147.6000000000004</v>
      </c>
      <c r="BK19" s="21">
        <f>LN(AH19/M20)</f>
        <v>-3.7943230806185677</v>
      </c>
      <c r="BL19" s="57">
        <f>LN(AH19/N20)</f>
        <v>8.3752204262197125</v>
      </c>
      <c r="BM19" s="21">
        <f>LN((S19/AI19)/M20)</f>
        <v>-4.4194560033001231</v>
      </c>
      <c r="BN19" s="21">
        <f>LN((C20/AI19)/M20)</f>
        <v>-3.1670907761214599</v>
      </c>
      <c r="BO19" s="44">
        <f>LN((C20/AI19)/N20)</f>
        <v>9.0024527307168203</v>
      </c>
      <c r="BP19" s="21">
        <f t="shared" si="15"/>
        <v>6.8914155100246717</v>
      </c>
      <c r="BQ19" s="21">
        <f t="shared" si="16"/>
        <v>0.4402320712381857</v>
      </c>
      <c r="BR19" s="21">
        <f t="shared" si="17"/>
        <v>4.2317564897830735</v>
      </c>
      <c r="BS19" s="61">
        <f t="shared" si="18"/>
        <v>0.68651161572735875</v>
      </c>
      <c r="BT19" s="21">
        <f t="shared" si="19"/>
        <v>0.34268171203729048</v>
      </c>
      <c r="BU19" s="21">
        <f>O20/4</f>
        <v>2.31666675</v>
      </c>
      <c r="BV19" s="21">
        <f t="shared" si="20"/>
        <v>2.2902394031769151</v>
      </c>
      <c r="BW19" s="21">
        <f>LN(AW19/M20)</f>
        <v>-4.8596880745383082</v>
      </c>
      <c r="BX19" s="21">
        <f>LN(AW19/N20)</f>
        <v>7.3098554322999707</v>
      </c>
      <c r="BY19" s="21">
        <f>LN(AK19/M20)</f>
        <v>-3.3656687431821979</v>
      </c>
      <c r="CA19" s="21">
        <f t="shared" si="29"/>
        <v>0.72429202073798216</v>
      </c>
      <c r="CB19" s="21">
        <f t="shared" si="30"/>
        <v>-0.59822657126327172</v>
      </c>
      <c r="CC19" s="21">
        <f t="shared" si="30"/>
        <v>0.4835427588956609</v>
      </c>
      <c r="CD19" s="21">
        <f t="shared" si="21"/>
        <v>6.8914155100246717</v>
      </c>
      <c r="CE19" s="21">
        <f t="shared" si="31"/>
        <v>-0.34382990369006272</v>
      </c>
      <c r="CF19" s="21">
        <f t="shared" si="31"/>
        <v>9.1947200454711719E-2</v>
      </c>
      <c r="CG19" s="61">
        <f t="shared" si="22"/>
        <v>0.68651161572735875</v>
      </c>
      <c r="CH19" s="61">
        <f t="shared" si="22"/>
        <v>0.34268171203729048</v>
      </c>
      <c r="CI19" s="21">
        <f t="shared" si="23"/>
        <v>2.2902394031769151</v>
      </c>
      <c r="CM19" s="87">
        <f t="shared" si="32"/>
        <v>0.72429202073798216</v>
      </c>
      <c r="CN19" s="87">
        <f t="shared" si="32"/>
        <v>-0.59822657126327172</v>
      </c>
      <c r="CO19" s="87">
        <f t="shared" si="32"/>
        <v>0.4835427588956609</v>
      </c>
      <c r="CP19" s="87">
        <f t="shared" si="32"/>
        <v>6.8914155100246717</v>
      </c>
      <c r="CQ19" s="87">
        <f t="shared" si="33"/>
        <v>-0.34382990369006272</v>
      </c>
      <c r="CR19" s="87">
        <f t="shared" si="33"/>
        <v>9.1947200454711719E-2</v>
      </c>
      <c r="CS19" s="88">
        <f t="shared" si="34"/>
        <v>0.68651161572735875</v>
      </c>
      <c r="CT19" s="88">
        <f t="shared" si="34"/>
        <v>0.34268171203729048</v>
      </c>
      <c r="CU19" s="87">
        <f t="shared" si="34"/>
        <v>2.2902394031769151</v>
      </c>
      <c r="CV19" s="87">
        <f t="shared" si="35"/>
        <v>-0.25439666757316459</v>
      </c>
      <c r="CW19" s="21">
        <v>0.46500000000000002</v>
      </c>
      <c r="CX19" s="7">
        <v>0.907866666667</v>
      </c>
      <c r="CY19" s="7"/>
      <c r="CZ19" s="110">
        <f t="shared" si="36"/>
        <v>0.36543125265829102</v>
      </c>
      <c r="DA19" s="73">
        <f t="shared" si="37"/>
        <v>-0.76737542961677518</v>
      </c>
      <c r="DB19" s="88">
        <f t="shared" si="38"/>
        <v>0.21842130606675009</v>
      </c>
      <c r="DC19" s="88">
        <f t="shared" si="39"/>
        <v>-0.58533152484603423</v>
      </c>
      <c r="DD19" s="88">
        <f t="shared" si="40"/>
        <v>0.17644335257316079</v>
      </c>
      <c r="DE19" s="88">
        <f t="shared" si="41"/>
        <v>-0.12340577836328617</v>
      </c>
      <c r="DF19" s="88">
        <f t="shared" si="42"/>
        <v>2.0989967839103563E-2</v>
      </c>
      <c r="DG19" s="88">
        <f t="shared" si="43"/>
        <v>0.19743332041225911</v>
      </c>
      <c r="DH19" s="88">
        <f t="shared" si="44"/>
        <v>1.3137000214772865</v>
      </c>
      <c r="DI19" s="88">
        <f t="shared" si="45"/>
        <v>-0.94381878218989212</v>
      </c>
      <c r="DJ19" s="88">
        <f t="shared" si="46"/>
        <v>-0.11631578947368432</v>
      </c>
      <c r="DK19" s="89">
        <v>-0.1398556234121725</v>
      </c>
      <c r="DL19" s="87">
        <f t="shared" si="48"/>
        <v>-2.9703686506823779</v>
      </c>
      <c r="DM19" s="88">
        <f t="shared" si="47"/>
        <v>-1.0918203007518721</v>
      </c>
      <c r="DN19" s="88">
        <f t="shared" si="49"/>
        <v>-8.5983913035036501</v>
      </c>
      <c r="DO19" s="88"/>
      <c r="DP19" s="87"/>
      <c r="DQ19" s="21">
        <v>144258.29999999999</v>
      </c>
      <c r="DR19" s="21">
        <f>LN(DQ19/AI19/M20)</f>
        <v>0.38198481290425923</v>
      </c>
      <c r="DT19" s="21">
        <v>3668003</v>
      </c>
      <c r="DV19" s="20">
        <f>LN(DT19/AI19/M20)</f>
        <v>3.6177820214369807</v>
      </c>
      <c r="DW19" s="44">
        <f t="shared" si="50"/>
        <v>-4.7185637993595986</v>
      </c>
      <c r="DY19" s="40"/>
      <c r="DZ19" s="44"/>
      <c r="EA19" s="21">
        <v>477439</v>
      </c>
      <c r="EB19" s="87">
        <f t="shared" si="51"/>
        <v>0.3094400008295996</v>
      </c>
      <c r="EF19" s="28">
        <v>1542913</v>
      </c>
      <c r="EG19" s="98">
        <v>1553.28</v>
      </c>
      <c r="EH19" s="74">
        <f t="shared" si="52"/>
        <v>1553280</v>
      </c>
      <c r="EI19" s="28">
        <v>-76200</v>
      </c>
      <c r="EJ19" s="68">
        <f t="shared" si="53"/>
        <v>-4.9387100892921379E-2</v>
      </c>
      <c r="EK19" s="21">
        <f t="shared" si="54"/>
        <v>-2.9703686506823779</v>
      </c>
      <c r="EN19" s="100"/>
      <c r="EO19" s="87"/>
      <c r="EP19" s="99"/>
      <c r="EQ19" s="87"/>
      <c r="ER19" s="87"/>
      <c r="ES19" s="87"/>
      <c r="ET19" s="87"/>
      <c r="EU19" s="87"/>
      <c r="EV19" s="87"/>
      <c r="EW19" s="87"/>
      <c r="EX19" s="87"/>
      <c r="EY19" s="87"/>
      <c r="EZ19" s="101"/>
      <c r="FA19" s="87"/>
      <c r="FB19" s="87"/>
    </row>
    <row r="20" spans="1:158" x14ac:dyDescent="0.35">
      <c r="A20" s="22">
        <v>30956</v>
      </c>
      <c r="B20" s="43">
        <v>38.301000000000002</v>
      </c>
      <c r="C20" s="40">
        <v>4147.6000000000004</v>
      </c>
      <c r="D20" s="40">
        <v>831.7</v>
      </c>
      <c r="E20" s="40">
        <v>1170.4000000000001</v>
      </c>
      <c r="F20" s="43">
        <v>82.731999999999999</v>
      </c>
      <c r="G20" s="40">
        <v>353.8</v>
      </c>
      <c r="H20" s="40">
        <v>306.53172000000001</v>
      </c>
      <c r="I20" s="40">
        <v>1482.3</v>
      </c>
      <c r="J20" s="40">
        <v>3220.0917599999998</v>
      </c>
      <c r="K20" s="40">
        <v>732.8</v>
      </c>
      <c r="L20" s="40">
        <v>1232.6812500000001</v>
      </c>
      <c r="M20" s="21">
        <v>176956</v>
      </c>
      <c r="N20" s="21">
        <f>M20/M$51</f>
        <v>0.9176978208332901</v>
      </c>
      <c r="O20" s="21">
        <v>9.266667</v>
      </c>
      <c r="P20" s="59"/>
      <c r="R20" s="40">
        <f>I21+K21</f>
        <v>2275.9</v>
      </c>
      <c r="S20" s="40">
        <f>D21+G21</f>
        <v>1177.9000000000001</v>
      </c>
      <c r="T20" s="40">
        <f t="shared" si="0"/>
        <v>3453.8</v>
      </c>
      <c r="U20" s="21">
        <f t="shared" si="1"/>
        <v>0.65895535352365509</v>
      </c>
      <c r="V20" s="21">
        <f t="shared" si="2"/>
        <v>0.34104464647634491</v>
      </c>
      <c r="W20" s="87">
        <f t="shared" si="24"/>
        <v>0.51755349532053252</v>
      </c>
      <c r="Y20" s="21">
        <f>K21/R20</f>
        <v>0.32620062392899513</v>
      </c>
      <c r="Z20" s="21">
        <f t="shared" si="3"/>
        <v>0.67379937607100482</v>
      </c>
      <c r="AA20" s="21">
        <f t="shared" si="25"/>
        <v>0.32851045146158575</v>
      </c>
      <c r="AB20" s="21">
        <f t="shared" si="25"/>
        <v>0.67148954853841425</v>
      </c>
      <c r="AD20" s="42">
        <f>100*(((L21)-(L20))/L20)</f>
        <v>0.6104984561093928</v>
      </c>
      <c r="AE20" s="42">
        <f>100*((J21-J20)/J20)</f>
        <v>1.8147284100997423</v>
      </c>
      <c r="AG20" s="21">
        <f t="shared" si="4"/>
        <v>1.4191262842508079</v>
      </c>
      <c r="AH20" s="21">
        <f t="shared" si="5"/>
        <v>4037.6770662146387</v>
      </c>
      <c r="AI20" s="42">
        <f t="shared" si="6"/>
        <v>0.56366568268761486</v>
      </c>
      <c r="AJ20" s="43">
        <f t="shared" si="26"/>
        <v>1.2986519848128042</v>
      </c>
      <c r="AK20" s="43">
        <f t="shared" si="7"/>
        <v>6127.3909448095783</v>
      </c>
      <c r="AL20" s="60"/>
      <c r="AN20" s="21">
        <f>D21/S20</f>
        <v>0.68757959079718134</v>
      </c>
      <c r="AO20" s="21">
        <f t="shared" si="8"/>
        <v>0.31242040920281866</v>
      </c>
      <c r="AP20" s="21">
        <f t="shared" si="27"/>
        <v>0.69457005689163154</v>
      </c>
      <c r="AQ20" s="21">
        <f t="shared" si="27"/>
        <v>0.30542994310836841</v>
      </c>
      <c r="AS20" s="43">
        <f>100*(((E21)-(E20))/E20)</f>
        <v>-2.7426520847573594</v>
      </c>
      <c r="AT20" s="43">
        <f>100*(((H21)-(H20))/H20)</f>
        <v>3.4741690028033623</v>
      </c>
      <c r="AV20" s="21">
        <f t="shared" si="9"/>
        <v>-0.84384877366878319</v>
      </c>
      <c r="AW20" s="21">
        <f t="shared" si="10"/>
        <v>1360.3455470860085</v>
      </c>
      <c r="AX20" s="21">
        <f t="shared" si="11"/>
        <v>0.86588293873065969</v>
      </c>
      <c r="AY20" s="21">
        <f t="shared" si="28"/>
        <v>0.20428588060301678</v>
      </c>
      <c r="AZ20" s="21">
        <f t="shared" si="12"/>
        <v>1.5361640158791332</v>
      </c>
      <c r="BB20" s="21">
        <f>LN(B21/AI20)</f>
        <v>4.2317142110578496</v>
      </c>
      <c r="BD20" s="21">
        <f>100*LN(F21/N21)</f>
        <v>450.72275709169514</v>
      </c>
      <c r="BE20" s="21">
        <f t="shared" si="13"/>
        <v>4.5072275709169514</v>
      </c>
      <c r="BF20" s="21">
        <f>(S20/AI20)/M21</f>
        <v>1.1780734894888715E-2</v>
      </c>
      <c r="BG20" s="21">
        <f>(C21/AI20)/M21</f>
        <v>4.2376240554922721E-2</v>
      </c>
      <c r="BH20" s="40">
        <f t="shared" si="14"/>
        <v>1177.9000000000001</v>
      </c>
      <c r="BI20" s="40">
        <f>C21</f>
        <v>4237</v>
      </c>
      <c r="BK20" s="21">
        <f>LN(AH20/M21)</f>
        <v>-3.7826473311543425</v>
      </c>
      <c r="BL20" s="57">
        <f>LN(AH20/N21)</f>
        <v>8.3868961756839369</v>
      </c>
      <c r="BM20" s="21">
        <f>LN((S20/AI20)/M21)</f>
        <v>-4.4412897177394717</v>
      </c>
      <c r="BN20" s="21">
        <f>LN((C21/AI20)/M21)</f>
        <v>-3.1611674380776509</v>
      </c>
      <c r="BO20" s="44">
        <f>LN((C21/AI20)/N21)</f>
        <v>9.0083760687606276</v>
      </c>
      <c r="BP20" s="21">
        <f t="shared" si="15"/>
        <v>7.4648144324174837</v>
      </c>
      <c r="BQ20" s="21">
        <f t="shared" si="16"/>
        <v>0.42928841019608766</v>
      </c>
      <c r="BR20" s="21">
        <f t="shared" si="17"/>
        <v>4.2317142110578496</v>
      </c>
      <c r="BS20" s="61">
        <f t="shared" si="18"/>
        <v>1.2986519848128042</v>
      </c>
      <c r="BT20" s="21">
        <f t="shared" si="19"/>
        <v>0.20428588060301678</v>
      </c>
      <c r="BU20" s="21">
        <f>O21/4</f>
        <v>2.1191667500000002</v>
      </c>
      <c r="BV20" s="21">
        <f t="shared" si="20"/>
        <v>2.0970246833688697</v>
      </c>
      <c r="BW20" s="21">
        <f>LN(AW20/M21)</f>
        <v>-4.8705781279355591</v>
      </c>
      <c r="BX20" s="21">
        <f>LN(AW20/N21)</f>
        <v>7.2989653789027198</v>
      </c>
      <c r="BY20" s="21">
        <f>LN(AK20/M21)</f>
        <v>-3.3655478355536408</v>
      </c>
      <c r="CA20" s="21">
        <f t="shared" si="29"/>
        <v>1.1675749464225227</v>
      </c>
      <c r="CB20" s="21">
        <f t="shared" si="30"/>
        <v>-2.1833714439348562</v>
      </c>
      <c r="CC20" s="21">
        <f t="shared" si="30"/>
        <v>0.59233380438090677</v>
      </c>
      <c r="CD20" s="21">
        <f t="shared" si="21"/>
        <v>7.4648144324174837</v>
      </c>
      <c r="CE20" s="21">
        <f t="shared" si="31"/>
        <v>-1.0943661042098041</v>
      </c>
      <c r="CF20" s="21">
        <f t="shared" si="31"/>
        <v>-4.2278725223887648E-3</v>
      </c>
      <c r="CG20" s="61">
        <f t="shared" si="22"/>
        <v>1.2986519848128042</v>
      </c>
      <c r="CH20" s="61">
        <f t="shared" si="22"/>
        <v>0.20428588060301678</v>
      </c>
      <c r="CI20" s="21">
        <f t="shared" si="23"/>
        <v>2.0970246833688697</v>
      </c>
      <c r="CM20" s="87">
        <f t="shared" si="32"/>
        <v>1.1675749464225227</v>
      </c>
      <c r="CN20" s="87">
        <f t="shared" si="32"/>
        <v>-2.1833714439348562</v>
      </c>
      <c r="CO20" s="87">
        <f t="shared" si="32"/>
        <v>0.59233380438090677</v>
      </c>
      <c r="CP20" s="87">
        <f t="shared" si="32"/>
        <v>7.4648144324174837</v>
      </c>
      <c r="CQ20" s="87">
        <f t="shared" si="33"/>
        <v>-1.0943661042098041</v>
      </c>
      <c r="CR20" s="87">
        <f t="shared" si="33"/>
        <v>-4.2278725223887648E-3</v>
      </c>
      <c r="CS20" s="88">
        <f t="shared" si="34"/>
        <v>1.2986519848128042</v>
      </c>
      <c r="CT20" s="88">
        <f t="shared" si="34"/>
        <v>0.20428588060301678</v>
      </c>
      <c r="CU20" s="87">
        <f t="shared" si="34"/>
        <v>2.0970246833688697</v>
      </c>
      <c r="CV20" s="87">
        <f t="shared" si="35"/>
        <v>-1.0890053397250909</v>
      </c>
      <c r="CW20" s="21">
        <v>0.45250000000000001</v>
      </c>
      <c r="CX20" s="7">
        <v>0.93063333333300002</v>
      </c>
      <c r="CY20" s="7"/>
      <c r="CZ20" s="110">
        <f t="shared" si="36"/>
        <v>0.80871417834283155</v>
      </c>
      <c r="DA20" s="73">
        <f t="shared" si="37"/>
        <v>-2.3525203022883598</v>
      </c>
      <c r="DB20" s="88">
        <f t="shared" si="38"/>
        <v>0.32721235155199596</v>
      </c>
      <c r="DC20" s="88">
        <f t="shared" si="39"/>
        <v>-1.1932602453222252E-2</v>
      </c>
      <c r="DD20" s="88">
        <f t="shared" si="40"/>
        <v>-0.57409284794658055</v>
      </c>
      <c r="DE20" s="88">
        <f t="shared" si="41"/>
        <v>-0.21958085134038666</v>
      </c>
      <c r="DF20" s="88">
        <f t="shared" si="42"/>
        <v>0.63313033692454901</v>
      </c>
      <c r="DG20" s="88">
        <f t="shared" si="43"/>
        <v>5.9037488977985414E-2</v>
      </c>
      <c r="DH20" s="88">
        <f t="shared" si="44"/>
        <v>1.1204853016692411</v>
      </c>
      <c r="DI20" s="88">
        <f t="shared" si="45"/>
        <v>-1.7784274543418186</v>
      </c>
      <c r="DJ20" s="88">
        <f t="shared" si="46"/>
        <v>-0.12881578947368433</v>
      </c>
      <c r="DK20" s="89">
        <v>3.4540467866567952</v>
      </c>
      <c r="DL20" s="87">
        <f t="shared" si="48"/>
        <v>-3.6327092412419084</v>
      </c>
      <c r="DM20" s="88">
        <f t="shared" si="47"/>
        <v>-1.0690536340858721</v>
      </c>
      <c r="DN20" s="88">
        <f t="shared" si="49"/>
        <v>0.20513996154131053</v>
      </c>
      <c r="DO20" s="88"/>
      <c r="DP20" s="87"/>
      <c r="DQ20" s="21">
        <v>152519.4</v>
      </c>
      <c r="DR20" s="21">
        <f>LN(DQ20/AI20/M21)</f>
        <v>0.422268891349245</v>
      </c>
      <c r="DT20" s="21">
        <v>3880249</v>
      </c>
      <c r="DV20" s="20">
        <f>LN(DT20/AI20/M21)</f>
        <v>3.6586316960938343</v>
      </c>
      <c r="DW20" s="44">
        <f t="shared" si="50"/>
        <v>4.084967465685363</v>
      </c>
      <c r="DY20" s="40"/>
      <c r="DZ20" s="44"/>
      <c r="EA20" s="21">
        <v>495058</v>
      </c>
      <c r="EB20" s="87">
        <f t="shared" si="51"/>
        <v>0.31871781005356409</v>
      </c>
      <c r="EF20" s="28">
        <v>1553280</v>
      </c>
      <c r="EG20" s="98">
        <v>1671.0840000000001</v>
      </c>
      <c r="EH20" s="74">
        <f t="shared" si="52"/>
        <v>1671084</v>
      </c>
      <c r="EI20" s="28">
        <v>-87000</v>
      </c>
      <c r="EJ20" s="68">
        <f t="shared" si="53"/>
        <v>-5.6010506798516685E-2</v>
      </c>
      <c r="EK20" s="21">
        <f t="shared" si="54"/>
        <v>-3.6327092412419084</v>
      </c>
      <c r="EN20" s="100"/>
      <c r="EO20" s="87"/>
      <c r="EP20" s="99"/>
      <c r="EQ20" s="87"/>
      <c r="ER20" s="87"/>
      <c r="ES20" s="87"/>
      <c r="ET20" s="87"/>
      <c r="EU20" s="87"/>
      <c r="EV20" s="87"/>
      <c r="EW20" s="87"/>
      <c r="EX20" s="87"/>
      <c r="EY20" s="87"/>
      <c r="EZ20" s="101"/>
      <c r="FA20" s="87"/>
      <c r="FB20" s="87"/>
    </row>
    <row r="21" spans="1:158" x14ac:dyDescent="0.35">
      <c r="A21" s="22">
        <v>31048</v>
      </c>
      <c r="B21" s="43">
        <v>38.799999999999997</v>
      </c>
      <c r="C21" s="40">
        <v>4237</v>
      </c>
      <c r="D21" s="40">
        <v>809.9</v>
      </c>
      <c r="E21" s="40">
        <v>1138.3</v>
      </c>
      <c r="F21" s="43">
        <v>83.409000000000006</v>
      </c>
      <c r="G21" s="40">
        <v>368</v>
      </c>
      <c r="H21" s="40">
        <v>317.18115</v>
      </c>
      <c r="I21" s="40">
        <v>1533.5</v>
      </c>
      <c r="J21" s="40">
        <v>3278.5276800000006</v>
      </c>
      <c r="K21" s="40">
        <v>742.4</v>
      </c>
      <c r="L21" s="40">
        <v>1240.2067500000001</v>
      </c>
      <c r="M21" s="21">
        <v>177384</v>
      </c>
      <c r="N21" s="21">
        <f>M21/M$51</f>
        <v>0.91991743851970165</v>
      </c>
      <c r="O21" s="21">
        <v>8.4766670000000008</v>
      </c>
      <c r="P21" s="59"/>
      <c r="R21" s="40">
        <f>I22+K22</f>
        <v>2318</v>
      </c>
      <c r="S21" s="40">
        <f>D22+G22</f>
        <v>1200.3</v>
      </c>
      <c r="T21" s="40">
        <f t="shared" si="0"/>
        <v>3518.3</v>
      </c>
      <c r="U21" s="21">
        <f t="shared" si="1"/>
        <v>0.65884091748855977</v>
      </c>
      <c r="V21" s="21">
        <f t="shared" si="2"/>
        <v>0.34115908251144017</v>
      </c>
      <c r="W21" s="87">
        <f t="shared" si="24"/>
        <v>0.51781708369283863</v>
      </c>
      <c r="Y21" s="21">
        <f>K22/R21</f>
        <v>0.32476272648835203</v>
      </c>
      <c r="Z21" s="21">
        <f t="shared" si="3"/>
        <v>0.67523727351164797</v>
      </c>
      <c r="AA21" s="21">
        <f t="shared" si="25"/>
        <v>0.32548167520867355</v>
      </c>
      <c r="AB21" s="21">
        <f t="shared" si="25"/>
        <v>0.67451832479132645</v>
      </c>
      <c r="AD21" s="42">
        <f>100*(((L22)-(L21))/L21)</f>
        <v>0.78041423335262738</v>
      </c>
      <c r="AE21" s="42">
        <f>100*((J22-J21)/J21)</f>
        <v>0.955065293211105</v>
      </c>
      <c r="AG21" s="21">
        <f t="shared" si="4"/>
        <v>0.89821957367139738</v>
      </c>
      <c r="AH21" s="21">
        <f t="shared" si="5"/>
        <v>4073.9442719450199</v>
      </c>
      <c r="AI21" s="42">
        <f t="shared" si="6"/>
        <v>0.56898176441999271</v>
      </c>
      <c r="AJ21" s="43">
        <f t="shared" si="26"/>
        <v>0.93870705882381777</v>
      </c>
      <c r="AK21" s="43">
        <f t="shared" si="7"/>
        <v>6183.5022139707353</v>
      </c>
      <c r="AL21" s="60"/>
      <c r="AN21" s="21">
        <f>D22/S21</f>
        <v>0.68899441806215111</v>
      </c>
      <c r="AO21" s="21">
        <f t="shared" si="8"/>
        <v>0.31100558193784889</v>
      </c>
      <c r="AP21" s="21">
        <f t="shared" si="27"/>
        <v>0.68828700442966628</v>
      </c>
      <c r="AQ21" s="21">
        <f t="shared" si="27"/>
        <v>0.31171299557033377</v>
      </c>
      <c r="AS21" s="43">
        <f>100*(((E22)-(E21))/E21)</f>
        <v>1.7042958798207934</v>
      </c>
      <c r="AT21" s="43">
        <f>100*(((H22)-(H21))/H21)</f>
        <v>1.1901306240928771</v>
      </c>
      <c r="AV21" s="21">
        <f t="shared" si="9"/>
        <v>1.5440238877396579</v>
      </c>
      <c r="AW21" s="21">
        <f t="shared" si="10"/>
        <v>1381.3496072888192</v>
      </c>
      <c r="AX21" s="21">
        <f t="shared" si="11"/>
        <v>0.86893281300150649</v>
      </c>
      <c r="AY21" s="21">
        <f t="shared" si="28"/>
        <v>0.35160822235926203</v>
      </c>
      <c r="AZ21" s="21">
        <f t="shared" si="12"/>
        <v>1.5271716377189648</v>
      </c>
      <c r="BB21" s="21">
        <f>LN(B22/AI21)</f>
        <v>4.2317414493585703</v>
      </c>
      <c r="BD21" s="21">
        <f>100*LN(F22/N22)</f>
        <v>451.13559126126671</v>
      </c>
      <c r="BE21" s="21">
        <f t="shared" si="13"/>
        <v>4.5113559126126672</v>
      </c>
      <c r="BF21" s="21">
        <f>(S21/AI21)/M22</f>
        <v>1.1864847057777125E-2</v>
      </c>
      <c r="BG21" s="21">
        <f>(C22/AI21)/M22</f>
        <v>4.2527810961155148E-2</v>
      </c>
      <c r="BH21" s="40">
        <f t="shared" si="14"/>
        <v>1200.3</v>
      </c>
      <c r="BI21" s="40">
        <f>C22</f>
        <v>4302.3</v>
      </c>
      <c r="BK21" s="21">
        <f>LN(AH21/M22)</f>
        <v>-3.7760420600090812</v>
      </c>
      <c r="BL21" s="57">
        <f>LN(AH21/N22)</f>
        <v>8.3935014468291982</v>
      </c>
      <c r="BM21" s="21">
        <f>LN((S21/AI21)/M22)</f>
        <v>-4.4341752793774791</v>
      </c>
      <c r="BN21" s="21">
        <f>LN((C22/AI21)/M22)</f>
        <v>-3.1575970415055017</v>
      </c>
      <c r="BO21" s="44">
        <f>LN((C22/AI21)/N22)</f>
        <v>9.0119464653327768</v>
      </c>
      <c r="BP21" s="21">
        <f t="shared" si="15"/>
        <v>7.8776486019890513</v>
      </c>
      <c r="BQ21" s="21">
        <f t="shared" si="16"/>
        <v>0.42341742183144215</v>
      </c>
      <c r="BR21" s="21">
        <f t="shared" si="17"/>
        <v>4.2317414493585703</v>
      </c>
      <c r="BS21" s="61">
        <f t="shared" si="18"/>
        <v>0.93870705882381777</v>
      </c>
      <c r="BT21" s="21">
        <f t="shared" si="19"/>
        <v>0.35160822235926203</v>
      </c>
      <c r="BU21" s="21">
        <f>O22/4</f>
        <v>1.9808332500000001</v>
      </c>
      <c r="BV21" s="21">
        <f t="shared" si="20"/>
        <v>1.9614700325287158</v>
      </c>
      <c r="BW21" s="21">
        <f>LN(AW21/M22)</f>
        <v>-4.8575927012089215</v>
      </c>
      <c r="BX21" s="21">
        <f>LN(AW21/N22)</f>
        <v>7.3119508056293583</v>
      </c>
      <c r="BY21" s="21">
        <f>LN(AK21/M22)</f>
        <v>-3.3587688865221987</v>
      </c>
      <c r="CA21" s="21">
        <f t="shared" si="29"/>
        <v>0.66052711452613266</v>
      </c>
      <c r="CB21" s="21">
        <f t="shared" si="30"/>
        <v>0.71144383619925478</v>
      </c>
      <c r="CC21" s="21">
        <f t="shared" si="30"/>
        <v>0.35703965721491926</v>
      </c>
      <c r="CD21" s="21">
        <f t="shared" si="21"/>
        <v>7.8776486019890513</v>
      </c>
      <c r="CE21" s="21">
        <f t="shared" si="31"/>
        <v>-0.58709883646455019</v>
      </c>
      <c r="CF21" s="21">
        <f t="shared" si="31"/>
        <v>2.7238300720711095E-3</v>
      </c>
      <c r="CG21" s="61">
        <f t="shared" si="22"/>
        <v>0.93870705882381777</v>
      </c>
      <c r="CH21" s="61">
        <f t="shared" si="22"/>
        <v>0.35160822235926203</v>
      </c>
      <c r="CI21" s="21">
        <f t="shared" si="23"/>
        <v>1.9614700325287158</v>
      </c>
      <c r="CM21" s="87">
        <f t="shared" si="32"/>
        <v>0.66052711452613266</v>
      </c>
      <c r="CN21" s="87">
        <f t="shared" si="32"/>
        <v>0.71144383619925478</v>
      </c>
      <c r="CO21" s="87">
        <f t="shared" si="32"/>
        <v>0.35703965721491926</v>
      </c>
      <c r="CP21" s="87">
        <f t="shared" si="32"/>
        <v>7.8776486019890513</v>
      </c>
      <c r="CQ21" s="87">
        <f t="shared" si="33"/>
        <v>-0.58709883646455019</v>
      </c>
      <c r="CR21" s="87">
        <f t="shared" si="33"/>
        <v>2.7238300720711095E-3</v>
      </c>
      <c r="CS21" s="88">
        <f t="shared" si="34"/>
        <v>0.93870705882381777</v>
      </c>
      <c r="CT21" s="88">
        <f t="shared" si="34"/>
        <v>0.35160822235926203</v>
      </c>
      <c r="CU21" s="87">
        <f t="shared" si="34"/>
        <v>1.9614700325287158</v>
      </c>
      <c r="CV21" s="87">
        <f t="shared" si="35"/>
        <v>1.2985426726637606</v>
      </c>
      <c r="CW21" s="21">
        <v>0.55249999999999999</v>
      </c>
      <c r="CX21" s="7">
        <v>1.0922000000000001</v>
      </c>
      <c r="CY21" s="7"/>
      <c r="CZ21" s="110">
        <f t="shared" si="36"/>
        <v>0.30166634644644152</v>
      </c>
      <c r="DA21" s="73">
        <f t="shared" si="37"/>
        <v>0.54229497784575131</v>
      </c>
      <c r="DB21" s="88">
        <f t="shared" si="38"/>
        <v>9.1918204386008451E-2</v>
      </c>
      <c r="DC21" s="88">
        <f t="shared" si="39"/>
        <v>0.40090156711834535</v>
      </c>
      <c r="DD21" s="88">
        <f t="shared" si="40"/>
        <v>-6.6825580201326673E-2</v>
      </c>
      <c r="DE21" s="88">
        <f t="shared" si="41"/>
        <v>-0.21262914874592678</v>
      </c>
      <c r="DF21" s="88">
        <f t="shared" si="42"/>
        <v>0.27318541093556259</v>
      </c>
      <c r="DG21" s="88">
        <f t="shared" si="43"/>
        <v>0.20635983073423067</v>
      </c>
      <c r="DH21" s="88">
        <f t="shared" si="44"/>
        <v>0.98493065082908726</v>
      </c>
      <c r="DI21" s="88">
        <f t="shared" si="45"/>
        <v>0.60912055804703302</v>
      </c>
      <c r="DJ21" s="88">
        <f t="shared" si="46"/>
        <v>-2.881578947368435E-2</v>
      </c>
      <c r="DK21" s="89">
        <v>-1.8456200529567481</v>
      </c>
      <c r="DL21" s="87">
        <f t="shared" si="48"/>
        <v>-2.2205563068057903</v>
      </c>
      <c r="DM21" s="88">
        <f t="shared" si="47"/>
        <v>-0.90748696741887214</v>
      </c>
      <c r="DN21" s="88">
        <f t="shared" si="49"/>
        <v>0.49927024297145994</v>
      </c>
      <c r="DO21" s="88"/>
      <c r="DP21" s="87"/>
      <c r="DQ21" s="21">
        <v>161833.4</v>
      </c>
      <c r="DR21" s="21">
        <f>LN(DQ21/AI21/M22)</f>
        <v>0.46982060608299109</v>
      </c>
      <c r="DT21" s="21">
        <v>4101752</v>
      </c>
      <c r="DV21" s="20">
        <f>LN(DT21/AI21/M22)</f>
        <v>3.7024226735649894</v>
      </c>
      <c r="DW21" s="44">
        <f t="shared" si="50"/>
        <v>4.3790977471155124</v>
      </c>
      <c r="DY21" s="40"/>
      <c r="DZ21" s="44"/>
      <c r="EA21" s="21">
        <v>513558</v>
      </c>
      <c r="EB21" s="87">
        <f t="shared" si="51"/>
        <v>0.30732027833430275</v>
      </c>
      <c r="EF21" s="28">
        <v>1671084</v>
      </c>
      <c r="EG21" s="98">
        <v>1743.624</v>
      </c>
      <c r="EH21" s="74">
        <f t="shared" si="52"/>
        <v>1743624</v>
      </c>
      <c r="EI21" s="28">
        <v>-70000</v>
      </c>
      <c r="EJ21" s="68">
        <f t="shared" si="53"/>
        <v>-4.1888977454155506E-2</v>
      </c>
      <c r="EK21" s="21">
        <f t="shared" si="54"/>
        <v>-2.2205563068057903</v>
      </c>
      <c r="EN21" s="100"/>
      <c r="EO21" s="87"/>
      <c r="EP21" s="99"/>
      <c r="EQ21" s="87"/>
      <c r="ER21" s="87"/>
      <c r="ES21" s="87"/>
      <c r="ET21" s="87"/>
      <c r="EU21" s="87"/>
      <c r="EV21" s="87"/>
      <c r="EW21" s="87"/>
      <c r="EX21" s="87"/>
      <c r="EY21" s="87"/>
      <c r="EZ21" s="101"/>
      <c r="FA21" s="87"/>
      <c r="FB21" s="87"/>
    </row>
    <row r="22" spans="1:158" x14ac:dyDescent="0.35">
      <c r="A22" s="22">
        <v>31138</v>
      </c>
      <c r="B22" s="43">
        <v>39.167000000000002</v>
      </c>
      <c r="C22" s="40">
        <v>4302.3</v>
      </c>
      <c r="D22" s="40">
        <v>827</v>
      </c>
      <c r="E22" s="40">
        <v>1157.7</v>
      </c>
      <c r="F22" s="43">
        <v>83.95</v>
      </c>
      <c r="G22" s="40">
        <v>373.3</v>
      </c>
      <c r="H22" s="40">
        <v>320.95601999999997</v>
      </c>
      <c r="I22" s="40">
        <v>1565.2</v>
      </c>
      <c r="J22" s="40">
        <v>3309.8397599999998</v>
      </c>
      <c r="K22" s="40">
        <v>752.8</v>
      </c>
      <c r="L22" s="40">
        <v>1249.8855000000001</v>
      </c>
      <c r="M22" s="21">
        <v>177799</v>
      </c>
      <c r="N22" s="21">
        <f>M22/M$51</f>
        <v>0.92206963791189989</v>
      </c>
      <c r="O22" s="21">
        <v>7.9233330000000004</v>
      </c>
      <c r="P22" s="59"/>
      <c r="R22" s="40">
        <f>I23+K23</f>
        <v>2368.3000000000002</v>
      </c>
      <c r="S22" s="40">
        <f>D23+G23</f>
        <v>1218.7</v>
      </c>
      <c r="T22" s="40">
        <f t="shared" si="0"/>
        <v>3587</v>
      </c>
      <c r="U22" s="21">
        <f t="shared" si="1"/>
        <v>0.66024533035963207</v>
      </c>
      <c r="V22" s="21">
        <f t="shared" si="2"/>
        <v>0.33975466964036799</v>
      </c>
      <c r="W22" s="87">
        <f t="shared" si="24"/>
        <v>0.51458852341341887</v>
      </c>
      <c r="Y22" s="21">
        <f>K23/R22</f>
        <v>0.32111641261664481</v>
      </c>
      <c r="Z22" s="21">
        <f t="shared" si="3"/>
        <v>0.67888358738335519</v>
      </c>
      <c r="AA22" s="21">
        <f t="shared" si="25"/>
        <v>0.32293956955249842</v>
      </c>
      <c r="AB22" s="21">
        <f t="shared" si="25"/>
        <v>0.67706043044750164</v>
      </c>
      <c r="AD22" s="42">
        <f>100*(((L23)-(L22))/L22)</f>
        <v>0.82135523613963646</v>
      </c>
      <c r="AE22" s="42">
        <f>100*((J23-J22)/J22)</f>
        <v>1.3838953943800618</v>
      </c>
      <c r="AG22" s="21">
        <f t="shared" si="4"/>
        <v>1.2022289178219046</v>
      </c>
      <c r="AH22" s="21">
        <f t="shared" si="5"/>
        <v>4122.9224080782924</v>
      </c>
      <c r="AI22" s="42">
        <f t="shared" si="6"/>
        <v>0.57442264626655259</v>
      </c>
      <c r="AJ22" s="43">
        <f t="shared" si="26"/>
        <v>0.95170577665980582</v>
      </c>
      <c r="AK22" s="43">
        <f t="shared" si="7"/>
        <v>6244.5309621993974</v>
      </c>
      <c r="AL22" s="60"/>
      <c r="AN22" s="21">
        <f>D23/S22</f>
        <v>0.67465331911052762</v>
      </c>
      <c r="AO22" s="21">
        <f t="shared" si="8"/>
        <v>0.32534668088947238</v>
      </c>
      <c r="AP22" s="21">
        <f t="shared" si="27"/>
        <v>0.68182386858633937</v>
      </c>
      <c r="AQ22" s="21">
        <f t="shared" si="27"/>
        <v>0.31817613141366063</v>
      </c>
      <c r="AS22" s="43">
        <f>100*(((E23)-(E22))/E22)</f>
        <v>-0.68238749244191854</v>
      </c>
      <c r="AT22" s="43">
        <f>100*(((H23)-(H22))/H22)</f>
        <v>6.4002039905654478</v>
      </c>
      <c r="AV22" s="21">
        <f t="shared" si="9"/>
        <v>1.5711240660047068</v>
      </c>
      <c r="AW22" s="21">
        <f t="shared" si="10"/>
        <v>1403.0523234045954</v>
      </c>
      <c r="AX22" s="21">
        <f t="shared" si="11"/>
        <v>0.86860623775081114</v>
      </c>
      <c r="AY22" s="21">
        <f t="shared" si="28"/>
        <v>-3.759055134898992E-2</v>
      </c>
      <c r="AZ22" s="21">
        <f t="shared" si="12"/>
        <v>1.5121378716460752</v>
      </c>
      <c r="BB22" s="21">
        <f>LN(B23/AI22)</f>
        <v>4.237049990373805</v>
      </c>
      <c r="BD22" s="21">
        <f>100*LN(F23/N23)</f>
        <v>451.14618443924826</v>
      </c>
      <c r="BE22" s="21">
        <f t="shared" si="13"/>
        <v>4.5114618443924828</v>
      </c>
      <c r="BF22" s="21">
        <f>(S22/AI22)/M23</f>
        <v>1.1901564284911091E-2</v>
      </c>
      <c r="BG22" s="21">
        <f>(C23/AI22)/M23</f>
        <v>4.2916726353056767E-2</v>
      </c>
      <c r="BH22" s="40">
        <f t="shared" si="14"/>
        <v>1218.7</v>
      </c>
      <c r="BI22" s="40">
        <f>C23</f>
        <v>4394.6000000000004</v>
      </c>
      <c r="BK22" s="21">
        <f>LN(AH22/M23)</f>
        <v>-3.7666977536510098</v>
      </c>
      <c r="BL22" s="57">
        <f>LN(AH22/N23)</f>
        <v>8.40284575318727</v>
      </c>
      <c r="BM22" s="21">
        <f>LN((S22/AI22)/M23)</f>
        <v>-4.4310854349902407</v>
      </c>
      <c r="BN22" s="21">
        <f>LN((C23/AI22)/M23)</f>
        <v>-3.1484936373565309</v>
      </c>
      <c r="BO22" s="44">
        <f>LN((C23/AI22)/N23)</f>
        <v>9.0210498694817485</v>
      </c>
      <c r="BP22" s="21">
        <f t="shared" si="15"/>
        <v>7.8882417799705991</v>
      </c>
      <c r="BQ22" s="21">
        <f t="shared" si="16"/>
        <v>0.41352445855135422</v>
      </c>
      <c r="BR22" s="21">
        <f t="shared" si="17"/>
        <v>4.237049990373805</v>
      </c>
      <c r="BS22" s="61">
        <f t="shared" si="18"/>
        <v>0.95170577665980582</v>
      </c>
      <c r="BT22" s="21">
        <f t="shared" si="19"/>
        <v>-3.759055134898992E-2</v>
      </c>
      <c r="BU22" s="21">
        <f>O23/4</f>
        <v>1.9750000000000001</v>
      </c>
      <c r="BV22" s="21">
        <f t="shared" si="20"/>
        <v>1.9557499215530718</v>
      </c>
      <c r="BW22" s="21">
        <f>LN(AW22/M23)</f>
        <v>-4.8446098935415947</v>
      </c>
      <c r="BX22" s="21">
        <f>LN(AW22/N23)</f>
        <v>7.3249336132966842</v>
      </c>
      <c r="BY22" s="21">
        <f>LN(AK22/M23)</f>
        <v>-3.3515539532874152</v>
      </c>
      <c r="CA22" s="21">
        <f t="shared" si="29"/>
        <v>0.93443063580713748</v>
      </c>
      <c r="CB22" s="21">
        <f t="shared" si="30"/>
        <v>0.30898443872384718</v>
      </c>
      <c r="CC22" s="21">
        <f t="shared" si="30"/>
        <v>0.91034041489708173</v>
      </c>
      <c r="CD22" s="21">
        <f t="shared" si="21"/>
        <v>7.8882417799705991</v>
      </c>
      <c r="CE22" s="21">
        <f t="shared" si="31"/>
        <v>-0.98929632800879297</v>
      </c>
      <c r="CF22" s="21">
        <f t="shared" si="31"/>
        <v>0.53085410152347023</v>
      </c>
      <c r="CG22" s="61">
        <f t="shared" si="22"/>
        <v>0.95170577665980582</v>
      </c>
      <c r="CH22" s="61">
        <f t="shared" si="22"/>
        <v>-3.759055134898992E-2</v>
      </c>
      <c r="CI22" s="21">
        <f t="shared" si="23"/>
        <v>1.9557499215530718</v>
      </c>
      <c r="CM22" s="87">
        <f t="shared" si="32"/>
        <v>0.93443063580713748</v>
      </c>
      <c r="CN22" s="87">
        <f t="shared" si="32"/>
        <v>0.30898443872384718</v>
      </c>
      <c r="CO22" s="87">
        <f t="shared" si="32"/>
        <v>0.91034041489708173</v>
      </c>
      <c r="CP22" s="87">
        <f t="shared" si="32"/>
        <v>7.8882417799705991</v>
      </c>
      <c r="CQ22" s="87">
        <f t="shared" si="33"/>
        <v>-0.98929632800879297</v>
      </c>
      <c r="CR22" s="87">
        <f t="shared" si="33"/>
        <v>0.53085410152347023</v>
      </c>
      <c r="CS22" s="88">
        <f t="shared" si="34"/>
        <v>0.95170577665980582</v>
      </c>
      <c r="CT22" s="88">
        <f t="shared" si="34"/>
        <v>-3.759055134898992E-2</v>
      </c>
      <c r="CU22" s="87">
        <f t="shared" si="34"/>
        <v>1.9557499215530718</v>
      </c>
      <c r="CV22" s="87">
        <f t="shared" si="35"/>
        <v>1.2982807667326846</v>
      </c>
      <c r="CW22" s="21">
        <v>0.53249999999999997</v>
      </c>
      <c r="CX22" s="7">
        <v>1.1166</v>
      </c>
      <c r="CY22" s="7"/>
      <c r="CZ22" s="110">
        <f t="shared" si="36"/>
        <v>0.57556986772744634</v>
      </c>
      <c r="DA22" s="73">
        <f t="shared" si="37"/>
        <v>0.13983558037034369</v>
      </c>
      <c r="DB22" s="88">
        <f t="shared" si="38"/>
        <v>0.64521896206817098</v>
      </c>
      <c r="DC22" s="88">
        <f t="shared" si="39"/>
        <v>0.41149474509989314</v>
      </c>
      <c r="DD22" s="88">
        <f t="shared" si="40"/>
        <v>-0.46902307174556945</v>
      </c>
      <c r="DE22" s="88">
        <f t="shared" si="41"/>
        <v>0.31550112270547237</v>
      </c>
      <c r="DF22" s="88">
        <f t="shared" si="42"/>
        <v>0.28618412877155064</v>
      </c>
      <c r="DG22" s="88">
        <f t="shared" si="43"/>
        <v>-0.18283894297402128</v>
      </c>
      <c r="DH22" s="88">
        <f t="shared" si="44"/>
        <v>0.97921053985344331</v>
      </c>
      <c r="DI22" s="88">
        <f t="shared" si="45"/>
        <v>0.60885865211595702</v>
      </c>
      <c r="DJ22" s="88">
        <f t="shared" si="46"/>
        <v>-4.8815789473684368E-2</v>
      </c>
      <c r="DK22" s="89">
        <v>1.6404600242688381</v>
      </c>
      <c r="DL22" s="87">
        <f t="shared" si="48"/>
        <v>-2.5051000831862238</v>
      </c>
      <c r="DM22" s="88">
        <f t="shared" si="47"/>
        <v>-0.88308696741887216</v>
      </c>
      <c r="DN22" s="88">
        <f t="shared" si="49"/>
        <v>-6.3972830115499049</v>
      </c>
      <c r="DO22" s="88"/>
      <c r="DP22" s="87"/>
      <c r="DQ22" s="21">
        <v>164075.4</v>
      </c>
      <c r="DR22" s="21">
        <f>LN(DQ22/AI22/M23)</f>
        <v>0.4714559264287469</v>
      </c>
      <c r="DT22" s="21">
        <v>4048567</v>
      </c>
      <c r="DV22" s="20">
        <f>LN(DT22/AI22/M23)</f>
        <v>3.6772481184909309</v>
      </c>
      <c r="DW22" s="44">
        <f t="shared" si="50"/>
        <v>-2.5174555074058524</v>
      </c>
      <c r="DY22" s="40"/>
      <c r="DZ22" s="44"/>
      <c r="EA22" s="21">
        <v>535693</v>
      </c>
      <c r="EB22" s="87">
        <f t="shared" si="51"/>
        <v>0.30722965501736615</v>
      </c>
      <c r="EF22" s="28">
        <v>1743624</v>
      </c>
      <c r="EG22" s="98">
        <v>1641.75</v>
      </c>
      <c r="EH22" s="74">
        <f t="shared" si="52"/>
        <v>1641750</v>
      </c>
      <c r="EI22" s="28">
        <v>-78000</v>
      </c>
      <c r="EJ22" s="68">
        <f t="shared" si="53"/>
        <v>-4.4734415217959837E-2</v>
      </c>
      <c r="EK22" s="21">
        <f t="shared" si="54"/>
        <v>-2.5051000831862238</v>
      </c>
      <c r="EN22" s="100"/>
      <c r="EO22" s="87"/>
      <c r="EP22" s="99"/>
      <c r="EQ22" s="87"/>
      <c r="ER22" s="87"/>
      <c r="ES22" s="87"/>
      <c r="ET22" s="87"/>
      <c r="EU22" s="87"/>
      <c r="EV22" s="87"/>
      <c r="EW22" s="87"/>
      <c r="EX22" s="87"/>
      <c r="EY22" s="87"/>
      <c r="EZ22" s="101"/>
      <c r="FA22" s="87"/>
      <c r="FB22" s="87"/>
    </row>
    <row r="23" spans="1:158" x14ac:dyDescent="0.35">
      <c r="A23" s="22">
        <v>31229</v>
      </c>
      <c r="B23" s="43">
        <v>39.752000000000002</v>
      </c>
      <c r="C23" s="40">
        <v>4394.6000000000004</v>
      </c>
      <c r="D23" s="40">
        <v>822.2</v>
      </c>
      <c r="E23" s="40">
        <v>1149.8</v>
      </c>
      <c r="F23" s="43">
        <v>84.177999999999997</v>
      </c>
      <c r="G23" s="40">
        <v>396.5</v>
      </c>
      <c r="H23" s="40">
        <v>341.49786</v>
      </c>
      <c r="I23" s="40">
        <v>1607.8</v>
      </c>
      <c r="J23" s="40">
        <v>3355.6444799999999</v>
      </c>
      <c r="K23" s="40">
        <v>760.5</v>
      </c>
      <c r="L23" s="40">
        <v>1260.1515000000002</v>
      </c>
      <c r="M23" s="21">
        <v>178263</v>
      </c>
      <c r="N23" s="21">
        <f>M23/M$51</f>
        <v>0.92447595241305636</v>
      </c>
      <c r="O23" s="21">
        <v>7.9</v>
      </c>
      <c r="P23" s="59"/>
      <c r="R23" s="40">
        <f>I24+K24</f>
        <v>2407.1</v>
      </c>
      <c r="S23" s="40">
        <f>D24+G24</f>
        <v>1243.3</v>
      </c>
      <c r="T23" s="40">
        <f t="shared" si="0"/>
        <v>3650.3999999999996</v>
      </c>
      <c r="U23" s="21">
        <f t="shared" si="1"/>
        <v>0.6594071882533421</v>
      </c>
      <c r="V23" s="21">
        <f t="shared" si="2"/>
        <v>0.3405928117466579</v>
      </c>
      <c r="W23" s="87">
        <f t="shared" si="24"/>
        <v>0.51651364712724857</v>
      </c>
      <c r="Y23" s="21">
        <f>K24/R23</f>
        <v>0.32125794524531592</v>
      </c>
      <c r="Z23" s="21">
        <f t="shared" si="3"/>
        <v>0.67874205475468408</v>
      </c>
      <c r="AA23" s="21">
        <f t="shared" si="25"/>
        <v>0.32118717893098037</v>
      </c>
      <c r="AB23" s="21">
        <f t="shared" si="25"/>
        <v>0.67881282106901963</v>
      </c>
      <c r="AD23" s="42">
        <f>100*(((L24)-(L23))/L23)</f>
        <v>0.89233318374813186</v>
      </c>
      <c r="AE23" s="42">
        <f>100*((J24-J23)/J23)</f>
        <v>0.86773912354386962</v>
      </c>
      <c r="AG23" s="21">
        <f t="shared" si="4"/>
        <v>0.87563842035933526</v>
      </c>
      <c r="AH23" s="21">
        <f t="shared" si="5"/>
        <v>4159.0243007250301</v>
      </c>
      <c r="AI23" s="42">
        <f t="shared" si="6"/>
        <v>0.57876555315639233</v>
      </c>
      <c r="AJ23" s="43">
        <f t="shared" si="26"/>
        <v>0.7532035835350781</v>
      </c>
      <c r="AK23" s="43">
        <f t="shared" si="7"/>
        <v>6307.2171107833701</v>
      </c>
      <c r="AL23" s="60"/>
      <c r="AN23" s="21">
        <f>D24/S23</f>
        <v>0.69130539692753157</v>
      </c>
      <c r="AO23" s="21">
        <f t="shared" si="8"/>
        <v>0.30869460307246843</v>
      </c>
      <c r="AP23" s="21">
        <f t="shared" si="27"/>
        <v>0.68297935801902954</v>
      </c>
      <c r="AQ23" s="21">
        <f t="shared" si="27"/>
        <v>0.31702064198097041</v>
      </c>
      <c r="AS23" s="43">
        <f>100*(((E24)-(E23))/E23)</f>
        <v>3.687597843103156</v>
      </c>
      <c r="AT23" s="43">
        <f>100*(((H24)-(H23))/H23)</f>
        <v>-3.4419747169133124</v>
      </c>
      <c r="AV23" s="21">
        <f t="shared" si="9"/>
        <v>1.4273761730768242</v>
      </c>
      <c r="AW23" s="21">
        <f t="shared" si="10"/>
        <v>1423.0791579646734</v>
      </c>
      <c r="AX23" s="21">
        <f t="shared" si="11"/>
        <v>0.87366889820675997</v>
      </c>
      <c r="AY23" s="21">
        <f t="shared" si="28"/>
        <v>0.58115674160148234</v>
      </c>
      <c r="AZ23" s="21">
        <f t="shared" si="12"/>
        <v>1.509538522882131</v>
      </c>
      <c r="BB23" s="21">
        <f>LN(B24/AI23)</f>
        <v>4.2484313424112568</v>
      </c>
      <c r="BD23" s="21">
        <f>100*LN(F24/N24)</f>
        <v>451.33387028510236</v>
      </c>
      <c r="BE23" s="21">
        <f t="shared" si="13"/>
        <v>4.5133387028510237</v>
      </c>
      <c r="BF23" s="21">
        <f>(S23/AI23)/M24</f>
        <v>1.2016517369012361E-2</v>
      </c>
      <c r="BG23" s="21">
        <f>(C24/AI23)/M24</f>
        <v>4.3039293409433729E-2</v>
      </c>
      <c r="BH23" s="40">
        <f t="shared" si="14"/>
        <v>1243.3</v>
      </c>
      <c r="BI23" s="40">
        <f>C24</f>
        <v>4453.1000000000004</v>
      </c>
      <c r="BK23" s="21">
        <f>LN(AH23/M24)</f>
        <v>-3.7608195597583034</v>
      </c>
      <c r="BL23" s="57">
        <f>LN(AH23/N24)</f>
        <v>8.4087239470799755</v>
      </c>
      <c r="BM23" s="21">
        <f>LN((S23/AI23)/M24)</f>
        <v>-4.4214731282118072</v>
      </c>
      <c r="BN23" s="21">
        <f>LN((C24/AI23)/M24)</f>
        <v>-3.14564178033043</v>
      </c>
      <c r="BO23" s="44">
        <f>LN((C24/AI23)/N24)</f>
        <v>9.0239017265078498</v>
      </c>
      <c r="BP23" s="21">
        <f t="shared" si="15"/>
        <v>8.0759276258247041</v>
      </c>
      <c r="BQ23" s="21">
        <f t="shared" si="16"/>
        <v>0.41180399013201824</v>
      </c>
      <c r="BR23" s="21">
        <f t="shared" si="17"/>
        <v>4.2484313424112568</v>
      </c>
      <c r="BS23" s="61">
        <f t="shared" si="18"/>
        <v>0.7532035835350781</v>
      </c>
      <c r="BT23" s="21">
        <f t="shared" si="19"/>
        <v>0.58115674160148234</v>
      </c>
      <c r="BU23" s="21">
        <f>O24/4</f>
        <v>2.0258332499999998</v>
      </c>
      <c r="BV23" s="21">
        <f t="shared" si="20"/>
        <v>2.0055862386330352</v>
      </c>
      <c r="BW23" s="21">
        <f>LN(AW23/M24)</f>
        <v>-4.8332771183438261</v>
      </c>
      <c r="BX23" s="21">
        <f>LN(AW23/N24)</f>
        <v>7.3362663884944537</v>
      </c>
      <c r="BY23" s="21">
        <f>LN(AK23/M24)</f>
        <v>-3.3444055125575063</v>
      </c>
      <c r="CA23" s="21">
        <f t="shared" si="29"/>
        <v>0.58781938927063848</v>
      </c>
      <c r="CB23" s="21">
        <f t="shared" si="30"/>
        <v>0.96123067784334992</v>
      </c>
      <c r="CC23" s="21">
        <f t="shared" si="30"/>
        <v>0.28518570261009124</v>
      </c>
      <c r="CD23" s="21">
        <f t="shared" si="21"/>
        <v>8.0759276258247041</v>
      </c>
      <c r="CE23" s="21">
        <f t="shared" si="31"/>
        <v>-0.17204684193359854</v>
      </c>
      <c r="CF23" s="21">
        <f t="shared" si="31"/>
        <v>1.138135203745172</v>
      </c>
      <c r="CG23" s="61">
        <f t="shared" si="22"/>
        <v>0.7532035835350781</v>
      </c>
      <c r="CH23" s="61">
        <f t="shared" si="22"/>
        <v>0.58115674160148234</v>
      </c>
      <c r="CI23" s="21">
        <f t="shared" si="23"/>
        <v>2.0055862386330352</v>
      </c>
      <c r="CM23" s="87">
        <f t="shared" si="32"/>
        <v>0.58781938927063848</v>
      </c>
      <c r="CN23" s="87">
        <f t="shared" si="32"/>
        <v>0.96123067784334992</v>
      </c>
      <c r="CO23" s="87">
        <f t="shared" si="32"/>
        <v>0.28518570261009124</v>
      </c>
      <c r="CP23" s="87">
        <f t="shared" si="32"/>
        <v>8.0759276258247041</v>
      </c>
      <c r="CQ23" s="87">
        <f t="shared" si="33"/>
        <v>-0.17204684193359854</v>
      </c>
      <c r="CR23" s="87">
        <f t="shared" si="33"/>
        <v>1.138135203745172</v>
      </c>
      <c r="CS23" s="88">
        <f t="shared" si="34"/>
        <v>0.7532035835350781</v>
      </c>
      <c r="CT23" s="88">
        <f t="shared" si="34"/>
        <v>0.58115674160148234</v>
      </c>
      <c r="CU23" s="87">
        <f t="shared" si="34"/>
        <v>2.0055862386330352</v>
      </c>
      <c r="CV23" s="87">
        <f t="shared" si="35"/>
        <v>1.1332775197768541</v>
      </c>
      <c r="CW23" s="21">
        <v>0.55500000000000005</v>
      </c>
      <c r="CX23" s="7">
        <v>1.3029999999999999</v>
      </c>
      <c r="CY23" s="7"/>
      <c r="CZ23" s="110">
        <f t="shared" si="36"/>
        <v>0.22895862119094734</v>
      </c>
      <c r="DA23" s="73">
        <f t="shared" si="37"/>
        <v>0.79208181948984646</v>
      </c>
      <c r="DB23" s="88">
        <f t="shared" si="38"/>
        <v>2.0064249781180432E-2</v>
      </c>
      <c r="DC23" s="88">
        <f t="shared" si="39"/>
        <v>0.59918059095399823</v>
      </c>
      <c r="DD23" s="88">
        <f t="shared" si="40"/>
        <v>0.34822641432962498</v>
      </c>
      <c r="DE23" s="88">
        <f t="shared" si="41"/>
        <v>0.9227822249271741</v>
      </c>
      <c r="DF23" s="88">
        <f t="shared" si="42"/>
        <v>8.7681935646822917E-2</v>
      </c>
      <c r="DG23" s="88">
        <f t="shared" si="43"/>
        <v>0.435908349976451</v>
      </c>
      <c r="DH23" s="88">
        <f t="shared" si="44"/>
        <v>1.0290468569334066</v>
      </c>
      <c r="DI23" s="88">
        <f t="shared" si="45"/>
        <v>0.44385540516012656</v>
      </c>
      <c r="DJ23" s="88">
        <f t="shared" si="46"/>
        <v>-2.6315789473684292E-2</v>
      </c>
      <c r="DK23" s="89">
        <v>-2.0367583078955263</v>
      </c>
      <c r="DL23" s="87">
        <f t="shared" si="48"/>
        <v>-4.3054517698568153</v>
      </c>
      <c r="DM23" s="88">
        <f t="shared" si="47"/>
        <v>-0.69668696741887226</v>
      </c>
      <c r="DN23" s="88">
        <f t="shared" si="49"/>
        <v>14.587616392378386</v>
      </c>
      <c r="DO23" s="88"/>
      <c r="DP23" s="87"/>
      <c r="DQ23" s="21">
        <v>163889.70000000001</v>
      </c>
      <c r="DR23" s="21">
        <f>LN(DQ23/AI23/M24)</f>
        <v>0.45995137738943426</v>
      </c>
      <c r="DT23" s="21">
        <v>4920497</v>
      </c>
      <c r="DV23" s="20">
        <f>LN(DT23/AI23/M24)</f>
        <v>3.8619225574561553</v>
      </c>
      <c r="DW23" s="44">
        <f t="shared" si="50"/>
        <v>18.46744389652244</v>
      </c>
      <c r="DY23" s="40"/>
      <c r="DZ23" s="44"/>
      <c r="EA23" s="21">
        <v>554766</v>
      </c>
      <c r="EB23" s="87">
        <f t="shared" si="51"/>
        <v>0.33791137505710372</v>
      </c>
      <c r="EF23" s="28">
        <v>1641750</v>
      </c>
      <c r="EG23" s="98">
        <v>1916.9079999999999</v>
      </c>
      <c r="EH23" s="74">
        <f t="shared" si="52"/>
        <v>1916908</v>
      </c>
      <c r="EI23" s="28">
        <v>-103000</v>
      </c>
      <c r="EJ23" s="68">
        <f t="shared" si="53"/>
        <v>-6.2737932084665757E-2</v>
      </c>
      <c r="EK23" s="21">
        <f t="shared" si="54"/>
        <v>-4.3054517698568153</v>
      </c>
      <c r="EN23" s="100"/>
      <c r="EO23" s="87"/>
      <c r="EP23" s="99"/>
      <c r="EQ23" s="87"/>
      <c r="ER23" s="87"/>
      <c r="ES23" s="87"/>
      <c r="ET23" s="87"/>
      <c r="EU23" s="87"/>
      <c r="EV23" s="87"/>
      <c r="EW23" s="87"/>
      <c r="EX23" s="87"/>
      <c r="EY23" s="87"/>
      <c r="EZ23" s="101"/>
      <c r="FA23" s="87"/>
      <c r="FB23" s="87"/>
    </row>
    <row r="24" spans="1:158" x14ac:dyDescent="0.35">
      <c r="A24" s="22">
        <v>31321</v>
      </c>
      <c r="B24" s="43">
        <v>40.511000000000003</v>
      </c>
      <c r="C24" s="40">
        <v>4453.1000000000004</v>
      </c>
      <c r="D24" s="40">
        <v>859.5</v>
      </c>
      <c r="E24" s="40">
        <v>1192.2</v>
      </c>
      <c r="F24" s="43">
        <v>84.575999999999993</v>
      </c>
      <c r="G24" s="40">
        <v>383.8</v>
      </c>
      <c r="H24" s="40">
        <v>329.74358999999998</v>
      </c>
      <c r="I24" s="40">
        <v>1633.8</v>
      </c>
      <c r="J24" s="40">
        <v>3384.7627200000002</v>
      </c>
      <c r="K24" s="40">
        <v>773.3</v>
      </c>
      <c r="L24" s="40">
        <v>1271.39625</v>
      </c>
      <c r="M24" s="21">
        <v>178770</v>
      </c>
      <c r="N24" s="21">
        <f>M24/M$51</f>
        <v>0.92710526588738029</v>
      </c>
      <c r="O24" s="21">
        <v>8.1033329999999992</v>
      </c>
      <c r="P24" s="59"/>
      <c r="R24" s="40">
        <f>I25+K25</f>
        <v>2443.1999999999998</v>
      </c>
      <c r="S24" s="40">
        <f>D25+G25</f>
        <v>1255.0999999999999</v>
      </c>
      <c r="T24" s="40">
        <f t="shared" si="0"/>
        <v>3698.2999999999997</v>
      </c>
      <c r="U24" s="21">
        <f t="shared" si="1"/>
        <v>0.66062785604196528</v>
      </c>
      <c r="V24" s="21">
        <f t="shared" si="2"/>
        <v>0.33937214395803478</v>
      </c>
      <c r="W24" s="87">
        <f t="shared" si="24"/>
        <v>0.51371152586771451</v>
      </c>
      <c r="Y24" s="21">
        <f>K25/R24</f>
        <v>0.31896692861820564</v>
      </c>
      <c r="Z24" s="21">
        <f t="shared" si="3"/>
        <v>0.68103307138179436</v>
      </c>
      <c r="AA24" s="21">
        <f t="shared" si="25"/>
        <v>0.32011243693176078</v>
      </c>
      <c r="AB24" s="21">
        <f t="shared" si="25"/>
        <v>0.67988756306823928</v>
      </c>
      <c r="AD24" s="42">
        <f>100*(((L25)-(L24))/L24)</f>
        <v>1.2676417757249097</v>
      </c>
      <c r="AE24" s="42">
        <f>100*((J25-J24)/J24)</f>
        <v>0.37121420434457669</v>
      </c>
      <c r="AG24" s="21">
        <f t="shared" si="4"/>
        <v>0.65817181875195496</v>
      </c>
      <c r="AH24" s="21">
        <f t="shared" si="5"/>
        <v>4186.3978266074482</v>
      </c>
      <c r="AI24" s="42">
        <f t="shared" si="6"/>
        <v>0.58360435419485868</v>
      </c>
      <c r="AJ24" s="43">
        <f t="shared" si="26"/>
        <v>0.83257988004317163</v>
      </c>
      <c r="AK24" s="43">
        <f t="shared" si="7"/>
        <v>6336.9986420032437</v>
      </c>
      <c r="AL24" s="60"/>
      <c r="AN24" s="21">
        <f>D25/S24</f>
        <v>0.68799298860648561</v>
      </c>
      <c r="AO24" s="21">
        <f t="shared" si="8"/>
        <v>0.31200701139351439</v>
      </c>
      <c r="AP24" s="21">
        <f t="shared" si="27"/>
        <v>0.68964919276700853</v>
      </c>
      <c r="AQ24" s="21">
        <f t="shared" si="27"/>
        <v>0.31035080723299141</v>
      </c>
      <c r="AS24" s="43">
        <f>100*(((E25)-(E24))/E24)</f>
        <v>-2.5163563160539717E-2</v>
      </c>
      <c r="AT24" s="43">
        <f>100*(((H25)-(H24))/H24)</f>
        <v>2.0413861570440202</v>
      </c>
      <c r="AV24" s="21">
        <f t="shared" si="9"/>
        <v>0.61619181069205797</v>
      </c>
      <c r="AW24" s="21">
        <f t="shared" si="10"/>
        <v>1431.8480551957173</v>
      </c>
      <c r="AX24" s="21">
        <f t="shared" si="11"/>
        <v>0.87655948928773875</v>
      </c>
      <c r="AY24" s="21">
        <f t="shared" si="28"/>
        <v>0.33031045888425314</v>
      </c>
      <c r="AZ24" s="21">
        <f t="shared" si="12"/>
        <v>1.5019755815513771</v>
      </c>
      <c r="BB24" s="21">
        <f>LN(B25/AI24)</f>
        <v>4.2547347512008296</v>
      </c>
      <c r="BD24" s="21">
        <f>100*LN(F25/N25)</f>
        <v>450.68970815990548</v>
      </c>
      <c r="BE24" s="21">
        <f t="shared" si="13"/>
        <v>4.506897081599055</v>
      </c>
      <c r="BF24" s="21">
        <f>(S24/AI24)/M25</f>
        <v>1.1969726806900406E-2</v>
      </c>
      <c r="BG24" s="21">
        <f>(C25/AI24)/M25</f>
        <v>4.3071370550557174E-2</v>
      </c>
      <c r="BH24" s="40">
        <f t="shared" si="14"/>
        <v>1255.0999999999999</v>
      </c>
      <c r="BI24" s="40">
        <f>C25</f>
        <v>4516.3</v>
      </c>
      <c r="BK24" s="21">
        <f>LN(AH24/M25)</f>
        <v>-3.7592811780242466</v>
      </c>
      <c r="BL24" s="57">
        <f>LN(AH24/N25)</f>
        <v>8.4102623288140332</v>
      </c>
      <c r="BM24" s="21">
        <f>LN((S24/AI24)/M25)</f>
        <v>-4.4253745828222142</v>
      </c>
      <c r="BN24" s="21">
        <f>LN((C25/AI24)/M25)</f>
        <v>-3.1448967589560257</v>
      </c>
      <c r="BO24" s="44">
        <f>LN((C25/AI24)/N25)</f>
        <v>9.0246467478822527</v>
      </c>
      <c r="BP24" s="21">
        <f t="shared" si="15"/>
        <v>7.4317655006278187</v>
      </c>
      <c r="BQ24" s="21">
        <f t="shared" si="16"/>
        <v>0.40678129592042905</v>
      </c>
      <c r="BR24" s="21">
        <f t="shared" si="17"/>
        <v>4.2547347512008296</v>
      </c>
      <c r="BS24" s="61">
        <f t="shared" si="18"/>
        <v>0.83257988004317163</v>
      </c>
      <c r="BT24" s="21">
        <f t="shared" si="19"/>
        <v>0.33031045888425314</v>
      </c>
      <c r="BU24" s="21">
        <f>O25/4</f>
        <v>1.9566667499999999</v>
      </c>
      <c r="BV24" s="21">
        <f t="shared" si="20"/>
        <v>1.9377701243577048</v>
      </c>
      <c r="BW24" s="21">
        <f>LN(AW24/M25)</f>
        <v>-4.8321558787426433</v>
      </c>
      <c r="BX24" s="21">
        <f>LN(AW24/N25)</f>
        <v>7.3373876280956365</v>
      </c>
      <c r="BY24" s="21">
        <f>LN(AK24/M25)</f>
        <v>-3.3447165788995976</v>
      </c>
      <c r="CA24" s="21">
        <f t="shared" si="29"/>
        <v>0.15383817340568484</v>
      </c>
      <c r="CB24" s="21">
        <f t="shared" si="30"/>
        <v>-0.39014546104070291</v>
      </c>
      <c r="CC24" s="21">
        <f t="shared" si="30"/>
        <v>7.4502137440424221E-2</v>
      </c>
      <c r="CD24" s="21">
        <f t="shared" si="21"/>
        <v>7.4317655006278187</v>
      </c>
      <c r="CE24" s="21">
        <f t="shared" si="31"/>
        <v>-0.50226942115891848</v>
      </c>
      <c r="CF24" s="21">
        <f t="shared" si="31"/>
        <v>0.63034087895728064</v>
      </c>
      <c r="CG24" s="61">
        <f t="shared" si="22"/>
        <v>0.83257988004317163</v>
      </c>
      <c r="CH24" s="61">
        <f t="shared" si="22"/>
        <v>0.33031045888425314</v>
      </c>
      <c r="CI24" s="21">
        <f t="shared" si="23"/>
        <v>1.9377701243577048</v>
      </c>
      <c r="CM24" s="87">
        <f t="shared" si="32"/>
        <v>0.15383817340568484</v>
      </c>
      <c r="CN24" s="87">
        <f t="shared" si="32"/>
        <v>-0.39014546104070291</v>
      </c>
      <c r="CO24" s="87">
        <f t="shared" si="32"/>
        <v>7.4502137440424221E-2</v>
      </c>
      <c r="CP24" s="87">
        <f t="shared" si="32"/>
        <v>7.4317655006278187</v>
      </c>
      <c r="CQ24" s="87">
        <f t="shared" si="33"/>
        <v>-0.50226942115891848</v>
      </c>
      <c r="CR24" s="87">
        <f t="shared" si="33"/>
        <v>0.63034087895728064</v>
      </c>
      <c r="CS24" s="88">
        <f t="shared" si="34"/>
        <v>0.83257988004317163</v>
      </c>
      <c r="CT24" s="88">
        <f t="shared" si="34"/>
        <v>0.33031045888425314</v>
      </c>
      <c r="CU24" s="87">
        <f t="shared" si="34"/>
        <v>1.9377701243577048</v>
      </c>
      <c r="CV24" s="87">
        <f t="shared" si="35"/>
        <v>0.11212396011828218</v>
      </c>
      <c r="CW24" s="21">
        <v>0.61499999999999999</v>
      </c>
      <c r="CX24" s="7">
        <v>1.6658999999999999</v>
      </c>
      <c r="CY24" s="7"/>
      <c r="CZ24" s="110">
        <f t="shared" si="36"/>
        <v>-0.2050225946740063</v>
      </c>
      <c r="DA24" s="73">
        <f t="shared" si="37"/>
        <v>-0.55929431939420637</v>
      </c>
      <c r="DB24" s="88">
        <f t="shared" si="38"/>
        <v>-0.19061931538848659</v>
      </c>
      <c r="DC24" s="88">
        <f t="shared" si="39"/>
        <v>-4.49815342428872E-2</v>
      </c>
      <c r="DD24" s="88">
        <f t="shared" si="40"/>
        <v>1.8003835104305033E-2</v>
      </c>
      <c r="DE24" s="88">
        <f t="shared" si="41"/>
        <v>0.41498790013928277</v>
      </c>
      <c r="DF24" s="88">
        <f t="shared" si="42"/>
        <v>0.16705823215491644</v>
      </c>
      <c r="DG24" s="88">
        <f t="shared" si="43"/>
        <v>0.18506206725922178</v>
      </c>
      <c r="DH24" s="88">
        <f t="shared" si="44"/>
        <v>0.96123074265807629</v>
      </c>
      <c r="DI24" s="88">
        <f t="shared" si="45"/>
        <v>-0.57729815449844535</v>
      </c>
      <c r="DJ24" s="88">
        <f t="shared" si="46"/>
        <v>3.368421052631565E-2</v>
      </c>
      <c r="DK24" s="89">
        <v>2.7037528612437529</v>
      </c>
      <c r="DL24" s="87">
        <f t="shared" si="48"/>
        <v>-1.1773494344003161</v>
      </c>
      <c r="DM24" s="88">
        <f t="shared" si="47"/>
        <v>-0.33378696741887226</v>
      </c>
      <c r="DN24" s="88">
        <f t="shared" si="49"/>
        <v>6.1000887650688105</v>
      </c>
      <c r="DO24" s="88"/>
      <c r="DP24" s="87"/>
      <c r="DQ24" s="21">
        <v>168682.4</v>
      </c>
      <c r="DR24" s="21">
        <f>LN(DQ24/AI24/M25)</f>
        <v>0.4754278233949219</v>
      </c>
      <c r="DT24" s="21">
        <v>5509954</v>
      </c>
      <c r="DV24" s="20">
        <f>LN(DT24/AI24/M25)</f>
        <v>3.9617217201482839</v>
      </c>
      <c r="DW24" s="44">
        <f t="shared" si="50"/>
        <v>9.9799162692128629</v>
      </c>
      <c r="DY24" s="40"/>
      <c r="DZ24" s="44"/>
      <c r="EA24" s="21">
        <v>578234</v>
      </c>
      <c r="EB24" s="87">
        <f t="shared" si="51"/>
        <v>0.30164932276353379</v>
      </c>
      <c r="EF24" s="28">
        <v>1916908</v>
      </c>
      <c r="EG24" s="98">
        <v>2136.797</v>
      </c>
      <c r="EH24" s="74">
        <f t="shared" si="52"/>
        <v>2136797</v>
      </c>
      <c r="EI24" s="28">
        <v>-60300</v>
      </c>
      <c r="EJ24" s="68">
        <f t="shared" si="53"/>
        <v>-3.1456908730100763E-2</v>
      </c>
      <c r="EK24" s="21">
        <f t="shared" si="54"/>
        <v>-1.1773494344003161</v>
      </c>
      <c r="EN24" s="100"/>
      <c r="EO24" s="87"/>
      <c r="EP24" s="99"/>
      <c r="EQ24" s="87"/>
      <c r="ER24" s="87"/>
      <c r="ES24" s="87"/>
      <c r="ET24" s="87"/>
      <c r="EU24" s="87"/>
      <c r="EV24" s="87"/>
      <c r="EW24" s="87"/>
      <c r="EX24" s="87"/>
      <c r="EY24" s="87"/>
      <c r="EZ24" s="101"/>
      <c r="FA24" s="87"/>
      <c r="FB24" s="87"/>
    </row>
    <row r="25" spans="1:158" x14ac:dyDescent="0.35">
      <c r="A25" s="22">
        <v>31413</v>
      </c>
      <c r="B25" s="43">
        <v>41.107999999999997</v>
      </c>
      <c r="C25" s="40">
        <v>4516.3</v>
      </c>
      <c r="D25" s="40">
        <v>863.5</v>
      </c>
      <c r="E25" s="40">
        <v>1191.9000000000001</v>
      </c>
      <c r="F25" s="43">
        <v>84.456000000000003</v>
      </c>
      <c r="G25" s="40">
        <v>391.6</v>
      </c>
      <c r="H25" s="40">
        <v>336.47492999999997</v>
      </c>
      <c r="I25" s="40">
        <v>1663.9</v>
      </c>
      <c r="J25" s="40">
        <v>3397.32744</v>
      </c>
      <c r="K25" s="40">
        <v>779.3</v>
      </c>
      <c r="L25" s="40">
        <v>1287.5129999999999</v>
      </c>
      <c r="M25" s="21">
        <v>179670</v>
      </c>
      <c r="N25" s="21">
        <f>M25/M$51</f>
        <v>0.93177268625600285</v>
      </c>
      <c r="O25" s="21">
        <v>7.8266669999999996</v>
      </c>
      <c r="P25" s="59"/>
      <c r="R25" s="40">
        <f>I26+K26</f>
        <v>2455.8000000000002</v>
      </c>
      <c r="S25" s="40">
        <f>D26+G26</f>
        <v>1262.5</v>
      </c>
      <c r="T25" s="40">
        <f t="shared" si="0"/>
        <v>3718.3</v>
      </c>
      <c r="U25" s="21">
        <f t="shared" si="1"/>
        <v>0.66046311486431974</v>
      </c>
      <c r="V25" s="21">
        <f t="shared" si="2"/>
        <v>0.33953688513568026</v>
      </c>
      <c r="W25" s="87">
        <f t="shared" si="24"/>
        <v>0.51408909520319246</v>
      </c>
      <c r="Y25" s="21">
        <f>K26/R25</f>
        <v>0.31252544995520803</v>
      </c>
      <c r="Z25" s="21">
        <f t="shared" si="3"/>
        <v>0.68747455004479197</v>
      </c>
      <c r="AA25" s="21">
        <f t="shared" si="25"/>
        <v>0.31574618928670684</v>
      </c>
      <c r="AB25" s="21">
        <f t="shared" si="25"/>
        <v>0.68425381071329316</v>
      </c>
      <c r="AD25" s="42">
        <f>100*(((L26)-(L25))/L25)</f>
        <v>0.8902628555983545</v>
      </c>
      <c r="AE25" s="42">
        <f>100*((J26-J25)/J25)</f>
        <v>0.65553881376827883</v>
      </c>
      <c r="AG25" s="21">
        <f t="shared" si="4"/>
        <v>0.72965203551009883</v>
      </c>
      <c r="AH25" s="21">
        <f t="shared" si="5"/>
        <v>4216.94396356384</v>
      </c>
      <c r="AI25" s="42">
        <f t="shared" si="6"/>
        <v>0.5823648645130548</v>
      </c>
      <c r="AJ25" s="43">
        <f t="shared" si="26"/>
        <v>-0.21261112709096697</v>
      </c>
      <c r="AK25" s="43">
        <f t="shared" si="7"/>
        <v>6384.8288703149392</v>
      </c>
      <c r="AL25" s="60"/>
      <c r="AN25" s="21">
        <f>D26/S25</f>
        <v>0.67738613861386143</v>
      </c>
      <c r="AO25" s="21">
        <f t="shared" si="8"/>
        <v>0.32261386138613857</v>
      </c>
      <c r="AP25" s="21">
        <f t="shared" si="27"/>
        <v>0.68268956361017352</v>
      </c>
      <c r="AQ25" s="21">
        <f t="shared" si="27"/>
        <v>0.31731043638982648</v>
      </c>
      <c r="AS25" s="43">
        <f>100*(((E26)-(E25))/E25)</f>
        <v>-1.753502810638484</v>
      </c>
      <c r="AT25" s="43">
        <f>100*(((H26)-(H25))/H25)</f>
        <v>3.5328813353197006</v>
      </c>
      <c r="AV25" s="21">
        <f t="shared" si="9"/>
        <v>-7.6077950360232238E-2</v>
      </c>
      <c r="AW25" s="21">
        <f t="shared" si="10"/>
        <v>1430.7587345430516</v>
      </c>
      <c r="AX25" s="21">
        <f t="shared" si="11"/>
        <v>0.88239894646053707</v>
      </c>
      <c r="AY25" s="21">
        <f t="shared" si="28"/>
        <v>0.66397005263031106</v>
      </c>
      <c r="AZ25" s="21">
        <f t="shared" si="12"/>
        <v>1.5151994912989062</v>
      </c>
      <c r="BB25" s="21">
        <f>LN(B26/AI25)</f>
        <v>4.2676518989315078</v>
      </c>
      <c r="BD25" s="21">
        <f>100*LN(F26/N26)</f>
        <v>450.1893012797326</v>
      </c>
      <c r="BE25" s="21">
        <f t="shared" si="13"/>
        <v>4.5018930127973258</v>
      </c>
      <c r="BF25" s="21">
        <f>(S25/AI25)/M26</f>
        <v>1.2033910488881912E-2</v>
      </c>
      <c r="BG25" s="21">
        <f>(C26/AI25)/M26</f>
        <v>4.341930222491476E-2</v>
      </c>
      <c r="BH25" s="40">
        <f t="shared" si="14"/>
        <v>1262.5</v>
      </c>
      <c r="BI25" s="40">
        <f>C26</f>
        <v>4555.2</v>
      </c>
      <c r="BK25" s="21">
        <f>LN(AH25/M26)</f>
        <v>-3.7546680488197262</v>
      </c>
      <c r="BL25" s="57">
        <f>LN(AH25/N26)</f>
        <v>8.4148754580185532</v>
      </c>
      <c r="BM25" s="21">
        <f>LN((S25/AI25)/M26)</f>
        <v>-4.420026740396624</v>
      </c>
      <c r="BN25" s="21">
        <f>LN((C26/AI25)/M26)</f>
        <v>-3.1368511850223655</v>
      </c>
      <c r="BO25" s="44">
        <f>LN((C26/AI25)/N26)</f>
        <v>9.0326923218159134</v>
      </c>
      <c r="BP25" s="21">
        <f t="shared" si="15"/>
        <v>6.9313586204549438</v>
      </c>
      <c r="BQ25" s="21">
        <f t="shared" si="16"/>
        <v>0.41554710771764192</v>
      </c>
      <c r="BR25" s="21">
        <f t="shared" si="17"/>
        <v>4.2676518989315078</v>
      </c>
      <c r="BS25" s="61">
        <f t="shared" si="18"/>
        <v>-0.21261112709096697</v>
      </c>
      <c r="BT25" s="21">
        <f t="shared" si="19"/>
        <v>0.66397005263031106</v>
      </c>
      <c r="BU25" s="21">
        <f>O26/4</f>
        <v>1.73</v>
      </c>
      <c r="BV25" s="21">
        <f t="shared" si="20"/>
        <v>1.7152058817565659</v>
      </c>
      <c r="BW25" s="21">
        <f>LN(AW25/M26)</f>
        <v>-4.835573848114266</v>
      </c>
      <c r="BX25" s="21">
        <f>LN(AW25/N26)</f>
        <v>7.3339696587240137</v>
      </c>
      <c r="BY25" s="21">
        <f>LN(AK25/M26)</f>
        <v>-3.3398540479776675</v>
      </c>
      <c r="CA25" s="21">
        <f t="shared" si="29"/>
        <v>0.46131292045203942</v>
      </c>
      <c r="CB25" s="21">
        <f t="shared" si="30"/>
        <v>0.53478424255901658</v>
      </c>
      <c r="CC25" s="21">
        <f t="shared" si="30"/>
        <v>0.80455739336602328</v>
      </c>
      <c r="CD25" s="21">
        <f t="shared" si="21"/>
        <v>6.9313586204549438</v>
      </c>
      <c r="CE25" s="21">
        <f t="shared" si="31"/>
        <v>0.87658117972128635</v>
      </c>
      <c r="CF25" s="21">
        <f t="shared" si="31"/>
        <v>1.2917147730678202</v>
      </c>
      <c r="CG25" s="61">
        <f t="shared" si="22"/>
        <v>-0.21261112709096697</v>
      </c>
      <c r="CH25" s="61">
        <f t="shared" si="22"/>
        <v>0.66397005263031106</v>
      </c>
      <c r="CI25" s="21">
        <f t="shared" si="23"/>
        <v>1.7152058817565659</v>
      </c>
      <c r="CM25" s="87">
        <f t="shared" si="32"/>
        <v>0.46131292045203942</v>
      </c>
      <c r="CN25" s="87">
        <f t="shared" si="32"/>
        <v>0.53478424255901658</v>
      </c>
      <c r="CO25" s="87">
        <f t="shared" si="32"/>
        <v>0.80455739336602328</v>
      </c>
      <c r="CP25" s="87">
        <f t="shared" si="32"/>
        <v>6.9313586204549438</v>
      </c>
      <c r="CQ25" s="87">
        <f t="shared" si="33"/>
        <v>0.87658117972128635</v>
      </c>
      <c r="CR25" s="87">
        <f t="shared" si="33"/>
        <v>1.2917147730678202</v>
      </c>
      <c r="CS25" s="88">
        <f t="shared" si="34"/>
        <v>-0.21261112709096697</v>
      </c>
      <c r="CT25" s="88">
        <f t="shared" si="34"/>
        <v>0.66397005263031106</v>
      </c>
      <c r="CU25" s="87">
        <f t="shared" si="34"/>
        <v>1.7152058817565659</v>
      </c>
      <c r="CV25" s="87">
        <f t="shared" si="35"/>
        <v>-0.34179693716227533</v>
      </c>
      <c r="CW25" s="21">
        <v>0.66749999999999998</v>
      </c>
      <c r="CX25" s="7">
        <v>1.8217333333300001</v>
      </c>
      <c r="CY25" s="7"/>
      <c r="CZ25" s="110">
        <f t="shared" si="36"/>
        <v>0.10245215237234828</v>
      </c>
      <c r="DA25" s="73">
        <f t="shared" si="37"/>
        <v>0.36563538420551311</v>
      </c>
      <c r="DB25" s="88">
        <f t="shared" si="38"/>
        <v>0.53943594053711252</v>
      </c>
      <c r="DC25" s="88">
        <f t="shared" si="39"/>
        <v>-0.54538841441576213</v>
      </c>
      <c r="DD25" s="88">
        <f t="shared" si="40"/>
        <v>1.3968544359845099</v>
      </c>
      <c r="DE25" s="88">
        <f t="shared" si="41"/>
        <v>1.0763617942498223</v>
      </c>
      <c r="DF25" s="88">
        <f t="shared" si="42"/>
        <v>-0.87813277497922215</v>
      </c>
      <c r="DG25" s="88">
        <f t="shared" si="43"/>
        <v>0.51872166100527972</v>
      </c>
      <c r="DH25" s="88">
        <f t="shared" si="44"/>
        <v>0.73866650005693735</v>
      </c>
      <c r="DI25" s="88">
        <f t="shared" si="45"/>
        <v>-1.031219051779003</v>
      </c>
      <c r="DJ25" s="88">
        <f t="shared" si="46"/>
        <v>8.6184210526315641E-2</v>
      </c>
      <c r="DK25" s="89">
        <v>2.263175477731195</v>
      </c>
      <c r="DL25" s="87">
        <f t="shared" si="48"/>
        <v>-2.1172127810938428</v>
      </c>
      <c r="DM25" s="88">
        <f t="shared" si="47"/>
        <v>-0.1779536340888721</v>
      </c>
      <c r="DN25" s="88">
        <f t="shared" si="49"/>
        <v>-35.793060683054044</v>
      </c>
      <c r="DO25" s="88"/>
      <c r="DP25" s="87"/>
      <c r="DQ25" s="21">
        <v>174884.9</v>
      </c>
      <c r="DR25" s="21">
        <f>LN(DQ25/AI25/M26)</f>
        <v>0.51100742068487082</v>
      </c>
      <c r="DT25" s="21">
        <v>4006647</v>
      </c>
      <c r="DV25" s="20">
        <f>LN(DT25/AI25/M26)</f>
        <v>3.642589388359184</v>
      </c>
      <c r="DW25" s="44">
        <f t="shared" si="50"/>
        <v>-31.913233178909994</v>
      </c>
      <c r="DY25" s="40"/>
      <c r="DZ25" s="44"/>
      <c r="EA25" s="21">
        <v>614192</v>
      </c>
      <c r="EB25" s="87">
        <f t="shared" si="51"/>
        <v>0.28743582099750231</v>
      </c>
      <c r="EF25" s="28">
        <v>2136797</v>
      </c>
      <c r="EG25" s="98">
        <v>2244.5770000000002</v>
      </c>
      <c r="EH25" s="74">
        <f t="shared" si="52"/>
        <v>2244577</v>
      </c>
      <c r="EI25" s="28">
        <v>-87300</v>
      </c>
      <c r="EJ25" s="68">
        <f t="shared" si="53"/>
        <v>-4.0855542197036028E-2</v>
      </c>
      <c r="EK25" s="21">
        <f t="shared" si="54"/>
        <v>-2.1172127810938428</v>
      </c>
      <c r="EN25" s="100"/>
      <c r="EO25" s="87"/>
      <c r="EP25" s="99"/>
      <c r="EQ25" s="87"/>
      <c r="ER25" s="87"/>
      <c r="ES25" s="87"/>
      <c r="ET25" s="87"/>
      <c r="EU25" s="87"/>
      <c r="EV25" s="87"/>
      <c r="EW25" s="87"/>
      <c r="EX25" s="87"/>
      <c r="EY25" s="87"/>
      <c r="EZ25" s="101"/>
      <c r="FA25" s="87"/>
      <c r="FB25" s="87"/>
    </row>
    <row r="26" spans="1:158" x14ac:dyDescent="0.35">
      <c r="A26" s="22">
        <v>31503</v>
      </c>
      <c r="B26" s="43">
        <v>41.554000000000002</v>
      </c>
      <c r="C26" s="40">
        <v>4555.2</v>
      </c>
      <c r="D26" s="40">
        <v>855.2</v>
      </c>
      <c r="E26" s="40">
        <v>1171</v>
      </c>
      <c r="F26" s="43">
        <v>84.257999999999996</v>
      </c>
      <c r="G26" s="40">
        <v>407.3</v>
      </c>
      <c r="H26" s="40">
        <v>348.36219</v>
      </c>
      <c r="I26" s="40">
        <v>1688.3</v>
      </c>
      <c r="J26" s="40">
        <v>3419.5982400000003</v>
      </c>
      <c r="K26" s="40">
        <v>767.5</v>
      </c>
      <c r="L26" s="40">
        <v>1298.97525</v>
      </c>
      <c r="M26" s="21">
        <v>180148</v>
      </c>
      <c r="N26" s="21">
        <f>M26/M$51</f>
        <v>0.93425160507400451</v>
      </c>
      <c r="O26" s="21">
        <v>6.92</v>
      </c>
      <c r="P26" s="59"/>
      <c r="R26" s="40">
        <f>I27+K27</f>
        <v>2484</v>
      </c>
      <c r="S26" s="40">
        <f>D27+G27</f>
        <v>1281.5</v>
      </c>
      <c r="T26" s="40">
        <f t="shared" si="0"/>
        <v>3765.5</v>
      </c>
      <c r="U26" s="21">
        <f t="shared" si="1"/>
        <v>0.65967335015270212</v>
      </c>
      <c r="V26" s="21">
        <f t="shared" si="2"/>
        <v>0.34032664984729782</v>
      </c>
      <c r="W26" s="87">
        <f t="shared" si="24"/>
        <v>0.5159017713365539</v>
      </c>
      <c r="Y26" s="21">
        <f>K27/R26</f>
        <v>0.31038647342995168</v>
      </c>
      <c r="Z26" s="21">
        <f t="shared" si="3"/>
        <v>0.68961352657004826</v>
      </c>
      <c r="AA26" s="21">
        <f t="shared" si="25"/>
        <v>0.31145596169257983</v>
      </c>
      <c r="AB26" s="21">
        <f t="shared" si="25"/>
        <v>0.68854403830742017</v>
      </c>
      <c r="AD26" s="42">
        <f>100*(((L27)-(L26))/L26)</f>
        <v>0.20762520302062079</v>
      </c>
      <c r="AE26" s="42">
        <f>100*((J27-J26)/J26)</f>
        <v>0.91372137330377556</v>
      </c>
      <c r="AG26" s="21">
        <f t="shared" si="4"/>
        <v>0.69380351154078801</v>
      </c>
      <c r="AH26" s="21">
        <f t="shared" si="5"/>
        <v>4246.2012688627528</v>
      </c>
      <c r="AI26" s="42">
        <f t="shared" si="6"/>
        <v>0.58499346656388762</v>
      </c>
      <c r="AJ26" s="43">
        <f t="shared" si="26"/>
        <v>0.45035126294081795</v>
      </c>
      <c r="AK26" s="43">
        <f t="shared" si="7"/>
        <v>6436.8240249205701</v>
      </c>
      <c r="AL26" s="60"/>
      <c r="AN26" s="21">
        <f>D27/S26</f>
        <v>0.65220444791260235</v>
      </c>
      <c r="AO26" s="21">
        <f t="shared" si="8"/>
        <v>0.34779555208739765</v>
      </c>
      <c r="AP26" s="21">
        <f t="shared" si="27"/>
        <v>0.66479529326323195</v>
      </c>
      <c r="AQ26" s="21">
        <f t="shared" si="27"/>
        <v>0.33520470673676811</v>
      </c>
      <c r="AS26" s="43">
        <f>100*(((E27)-(E26))/E26)</f>
        <v>-2.69000853970965</v>
      </c>
      <c r="AT26" s="43">
        <f>100*(((H27)-(H26))/H26)</f>
        <v>8.5278830059025648</v>
      </c>
      <c r="AV26" s="21">
        <f t="shared" si="9"/>
        <v>1.0702815060421624</v>
      </c>
      <c r="AW26" s="21">
        <f t="shared" si="10"/>
        <v>1446.0718806749487</v>
      </c>
      <c r="AX26" s="21">
        <f t="shared" si="11"/>
        <v>0.8861938449434924</v>
      </c>
      <c r="AY26" s="21">
        <f t="shared" si="28"/>
        <v>0.42914393018506081</v>
      </c>
      <c r="AZ26" s="21">
        <f t="shared" si="12"/>
        <v>1.5148781919715857</v>
      </c>
      <c r="BB26" s="21">
        <f>LN(B27/AI26)</f>
        <v>4.2754419567372866</v>
      </c>
      <c r="BD26" s="21">
        <f>100*LN(F27/N27)</f>
        <v>450.39763296439173</v>
      </c>
      <c r="BE26" s="21">
        <f t="shared" si="13"/>
        <v>4.5039763296439173</v>
      </c>
      <c r="BF26" s="21">
        <f>(S26/AI26)/M27</f>
        <v>1.2124189216733361E-2</v>
      </c>
      <c r="BG26" s="21">
        <f>(C27/AI26)/M27</f>
        <v>4.3705738982147045E-2</v>
      </c>
      <c r="BH26" s="40">
        <f t="shared" si="14"/>
        <v>1281.5</v>
      </c>
      <c r="BI26" s="40">
        <f>C27</f>
        <v>4619.6000000000004</v>
      </c>
      <c r="BK26" s="21">
        <f>LN(AH26/M27)</f>
        <v>-3.7507138158681812</v>
      </c>
      <c r="BL26" s="57">
        <f>LN(AH26/N27)</f>
        <v>8.4188296909700977</v>
      </c>
      <c r="BM26" s="21">
        <f>LN((S26/AI26)/M27)</f>
        <v>-4.4125527131174245</v>
      </c>
      <c r="BN26" s="21">
        <f>LN((C27/AI26)/M27)</f>
        <v>-3.1302758586806179</v>
      </c>
      <c r="BO26" s="44">
        <f>LN((C27/AI26)/N27)</f>
        <v>9.0392676481576615</v>
      </c>
      <c r="BP26" s="21">
        <f t="shared" si="15"/>
        <v>7.1396903051140725</v>
      </c>
      <c r="BQ26" s="21">
        <f t="shared" si="16"/>
        <v>0.41533503439008423</v>
      </c>
      <c r="BR26" s="21">
        <f t="shared" si="17"/>
        <v>4.2754419567372866</v>
      </c>
      <c r="BS26" s="61">
        <f t="shared" si="18"/>
        <v>0.45035126294081795</v>
      </c>
      <c r="BT26" s="21">
        <f t="shared" si="19"/>
        <v>0.42914393018506081</v>
      </c>
      <c r="BU26" s="21">
        <f>O27/4</f>
        <v>1.5516667500000001</v>
      </c>
      <c r="BV26" s="21">
        <f t="shared" si="20"/>
        <v>1.5397515000605499</v>
      </c>
      <c r="BW26" s="21">
        <f>LN(AW26/M27)</f>
        <v>-4.8278877475075088</v>
      </c>
      <c r="BX26" s="21">
        <f>LN(AW26/N27)</f>
        <v>7.3416557593307701</v>
      </c>
      <c r="BY26" s="21">
        <f>LN(AK26/M27)</f>
        <v>-3.3347033253801439</v>
      </c>
      <c r="CA26" s="21">
        <f t="shared" si="29"/>
        <v>0.39542329515449559</v>
      </c>
      <c r="CB26" s="21">
        <f t="shared" ref="CB26:CC89" si="55">100*(BM26-BM25)</f>
        <v>0.74740272791995466</v>
      </c>
      <c r="CC26" s="21">
        <f t="shared" si="55"/>
        <v>0.65753263417476226</v>
      </c>
      <c r="CD26" s="21">
        <f t="shared" si="21"/>
        <v>7.1396903051140725</v>
      </c>
      <c r="CE26" s="21">
        <f t="shared" ref="CE26:CF89" si="56">100*(BQ26-BQ25)</f>
        <v>-2.1207332755768249E-2</v>
      </c>
      <c r="CF26" s="21">
        <f t="shared" si="56"/>
        <v>0.77900578057787939</v>
      </c>
      <c r="CG26" s="61">
        <f t="shared" ref="CG26:CH89" si="57">BS26</f>
        <v>0.45035126294081795</v>
      </c>
      <c r="CH26" s="61">
        <f t="shared" si="57"/>
        <v>0.42914393018506081</v>
      </c>
      <c r="CI26" s="21">
        <f t="shared" si="23"/>
        <v>1.5397515000605499</v>
      </c>
      <c r="CM26" s="87">
        <f t="shared" si="32"/>
        <v>0.39542329515449559</v>
      </c>
      <c r="CN26" s="87">
        <f t="shared" si="32"/>
        <v>0.74740272791995466</v>
      </c>
      <c r="CO26" s="87">
        <f t="shared" si="32"/>
        <v>0.65753263417476226</v>
      </c>
      <c r="CP26" s="87">
        <f t="shared" si="32"/>
        <v>7.1396903051140725</v>
      </c>
      <c r="CQ26" s="87">
        <f t="shared" si="33"/>
        <v>-2.1207332755768249E-2</v>
      </c>
      <c r="CR26" s="87">
        <f t="shared" si="33"/>
        <v>0.77900578057787939</v>
      </c>
      <c r="CS26" s="88">
        <f t="shared" si="34"/>
        <v>0.45035126294081795</v>
      </c>
      <c r="CT26" s="88">
        <f t="shared" si="34"/>
        <v>0.42914393018506081</v>
      </c>
      <c r="CU26" s="87">
        <f t="shared" si="34"/>
        <v>1.5397515000605499</v>
      </c>
      <c r="CV26" s="87">
        <f t="shared" si="35"/>
        <v>0.76861006067572291</v>
      </c>
      <c r="CW26" s="21">
        <v>0.71750000000000003</v>
      </c>
      <c r="CX26" s="7">
        <v>2.0625</v>
      </c>
      <c r="CY26" s="7"/>
      <c r="CZ26" s="110">
        <f t="shared" si="36"/>
        <v>3.6562527074804452E-2</v>
      </c>
      <c r="DA26" s="73">
        <f t="shared" si="37"/>
        <v>0.5782538695664512</v>
      </c>
      <c r="DB26" s="88">
        <f t="shared" si="38"/>
        <v>0.39241118134585146</v>
      </c>
      <c r="DC26" s="88">
        <f t="shared" si="39"/>
        <v>-0.33705672975663337</v>
      </c>
      <c r="DD26" s="88">
        <f t="shared" si="40"/>
        <v>0.49906592350745527</v>
      </c>
      <c r="DE26" s="88">
        <f t="shared" si="41"/>
        <v>0.56365280175988153</v>
      </c>
      <c r="DF26" s="88">
        <f t="shared" si="42"/>
        <v>-0.21517038494743723</v>
      </c>
      <c r="DG26" s="88">
        <f t="shared" si="43"/>
        <v>0.28389553856002947</v>
      </c>
      <c r="DH26" s="88">
        <f t="shared" si="44"/>
        <v>0.56321211836092144</v>
      </c>
      <c r="DI26" s="88">
        <f t="shared" si="45"/>
        <v>7.9187946058995373E-2</v>
      </c>
      <c r="DJ26" s="88">
        <f t="shared" si="46"/>
        <v>0.13618421052631569</v>
      </c>
      <c r="DK26" s="89">
        <v>-0.49010068095257786</v>
      </c>
      <c r="DL26" s="87">
        <f t="shared" si="48"/>
        <v>-1.8096532570500459</v>
      </c>
      <c r="DM26" s="88">
        <f t="shared" si="47"/>
        <v>6.2813032581127803E-2</v>
      </c>
      <c r="DN26" s="88">
        <f t="shared" si="49"/>
        <v>-10.20685748786655</v>
      </c>
      <c r="DO26" s="88"/>
      <c r="DP26" s="87"/>
      <c r="DQ26" s="21">
        <v>178992.5</v>
      </c>
      <c r="DR26" s="21">
        <f>LN(DQ26/AI26/M27)</f>
        <v>0.52675992558219475</v>
      </c>
      <c r="DT26" s="21">
        <v>3789173</v>
      </c>
      <c r="DV26" s="20">
        <f>LN(DT26/AI26/M27)</f>
        <v>3.579319088521959</v>
      </c>
      <c r="DW26" s="44">
        <f t="shared" si="50"/>
        <v>-6.3270299837224986</v>
      </c>
      <c r="DY26" s="40"/>
      <c r="DZ26" s="44"/>
      <c r="EA26" s="21">
        <v>653462</v>
      </c>
      <c r="EB26" s="87">
        <f t="shared" si="51"/>
        <v>0.29112924172349625</v>
      </c>
      <c r="EF26" s="28">
        <v>2244577</v>
      </c>
      <c r="EG26" s="98">
        <v>2031.8040000000001</v>
      </c>
      <c r="EH26" s="74">
        <f t="shared" si="52"/>
        <v>2031804</v>
      </c>
      <c r="EI26" s="28">
        <v>-84800</v>
      </c>
      <c r="EJ26" s="68">
        <f t="shared" si="53"/>
        <v>-3.7779946956598059E-2</v>
      </c>
      <c r="EK26" s="21">
        <f t="shared" si="54"/>
        <v>-1.8096532570500459</v>
      </c>
      <c r="EN26" s="100"/>
      <c r="EO26" s="87"/>
      <c r="EP26" s="99"/>
      <c r="EQ26" s="87"/>
      <c r="ER26" s="87"/>
      <c r="ES26" s="87"/>
      <c r="ET26" s="87"/>
      <c r="EU26" s="87"/>
      <c r="EV26" s="87"/>
      <c r="EW26" s="87"/>
      <c r="EX26" s="87"/>
      <c r="EY26" s="87"/>
      <c r="EZ26" s="101"/>
      <c r="FA26" s="87"/>
      <c r="FB26" s="87"/>
    </row>
    <row r="27" spans="1:158" x14ac:dyDescent="0.35">
      <c r="A27" s="22">
        <v>31594</v>
      </c>
      <c r="B27" s="43">
        <v>42.067999999999998</v>
      </c>
      <c r="C27" s="40">
        <v>4619.6000000000004</v>
      </c>
      <c r="D27" s="40">
        <v>835.8</v>
      </c>
      <c r="E27" s="40">
        <v>1139.5</v>
      </c>
      <c r="F27" s="43">
        <v>84.683999999999997</v>
      </c>
      <c r="G27" s="40">
        <v>445.7</v>
      </c>
      <c r="H27" s="40">
        <v>378.07011</v>
      </c>
      <c r="I27" s="40">
        <v>1713</v>
      </c>
      <c r="J27" s="40">
        <v>3450.84384</v>
      </c>
      <c r="K27" s="40">
        <v>771</v>
      </c>
      <c r="L27" s="40">
        <v>1301.6722500000001</v>
      </c>
      <c r="M27" s="21">
        <v>180682</v>
      </c>
      <c r="N27" s="21">
        <f>M27/M$51</f>
        <v>0.93702094115938717</v>
      </c>
      <c r="O27" s="21">
        <v>6.2066670000000004</v>
      </c>
      <c r="P27" s="59"/>
      <c r="R27" s="40">
        <f>I28+K28</f>
        <v>2525</v>
      </c>
      <c r="S27" s="40">
        <f>D28+G28</f>
        <v>1283.2</v>
      </c>
      <c r="T27" s="40">
        <f t="shared" si="0"/>
        <v>3808.2</v>
      </c>
      <c r="U27" s="21">
        <f t="shared" si="1"/>
        <v>0.66304290741032512</v>
      </c>
      <c r="V27" s="21">
        <f t="shared" si="2"/>
        <v>0.33695709258967493</v>
      </c>
      <c r="W27" s="87">
        <f t="shared" si="24"/>
        <v>0.50819801980198021</v>
      </c>
      <c r="Y27" s="21">
        <f>K28/R27</f>
        <v>0.30851485148514851</v>
      </c>
      <c r="Z27" s="21">
        <f t="shared" si="3"/>
        <v>0.69148514851485143</v>
      </c>
      <c r="AA27" s="21">
        <f t="shared" si="25"/>
        <v>0.3094506624575501</v>
      </c>
      <c r="AB27" s="21">
        <f t="shared" si="25"/>
        <v>0.69054933754244985</v>
      </c>
      <c r="AD27" s="42">
        <f>100*(((L28)-(L27))/L27)</f>
        <v>0.81374170802213441</v>
      </c>
      <c r="AE27" s="42">
        <f>100*((J28-J27)/J27)</f>
        <v>1.140479309547656</v>
      </c>
      <c r="AG27" s="21">
        <f t="shared" si="4"/>
        <v>1.0393701423057922</v>
      </c>
      <c r="AH27" s="21">
        <f t="shared" si="5"/>
        <v>4290.3350170335225</v>
      </c>
      <c r="AI27" s="42">
        <f t="shared" si="6"/>
        <v>0.58853212860422899</v>
      </c>
      <c r="AJ27" s="43">
        <f t="shared" si="26"/>
        <v>0.60308403673601241</v>
      </c>
      <c r="AK27" s="43">
        <f t="shared" si="7"/>
        <v>6470.6747769770536</v>
      </c>
      <c r="AL27" s="60"/>
      <c r="AN27" s="21">
        <f>D28/S27</f>
        <v>0.65625</v>
      </c>
      <c r="AO27" s="21">
        <f t="shared" si="8"/>
        <v>0.34375</v>
      </c>
      <c r="AP27" s="21">
        <f t="shared" si="27"/>
        <v>0.65422722395630117</v>
      </c>
      <c r="AQ27" s="21">
        <f t="shared" si="27"/>
        <v>0.34577277604369883</v>
      </c>
      <c r="AS27" s="43">
        <f>100*(((E28)-(E27))/E27)</f>
        <v>0.30715225976305399</v>
      </c>
      <c r="AT27" s="43">
        <f>100*(((H28)-(H27))/H27)</f>
        <v>-1.5856265389506703</v>
      </c>
      <c r="AV27" s="21">
        <f t="shared" si="9"/>
        <v>-0.34731911990484787</v>
      </c>
      <c r="AW27" s="21">
        <f t="shared" si="10"/>
        <v>1441.049396545797</v>
      </c>
      <c r="AX27" s="21">
        <f t="shared" si="11"/>
        <v>0.89046218892692863</v>
      </c>
      <c r="AY27" s="21">
        <f t="shared" si="28"/>
        <v>0.48049280379739712</v>
      </c>
      <c r="AZ27" s="21">
        <f t="shared" si="12"/>
        <v>1.5130222219792167</v>
      </c>
      <c r="BB27" s="21">
        <f>LN(B28/AI27)</f>
        <v>4.2825646953158261</v>
      </c>
      <c r="BD27" s="21">
        <f>100*LN(F28/N28)</f>
        <v>450.87433145439502</v>
      </c>
      <c r="BE27" s="21">
        <f t="shared" si="13"/>
        <v>4.5087433145439499</v>
      </c>
      <c r="BF27" s="21">
        <f>(S27/AI27)/M28</f>
        <v>1.2033709888973381E-2</v>
      </c>
      <c r="BG27" s="21">
        <f>(C28/AI27)/M28</f>
        <v>4.378912480951707E-2</v>
      </c>
      <c r="BH27" s="40">
        <f t="shared" si="14"/>
        <v>1283.2</v>
      </c>
      <c r="BI27" s="40">
        <f>C28</f>
        <v>4669.3999999999996</v>
      </c>
      <c r="BK27" s="21">
        <f>LN(AH27/M28)</f>
        <v>-3.7431593054913388</v>
      </c>
      <c r="BL27" s="57">
        <f>LN(AH27/N28)</f>
        <v>8.4263842013469397</v>
      </c>
      <c r="BM27" s="21">
        <f>LN((S27/AI27)/M28)</f>
        <v>-4.4200434100885486</v>
      </c>
      <c r="BN27" s="21">
        <f>LN((C28/AI27)/M28)</f>
        <v>-3.1283697844494616</v>
      </c>
      <c r="BO27" s="44">
        <f>LN((C28/AI27)/N28)</f>
        <v>9.0411737223888178</v>
      </c>
      <c r="BP27" s="21">
        <f t="shared" si="15"/>
        <v>7.6163887951173592</v>
      </c>
      <c r="BQ27" s="21">
        <f t="shared" si="16"/>
        <v>0.41410912206069811</v>
      </c>
      <c r="BR27" s="21">
        <f t="shared" si="17"/>
        <v>4.2825646953158261</v>
      </c>
      <c r="BS27" s="61">
        <f t="shared" si="18"/>
        <v>0.60308403673601241</v>
      </c>
      <c r="BT27" s="21">
        <f t="shared" si="19"/>
        <v>0.48049280379739712</v>
      </c>
      <c r="BU27" s="21">
        <f>O28/4</f>
        <v>1.56666675</v>
      </c>
      <c r="BV27" s="21">
        <f t="shared" si="20"/>
        <v>1.5545212155941359</v>
      </c>
      <c r="BW27" s="21">
        <f>LN(AW27/M28)</f>
        <v>-4.8341525321492469</v>
      </c>
      <c r="BX27" s="21">
        <f>LN(AW27/N28)</f>
        <v>7.335390974689032</v>
      </c>
      <c r="BY27" s="21">
        <f>LN(AK27/M28)</f>
        <v>-3.3322437316603195</v>
      </c>
      <c r="CA27" s="21">
        <f t="shared" si="29"/>
        <v>0.75545103768424049</v>
      </c>
      <c r="CB27" s="21">
        <f t="shared" si="55"/>
        <v>-0.74906969711241445</v>
      </c>
      <c r="CC27" s="21">
        <f t="shared" si="55"/>
        <v>0.19060742311562962</v>
      </c>
      <c r="CD27" s="21">
        <f t="shared" si="21"/>
        <v>7.6163887951173592</v>
      </c>
      <c r="CE27" s="21">
        <f t="shared" si="56"/>
        <v>-0.12259123293861252</v>
      </c>
      <c r="CF27" s="21">
        <f t="shared" si="56"/>
        <v>0.71227385785395114</v>
      </c>
      <c r="CG27" s="61">
        <f t="shared" si="57"/>
        <v>0.60308403673601241</v>
      </c>
      <c r="CH27" s="61">
        <f t="shared" si="57"/>
        <v>0.48049280379739712</v>
      </c>
      <c r="CI27" s="21">
        <f t="shared" si="23"/>
        <v>1.5545212155941359</v>
      </c>
      <c r="CM27" s="87">
        <f t="shared" si="32"/>
        <v>0.75545103768424049</v>
      </c>
      <c r="CN27" s="87">
        <f t="shared" si="32"/>
        <v>-0.74906969711241445</v>
      </c>
      <c r="CO27" s="87">
        <f t="shared" si="32"/>
        <v>0.19060742311562962</v>
      </c>
      <c r="CP27" s="87">
        <f t="shared" si="32"/>
        <v>7.6163887951173592</v>
      </c>
      <c r="CQ27" s="87">
        <f t="shared" si="33"/>
        <v>-0.12259123293861252</v>
      </c>
      <c r="CR27" s="87">
        <f t="shared" si="33"/>
        <v>0.71227385785395114</v>
      </c>
      <c r="CS27" s="88">
        <f t="shared" si="34"/>
        <v>0.60308403673601241</v>
      </c>
      <c r="CT27" s="88">
        <f t="shared" si="34"/>
        <v>0.48049280379739712</v>
      </c>
      <c r="CU27" s="87">
        <f t="shared" si="34"/>
        <v>1.5545212155941359</v>
      </c>
      <c r="CV27" s="87">
        <f t="shared" si="35"/>
        <v>-0.62647846417380748</v>
      </c>
      <c r="CW27" s="21">
        <v>0.70750000000000002</v>
      </c>
      <c r="CX27" s="7">
        <v>1.9590666666700001</v>
      </c>
      <c r="CY27" s="7"/>
      <c r="CZ27" s="110">
        <f t="shared" si="36"/>
        <v>0.39659026960454935</v>
      </c>
      <c r="DA27" s="73">
        <f t="shared" si="37"/>
        <v>-0.91821855546591791</v>
      </c>
      <c r="DB27" s="88">
        <f t="shared" si="38"/>
        <v>-7.4514029713281194E-2</v>
      </c>
      <c r="DC27" s="88">
        <f t="shared" si="39"/>
        <v>0.13964176024665331</v>
      </c>
      <c r="DD27" s="88">
        <f t="shared" si="40"/>
        <v>0.397682023324611</v>
      </c>
      <c r="DE27" s="88">
        <f t="shared" si="41"/>
        <v>0.49692087903595328</v>
      </c>
      <c r="DF27" s="88">
        <f t="shared" si="42"/>
        <v>-6.2437611152242778E-2</v>
      </c>
      <c r="DG27" s="88">
        <f t="shared" si="43"/>
        <v>0.33524441217236578</v>
      </c>
      <c r="DH27" s="88">
        <f t="shared" si="44"/>
        <v>0.57798183389450741</v>
      </c>
      <c r="DI27" s="88">
        <f t="shared" si="45"/>
        <v>-1.3159005787905351</v>
      </c>
      <c r="DJ27" s="88">
        <f t="shared" si="46"/>
        <v>0.12618421052631568</v>
      </c>
      <c r="DK27" s="89">
        <v>-2.4220293524114136</v>
      </c>
      <c r="DL27" s="87">
        <f t="shared" si="48"/>
        <v>-3.3225232314076232</v>
      </c>
      <c r="DM27" s="88">
        <f t="shared" si="47"/>
        <v>-4.0620300748872129E-2</v>
      </c>
      <c r="DN27" s="88">
        <f t="shared" si="49"/>
        <v>20.426616028519192</v>
      </c>
      <c r="DO27" s="88"/>
      <c r="DP27" s="87"/>
      <c r="DQ27" s="21">
        <v>178769.2</v>
      </c>
      <c r="DR27" s="21">
        <f>LN(DQ27/AI27/M28)</f>
        <v>0.51669522017454883</v>
      </c>
      <c r="DT27" s="21">
        <v>4874554</v>
      </c>
      <c r="DV27" s="20">
        <f>LN(DT27/AI27/M28)</f>
        <v>3.8223835238485915</v>
      </c>
      <c r="DW27" s="44">
        <f t="shared" si="50"/>
        <v>24.306443532663245</v>
      </c>
      <c r="DY27" s="40"/>
      <c r="DZ27" s="44"/>
      <c r="EA27" s="21">
        <v>681794</v>
      </c>
      <c r="EB27" s="87">
        <f t="shared" si="51"/>
        <v>0.33556091040277508</v>
      </c>
      <c r="EF27" s="28">
        <v>2031804</v>
      </c>
      <c r="EG27" s="98">
        <v>2240.835</v>
      </c>
      <c r="EH27" s="74">
        <f t="shared" si="52"/>
        <v>2240835</v>
      </c>
      <c r="EI27" s="28">
        <v>-107500</v>
      </c>
      <c r="EJ27" s="68">
        <f t="shared" si="53"/>
        <v>-5.2908646700173832E-2</v>
      </c>
      <c r="EK27" s="21">
        <f t="shared" si="54"/>
        <v>-3.3225232314076232</v>
      </c>
      <c r="EN27" s="100"/>
      <c r="EO27" s="87"/>
      <c r="EP27" s="99"/>
      <c r="EQ27" s="87"/>
      <c r="ER27" s="87"/>
      <c r="ES27" s="87"/>
      <c r="ET27" s="87"/>
      <c r="EU27" s="87"/>
      <c r="EV27" s="87"/>
      <c r="EW27" s="87"/>
      <c r="EX27" s="87"/>
      <c r="EY27" s="87"/>
      <c r="EZ27" s="101"/>
      <c r="FA27" s="87"/>
      <c r="FB27" s="87"/>
    </row>
    <row r="28" spans="1:158" x14ac:dyDescent="0.35">
      <c r="A28" s="22">
        <v>31686</v>
      </c>
      <c r="B28" s="43">
        <v>42.625</v>
      </c>
      <c r="C28" s="40">
        <v>4669.3999999999996</v>
      </c>
      <c r="D28" s="40">
        <v>842.1</v>
      </c>
      <c r="E28" s="40">
        <v>1143</v>
      </c>
      <c r="F28" s="43">
        <v>85.325999999999993</v>
      </c>
      <c r="G28" s="40">
        <v>441.1</v>
      </c>
      <c r="H28" s="40">
        <v>372.07533000000001</v>
      </c>
      <c r="I28" s="40">
        <v>1746</v>
      </c>
      <c r="J28" s="40">
        <v>3490.2</v>
      </c>
      <c r="K28" s="40">
        <v>779</v>
      </c>
      <c r="L28" s="40">
        <v>1312.2645000000002</v>
      </c>
      <c r="M28" s="21">
        <v>181186</v>
      </c>
      <c r="N28" s="21">
        <f>M28/M$51</f>
        <v>0.93963469656581577</v>
      </c>
      <c r="O28" s="21">
        <v>6.266667</v>
      </c>
      <c r="P28" s="59"/>
      <c r="R28" s="40">
        <f>I29+K29</f>
        <v>2579.8000000000002</v>
      </c>
      <c r="S28" s="40">
        <f>D29+G29</f>
        <v>1289.7</v>
      </c>
      <c r="T28" s="40">
        <f t="shared" si="0"/>
        <v>3869.5</v>
      </c>
      <c r="U28" s="21">
        <f t="shared" si="1"/>
        <v>0.66670112417625016</v>
      </c>
      <c r="V28" s="21">
        <f t="shared" si="2"/>
        <v>0.33329887582374984</v>
      </c>
      <c r="W28" s="87">
        <f t="shared" si="24"/>
        <v>0.49992247461043487</v>
      </c>
      <c r="Y28" s="21">
        <f>K29/R28</f>
        <v>0.30909372819598413</v>
      </c>
      <c r="Z28" s="21">
        <f t="shared" si="3"/>
        <v>0.69090627180401587</v>
      </c>
      <c r="AA28" s="21">
        <f t="shared" si="25"/>
        <v>0.30880428984056629</v>
      </c>
      <c r="AB28" s="21">
        <f t="shared" si="25"/>
        <v>0.69119571015943371</v>
      </c>
      <c r="AD28" s="42">
        <f>100*(((L29)-(L28))/L28)</f>
        <v>0.13093777969301695</v>
      </c>
      <c r="AE28" s="42">
        <f>100*((J29-J28)/J28)</f>
        <v>1.4685714285714317</v>
      </c>
      <c r="AG28" s="21">
        <f t="shared" si="4"/>
        <v>1.0555044195626875</v>
      </c>
      <c r="AH28" s="21">
        <f t="shared" si="5"/>
        <v>4335.619692752357</v>
      </c>
      <c r="AI28" s="42">
        <f t="shared" si="6"/>
        <v>0.59502451386880761</v>
      </c>
      <c r="AJ28" s="43">
        <f t="shared" si="26"/>
        <v>1.0971085206458508</v>
      </c>
      <c r="AK28" s="43">
        <f t="shared" si="7"/>
        <v>6503.093418522848</v>
      </c>
      <c r="AL28" s="60"/>
      <c r="AN28" s="21">
        <f>D29/S28</f>
        <v>0.67550593161200279</v>
      </c>
      <c r="AO28" s="21">
        <f t="shared" si="8"/>
        <v>0.32449406838799721</v>
      </c>
      <c r="AP28" s="21">
        <f t="shared" si="27"/>
        <v>0.66587796580600145</v>
      </c>
      <c r="AQ28" s="21">
        <f t="shared" si="27"/>
        <v>0.33412203419399861</v>
      </c>
      <c r="AS28" s="43">
        <f>100*(((E29)-(E28))/E28)</f>
        <v>2.6946631671041077</v>
      </c>
      <c r="AT28" s="43">
        <f>100*(((H29)-(H28))/H28)</f>
        <v>-5.9305490638145875</v>
      </c>
      <c r="AV28" s="21">
        <f t="shared" si="9"/>
        <v>-0.18721028884540347</v>
      </c>
      <c r="AW28" s="21">
        <f t="shared" si="10"/>
        <v>1438.3516038081186</v>
      </c>
      <c r="AX28" s="21">
        <f t="shared" si="11"/>
        <v>0.89665141442846452</v>
      </c>
      <c r="AY28" s="21">
        <f t="shared" si="28"/>
        <v>0.6926532521333697</v>
      </c>
      <c r="AZ28" s="21">
        <f t="shared" si="12"/>
        <v>1.5069150825375244</v>
      </c>
      <c r="BB28" s="21">
        <f>LN(B29/AI28)</f>
        <v>4.2766249200852346</v>
      </c>
      <c r="BD28" s="21">
        <f>100*LN(F29/N29)</f>
        <v>451.71297660382351</v>
      </c>
      <c r="BE28" s="21">
        <f t="shared" si="13"/>
        <v>4.5171297660382352</v>
      </c>
      <c r="BF28" s="21">
        <f>(S28/AI28)/M29</f>
        <v>1.1920527346161417E-2</v>
      </c>
      <c r="BG28" s="21">
        <f>(C29/AI28)/M29</f>
        <v>4.3776073208412571E-2</v>
      </c>
      <c r="BH28" s="40">
        <f t="shared" si="14"/>
        <v>1289.7</v>
      </c>
      <c r="BI28" s="40">
        <f>C29</f>
        <v>4736.2</v>
      </c>
      <c r="BK28" s="21">
        <f>LN(AH28/M29)</f>
        <v>-3.7361911345130396</v>
      </c>
      <c r="BL28" s="57">
        <f>LN(AH28/N29)</f>
        <v>8.4333523723252402</v>
      </c>
      <c r="BM28" s="21">
        <f>LN((S28/AI28)/M29)</f>
        <v>-4.4294933778737295</v>
      </c>
      <c r="BN28" s="21">
        <f>LN((C29/AI28)/M29)</f>
        <v>-3.1286678846421543</v>
      </c>
      <c r="BO28" s="44">
        <f>LN((C29/AI28)/N29)</f>
        <v>9.0408756221961255</v>
      </c>
      <c r="BP28" s="21">
        <f t="shared" si="15"/>
        <v>8.4550339445458462</v>
      </c>
      <c r="BQ28" s="21">
        <f t="shared" si="16"/>
        <v>0.4100645693755734</v>
      </c>
      <c r="BR28" s="21">
        <f t="shared" si="17"/>
        <v>4.2766249200852346</v>
      </c>
      <c r="BS28" s="61">
        <f t="shared" si="18"/>
        <v>1.0971085206458508</v>
      </c>
      <c r="BT28" s="21">
        <f t="shared" si="19"/>
        <v>0.6926532521333697</v>
      </c>
      <c r="BU28" s="21">
        <f>O29/4</f>
        <v>1.5549999999999999</v>
      </c>
      <c r="BV28" s="21">
        <f t="shared" si="20"/>
        <v>1.5430337655357593</v>
      </c>
      <c r="BW28" s="21">
        <f>LN(AW28/M29)</f>
        <v>-4.8395579472493031</v>
      </c>
      <c r="BX28" s="21">
        <f>LN(AW28/N29)</f>
        <v>7.3299855595889758</v>
      </c>
      <c r="BY28" s="21">
        <f>LN(AK28/M29)</f>
        <v>-3.3307777113335617</v>
      </c>
      <c r="CA28" s="21">
        <f t="shared" si="29"/>
        <v>0.69681709782991597</v>
      </c>
      <c r="CB28" s="21">
        <f t="shared" si="55"/>
        <v>-0.94499677851809238</v>
      </c>
      <c r="CC28" s="21">
        <f t="shared" si="55"/>
        <v>-2.9810019269271848E-2</v>
      </c>
      <c r="CD28" s="21">
        <f t="shared" si="21"/>
        <v>8.4550339445458462</v>
      </c>
      <c r="CE28" s="21">
        <f t="shared" si="56"/>
        <v>-0.40445526851247138</v>
      </c>
      <c r="CF28" s="21">
        <f t="shared" si="56"/>
        <v>-0.59397752305914153</v>
      </c>
      <c r="CG28" s="61">
        <f t="shared" si="57"/>
        <v>1.0971085206458508</v>
      </c>
      <c r="CH28" s="61">
        <f t="shared" si="57"/>
        <v>0.6926532521333697</v>
      </c>
      <c r="CI28" s="21">
        <f t="shared" si="23"/>
        <v>1.5430337655357593</v>
      </c>
      <c r="CM28" s="87">
        <f t="shared" si="32"/>
        <v>0.69681709782991597</v>
      </c>
      <c r="CN28" s="87">
        <f t="shared" si="32"/>
        <v>-0.94499677851809238</v>
      </c>
      <c r="CO28" s="87">
        <f t="shared" si="32"/>
        <v>-2.9810019269271848E-2</v>
      </c>
      <c r="CP28" s="87">
        <f t="shared" si="32"/>
        <v>8.4550339445458462</v>
      </c>
      <c r="CQ28" s="87">
        <f t="shared" si="33"/>
        <v>-0.40445526851247138</v>
      </c>
      <c r="CR28" s="87">
        <f t="shared" si="33"/>
        <v>-0.59397752305914153</v>
      </c>
      <c r="CS28" s="88">
        <f t="shared" si="34"/>
        <v>1.0971085206458508</v>
      </c>
      <c r="CT28" s="88">
        <f t="shared" si="34"/>
        <v>0.6926532521333697</v>
      </c>
      <c r="CU28" s="87">
        <f t="shared" si="34"/>
        <v>1.5430337655357593</v>
      </c>
      <c r="CV28" s="87">
        <f t="shared" si="35"/>
        <v>-0.54054151000562101</v>
      </c>
      <c r="CW28" s="21">
        <v>0.61750000000000005</v>
      </c>
      <c r="CX28" s="7">
        <v>1.80856666667</v>
      </c>
      <c r="CY28" s="7"/>
      <c r="CZ28" s="110">
        <f t="shared" si="36"/>
        <v>0.33795632975022483</v>
      </c>
      <c r="DA28" s="73">
        <f t="shared" si="37"/>
        <v>-1.1141456368715958</v>
      </c>
      <c r="DB28" s="88">
        <f t="shared" si="38"/>
        <v>-0.29493147209818266</v>
      </c>
      <c r="DC28" s="88">
        <f t="shared" si="39"/>
        <v>0.97828690967514031</v>
      </c>
      <c r="DD28" s="88">
        <f t="shared" si="40"/>
        <v>0.11581798775075214</v>
      </c>
      <c r="DE28" s="88">
        <f t="shared" si="41"/>
        <v>-0.8093305018771394</v>
      </c>
      <c r="DF28" s="88">
        <f t="shared" si="42"/>
        <v>0.43158687275759566</v>
      </c>
      <c r="DG28" s="88">
        <f t="shared" si="43"/>
        <v>0.54740486050833836</v>
      </c>
      <c r="DH28" s="88">
        <f t="shared" si="44"/>
        <v>0.56649438383613082</v>
      </c>
      <c r="DI28" s="88">
        <f t="shared" si="45"/>
        <v>-1.2299636246223487</v>
      </c>
      <c r="DJ28" s="88">
        <f t="shared" si="46"/>
        <v>3.6184210526315708E-2</v>
      </c>
      <c r="DK28" s="89">
        <v>-5.2819727557511946</v>
      </c>
      <c r="DL28" s="87">
        <f t="shared" si="48"/>
        <v>2.7100785014113823E-2</v>
      </c>
      <c r="DM28" s="88">
        <f t="shared" si="47"/>
        <v>-0.19112030074887221</v>
      </c>
      <c r="DN28" s="88">
        <f t="shared" si="49"/>
        <v>18.246719518704744</v>
      </c>
      <c r="DO28" s="88"/>
      <c r="DP28" s="87"/>
      <c r="DQ28" s="21">
        <v>182515</v>
      </c>
      <c r="DR28" s="21">
        <f>LN(DQ28/AI28/M29)</f>
        <v>0.52292935036387012</v>
      </c>
      <c r="DT28" s="21">
        <v>6170604</v>
      </c>
      <c r="DV28" s="20">
        <f>LN(DT28/AI28/M29)</f>
        <v>4.0436489940770795</v>
      </c>
      <c r="DW28" s="44">
        <f t="shared" si="50"/>
        <v>22.126547022848797</v>
      </c>
      <c r="DY28" s="40"/>
      <c r="DZ28" s="44"/>
      <c r="EA28" s="21">
        <v>705350</v>
      </c>
      <c r="EB28" s="87">
        <f t="shared" si="51"/>
        <v>0.31477105632498598</v>
      </c>
      <c r="EF28" s="28">
        <v>2240835</v>
      </c>
      <c r="EG28" s="98">
        <v>2708.1480000000001</v>
      </c>
      <c r="EH28" s="74">
        <f t="shared" si="52"/>
        <v>2708148</v>
      </c>
      <c r="EI28" s="28">
        <v>-43500</v>
      </c>
      <c r="EJ28" s="68">
        <f t="shared" si="53"/>
        <v>-1.9412406535956463E-2</v>
      </c>
      <c r="EK28" s="21">
        <f t="shared" si="54"/>
        <v>2.7100785014113823E-2</v>
      </c>
      <c r="EN28" s="100"/>
      <c r="EO28" s="87"/>
      <c r="EP28" s="99"/>
      <c r="EQ28" s="87"/>
      <c r="ER28" s="87"/>
      <c r="ES28" s="87"/>
      <c r="ET28" s="87"/>
      <c r="EU28" s="87"/>
      <c r="EV28" s="87"/>
      <c r="EW28" s="87"/>
      <c r="EX28" s="87"/>
      <c r="EY28" s="87"/>
      <c r="EZ28" s="101"/>
      <c r="FA28" s="87"/>
      <c r="FB28" s="87"/>
    </row>
    <row r="29" spans="1:158" x14ac:dyDescent="0.35">
      <c r="A29" s="22">
        <v>31778</v>
      </c>
      <c r="B29" s="43">
        <v>42.84</v>
      </c>
      <c r="C29" s="40">
        <v>4736.2</v>
      </c>
      <c r="D29" s="40">
        <v>871.2</v>
      </c>
      <c r="E29" s="40">
        <v>1173.8</v>
      </c>
      <c r="F29" s="43">
        <v>86.349000000000004</v>
      </c>
      <c r="G29" s="40">
        <v>418.5</v>
      </c>
      <c r="H29" s="40">
        <v>350.00921999999997</v>
      </c>
      <c r="I29" s="40">
        <v>1782.4</v>
      </c>
      <c r="J29" s="40">
        <v>3541.4560799999999</v>
      </c>
      <c r="K29" s="40">
        <v>797.4</v>
      </c>
      <c r="L29" s="40">
        <v>1313.9827499999999</v>
      </c>
      <c r="M29" s="21">
        <v>181827</v>
      </c>
      <c r="N29" s="21">
        <f>M29/M$51</f>
        <v>0.94295893707280143</v>
      </c>
      <c r="O29" s="21">
        <v>6.22</v>
      </c>
      <c r="P29" s="59"/>
      <c r="R29" s="40">
        <f>I30+K30</f>
        <v>2629.7</v>
      </c>
      <c r="S29" s="40">
        <f>D30+G30</f>
        <v>1313.7</v>
      </c>
      <c r="T29" s="40">
        <f t="shared" si="0"/>
        <v>3943.3999999999996</v>
      </c>
      <c r="U29" s="21">
        <f t="shared" si="1"/>
        <v>0.66686108434345992</v>
      </c>
      <c r="V29" s="21">
        <f t="shared" si="2"/>
        <v>0.33313891565654008</v>
      </c>
      <c r="W29" s="87">
        <f t="shared" si="24"/>
        <v>0.49956268775906004</v>
      </c>
      <c r="Y29" s="21">
        <f>K30/R29</f>
        <v>0.30889455070920635</v>
      </c>
      <c r="Z29" s="21">
        <f t="shared" si="3"/>
        <v>0.69110544929079365</v>
      </c>
      <c r="AA29" s="21">
        <f t="shared" si="25"/>
        <v>0.30899413945259524</v>
      </c>
      <c r="AB29" s="21">
        <f t="shared" si="25"/>
        <v>0.69100586054740476</v>
      </c>
      <c r="AD29" s="42">
        <f>100*(((L30)-(L29))/L29)</f>
        <v>0.76308079386888605</v>
      </c>
      <c r="AE29" s="42">
        <f>100*((J30-J29)/J29)</f>
        <v>1.0305794897786758</v>
      </c>
      <c r="AG29" s="21">
        <f t="shared" si="4"/>
        <v>0.94792396043133886</v>
      </c>
      <c r="AH29" s="21">
        <f t="shared" si="5"/>
        <v>4376.7180706531353</v>
      </c>
      <c r="AI29" s="42">
        <f t="shared" si="6"/>
        <v>0.60083833538027531</v>
      </c>
      <c r="AJ29" s="43">
        <f t="shared" si="26"/>
        <v>0.9723301162039788</v>
      </c>
      <c r="AK29" s="43">
        <f t="shared" si="7"/>
        <v>6563.1631135922626</v>
      </c>
      <c r="AL29" s="60"/>
      <c r="AN29" s="21">
        <f>D30/S29</f>
        <v>0.66575321610717819</v>
      </c>
      <c r="AO29" s="21">
        <f t="shared" si="8"/>
        <v>0.33424678389282181</v>
      </c>
      <c r="AP29" s="21">
        <f t="shared" si="27"/>
        <v>0.67062957385959043</v>
      </c>
      <c r="AQ29" s="21">
        <f t="shared" si="27"/>
        <v>0.32937042614040951</v>
      </c>
      <c r="AS29" s="43">
        <f>100*(((E30)-(E29))/E29)</f>
        <v>5.1116033395820111E-2</v>
      </c>
      <c r="AT29" s="43">
        <f>100*(((H30)-(H29))/H29)</f>
        <v>4.100660548313555</v>
      </c>
      <c r="AV29" s="21">
        <f t="shared" si="9"/>
        <v>1.3849162359488325</v>
      </c>
      <c r="AW29" s="21">
        <f t="shared" si="10"/>
        <v>1458.2715686992876</v>
      </c>
      <c r="AX29" s="21">
        <f t="shared" si="11"/>
        <v>0.90086101121189732</v>
      </c>
      <c r="AY29" s="21">
        <f t="shared" si="28"/>
        <v>0.46838112707963259</v>
      </c>
      <c r="AZ29" s="21">
        <f t="shared" si="12"/>
        <v>1.4993401022618427</v>
      </c>
      <c r="BB29" s="21">
        <f>LN(B30/AI29)</f>
        <v>4.2740886156335085</v>
      </c>
      <c r="BD29" s="21">
        <f>100*LN(F30/N30)</f>
        <v>451.99835905055448</v>
      </c>
      <c r="BE29" s="21">
        <f t="shared" si="13"/>
        <v>4.5199835905055448</v>
      </c>
      <c r="BF29" s="21">
        <f>(S29/AI29)/M30</f>
        <v>1.1990770428087175E-2</v>
      </c>
      <c r="BG29" s="21">
        <f>(C30/AI29)/M30</f>
        <v>4.400814464415187E-2</v>
      </c>
      <c r="BH29" s="40">
        <f t="shared" si="14"/>
        <v>1313.7</v>
      </c>
      <c r="BI29" s="40">
        <f>C30</f>
        <v>4821.5</v>
      </c>
      <c r="BK29" s="21">
        <f>LN(AH29/M30)</f>
        <v>-3.7295958683708812</v>
      </c>
      <c r="BL29" s="57">
        <f>LN(AH29/N30)</f>
        <v>8.4399476384673981</v>
      </c>
      <c r="BM29" s="21">
        <f>LN((S29/AI29)/M30)</f>
        <v>-4.4236180561198646</v>
      </c>
      <c r="BN29" s="21">
        <f>LN((C30/AI29)/M30)</f>
        <v>-3.123380556644888</v>
      </c>
      <c r="BO29" s="44">
        <f>LN((C30/AI29)/N30)</f>
        <v>9.0461629501933913</v>
      </c>
      <c r="BP29" s="21">
        <f t="shared" si="15"/>
        <v>8.740416391276824</v>
      </c>
      <c r="BQ29" s="21">
        <f t="shared" si="16"/>
        <v>0.40502507948432981</v>
      </c>
      <c r="BR29" s="21">
        <f t="shared" si="17"/>
        <v>4.2740886156335085</v>
      </c>
      <c r="BS29" s="61">
        <f t="shared" si="18"/>
        <v>0.9723301162039788</v>
      </c>
      <c r="BT29" s="21">
        <f t="shared" si="19"/>
        <v>0.46838112707963259</v>
      </c>
      <c r="BU29" s="21">
        <f>O30/4</f>
        <v>1.6625000000000001</v>
      </c>
      <c r="BV29" s="21">
        <f t="shared" si="20"/>
        <v>1.648831750480213</v>
      </c>
      <c r="BW29" s="21">
        <f>LN(AW29/M30)</f>
        <v>-4.828643135604195</v>
      </c>
      <c r="BX29" s="21">
        <f>LN(AW29/N30)</f>
        <v>7.3409003712340848</v>
      </c>
      <c r="BY29" s="21">
        <f>LN(AK29/M30)</f>
        <v>-3.32442234426316</v>
      </c>
      <c r="CA29" s="21">
        <f t="shared" si="29"/>
        <v>0.65952661421584402</v>
      </c>
      <c r="CB29" s="21">
        <f t="shared" si="55"/>
        <v>0.58753217538649594</v>
      </c>
      <c r="CC29" s="21">
        <f t="shared" si="55"/>
        <v>0.52873279972662779</v>
      </c>
      <c r="CD29" s="21">
        <f t="shared" si="21"/>
        <v>8.740416391276824</v>
      </c>
      <c r="CE29" s="21">
        <f t="shared" si="56"/>
        <v>-0.5039489891243587</v>
      </c>
      <c r="CF29" s="21">
        <f t="shared" si="56"/>
        <v>-0.25363044517261457</v>
      </c>
      <c r="CG29" s="61">
        <f t="shared" si="57"/>
        <v>0.9723301162039788</v>
      </c>
      <c r="CH29" s="61">
        <f t="shared" si="57"/>
        <v>0.46838112707963259</v>
      </c>
      <c r="CI29" s="21">
        <f t="shared" si="23"/>
        <v>1.648831750480213</v>
      </c>
      <c r="CM29" s="87">
        <f t="shared" si="32"/>
        <v>0.65952661421584402</v>
      </c>
      <c r="CN29" s="87">
        <f t="shared" si="32"/>
        <v>0.58753217538649594</v>
      </c>
      <c r="CO29" s="87">
        <f t="shared" si="32"/>
        <v>0.52873279972662779</v>
      </c>
      <c r="CP29" s="87">
        <f t="shared" si="32"/>
        <v>8.740416391276824</v>
      </c>
      <c r="CQ29" s="87">
        <f t="shared" si="33"/>
        <v>-0.5039489891243587</v>
      </c>
      <c r="CR29" s="87">
        <f t="shared" si="33"/>
        <v>-0.25363044517261457</v>
      </c>
      <c r="CS29" s="88">
        <f t="shared" si="34"/>
        <v>0.9723301162039788</v>
      </c>
      <c r="CT29" s="88">
        <f t="shared" si="34"/>
        <v>0.46838112707963259</v>
      </c>
      <c r="CU29" s="87">
        <f t="shared" si="34"/>
        <v>1.648831750480213</v>
      </c>
      <c r="CV29" s="87">
        <f t="shared" si="35"/>
        <v>1.0914811645108102</v>
      </c>
      <c r="CW29" s="21">
        <v>0.50249999999999995</v>
      </c>
      <c r="CX29" s="7">
        <v>1.6416999999999999</v>
      </c>
      <c r="CY29" s="7"/>
      <c r="CZ29" s="110">
        <f t="shared" si="36"/>
        <v>0.30066584613615288</v>
      </c>
      <c r="DA29" s="73">
        <f t="shared" si="37"/>
        <v>0.41838331703299247</v>
      </c>
      <c r="DB29" s="88">
        <f t="shared" si="38"/>
        <v>0.26361134689771698</v>
      </c>
      <c r="DC29" s="88">
        <f t="shared" si="39"/>
        <v>1.2636693564061181</v>
      </c>
      <c r="DD29" s="88">
        <f t="shared" si="40"/>
        <v>1.6324267138864812E-2</v>
      </c>
      <c r="DE29" s="88">
        <f t="shared" si="41"/>
        <v>-0.46898342399061244</v>
      </c>
      <c r="DF29" s="88">
        <f t="shared" si="42"/>
        <v>0.30680846831572361</v>
      </c>
      <c r="DG29" s="88">
        <f t="shared" si="43"/>
        <v>0.32313273545460119</v>
      </c>
      <c r="DH29" s="88">
        <f t="shared" si="44"/>
        <v>0.67229236878058451</v>
      </c>
      <c r="DI29" s="88">
        <f t="shared" si="45"/>
        <v>0.4020590498940827</v>
      </c>
      <c r="DJ29" s="88">
        <f t="shared" si="46"/>
        <v>-7.8815789473684394E-2</v>
      </c>
      <c r="DK29" s="89">
        <v>3.265528101667448</v>
      </c>
      <c r="DL29" s="87">
        <f t="shared" si="48"/>
        <v>-0.85646724983710443</v>
      </c>
      <c r="DM29" s="88">
        <f t="shared" si="47"/>
        <v>-0.35798696741887226</v>
      </c>
      <c r="DN29" s="88">
        <f t="shared" si="49"/>
        <v>-28.776291653751009</v>
      </c>
      <c r="DO29" s="88"/>
      <c r="DP29" s="87"/>
      <c r="DQ29" s="21">
        <v>185909.1</v>
      </c>
      <c r="DR29" s="21">
        <f>LN(DQ29/AI29/M30)</f>
        <v>0.52879220496509571</v>
      </c>
      <c r="DT29" s="21">
        <v>4871465</v>
      </c>
      <c r="DV29" s="20">
        <f>LN(DT29/AI29/M30)</f>
        <v>3.7946843525810099</v>
      </c>
      <c r="DW29" s="44">
        <f t="shared" si="50"/>
        <v>-24.896464149606956</v>
      </c>
      <c r="DY29" s="40"/>
      <c r="DZ29" s="44"/>
      <c r="EA29" s="21">
        <v>730491</v>
      </c>
      <c r="EB29" s="87">
        <f t="shared" si="51"/>
        <v>0.26973821223950833</v>
      </c>
      <c r="EF29" s="28">
        <v>2708148</v>
      </c>
      <c r="EG29" s="98">
        <v>2783.5920000000001</v>
      </c>
      <c r="EH29" s="74">
        <f t="shared" si="52"/>
        <v>2783592</v>
      </c>
      <c r="EI29" s="28">
        <v>-76500</v>
      </c>
      <c r="EJ29" s="68">
        <f t="shared" si="53"/>
        <v>-2.8248086884468646E-2</v>
      </c>
      <c r="EK29" s="21">
        <f t="shared" si="54"/>
        <v>-0.85646724983710443</v>
      </c>
      <c r="EN29" s="100"/>
      <c r="EO29" s="87"/>
      <c r="EP29" s="99"/>
      <c r="EQ29" s="87"/>
      <c r="ER29" s="87"/>
      <c r="ES29" s="87"/>
      <c r="ET29" s="87"/>
      <c r="EU29" s="87"/>
      <c r="EV29" s="87"/>
      <c r="EW29" s="87"/>
      <c r="EX29" s="87"/>
      <c r="EY29" s="87"/>
      <c r="EZ29" s="101"/>
      <c r="FA29" s="87"/>
      <c r="FB29" s="87"/>
    </row>
    <row r="30" spans="1:158" x14ac:dyDescent="0.35">
      <c r="A30" s="22">
        <v>31868</v>
      </c>
      <c r="B30" s="43">
        <v>43.149000000000001</v>
      </c>
      <c r="C30" s="40">
        <v>4821.5</v>
      </c>
      <c r="D30" s="40">
        <v>874.6</v>
      </c>
      <c r="E30" s="40">
        <v>1174.4000000000001</v>
      </c>
      <c r="F30" s="43">
        <v>86.841999999999999</v>
      </c>
      <c r="G30" s="40">
        <v>439.1</v>
      </c>
      <c r="H30" s="40">
        <v>364.36190999999997</v>
      </c>
      <c r="I30" s="40">
        <v>1817.4</v>
      </c>
      <c r="J30" s="40">
        <v>3577.9535999999998</v>
      </c>
      <c r="K30" s="40">
        <v>812.3</v>
      </c>
      <c r="L30" s="40">
        <v>1324.0095000000001</v>
      </c>
      <c r="M30" s="21">
        <v>182344</v>
      </c>
      <c r="N30" s="21">
        <f>M30/M$51</f>
        <v>0.94564011077344345</v>
      </c>
      <c r="O30" s="21">
        <v>6.65</v>
      </c>
      <c r="P30" s="59"/>
      <c r="R30" s="40">
        <f>I31+K31</f>
        <v>2673</v>
      </c>
      <c r="S30" s="40">
        <f>D31+G31</f>
        <v>1337</v>
      </c>
      <c r="T30" s="40">
        <f t="shared" si="0"/>
        <v>4010</v>
      </c>
      <c r="U30" s="21">
        <f t="shared" si="1"/>
        <v>0.66658354114713214</v>
      </c>
      <c r="V30" s="21">
        <f t="shared" si="2"/>
        <v>0.3334164588528678</v>
      </c>
      <c r="W30" s="87">
        <f t="shared" si="24"/>
        <v>0.50018705574261135</v>
      </c>
      <c r="Y30" s="21">
        <f>K31/R30</f>
        <v>0.30703329592218481</v>
      </c>
      <c r="Z30" s="21">
        <f t="shared" si="3"/>
        <v>0.69296670407781513</v>
      </c>
      <c r="AA30" s="21">
        <f t="shared" si="25"/>
        <v>0.30796392331569555</v>
      </c>
      <c r="AB30" s="21">
        <f t="shared" si="25"/>
        <v>0.69203607668430434</v>
      </c>
      <c r="AD30" s="42">
        <f>100*(((L31)-(L30))/L30)</f>
        <v>8.2136872884982393E-2</v>
      </c>
      <c r="AE30" s="42">
        <f>100*((J31-J30)/J30)</f>
        <v>0.92344853214419464</v>
      </c>
      <c r="AG30" s="21">
        <f t="shared" si="4"/>
        <v>0.66435489282748994</v>
      </c>
      <c r="AH30" s="21">
        <f t="shared" si="5"/>
        <v>4405.7950113007837</v>
      </c>
      <c r="AI30" s="42">
        <f t="shared" si="6"/>
        <v>0.60670094571894606</v>
      </c>
      <c r="AJ30" s="43">
        <f t="shared" si="26"/>
        <v>0.97100881002823991</v>
      </c>
      <c r="AK30" s="43">
        <f t="shared" si="7"/>
        <v>6609.5166462088073</v>
      </c>
      <c r="AL30" s="60"/>
      <c r="AN30" s="21">
        <f>D31/S30</f>
        <v>0.65557217651458488</v>
      </c>
      <c r="AO30" s="21">
        <f t="shared" si="8"/>
        <v>0.34442782348541512</v>
      </c>
      <c r="AP30" s="21">
        <f t="shared" si="27"/>
        <v>0.66066269631088148</v>
      </c>
      <c r="AQ30" s="21">
        <f t="shared" si="27"/>
        <v>0.33933730368911846</v>
      </c>
      <c r="AS30" s="43">
        <f>100*(((E31)-(E30))/E30)</f>
        <v>1.7029972752028104E-2</v>
      </c>
      <c r="AT30" s="43">
        <f>100*(((H31)-(H30))/H30)</f>
        <v>4.1328579049330374</v>
      </c>
      <c r="AV30" s="21">
        <f t="shared" si="9"/>
        <v>1.4136839257066918</v>
      </c>
      <c r="AW30" s="21">
        <f t="shared" si="10"/>
        <v>1478.8869194591402</v>
      </c>
      <c r="AX30" s="21">
        <f t="shared" si="11"/>
        <v>0.90405830385528652</v>
      </c>
      <c r="AY30" s="21">
        <f t="shared" si="28"/>
        <v>0.35428686047561248</v>
      </c>
      <c r="AZ30" s="21">
        <f t="shared" si="12"/>
        <v>1.4901217976246424</v>
      </c>
      <c r="BB30" s="21">
        <f>LN(B31/AI30)</f>
        <v>4.2747534995555068</v>
      </c>
      <c r="BD30" s="21">
        <f>100*LN(F31/N31)</f>
        <v>452.39978893155347</v>
      </c>
      <c r="BE30" s="21">
        <f t="shared" si="13"/>
        <v>4.5239978893155346</v>
      </c>
      <c r="BF30" s="21">
        <f>(S30/AI30)/M31</f>
        <v>1.2049766984214253E-2</v>
      </c>
      <c r="BG30" s="21">
        <f>(C31/AI30)/M31</f>
        <v>4.4165955950741922E-2</v>
      </c>
      <c r="BH30" s="40">
        <f t="shared" si="14"/>
        <v>1337</v>
      </c>
      <c r="BI30" s="40">
        <f>C31</f>
        <v>4900.5</v>
      </c>
      <c r="BK30" s="21">
        <f>LN(AH30/M31)</f>
        <v>-3.7259368176050729</v>
      </c>
      <c r="BL30" s="57">
        <f>LN(AH30/N31)</f>
        <v>8.4436066892332065</v>
      </c>
      <c r="BM30" s="21">
        <f>LN((S30/AI30)/M31)</f>
        <v>-4.4187099566420489</v>
      </c>
      <c r="BN30" s="21">
        <f>LN((C31/AI30)/M31)</f>
        <v>-3.1198010140347572</v>
      </c>
      <c r="BO30" s="44">
        <f>LN((C31/AI30)/N31)</f>
        <v>9.0497424928035226</v>
      </c>
      <c r="BP30" s="21">
        <f t="shared" si="15"/>
        <v>9.1418462722758136</v>
      </c>
      <c r="BQ30" s="21">
        <f t="shared" si="16"/>
        <v>0.39885785998880358</v>
      </c>
      <c r="BR30" s="21">
        <f t="shared" si="17"/>
        <v>4.2747534995555068</v>
      </c>
      <c r="BS30" s="61">
        <f t="shared" si="18"/>
        <v>0.97100881002823991</v>
      </c>
      <c r="BT30" s="21">
        <f t="shared" si="19"/>
        <v>0.35428686047561248</v>
      </c>
      <c r="BU30" s="21">
        <f>O31/4</f>
        <v>1.7108332500000001</v>
      </c>
      <c r="BV30" s="21">
        <f t="shared" si="20"/>
        <v>1.6963633025648512</v>
      </c>
      <c r="BW30" s="21">
        <f>LN(AW30/M31)</f>
        <v>-4.8175678166308522</v>
      </c>
      <c r="BX30" s="21">
        <f>LN(AW30/N31)</f>
        <v>7.3519756902074267</v>
      </c>
      <c r="BY30" s="21">
        <f>LN(AK30/M31)</f>
        <v>-3.320347013443377</v>
      </c>
      <c r="CA30" s="21">
        <f t="shared" si="29"/>
        <v>0.36590507658083027</v>
      </c>
      <c r="CB30" s="21">
        <f t="shared" si="55"/>
        <v>0.4908099477815675</v>
      </c>
      <c r="CC30" s="21">
        <f t="shared" si="55"/>
        <v>0.35795426101308259</v>
      </c>
      <c r="CD30" s="21">
        <f t="shared" si="21"/>
        <v>9.1418462722758136</v>
      </c>
      <c r="CE30" s="21">
        <f t="shared" si="56"/>
        <v>-0.61672194955262327</v>
      </c>
      <c r="CF30" s="21">
        <f t="shared" si="56"/>
        <v>6.6488392199826052E-2</v>
      </c>
      <c r="CG30" s="61">
        <f t="shared" si="57"/>
        <v>0.97100881002823991</v>
      </c>
      <c r="CH30" s="61">
        <f t="shared" si="57"/>
        <v>0.35428686047561248</v>
      </c>
      <c r="CI30" s="21">
        <f t="shared" si="23"/>
        <v>1.6963633025648512</v>
      </c>
      <c r="CM30" s="87">
        <f t="shared" si="32"/>
        <v>0.36590507658083027</v>
      </c>
      <c r="CN30" s="87">
        <f t="shared" si="32"/>
        <v>0.4908099477815675</v>
      </c>
      <c r="CO30" s="87">
        <f t="shared" si="32"/>
        <v>0.35795426101308259</v>
      </c>
      <c r="CP30" s="87">
        <f t="shared" si="32"/>
        <v>9.1418462722758136</v>
      </c>
      <c r="CQ30" s="87">
        <f t="shared" si="33"/>
        <v>-0.61672194955262327</v>
      </c>
      <c r="CR30" s="87">
        <f t="shared" si="33"/>
        <v>6.6488392199826052E-2</v>
      </c>
      <c r="CS30" s="88">
        <f t="shared" si="34"/>
        <v>0.97100881002823991</v>
      </c>
      <c r="CT30" s="88">
        <f t="shared" si="34"/>
        <v>0.35428686047561248</v>
      </c>
      <c r="CU30" s="87">
        <f t="shared" si="34"/>
        <v>1.6963633025648512</v>
      </c>
      <c r="CV30" s="87">
        <f t="shared" si="35"/>
        <v>1.1075318973342796</v>
      </c>
      <c r="CW30" s="21">
        <v>0.50749999999999995</v>
      </c>
      <c r="CX30" s="7">
        <v>1.52593333333</v>
      </c>
      <c r="CY30" s="7"/>
      <c r="CZ30" s="110">
        <f t="shared" si="36"/>
        <v>7.0443085011391293E-3</v>
      </c>
      <c r="DA30" s="73">
        <f t="shared" si="37"/>
        <v>0.32166108942806404</v>
      </c>
      <c r="DB30" s="88">
        <f t="shared" si="38"/>
        <v>9.2832808184171778E-2</v>
      </c>
      <c r="DC30" s="88">
        <f t="shared" si="39"/>
        <v>1.6650992374051077</v>
      </c>
      <c r="DD30" s="88">
        <f t="shared" si="40"/>
        <v>-9.6448693289399756E-2</v>
      </c>
      <c r="DE30" s="88">
        <f t="shared" si="41"/>
        <v>-0.14886458661817184</v>
      </c>
      <c r="DF30" s="88">
        <f t="shared" si="42"/>
        <v>0.30548716213998472</v>
      </c>
      <c r="DG30" s="88">
        <f t="shared" si="43"/>
        <v>0.20903846885058111</v>
      </c>
      <c r="DH30" s="88">
        <f t="shared" si="44"/>
        <v>0.71982392086522273</v>
      </c>
      <c r="DI30" s="88">
        <f t="shared" si="45"/>
        <v>0.41810978271755206</v>
      </c>
      <c r="DJ30" s="88">
        <f t="shared" si="46"/>
        <v>-7.381578947368439E-2</v>
      </c>
      <c r="DK30" s="89">
        <v>0.52597896319943849</v>
      </c>
      <c r="DL30" s="87">
        <f t="shared" si="48"/>
        <v>-0.54639491643077753</v>
      </c>
      <c r="DM30" s="88">
        <f t="shared" si="47"/>
        <v>-0.47375363408887217</v>
      </c>
      <c r="DN30" s="88">
        <f t="shared" si="49"/>
        <v>-1.5914287236822213</v>
      </c>
      <c r="DO30" s="88"/>
      <c r="DP30" s="87"/>
      <c r="DQ30" s="21">
        <v>179777</v>
      </c>
      <c r="DR30" s="21">
        <f>LN(DQ30/AI30/M31)</f>
        <v>0.48257893918220329</v>
      </c>
      <c r="DT30" s="21">
        <v>5047794</v>
      </c>
      <c r="DV30" s="20">
        <f>LN(DT30/AI30/M31)</f>
        <v>3.8175683403856282</v>
      </c>
      <c r="DW30" s="44">
        <f t="shared" si="50"/>
        <v>2.2883987804618311</v>
      </c>
      <c r="DY30" s="40"/>
      <c r="DZ30" s="44"/>
      <c r="EA30" s="21">
        <v>748212</v>
      </c>
      <c r="EB30" s="87">
        <f t="shared" si="51"/>
        <v>0.2687937025253701</v>
      </c>
      <c r="EF30" s="28">
        <v>2783592</v>
      </c>
      <c r="EG30" s="98">
        <v>2944.431</v>
      </c>
      <c r="EH30" s="74">
        <f t="shared" si="52"/>
        <v>2944431</v>
      </c>
      <c r="EI30" s="28">
        <v>-70000</v>
      </c>
      <c r="EJ30" s="68">
        <f t="shared" si="53"/>
        <v>-2.5147363550405376E-2</v>
      </c>
      <c r="EK30" s="21">
        <f t="shared" si="54"/>
        <v>-0.54639491643077753</v>
      </c>
      <c r="EN30" s="100"/>
      <c r="EO30" s="87"/>
      <c r="EP30" s="99"/>
      <c r="EQ30" s="87"/>
      <c r="ER30" s="87"/>
      <c r="ES30" s="87"/>
      <c r="ET30" s="87"/>
      <c r="EU30" s="87"/>
      <c r="EV30" s="87"/>
      <c r="EW30" s="87"/>
      <c r="EX30" s="87"/>
      <c r="EY30" s="87"/>
      <c r="EZ30" s="101"/>
      <c r="FA30" s="87"/>
      <c r="FB30" s="87"/>
    </row>
    <row r="31" spans="1:158" x14ac:dyDescent="0.35">
      <c r="A31" s="22">
        <v>31959</v>
      </c>
      <c r="B31" s="43">
        <v>43.598999999999997</v>
      </c>
      <c r="C31" s="40">
        <v>4900.5</v>
      </c>
      <c r="D31" s="40">
        <v>876.5</v>
      </c>
      <c r="E31" s="40">
        <v>1174.5999999999999</v>
      </c>
      <c r="F31" s="43">
        <v>87.45</v>
      </c>
      <c r="G31" s="40">
        <v>460.5</v>
      </c>
      <c r="H31" s="40">
        <v>379.42046999999997</v>
      </c>
      <c r="I31" s="40">
        <v>1852.3</v>
      </c>
      <c r="J31" s="40">
        <v>3610.9941600000002</v>
      </c>
      <c r="K31" s="40">
        <v>820.7</v>
      </c>
      <c r="L31" s="40">
        <v>1325.0970000000002</v>
      </c>
      <c r="M31" s="21">
        <v>182885</v>
      </c>
      <c r="N31" s="21">
        <f>M31/M$51</f>
        <v>0.94844574901724876</v>
      </c>
      <c r="O31" s="21">
        <v>6.8433330000000003</v>
      </c>
      <c r="P31" s="59"/>
      <c r="R31" s="40">
        <f>I32+K32</f>
        <v>2717.7</v>
      </c>
      <c r="S31" s="40">
        <f>D32+G32</f>
        <v>1396.4</v>
      </c>
      <c r="T31" s="40">
        <f t="shared" si="0"/>
        <v>4114.1000000000004</v>
      </c>
      <c r="U31" s="21">
        <f t="shared" si="1"/>
        <v>0.6605819012663765</v>
      </c>
      <c r="V31" s="21">
        <f t="shared" si="2"/>
        <v>0.33941809873362339</v>
      </c>
      <c r="W31" s="87">
        <f t="shared" si="24"/>
        <v>0.51381683040806569</v>
      </c>
      <c r="Y31" s="21">
        <f>K32/R31</f>
        <v>0.30422783971740813</v>
      </c>
      <c r="Z31" s="21">
        <f t="shared" si="3"/>
        <v>0.69577216028259192</v>
      </c>
      <c r="AA31" s="21">
        <f t="shared" si="25"/>
        <v>0.30563056781979647</v>
      </c>
      <c r="AB31" s="21">
        <f t="shared" si="25"/>
        <v>0.69436943218020353</v>
      </c>
      <c r="AD31" s="42">
        <f>100*(((L32)-(L31))/L31)</f>
        <v>0.12146280611908394</v>
      </c>
      <c r="AE31" s="42">
        <f>100*((J32-J31)/J31)</f>
        <v>0.9702303146344593</v>
      </c>
      <c r="AG31" s="21">
        <f t="shared" si="4"/>
        <v>0.71082101905991124</v>
      </c>
      <c r="AH31" s="21">
        <f t="shared" si="5"/>
        <v>4437.1123282978024</v>
      </c>
      <c r="AI31" s="42">
        <f t="shared" si="6"/>
        <v>0.61249294561866185</v>
      </c>
      <c r="AJ31" s="43">
        <f t="shared" si="26"/>
        <v>0.95014312564970504</v>
      </c>
      <c r="AK31" s="43">
        <f t="shared" si="7"/>
        <v>6716.975320988332</v>
      </c>
      <c r="AL31" s="60"/>
      <c r="AN31" s="21">
        <f>D32/S31</f>
        <v>0.67781437983385839</v>
      </c>
      <c r="AO31" s="21">
        <f t="shared" si="8"/>
        <v>0.32218562016614161</v>
      </c>
      <c r="AP31" s="21">
        <f t="shared" si="27"/>
        <v>0.66669327817422164</v>
      </c>
      <c r="AQ31" s="21">
        <f t="shared" si="27"/>
        <v>0.33330672182577836</v>
      </c>
      <c r="AS31" s="43">
        <f>100*(((E32)-(E31))/E31)</f>
        <v>6.8108292184573482</v>
      </c>
      <c r="AT31" s="43">
        <f>100*(((H32)-(H31))/H31)</f>
        <v>-2.7016096416727118</v>
      </c>
      <c r="AV31" s="21">
        <f t="shared" si="9"/>
        <v>3.6402694054192537</v>
      </c>
      <c r="AW31" s="21">
        <f t="shared" si="10"/>
        <v>1532.7223875289587</v>
      </c>
      <c r="AX31" s="21">
        <f t="shared" si="11"/>
        <v>0.91105865704177758</v>
      </c>
      <c r="AY31" s="21">
        <f t="shared" si="28"/>
        <v>0.77134289917314136</v>
      </c>
      <c r="AZ31" s="21">
        <f t="shared" si="12"/>
        <v>1.487459836980723</v>
      </c>
      <c r="BB31" s="21">
        <f>LN(B32/AI31)</f>
        <v>4.2772670318730466</v>
      </c>
      <c r="BD31" s="21">
        <f>100*LN(F32/N32)</f>
        <v>453.19215812207699</v>
      </c>
      <c r="BE31" s="21">
        <f t="shared" si="13"/>
        <v>4.5319215812207698</v>
      </c>
      <c r="BF31" s="21">
        <f>(S31/AI31)/M32</f>
        <v>1.2437131392499794E-2</v>
      </c>
      <c r="BG31" s="21">
        <f>(C32/AI31)/M32</f>
        <v>4.4735018508384912E-2</v>
      </c>
      <c r="BH31" s="40">
        <f t="shared" si="14"/>
        <v>1396.4</v>
      </c>
      <c r="BI31" s="40">
        <f>C32</f>
        <v>5022.7</v>
      </c>
      <c r="BK31" s="21">
        <f>LN(AH31/M32)</f>
        <v>-3.7211803756080695</v>
      </c>
      <c r="BL31" s="57">
        <f>LN(AH31/N32)</f>
        <v>8.4483631312302094</v>
      </c>
      <c r="BM31" s="21">
        <f>LN((S31/AI31)/M32)</f>
        <v>-4.38706881372054</v>
      </c>
      <c r="BN31" s="21">
        <f>LN((C32/AI31)/M32)</f>
        <v>-3.1069986722487881</v>
      </c>
      <c r="BO31" s="44">
        <f>LN((C32/AI31)/N32)</f>
        <v>9.0625448345894917</v>
      </c>
      <c r="BP31" s="21">
        <f t="shared" si="15"/>
        <v>9.9342154627993295</v>
      </c>
      <c r="BQ31" s="21">
        <f t="shared" si="16"/>
        <v>0.39706985772403802</v>
      </c>
      <c r="BR31" s="21">
        <f t="shared" si="17"/>
        <v>4.2772670318730466</v>
      </c>
      <c r="BS31" s="61">
        <f t="shared" si="18"/>
        <v>0.95014312564970504</v>
      </c>
      <c r="BT31" s="21">
        <f t="shared" si="19"/>
        <v>0.77134289917314136</v>
      </c>
      <c r="BU31" s="21">
        <f>O32/4</f>
        <v>1.7291667500000001</v>
      </c>
      <c r="BV31" s="21">
        <f t="shared" si="20"/>
        <v>1.714386798484661</v>
      </c>
      <c r="BW31" s="21">
        <f>LN(AW31/M32)</f>
        <v>-4.7841386714445786</v>
      </c>
      <c r="BX31" s="21">
        <f>LN(AW31/N32)</f>
        <v>7.3854048353937012</v>
      </c>
      <c r="BY31" s="21">
        <f>LN(AK31/M32)</f>
        <v>-3.3065462117903763</v>
      </c>
      <c r="CA31" s="21">
        <f t="shared" si="29"/>
        <v>0.47564419970034244</v>
      </c>
      <c r="CB31" s="21">
        <f t="shared" si="55"/>
        <v>3.164114292150888</v>
      </c>
      <c r="CC31" s="21">
        <f t="shared" si="55"/>
        <v>1.2802341785969062</v>
      </c>
      <c r="CD31" s="21">
        <f t="shared" si="21"/>
        <v>9.9342154627993295</v>
      </c>
      <c r="CE31" s="21">
        <f t="shared" si="56"/>
        <v>-0.17880022647655536</v>
      </c>
      <c r="CF31" s="21">
        <f t="shared" si="56"/>
        <v>0.25135323175398128</v>
      </c>
      <c r="CG31" s="61">
        <f t="shared" si="57"/>
        <v>0.95014312564970504</v>
      </c>
      <c r="CH31" s="61">
        <f t="shared" si="57"/>
        <v>0.77134289917314136</v>
      </c>
      <c r="CI31" s="21">
        <f t="shared" si="23"/>
        <v>1.714386798484661</v>
      </c>
      <c r="CM31" s="87">
        <f t="shared" si="32"/>
        <v>0.47564419970034244</v>
      </c>
      <c r="CN31" s="87">
        <f t="shared" si="32"/>
        <v>3.164114292150888</v>
      </c>
      <c r="CO31" s="87">
        <f t="shared" si="32"/>
        <v>1.2802341785969062</v>
      </c>
      <c r="CP31" s="87">
        <f t="shared" si="32"/>
        <v>9.9342154627993295</v>
      </c>
      <c r="CQ31" s="87">
        <f t="shared" si="33"/>
        <v>-0.17880022647655536</v>
      </c>
      <c r="CR31" s="87">
        <f t="shared" si="33"/>
        <v>0.25135323175398128</v>
      </c>
      <c r="CS31" s="88">
        <f t="shared" si="34"/>
        <v>0.95014312564970504</v>
      </c>
      <c r="CT31" s="88">
        <f t="shared" si="34"/>
        <v>0.77134289917314136</v>
      </c>
      <c r="CU31" s="87">
        <f t="shared" si="34"/>
        <v>1.714386798484661</v>
      </c>
      <c r="CV31" s="87">
        <f t="shared" si="35"/>
        <v>3.3429145186273601</v>
      </c>
      <c r="CW31" s="21">
        <v>0.56499999999999995</v>
      </c>
      <c r="CX31" s="7">
        <v>1.5165</v>
      </c>
      <c r="CY31" s="7"/>
      <c r="CZ31" s="110">
        <f t="shared" si="36"/>
        <v>0.1167834316206513</v>
      </c>
      <c r="DA31" s="73">
        <f t="shared" si="37"/>
        <v>2.9949654337973843</v>
      </c>
      <c r="DB31" s="88">
        <f t="shared" si="38"/>
        <v>1.0151127257679955</v>
      </c>
      <c r="DC31" s="88">
        <f t="shared" si="39"/>
        <v>2.4574684279286236</v>
      </c>
      <c r="DD31" s="88">
        <f t="shared" si="40"/>
        <v>0.34147302978666816</v>
      </c>
      <c r="DE31" s="88">
        <f t="shared" si="41"/>
        <v>3.6000252935983384E-2</v>
      </c>
      <c r="DF31" s="88">
        <f t="shared" si="42"/>
        <v>0.28462147776144986</v>
      </c>
      <c r="DG31" s="88">
        <f t="shared" si="43"/>
        <v>0.62609450754811002</v>
      </c>
      <c r="DH31" s="88">
        <f t="shared" si="44"/>
        <v>0.73784741678503252</v>
      </c>
      <c r="DI31" s="88">
        <f t="shared" si="45"/>
        <v>2.6534924040106325</v>
      </c>
      <c r="DJ31" s="88">
        <f t="shared" si="46"/>
        <v>-1.6315789473684394E-2</v>
      </c>
      <c r="DK31" s="89">
        <v>-0.7699335323769938</v>
      </c>
      <c r="DL31" s="87">
        <f t="shared" si="48"/>
        <v>-1.8354495145489313</v>
      </c>
      <c r="DM31" s="88">
        <f t="shared" si="47"/>
        <v>-0.48318696741887224</v>
      </c>
      <c r="DN31" s="88">
        <f t="shared" si="49"/>
        <v>-47.208247673687559</v>
      </c>
      <c r="DO31" s="88"/>
      <c r="DP31" s="87"/>
      <c r="DQ31" s="21">
        <v>181641.9</v>
      </c>
      <c r="DR31" s="21">
        <f>LN(DQ31/AI31/M32)</f>
        <v>0.48107085645680409</v>
      </c>
      <c r="DT31" s="21">
        <v>3311811</v>
      </c>
      <c r="DV31" s="20">
        <f>LN(DT31/AI31/M32)</f>
        <v>3.3842841386901932</v>
      </c>
      <c r="DW31" s="44">
        <f t="shared" si="50"/>
        <v>-43.328420169543506</v>
      </c>
      <c r="DY31" s="40"/>
      <c r="DZ31" s="44"/>
      <c r="EA31" s="21">
        <v>768763</v>
      </c>
      <c r="EB31" s="87">
        <f t="shared" si="51"/>
        <v>0.26109051290385138</v>
      </c>
      <c r="EF31" s="28">
        <v>2944431</v>
      </c>
      <c r="EG31" s="98">
        <v>2286.6529999999998</v>
      </c>
      <c r="EH31" s="74">
        <f t="shared" si="52"/>
        <v>2286653</v>
      </c>
      <c r="EI31" s="28">
        <v>-112000</v>
      </c>
      <c r="EJ31" s="68">
        <f t="shared" si="53"/>
        <v>-3.8037909531586915E-2</v>
      </c>
      <c r="EK31" s="21">
        <f t="shared" si="54"/>
        <v>-1.8354495145489313</v>
      </c>
      <c r="EN31" s="100"/>
      <c r="EO31" s="87"/>
      <c r="EP31" s="99"/>
      <c r="EQ31" s="87"/>
      <c r="ER31" s="87"/>
      <c r="ES31" s="87"/>
      <c r="ET31" s="87"/>
      <c r="EU31" s="87"/>
      <c r="EV31" s="87"/>
      <c r="EW31" s="87"/>
      <c r="EX31" s="87"/>
      <c r="EY31" s="87"/>
      <c r="EZ31" s="101"/>
      <c r="FA31" s="87"/>
      <c r="FB31" s="87"/>
    </row>
    <row r="32" spans="1:158" x14ac:dyDescent="0.35">
      <c r="A32" s="22">
        <v>32051</v>
      </c>
      <c r="B32" s="43">
        <v>44.125999999999998</v>
      </c>
      <c r="C32" s="40">
        <v>5022.7</v>
      </c>
      <c r="D32" s="40">
        <v>946.5</v>
      </c>
      <c r="E32" s="40">
        <v>1254.5999999999999</v>
      </c>
      <c r="F32" s="43">
        <v>88.350999999999999</v>
      </c>
      <c r="G32" s="40">
        <v>449.9</v>
      </c>
      <c r="H32" s="40">
        <v>369.17001000000005</v>
      </c>
      <c r="I32" s="40">
        <v>1890.9</v>
      </c>
      <c r="J32" s="40">
        <v>3646.0291200000001</v>
      </c>
      <c r="K32" s="40">
        <v>826.8</v>
      </c>
      <c r="L32" s="40">
        <v>1326.7065</v>
      </c>
      <c r="M32" s="21">
        <v>183311</v>
      </c>
      <c r="N32" s="21">
        <f>M32/M$51</f>
        <v>0.95065499465839665</v>
      </c>
      <c r="O32" s="21">
        <v>6.9166670000000003</v>
      </c>
      <c r="P32" s="59"/>
      <c r="R32" s="40">
        <f>I33+K33</f>
        <v>2778.6</v>
      </c>
      <c r="S32" s="40">
        <f>D33+G33</f>
        <v>1379</v>
      </c>
      <c r="T32" s="40">
        <f t="shared" si="0"/>
        <v>4157.6000000000004</v>
      </c>
      <c r="U32" s="21">
        <f t="shared" si="1"/>
        <v>0.66831826053492394</v>
      </c>
      <c r="V32" s="21">
        <f t="shared" si="2"/>
        <v>0.33168173946507595</v>
      </c>
      <c r="W32" s="87">
        <f t="shared" si="24"/>
        <v>0.49629309724321602</v>
      </c>
      <c r="Y32" s="21">
        <f>K33/R32</f>
        <v>0.30173468653278629</v>
      </c>
      <c r="Z32" s="21">
        <f t="shared" si="3"/>
        <v>0.69826531346721366</v>
      </c>
      <c r="AA32" s="21">
        <f t="shared" si="25"/>
        <v>0.30298126312509721</v>
      </c>
      <c r="AB32" s="21">
        <f t="shared" si="25"/>
        <v>0.69701873687490279</v>
      </c>
      <c r="AD32" s="42">
        <f>100*(((L33)-(L32))/L32)</f>
        <v>1.0787238925866269</v>
      </c>
      <c r="AE32" s="42">
        <f>100*((J33-J32)/J32)</f>
        <v>1.3875720224637054</v>
      </c>
      <c r="AG32" s="21">
        <f t="shared" si="4"/>
        <v>1.2939968259597241</v>
      </c>
      <c r="AH32" s="21">
        <f t="shared" si="5"/>
        <v>4494.5284209902429</v>
      </c>
      <c r="AI32" s="42">
        <f t="shared" si="6"/>
        <v>0.61821836235887317</v>
      </c>
      <c r="AJ32" s="43">
        <f t="shared" si="26"/>
        <v>0.93043072038305752</v>
      </c>
      <c r="AK32" s="43">
        <f t="shared" si="7"/>
        <v>6725.1318516911524</v>
      </c>
      <c r="AL32" s="60"/>
      <c r="AN32" s="21">
        <f>D33/S32</f>
        <v>0.65888324873096449</v>
      </c>
      <c r="AO32" s="21">
        <f t="shared" si="8"/>
        <v>0.34111675126903551</v>
      </c>
      <c r="AP32" s="21">
        <f t="shared" si="27"/>
        <v>0.66834881428241144</v>
      </c>
      <c r="AQ32" s="21">
        <f t="shared" si="27"/>
        <v>0.33165118571758856</v>
      </c>
      <c r="AS32" s="43">
        <f>100*(((E33)-(E32))/E32)</f>
        <v>-4.7983421010680551</v>
      </c>
      <c r="AT32" s="43">
        <f>100*(((H33)-(H32))/H32)</f>
        <v>4.7330063457754763</v>
      </c>
      <c r="AV32" s="21">
        <f t="shared" si="9"/>
        <v>-1.6372590871849015</v>
      </c>
      <c r="AW32" s="21">
        <f t="shared" si="10"/>
        <v>1507.6277509578233</v>
      </c>
      <c r="AX32" s="21">
        <f t="shared" si="11"/>
        <v>0.91468202221927541</v>
      </c>
      <c r="AY32" s="21">
        <f t="shared" si="28"/>
        <v>0.39692054580461322</v>
      </c>
      <c r="AZ32" s="21">
        <f t="shared" si="12"/>
        <v>1.4795452188272376</v>
      </c>
      <c r="BB32" s="21">
        <f>LN(B33/AI32)</f>
        <v>4.2853513415312445</v>
      </c>
      <c r="BD32" s="21">
        <f>100*LN(F33/N33)</f>
        <v>453.0031608364111</v>
      </c>
      <c r="BE32" s="21">
        <f t="shared" si="13"/>
        <v>4.5300316083641112</v>
      </c>
      <c r="BF32" s="21">
        <f>(S32/AI32)/M33</f>
        <v>1.2134583622748683E-2</v>
      </c>
      <c r="BG32" s="21">
        <f>(C33/AI32)/M33</f>
        <v>4.479500463376683E-2</v>
      </c>
      <c r="BH32" s="40">
        <f t="shared" si="14"/>
        <v>1379</v>
      </c>
      <c r="BI32" s="40">
        <f>C33</f>
        <v>5090.6000000000004</v>
      </c>
      <c r="BK32" s="21">
        <f>LN(AH32/M33)</f>
        <v>-3.7111071475640136</v>
      </c>
      <c r="BL32" s="57">
        <f>LN(AH32/N33)</f>
        <v>8.4584363592742662</v>
      </c>
      <c r="BM32" s="21">
        <f>LN((S32/AI32)/M33)</f>
        <v>-4.411695752485473</v>
      </c>
      <c r="BN32" s="21">
        <f>LN((C33/AI32)/M33)</f>
        <v>-3.1056586494887601</v>
      </c>
      <c r="BO32" s="44">
        <f>LN((C33/AI32)/N33)</f>
        <v>9.0638848573495192</v>
      </c>
      <c r="BP32" s="21">
        <f t="shared" si="15"/>
        <v>9.7452181771334381</v>
      </c>
      <c r="BQ32" s="21">
        <f t="shared" si="16"/>
        <v>0.39173475597825358</v>
      </c>
      <c r="BR32" s="21">
        <f t="shared" si="17"/>
        <v>4.2853513415312445</v>
      </c>
      <c r="BS32" s="61">
        <f t="shared" si="18"/>
        <v>0.93043072038305752</v>
      </c>
      <c r="BT32" s="21">
        <f t="shared" si="19"/>
        <v>0.39692054580461322</v>
      </c>
      <c r="BU32" s="21">
        <f>O33/4</f>
        <v>1.6658332499999999</v>
      </c>
      <c r="BV32" s="21">
        <f t="shared" si="20"/>
        <v>1.6521104376626974</v>
      </c>
      <c r="BW32" s="21">
        <f>LN(AW32/M33)</f>
        <v>-4.8034305084637268</v>
      </c>
      <c r="BX32" s="21">
        <f>LN(AW32/N33)</f>
        <v>7.3661129983745521</v>
      </c>
      <c r="BY32" s="21">
        <f>LN(AK32/M33)</f>
        <v>-3.3081163665845428</v>
      </c>
      <c r="CA32" s="21">
        <f t="shared" si="29"/>
        <v>1.007322804405586</v>
      </c>
      <c r="CB32" s="21">
        <f t="shared" si="55"/>
        <v>-2.4626938764932937</v>
      </c>
      <c r="CC32" s="21">
        <f t="shared" si="55"/>
        <v>0.13400227600279813</v>
      </c>
      <c r="CD32" s="21">
        <f t="shared" si="21"/>
        <v>9.7452181771334381</v>
      </c>
      <c r="CE32" s="21">
        <f t="shared" si="56"/>
        <v>-0.5335101745784443</v>
      </c>
      <c r="CF32" s="21">
        <f t="shared" si="56"/>
        <v>0.80843096581979523</v>
      </c>
      <c r="CG32" s="61">
        <f t="shared" si="57"/>
        <v>0.93043072038305752</v>
      </c>
      <c r="CH32" s="61">
        <f t="shared" si="57"/>
        <v>0.39692054580461322</v>
      </c>
      <c r="CI32" s="21">
        <f t="shared" si="23"/>
        <v>1.6521104376626974</v>
      </c>
      <c r="CM32" s="87">
        <f t="shared" si="32"/>
        <v>1.007322804405586</v>
      </c>
      <c r="CN32" s="87">
        <f t="shared" si="32"/>
        <v>-2.4626938764932937</v>
      </c>
      <c r="CO32" s="87">
        <f t="shared" si="32"/>
        <v>0.13400227600279813</v>
      </c>
      <c r="CP32" s="87">
        <f t="shared" si="32"/>
        <v>9.7452181771334381</v>
      </c>
      <c r="CQ32" s="87">
        <f t="shared" si="33"/>
        <v>-0.5335101745784443</v>
      </c>
      <c r="CR32" s="87">
        <f t="shared" si="33"/>
        <v>0.80843096581979523</v>
      </c>
      <c r="CS32" s="88">
        <f t="shared" si="34"/>
        <v>0.93043072038305752</v>
      </c>
      <c r="CT32" s="88">
        <f t="shared" si="34"/>
        <v>0.39692054580461322</v>
      </c>
      <c r="CU32" s="87">
        <f t="shared" si="34"/>
        <v>1.6521104376626974</v>
      </c>
      <c r="CV32" s="87">
        <f t="shared" si="35"/>
        <v>-1.9291837019148161</v>
      </c>
      <c r="CW32" s="21">
        <v>0.58499999999999996</v>
      </c>
      <c r="CX32" s="7">
        <v>1.54846666667</v>
      </c>
      <c r="CY32" s="7"/>
      <c r="CZ32" s="110">
        <f t="shared" si="36"/>
        <v>0.64846203632589483</v>
      </c>
      <c r="DA32" s="73">
        <f t="shared" si="37"/>
        <v>-2.6318427348467974</v>
      </c>
      <c r="DB32" s="88">
        <f t="shared" si="38"/>
        <v>-0.13111917682611268</v>
      </c>
      <c r="DC32" s="88">
        <f t="shared" si="39"/>
        <v>2.2684711422627322</v>
      </c>
      <c r="DD32" s="88">
        <f t="shared" si="40"/>
        <v>-1.323691831522078E-2</v>
      </c>
      <c r="DE32" s="88">
        <f t="shared" si="41"/>
        <v>0.59307798700179737</v>
      </c>
      <c r="DF32" s="88">
        <f t="shared" si="42"/>
        <v>0.26490907249480233</v>
      </c>
      <c r="DG32" s="88">
        <f t="shared" si="43"/>
        <v>0.25167215417958189</v>
      </c>
      <c r="DH32" s="88">
        <f t="shared" si="44"/>
        <v>0.67557105596306888</v>
      </c>
      <c r="DI32" s="88">
        <f t="shared" si="45"/>
        <v>-2.6186058165315438</v>
      </c>
      <c r="DJ32" s="88">
        <f t="shared" si="46"/>
        <v>3.6842105263156233E-3</v>
      </c>
      <c r="DK32" s="89">
        <v>4.842524606820847</v>
      </c>
      <c r="DL32" s="87">
        <f t="shared" si="48"/>
        <v>-2.4485945809786949</v>
      </c>
      <c r="DM32" s="88">
        <f t="shared" si="47"/>
        <v>-0.45122030074887221</v>
      </c>
      <c r="DN32" s="88">
        <f t="shared" si="49"/>
        <v>11.266198792714032</v>
      </c>
      <c r="DO32" s="88"/>
      <c r="DP32" s="87"/>
      <c r="DQ32" s="21">
        <v>182698</v>
      </c>
      <c r="DR32" s="21">
        <f>LN(DQ32/AI32/M33)</f>
        <v>0.47478016511990673</v>
      </c>
      <c r="DT32" s="21">
        <v>3900261</v>
      </c>
      <c r="DV32" s="20">
        <f>LN(DT32/AI32/M33)</f>
        <v>3.535744401658774</v>
      </c>
      <c r="DW32" s="44">
        <f t="shared" si="50"/>
        <v>15.146026296858084</v>
      </c>
      <c r="DY32" s="40"/>
      <c r="DZ32" s="44"/>
      <c r="EA32" s="21">
        <v>784115</v>
      </c>
      <c r="EB32" s="87">
        <f t="shared" si="51"/>
        <v>0.34290948386134668</v>
      </c>
      <c r="EF32" s="28">
        <v>2286653</v>
      </c>
      <c r="EG32" s="98">
        <v>2419.2330000000002</v>
      </c>
      <c r="EH32" s="74">
        <f t="shared" si="52"/>
        <v>2419233</v>
      </c>
      <c r="EI32" s="28">
        <v>-101000</v>
      </c>
      <c r="EJ32" s="68">
        <f t="shared" si="53"/>
        <v>-4.4169360195884549E-2</v>
      </c>
      <c r="EK32" s="21">
        <f t="shared" si="54"/>
        <v>-2.4485945809786949</v>
      </c>
      <c r="EN32" s="100"/>
      <c r="EO32" s="87"/>
      <c r="EP32" s="99"/>
      <c r="EQ32" s="87"/>
      <c r="ER32" s="87"/>
      <c r="ES32" s="87"/>
      <c r="ET32" s="87"/>
      <c r="EU32" s="87"/>
      <c r="EV32" s="87"/>
      <c r="EW32" s="87"/>
      <c r="EX32" s="87"/>
      <c r="EY32" s="87"/>
      <c r="EZ32" s="101"/>
      <c r="FA32" s="87"/>
      <c r="FB32" s="87"/>
    </row>
    <row r="33" spans="1:158" x14ac:dyDescent="0.35">
      <c r="A33" s="22">
        <v>32143</v>
      </c>
      <c r="B33" s="43">
        <v>44.9</v>
      </c>
      <c r="C33" s="40">
        <v>5090.6000000000004</v>
      </c>
      <c r="D33" s="40">
        <v>908.6</v>
      </c>
      <c r="E33" s="40">
        <v>1194.4000000000001</v>
      </c>
      <c r="F33" s="43">
        <v>88.43</v>
      </c>
      <c r="G33" s="40">
        <v>470.4</v>
      </c>
      <c r="H33" s="40">
        <v>386.64285000000001</v>
      </c>
      <c r="I33" s="40">
        <v>1940.2</v>
      </c>
      <c r="J33" s="40">
        <v>3696.6203999999998</v>
      </c>
      <c r="K33" s="40">
        <v>838.4</v>
      </c>
      <c r="L33" s="40">
        <v>1341.0179999999998</v>
      </c>
      <c r="M33" s="21">
        <v>183822</v>
      </c>
      <c r="N33" s="21">
        <f>M33/M$51</f>
        <v>0.95330505222324791</v>
      </c>
      <c r="O33" s="21">
        <v>6.6633329999999997</v>
      </c>
      <c r="P33" s="59"/>
      <c r="R33" s="40">
        <f>I34+K34</f>
        <v>2835.7</v>
      </c>
      <c r="S33" s="40">
        <f>D34+G34</f>
        <v>1407.7</v>
      </c>
      <c r="T33" s="40">
        <f t="shared" si="0"/>
        <v>4243.3999999999996</v>
      </c>
      <c r="U33" s="21">
        <f t="shared" si="1"/>
        <v>0.66826129990102279</v>
      </c>
      <c r="V33" s="21">
        <f t="shared" si="2"/>
        <v>0.33173870009897727</v>
      </c>
      <c r="W33" s="87">
        <f t="shared" si="24"/>
        <v>0.49642063687978283</v>
      </c>
      <c r="Y33" s="21">
        <f>K34/R33</f>
        <v>0.3009838840497937</v>
      </c>
      <c r="Z33" s="21">
        <f t="shared" si="3"/>
        <v>0.6990161159502063</v>
      </c>
      <c r="AA33" s="21">
        <f t="shared" si="25"/>
        <v>0.30135928529128997</v>
      </c>
      <c r="AB33" s="21">
        <f t="shared" si="25"/>
        <v>0.69864071470870992</v>
      </c>
      <c r="AD33" s="42">
        <f>100*(((L34)-(L33))/L33)</f>
        <v>0.7947320617620367</v>
      </c>
      <c r="AE33" s="42">
        <f>100*((J34-J33)/J33)</f>
        <v>0.87761891916195434</v>
      </c>
      <c r="AG33" s="21">
        <f t="shared" si="4"/>
        <v>0.85264019505587407</v>
      </c>
      <c r="AH33" s="21">
        <f t="shared" si="5"/>
        <v>4532.8505768858158</v>
      </c>
      <c r="AI33" s="42">
        <f t="shared" si="6"/>
        <v>0.62558867800760332</v>
      </c>
      <c r="AJ33" s="43">
        <f t="shared" si="26"/>
        <v>1.1851359054299959</v>
      </c>
      <c r="AK33" s="43">
        <f t="shared" si="7"/>
        <v>6783.0511471443633</v>
      </c>
      <c r="AL33" s="60"/>
      <c r="AN33" s="21">
        <f>D34/S33</f>
        <v>0.66384883142715068</v>
      </c>
      <c r="AO33" s="21">
        <f t="shared" si="8"/>
        <v>0.33615116857284932</v>
      </c>
      <c r="AP33" s="21">
        <f t="shared" si="27"/>
        <v>0.66136604007905753</v>
      </c>
      <c r="AQ33" s="21">
        <f t="shared" si="27"/>
        <v>0.33863395992094242</v>
      </c>
      <c r="AS33" s="43">
        <f>100*(((E34)-(E33))/E33)</f>
        <v>2.386135298057602</v>
      </c>
      <c r="AT33" s="43">
        <f>100*(((H34)-(H33))/H33)</f>
        <v>3.4396084138115214E-2</v>
      </c>
      <c r="AV33" s="21">
        <f t="shared" si="9"/>
        <v>1.5897565353466818</v>
      </c>
      <c r="AW33" s="21">
        <f t="shared" si="10"/>
        <v>1531.5953616573754</v>
      </c>
      <c r="AX33" s="21">
        <f t="shared" si="11"/>
        <v>0.91910698820391745</v>
      </c>
      <c r="AY33" s="21">
        <f t="shared" si="28"/>
        <v>0.48260454696504307</v>
      </c>
      <c r="AZ33" s="21">
        <f t="shared" si="12"/>
        <v>1.4691873758507292</v>
      </c>
      <c r="BB33" s="21">
        <f>LN(B34/AI33)</f>
        <v>4.2851908427581362</v>
      </c>
      <c r="BD33" s="21">
        <f>100*LN(F34/N34)</f>
        <v>454.19962721058596</v>
      </c>
      <c r="BE33" s="21">
        <f t="shared" si="13"/>
        <v>4.5419962721058598</v>
      </c>
      <c r="BF33" s="21">
        <f>(S33/AI33)/M34</f>
        <v>1.2213950726575992E-2</v>
      </c>
      <c r="BG33" s="21">
        <f>(C34/AI33)/M34</f>
        <v>4.5184763229942304E-2</v>
      </c>
      <c r="BH33" s="40">
        <f t="shared" si="14"/>
        <v>1407.7</v>
      </c>
      <c r="BI33" s="40">
        <f>C34</f>
        <v>5207.7</v>
      </c>
      <c r="BK33" s="21">
        <f>LN(AH33/M34)</f>
        <v>-3.7048448249351575</v>
      </c>
      <c r="BL33" s="57">
        <f>LN(AH33/N34)</f>
        <v>8.4646986819031209</v>
      </c>
      <c r="BM33" s="21">
        <f>LN((S33/AI33)/M34)</f>
        <v>-4.4051764783651954</v>
      </c>
      <c r="BN33" s="21">
        <f>LN((C34/AI33)/M34)</f>
        <v>-3.0969953456565023</v>
      </c>
      <c r="BO33" s="44">
        <f>LN((C34/AI33)/N34)</f>
        <v>9.0725481611817766</v>
      </c>
      <c r="BP33" s="21">
        <f t="shared" si="15"/>
        <v>10.941684551308299</v>
      </c>
      <c r="BQ33" s="21">
        <f t="shared" si="16"/>
        <v>0.38470944239360405</v>
      </c>
      <c r="BR33" s="21">
        <f t="shared" si="17"/>
        <v>4.2851908427581362</v>
      </c>
      <c r="BS33" s="61">
        <f t="shared" si="18"/>
        <v>1.1851359054299959</v>
      </c>
      <c r="BT33" s="21">
        <f t="shared" si="19"/>
        <v>0.48260454696504307</v>
      </c>
      <c r="BU33" s="21">
        <f>O34/4</f>
        <v>1.7891667499999999</v>
      </c>
      <c r="BV33" s="21">
        <f t="shared" si="20"/>
        <v>1.7733495471534892</v>
      </c>
      <c r="BW33" s="21">
        <f>LN(AW33/M34)</f>
        <v>-4.7898859207587998</v>
      </c>
      <c r="BX33" s="21">
        <f>LN(AW33/N34)</f>
        <v>7.3796575860794791</v>
      </c>
      <c r="BY33" s="21">
        <f>LN(AK33/M34)</f>
        <v>-3.3017688105200995</v>
      </c>
      <c r="CA33" s="21">
        <f t="shared" si="29"/>
        <v>0.62623226288560652</v>
      </c>
      <c r="CB33" s="21">
        <f t="shared" si="55"/>
        <v>0.65192741202775295</v>
      </c>
      <c r="CC33" s="21">
        <f t="shared" si="55"/>
        <v>0.86633038322578848</v>
      </c>
      <c r="CD33" s="21">
        <f t="shared" si="21"/>
        <v>10.941684551308299</v>
      </c>
      <c r="CE33" s="21">
        <f t="shared" si="56"/>
        <v>-0.70253135846495285</v>
      </c>
      <c r="CF33" s="21">
        <f t="shared" si="56"/>
        <v>-1.6049877310830851E-2</v>
      </c>
      <c r="CG33" s="61">
        <f t="shared" si="57"/>
        <v>1.1851359054299959</v>
      </c>
      <c r="CH33" s="61">
        <f t="shared" si="57"/>
        <v>0.48260454696504307</v>
      </c>
      <c r="CI33" s="21">
        <f t="shared" si="23"/>
        <v>1.7733495471534892</v>
      </c>
      <c r="CM33" s="87">
        <f t="shared" si="32"/>
        <v>0.62623226288560652</v>
      </c>
      <c r="CN33" s="87">
        <f t="shared" si="32"/>
        <v>0.65192741202775295</v>
      </c>
      <c r="CO33" s="87">
        <f t="shared" si="32"/>
        <v>0.86633038322578848</v>
      </c>
      <c r="CP33" s="87">
        <f t="shared" si="32"/>
        <v>10.941684551308299</v>
      </c>
      <c r="CQ33" s="87">
        <f t="shared" si="33"/>
        <v>-0.70253135846495285</v>
      </c>
      <c r="CR33" s="87">
        <f t="shared" si="33"/>
        <v>-1.6049877310830851E-2</v>
      </c>
      <c r="CS33" s="88">
        <f t="shared" si="34"/>
        <v>1.1851359054299959</v>
      </c>
      <c r="CT33" s="88">
        <f t="shared" si="34"/>
        <v>0.48260454696504307</v>
      </c>
      <c r="CU33" s="87">
        <f t="shared" si="34"/>
        <v>1.7733495471534892</v>
      </c>
      <c r="CV33" s="87">
        <f t="shared" si="35"/>
        <v>1.3544587704926947</v>
      </c>
      <c r="CW33" s="21">
        <v>0.51749999999999996</v>
      </c>
      <c r="CX33" s="7">
        <v>1.3758999999999999</v>
      </c>
      <c r="CY33" s="7"/>
      <c r="CZ33" s="110">
        <f t="shared" si="36"/>
        <v>0.26737149480591538</v>
      </c>
      <c r="DA33" s="73">
        <f t="shared" si="37"/>
        <v>0.48277855367424949</v>
      </c>
      <c r="DB33" s="88">
        <f t="shared" si="38"/>
        <v>0.60120893039687773</v>
      </c>
      <c r="DC33" s="88">
        <f t="shared" si="39"/>
        <v>3.4649375164375931</v>
      </c>
      <c r="DD33" s="88">
        <f t="shared" si="40"/>
        <v>-0.18225810220172933</v>
      </c>
      <c r="DE33" s="88">
        <f t="shared" si="41"/>
        <v>-0.23140285612882874</v>
      </c>
      <c r="DF33" s="88">
        <f t="shared" si="42"/>
        <v>0.51961425754174073</v>
      </c>
      <c r="DG33" s="88">
        <f t="shared" si="43"/>
        <v>0.33735615534001173</v>
      </c>
      <c r="DH33" s="88">
        <f t="shared" si="44"/>
        <v>0.79681016545386074</v>
      </c>
      <c r="DI33" s="88">
        <f t="shared" si="45"/>
        <v>0.66503665587596716</v>
      </c>
      <c r="DJ33" s="88">
        <f t="shared" si="46"/>
        <v>-6.3815789473684381E-2</v>
      </c>
      <c r="DK33" s="89">
        <v>-2.6855780865008949E-2</v>
      </c>
      <c r="DL33" s="87">
        <f t="shared" si="48"/>
        <v>-3.7979489517742993</v>
      </c>
      <c r="DM33" s="88">
        <f t="shared" si="47"/>
        <v>-0.6237869674188723</v>
      </c>
      <c r="DN33" s="88">
        <f t="shared" si="49"/>
        <v>3.9520620990463149</v>
      </c>
      <c r="DO33" s="88"/>
      <c r="DP33" s="87"/>
      <c r="DQ33" s="21">
        <v>186917.8</v>
      </c>
      <c r="DR33" s="21">
        <f>LN(DQ33/AI33/M34)</f>
        <v>0.48353530280491713</v>
      </c>
      <c r="DT33" s="21">
        <v>4277812</v>
      </c>
      <c r="DV33" s="20">
        <f>LN(DT33/AI33/M34)</f>
        <v>3.6140632976906777</v>
      </c>
      <c r="DW33" s="44">
        <f t="shared" si="50"/>
        <v>7.8318896031903673</v>
      </c>
      <c r="DY33" s="40"/>
      <c r="DZ33" s="44"/>
      <c r="EA33" s="21">
        <v>809612</v>
      </c>
      <c r="EB33" s="87">
        <f t="shared" si="51"/>
        <v>0.33465647996699782</v>
      </c>
      <c r="EF33" s="28">
        <v>2419233</v>
      </c>
      <c r="EG33" s="98">
        <v>2514.8719999999998</v>
      </c>
      <c r="EH33" s="74">
        <f t="shared" si="52"/>
        <v>2514872</v>
      </c>
      <c r="EI33" s="28">
        <v>-139500</v>
      </c>
      <c r="EJ33" s="68">
        <f t="shared" si="53"/>
        <v>-5.7662903903840594E-2</v>
      </c>
      <c r="EK33" s="21">
        <f t="shared" si="54"/>
        <v>-3.7979489517742993</v>
      </c>
      <c r="EN33" s="100"/>
      <c r="EO33" s="87"/>
      <c r="EP33" s="99"/>
      <c r="EQ33" s="87"/>
      <c r="ER33" s="87"/>
      <c r="ES33" s="87"/>
      <c r="ET33" s="87"/>
      <c r="EU33" s="87"/>
      <c r="EV33" s="87"/>
      <c r="EW33" s="87"/>
      <c r="EX33" s="87"/>
      <c r="EY33" s="87"/>
      <c r="EZ33" s="101"/>
      <c r="FA33" s="87"/>
      <c r="FB33" s="87"/>
    </row>
    <row r="34" spans="1:158" x14ac:dyDescent="0.35">
      <c r="A34" s="22">
        <v>32234</v>
      </c>
      <c r="B34" s="43">
        <v>45.427999999999997</v>
      </c>
      <c r="C34" s="40">
        <v>5207.7</v>
      </c>
      <c r="D34" s="40">
        <v>934.5</v>
      </c>
      <c r="E34" s="40">
        <v>1222.9000000000001</v>
      </c>
      <c r="F34" s="43">
        <v>89.694000000000003</v>
      </c>
      <c r="G34" s="40">
        <v>473.2</v>
      </c>
      <c r="H34" s="40">
        <v>386.77584000000002</v>
      </c>
      <c r="I34" s="40">
        <v>1982.2</v>
      </c>
      <c r="J34" s="40">
        <v>3729.0626400000001</v>
      </c>
      <c r="K34" s="40">
        <v>853.5</v>
      </c>
      <c r="L34" s="40">
        <v>1351.6754999999998</v>
      </c>
      <c r="M34" s="21">
        <v>184232</v>
      </c>
      <c r="N34" s="21">
        <f>M34/M$51</f>
        <v>0.95543132150228705</v>
      </c>
      <c r="O34" s="21">
        <v>7.1566669999999997</v>
      </c>
      <c r="P34" s="59"/>
      <c r="R34" s="40">
        <f>I35+K35</f>
        <v>2908</v>
      </c>
      <c r="S34" s="40">
        <f>D35+G35</f>
        <v>1412.4</v>
      </c>
      <c r="T34" s="40">
        <f t="shared" si="0"/>
        <v>4320.3999999999996</v>
      </c>
      <c r="U34" s="21">
        <f t="shared" si="1"/>
        <v>0.67308582538653838</v>
      </c>
      <c r="V34" s="21">
        <f t="shared" si="2"/>
        <v>0.32691417461346178</v>
      </c>
      <c r="W34" s="87">
        <f t="shared" si="24"/>
        <v>0.48569463548830816</v>
      </c>
      <c r="Y34" s="21">
        <f>K35/R34</f>
        <v>0.2994497936726272</v>
      </c>
      <c r="Z34" s="21">
        <f t="shared" si="3"/>
        <v>0.70055020632737275</v>
      </c>
      <c r="AA34" s="21">
        <f t="shared" si="25"/>
        <v>0.30021683886121042</v>
      </c>
      <c r="AB34" s="21">
        <f t="shared" si="25"/>
        <v>0.69978316113878947</v>
      </c>
      <c r="AD34" s="42">
        <f>100*(((L35)-(L34))/L34)</f>
        <v>0.69030991536060848</v>
      </c>
      <c r="AE34" s="42">
        <f>100*((J35-J34)/J34)</f>
        <v>1.4386821885083672</v>
      </c>
      <c r="AG34" s="21">
        <f t="shared" si="4"/>
        <v>1.2140082303725686</v>
      </c>
      <c r="AH34" s="21">
        <f t="shared" si="5"/>
        <v>4587.8797559596997</v>
      </c>
      <c r="AI34" s="42">
        <f t="shared" si="6"/>
        <v>0.63384398778596585</v>
      </c>
      <c r="AJ34" s="43">
        <f t="shared" si="26"/>
        <v>1.3109756854774501</v>
      </c>
      <c r="AK34" s="43">
        <f t="shared" si="7"/>
        <v>6816.1883416947339</v>
      </c>
      <c r="AL34" s="60"/>
      <c r="AN34" s="21">
        <f>D35/S34</f>
        <v>0.66694987255734917</v>
      </c>
      <c r="AO34" s="21">
        <f t="shared" si="8"/>
        <v>0.33305012744265083</v>
      </c>
      <c r="AP34" s="21">
        <f t="shared" si="27"/>
        <v>0.66539935199224987</v>
      </c>
      <c r="AQ34" s="21">
        <f t="shared" si="27"/>
        <v>0.33460064800775008</v>
      </c>
      <c r="AS34" s="43">
        <f>100*(((E35)-(E34))/E34)</f>
        <v>0.5560552784364996</v>
      </c>
      <c r="AT34" s="43">
        <f>100*(((H35)-(H34))/H34)</f>
        <v>-1.3039568345323855</v>
      </c>
      <c r="AV34" s="21">
        <f t="shared" si="9"/>
        <v>-6.6305979865153852E-2</v>
      </c>
      <c r="AW34" s="21">
        <f t="shared" si="10"/>
        <v>1530.5798223452591</v>
      </c>
      <c r="AX34" s="21">
        <f t="shared" si="11"/>
        <v>0.92278754716354761</v>
      </c>
      <c r="AY34" s="21">
        <f t="shared" si="28"/>
        <v>0.39964979403310369</v>
      </c>
      <c r="AZ34" s="21">
        <f t="shared" si="12"/>
        <v>1.4558591150905595</v>
      </c>
      <c r="BB34" s="21">
        <f>LN(B35/AI34)</f>
        <v>4.2840066985149035</v>
      </c>
      <c r="BD34" s="21">
        <f>100*LN(F35/N35)</f>
        <v>454.20522414103652</v>
      </c>
      <c r="BE34" s="21">
        <f t="shared" si="13"/>
        <v>4.5420522414103655</v>
      </c>
      <c r="BF34" s="21">
        <f>(S34/AI34)/M35</f>
        <v>1.2062581325807181E-2</v>
      </c>
      <c r="BG34" s="21">
        <f>(C35/AI34)/M35</f>
        <v>4.5260301427439212E-2</v>
      </c>
      <c r="BH34" s="40">
        <f t="shared" si="14"/>
        <v>1412.4</v>
      </c>
      <c r="BI34" s="40">
        <f>C35</f>
        <v>5299.5</v>
      </c>
      <c r="BK34" s="21">
        <f>LN(AH34/M35)</f>
        <v>-3.695471895704753</v>
      </c>
      <c r="BL34" s="57">
        <f>LN(AH34/N35)</f>
        <v>8.4740716111335264</v>
      </c>
      <c r="BM34" s="21">
        <f>LN((S34/AI34)/M35)</f>
        <v>-4.4176470703039321</v>
      </c>
      <c r="BN34" s="21">
        <f>LN((C35/AI34)/M35)</f>
        <v>-3.0953249788908535</v>
      </c>
      <c r="BO34" s="44">
        <f>LN((C35/AI34)/N35)</f>
        <v>9.0742185279474263</v>
      </c>
      <c r="BP34" s="21">
        <f t="shared" si="15"/>
        <v>10.947281481758864</v>
      </c>
      <c r="BQ34" s="21">
        <f t="shared" si="16"/>
        <v>0.37559618347916057</v>
      </c>
      <c r="BR34" s="21">
        <f t="shared" si="17"/>
        <v>4.2840066985149035</v>
      </c>
      <c r="BS34" s="61">
        <f t="shared" si="18"/>
        <v>1.3109756854774501</v>
      </c>
      <c r="BT34" s="21">
        <f t="shared" si="19"/>
        <v>0.39964979403310369</v>
      </c>
      <c r="BU34" s="21">
        <f>O35/4</f>
        <v>1.99583325</v>
      </c>
      <c r="BV34" s="21">
        <f t="shared" si="20"/>
        <v>1.9761775971579534</v>
      </c>
      <c r="BW34" s="21">
        <f>LN(AW34/M35)</f>
        <v>-4.7932432537830927</v>
      </c>
      <c r="BX34" s="21">
        <f>LN(AW34/N35)</f>
        <v>7.3763002530551871</v>
      </c>
      <c r="BY34" s="21">
        <f>LN(AK34/M35)</f>
        <v>-3.299589464813844</v>
      </c>
      <c r="CA34" s="21">
        <f t="shared" si="29"/>
        <v>0.93729292304045586</v>
      </c>
      <c r="CB34" s="21">
        <f t="shared" si="55"/>
        <v>-1.2470591938736675</v>
      </c>
      <c r="CC34" s="21">
        <f t="shared" si="55"/>
        <v>0.16703667656488008</v>
      </c>
      <c r="CD34" s="21">
        <f t="shared" si="21"/>
        <v>10.947281481758864</v>
      </c>
      <c r="CE34" s="21">
        <f t="shared" si="56"/>
        <v>-0.91132589144434784</v>
      </c>
      <c r="CF34" s="21">
        <f t="shared" si="56"/>
        <v>-0.11841442432327653</v>
      </c>
      <c r="CG34" s="61">
        <f t="shared" si="57"/>
        <v>1.3109756854774501</v>
      </c>
      <c r="CH34" s="61">
        <f t="shared" si="57"/>
        <v>0.39964979403310369</v>
      </c>
      <c r="CI34" s="21">
        <f t="shared" si="23"/>
        <v>1.9761775971579534</v>
      </c>
      <c r="CM34" s="87">
        <f t="shared" si="32"/>
        <v>0.93729292304045586</v>
      </c>
      <c r="CN34" s="87">
        <f t="shared" si="32"/>
        <v>-1.2470591938736675</v>
      </c>
      <c r="CO34" s="87">
        <f t="shared" si="32"/>
        <v>0.16703667656488008</v>
      </c>
      <c r="CP34" s="87">
        <f t="shared" si="32"/>
        <v>10.947281481758864</v>
      </c>
      <c r="CQ34" s="87">
        <f t="shared" si="33"/>
        <v>-0.91132589144434784</v>
      </c>
      <c r="CR34" s="87">
        <f t="shared" si="33"/>
        <v>-0.11841442432327653</v>
      </c>
      <c r="CS34" s="88">
        <f t="shared" si="34"/>
        <v>1.3109756854774501</v>
      </c>
      <c r="CT34" s="88">
        <f t="shared" si="34"/>
        <v>0.39964979403310369</v>
      </c>
      <c r="CU34" s="87">
        <f t="shared" si="34"/>
        <v>1.9761775971579534</v>
      </c>
      <c r="CV34" s="87">
        <f t="shared" si="35"/>
        <v>-0.33573330242928634</v>
      </c>
      <c r="CW34" s="21">
        <v>0.49249999999999999</v>
      </c>
      <c r="CX34" s="7">
        <v>1.33056666667</v>
      </c>
      <c r="CY34" s="7"/>
      <c r="CZ34" s="110">
        <f t="shared" si="36"/>
        <v>0.57843215496076472</v>
      </c>
      <c r="DA34" s="73">
        <f t="shared" si="37"/>
        <v>-1.4162080522271709</v>
      </c>
      <c r="DB34" s="88">
        <f t="shared" si="38"/>
        <v>-9.8084776264030726E-2</v>
      </c>
      <c r="DC34" s="88">
        <f t="shared" si="39"/>
        <v>3.4705344468881583</v>
      </c>
      <c r="DD34" s="88">
        <f t="shared" si="40"/>
        <v>-0.39105263518112432</v>
      </c>
      <c r="DE34" s="88">
        <f t="shared" si="41"/>
        <v>-0.3337674031412744</v>
      </c>
      <c r="DF34" s="88">
        <f t="shared" si="42"/>
        <v>0.64545403758919495</v>
      </c>
      <c r="DG34" s="88">
        <f t="shared" si="43"/>
        <v>0.2544014024080723</v>
      </c>
      <c r="DH34" s="88">
        <f t="shared" si="44"/>
        <v>0.99963821545832487</v>
      </c>
      <c r="DI34" s="88">
        <f t="shared" si="45"/>
        <v>-1.025155417046014</v>
      </c>
      <c r="DJ34" s="88">
        <f t="shared" si="46"/>
        <v>-8.8815789473684348E-2</v>
      </c>
      <c r="DK34" s="89">
        <v>0.70060702594502255</v>
      </c>
      <c r="DL34" s="87">
        <f t="shared" si="48"/>
        <v>-1.3320253395006172</v>
      </c>
      <c r="DM34" s="88">
        <f t="shared" si="47"/>
        <v>-0.66912030074887219</v>
      </c>
      <c r="DN34" s="88">
        <f t="shared" si="49"/>
        <v>-12.549890868130021</v>
      </c>
      <c r="DO34" s="88"/>
      <c r="DP34" s="87"/>
      <c r="DQ34" s="21">
        <v>192131.8</v>
      </c>
      <c r="DR34" s="21">
        <f>LN(DQ34/AI34/M35)</f>
        <v>0.49524413948033702</v>
      </c>
      <c r="DT34" s="21">
        <v>3985030</v>
      </c>
      <c r="DV34" s="20">
        <f>LN(DT34/AI34/M35)</f>
        <v>3.527362664050818</v>
      </c>
      <c r="DW34" s="44">
        <f t="shared" si="50"/>
        <v>-8.6700633639859692</v>
      </c>
      <c r="DY34" s="40"/>
      <c r="DZ34" s="44"/>
      <c r="EA34" s="21">
        <v>840675</v>
      </c>
      <c r="EB34" s="87">
        <f t="shared" si="51"/>
        <v>0.33428142664914956</v>
      </c>
      <c r="EF34" s="28">
        <v>2514872</v>
      </c>
      <c r="EG34" s="98">
        <v>2459.2750000000001</v>
      </c>
      <c r="EH34" s="74">
        <f t="shared" si="52"/>
        <v>2459275</v>
      </c>
      <c r="EI34" s="28">
        <v>-83000</v>
      </c>
      <c r="EJ34" s="68">
        <f t="shared" si="53"/>
        <v>-3.3003667781103772E-2</v>
      </c>
      <c r="EK34" s="21">
        <f t="shared" si="54"/>
        <v>-1.3320253395006172</v>
      </c>
      <c r="EN34" s="100"/>
      <c r="EO34" s="87"/>
      <c r="EP34" s="99"/>
      <c r="EQ34" s="87"/>
      <c r="ER34" s="87"/>
      <c r="ES34" s="87"/>
      <c r="ET34" s="87"/>
      <c r="EU34" s="87"/>
      <c r="EV34" s="87"/>
      <c r="EW34" s="87"/>
      <c r="EX34" s="87"/>
      <c r="EY34" s="87"/>
      <c r="EZ34" s="101"/>
      <c r="FA34" s="87"/>
      <c r="FB34" s="87"/>
    </row>
    <row r="35" spans="1:158" x14ac:dyDescent="0.35">
      <c r="A35" s="22">
        <v>32325</v>
      </c>
      <c r="B35" s="43">
        <v>45.972999999999999</v>
      </c>
      <c r="C35" s="40">
        <v>5299.5</v>
      </c>
      <c r="D35" s="40">
        <v>942</v>
      </c>
      <c r="E35" s="40">
        <v>1229.7</v>
      </c>
      <c r="F35" s="43">
        <v>89.941000000000003</v>
      </c>
      <c r="G35" s="40">
        <v>470.4</v>
      </c>
      <c r="H35" s="40">
        <v>381.73244999999997</v>
      </c>
      <c r="I35" s="40">
        <v>2037.2</v>
      </c>
      <c r="J35" s="40">
        <v>3782.712</v>
      </c>
      <c r="K35" s="40">
        <v>870.8</v>
      </c>
      <c r="L35" s="40">
        <v>1361.0062499999999</v>
      </c>
      <c r="M35" s="21">
        <v>184729</v>
      </c>
      <c r="N35" s="21">
        <f>M35/M$51</f>
        <v>0.958008774750293</v>
      </c>
      <c r="O35" s="21">
        <v>7.983333</v>
      </c>
      <c r="P35" s="59"/>
      <c r="R35" s="40">
        <f>I36+K36</f>
        <v>2965.1000000000004</v>
      </c>
      <c r="S35" s="40">
        <f>D36+G36</f>
        <v>1449</v>
      </c>
      <c r="T35" s="40">
        <f t="shared" si="0"/>
        <v>4414.1000000000004</v>
      </c>
      <c r="U35" s="21">
        <f t="shared" si="1"/>
        <v>0.67173376226184278</v>
      </c>
      <c r="V35" s="21">
        <f t="shared" si="2"/>
        <v>0.32826623773815722</v>
      </c>
      <c r="W35" s="87">
        <f t="shared" si="24"/>
        <v>0.48868503591784418</v>
      </c>
      <c r="Y35" s="21">
        <f>K36/R35</f>
        <v>0.29891066068598021</v>
      </c>
      <c r="Z35" s="21">
        <f t="shared" si="3"/>
        <v>0.70108933931401984</v>
      </c>
      <c r="AA35" s="21">
        <f t="shared" si="25"/>
        <v>0.2991802271793037</v>
      </c>
      <c r="AB35" s="21">
        <f t="shared" si="25"/>
        <v>0.7008197728206963</v>
      </c>
      <c r="AD35" s="42">
        <f>100*(((L36)-(L35))/L35)</f>
        <v>1.041949660407514</v>
      </c>
      <c r="AE35" s="42">
        <f>100*((J36-J35)/J35)</f>
        <v>0.85413005272408793</v>
      </c>
      <c r="AG35" s="21">
        <f t="shared" si="4"/>
        <v>0.91032196561954304</v>
      </c>
      <c r="AH35" s="21">
        <f t="shared" si="5"/>
        <v>4629.6442331344133</v>
      </c>
      <c r="AI35" s="42">
        <f t="shared" si="6"/>
        <v>0.64045957976182011</v>
      </c>
      <c r="AJ35" s="43">
        <f t="shared" si="26"/>
        <v>1.03831639177005</v>
      </c>
      <c r="AK35" s="43">
        <f t="shared" si="7"/>
        <v>6892.0820914905444</v>
      </c>
      <c r="AL35" s="60"/>
      <c r="AN35" s="21">
        <f>D36/S35</f>
        <v>0.66445824706694268</v>
      </c>
      <c r="AO35" s="21">
        <f t="shared" si="8"/>
        <v>0.33554175293305732</v>
      </c>
      <c r="AP35" s="21">
        <f t="shared" si="27"/>
        <v>0.66570405981214598</v>
      </c>
      <c r="AQ35" s="21">
        <f t="shared" si="27"/>
        <v>0.33429594018785408</v>
      </c>
      <c r="AS35" s="43">
        <f>100*(((E36)-(E35))/E35)</f>
        <v>1.5206961047409973</v>
      </c>
      <c r="AT35" s="43">
        <f>100*(((H36)-(H35))/H35)</f>
        <v>2.5914511590513158</v>
      </c>
      <c r="AV35" s="21">
        <f t="shared" si="9"/>
        <v>1.8786451723325621</v>
      </c>
      <c r="AW35" s="21">
        <f t="shared" si="10"/>
        <v>1559.3339862864445</v>
      </c>
      <c r="AX35" s="21">
        <f t="shared" si="11"/>
        <v>0.9292428772432485</v>
      </c>
      <c r="AY35" s="21">
        <f t="shared" si="28"/>
        <v>0.69711125009220143</v>
      </c>
      <c r="AZ35" s="21">
        <f t="shared" si="12"/>
        <v>1.4509001139288504</v>
      </c>
      <c r="BB35" s="21">
        <f>LN(B36/AI35)</f>
        <v>4.2809055936074847</v>
      </c>
      <c r="BD35" s="21">
        <f>100*LN(F36/N36)</f>
        <v>455.10053284199864</v>
      </c>
      <c r="BE35" s="21">
        <f t="shared" si="13"/>
        <v>4.5510053284199863</v>
      </c>
      <c r="BF35" s="21">
        <f>(S35/AI35)/M36</f>
        <v>1.2221862519075441E-2</v>
      </c>
      <c r="BG35" s="21">
        <f>(C36/AI35)/M36</f>
        <v>4.5654434269841018E-2</v>
      </c>
      <c r="BH35" s="40">
        <f t="shared" si="14"/>
        <v>1449</v>
      </c>
      <c r="BI35" s="40">
        <f>C36</f>
        <v>5412.7</v>
      </c>
      <c r="BK35" s="21">
        <f>LN(AH35/M36)</f>
        <v>-3.6884918258612593</v>
      </c>
      <c r="BL35" s="57">
        <f>LN(AH35/N36)</f>
        <v>8.4810516809770196</v>
      </c>
      <c r="BM35" s="21">
        <f>LN((S35/AI35)/M36)</f>
        <v>-4.4045289212164827</v>
      </c>
      <c r="BN35" s="21">
        <f>LN((C36/AI35)/M36)</f>
        <v>-3.0866545404079551</v>
      </c>
      <c r="BO35" s="44">
        <f>LN((C36/AI35)/N36)</f>
        <v>9.0828889664303247</v>
      </c>
      <c r="BP35" s="21">
        <f t="shared" si="15"/>
        <v>11.842590182720983</v>
      </c>
      <c r="BQ35" s="21">
        <f t="shared" si="16"/>
        <v>0.37218413206238199</v>
      </c>
      <c r="BR35" s="21">
        <f t="shared" si="17"/>
        <v>4.2809055936074847</v>
      </c>
      <c r="BS35" s="61">
        <f t="shared" si="18"/>
        <v>1.03831639177005</v>
      </c>
      <c r="BT35" s="21">
        <f t="shared" si="19"/>
        <v>0.69711125009220143</v>
      </c>
      <c r="BU35" s="21">
        <f>O36/4</f>
        <v>2.1175000000000002</v>
      </c>
      <c r="BV35" s="21">
        <f t="shared" si="20"/>
        <v>2.0953925082785143</v>
      </c>
      <c r="BW35" s="21">
        <f>LN(AW35/M36)</f>
        <v>-4.7767130532788649</v>
      </c>
      <c r="BX35" s="21">
        <f>LN(AW35/N36)</f>
        <v>7.392830453559414</v>
      </c>
      <c r="BY35" s="21">
        <f>LN(AK35/M36)</f>
        <v>-3.2905986217890701</v>
      </c>
      <c r="CA35" s="21">
        <f t="shared" si="29"/>
        <v>0.69800698434936415</v>
      </c>
      <c r="CB35" s="21">
        <f t="shared" si="55"/>
        <v>1.311814908744946</v>
      </c>
      <c r="CC35" s="21">
        <f t="shared" si="55"/>
        <v>0.86704384828983905</v>
      </c>
      <c r="CD35" s="21">
        <f t="shared" si="21"/>
        <v>11.842590182720983</v>
      </c>
      <c r="CE35" s="21">
        <f t="shared" si="56"/>
        <v>-0.34120514167785831</v>
      </c>
      <c r="CF35" s="21">
        <f t="shared" si="56"/>
        <v>-0.31011049074187724</v>
      </c>
      <c r="CG35" s="61">
        <f t="shared" si="57"/>
        <v>1.03831639177005</v>
      </c>
      <c r="CH35" s="61">
        <f t="shared" si="57"/>
        <v>0.69711125009220143</v>
      </c>
      <c r="CI35" s="21">
        <f t="shared" si="23"/>
        <v>2.0953925082785143</v>
      </c>
      <c r="CM35" s="87">
        <f t="shared" si="32"/>
        <v>0.69800698434936415</v>
      </c>
      <c r="CN35" s="87">
        <f t="shared" si="32"/>
        <v>1.311814908744946</v>
      </c>
      <c r="CO35" s="87">
        <f t="shared" si="32"/>
        <v>0.86704384828983905</v>
      </c>
      <c r="CP35" s="87">
        <f t="shared" si="32"/>
        <v>11.842590182720983</v>
      </c>
      <c r="CQ35" s="87">
        <f t="shared" si="33"/>
        <v>-0.34120514167785831</v>
      </c>
      <c r="CR35" s="87">
        <f t="shared" si="33"/>
        <v>-0.31011049074187724</v>
      </c>
      <c r="CS35" s="88">
        <f t="shared" si="34"/>
        <v>1.03831639177005</v>
      </c>
      <c r="CT35" s="88">
        <f t="shared" si="34"/>
        <v>0.69711125009220143</v>
      </c>
      <c r="CU35" s="87">
        <f t="shared" si="34"/>
        <v>2.0953925082785143</v>
      </c>
      <c r="CV35" s="87">
        <f t="shared" si="35"/>
        <v>1.6530200504227821</v>
      </c>
      <c r="CW35" s="21">
        <v>0.39</v>
      </c>
      <c r="CX35" s="7">
        <v>1.46156666667</v>
      </c>
      <c r="CY35" s="7"/>
      <c r="CZ35" s="110">
        <f t="shared" si="36"/>
        <v>0.33914621626967301</v>
      </c>
      <c r="DA35" s="73">
        <f t="shared" si="37"/>
        <v>1.1426660503914425</v>
      </c>
      <c r="DB35" s="88">
        <f t="shared" si="38"/>
        <v>0.60192239546092829</v>
      </c>
      <c r="DC35" s="88">
        <f t="shared" si="39"/>
        <v>4.3658431478502768</v>
      </c>
      <c r="DD35" s="88">
        <f t="shared" si="40"/>
        <v>0.1790681145853652</v>
      </c>
      <c r="DE35" s="88">
        <f t="shared" si="41"/>
        <v>-0.52546346955987511</v>
      </c>
      <c r="DF35" s="88">
        <f t="shared" si="42"/>
        <v>0.37279474388179479</v>
      </c>
      <c r="DG35" s="88">
        <f t="shared" si="43"/>
        <v>0.55186285846717009</v>
      </c>
      <c r="DH35" s="88">
        <f t="shared" si="44"/>
        <v>1.1188531265788857</v>
      </c>
      <c r="DI35" s="88">
        <f t="shared" si="45"/>
        <v>0.96359793580605457</v>
      </c>
      <c r="DJ35" s="88">
        <f t="shared" si="46"/>
        <v>-0.19131578947368433</v>
      </c>
      <c r="DK35" s="89">
        <v>-1.1481394215545846</v>
      </c>
      <c r="DL35" s="87">
        <f t="shared" si="48"/>
        <v>-5.9404934822510631</v>
      </c>
      <c r="DM35" s="88">
        <f t="shared" si="47"/>
        <v>-0.53812030074887218</v>
      </c>
      <c r="DN35" s="88">
        <f t="shared" si="49"/>
        <v>16.40345029177147</v>
      </c>
      <c r="DO35" s="88"/>
      <c r="DP35" s="87"/>
      <c r="DQ35" s="21">
        <v>195526.39999999999</v>
      </c>
      <c r="DR35" s="21">
        <f>LN(DQ35/AI35/M36)</f>
        <v>0.50029282411670462</v>
      </c>
      <c r="DT35" s="21">
        <v>4942359</v>
      </c>
      <c r="DV35" s="20">
        <f>LN(DT35/AI35/M36)</f>
        <v>3.7301954420099732</v>
      </c>
      <c r="DW35" s="44">
        <f t="shared" si="50"/>
        <v>20.283277795915524</v>
      </c>
      <c r="DY35" s="40"/>
      <c r="DZ35" s="44"/>
      <c r="EA35" s="21">
        <v>865654</v>
      </c>
      <c r="EB35" s="87">
        <f t="shared" si="51"/>
        <v>0.35199560846184341</v>
      </c>
      <c r="EF35" s="28">
        <v>2459275</v>
      </c>
      <c r="EG35" s="98">
        <v>2558.076</v>
      </c>
      <c r="EH35" s="74">
        <f t="shared" si="52"/>
        <v>2558076</v>
      </c>
      <c r="EI35" s="28">
        <v>-194500</v>
      </c>
      <c r="EJ35" s="68">
        <f t="shared" si="53"/>
        <v>-7.908834920860823E-2</v>
      </c>
      <c r="EK35" s="21">
        <f t="shared" si="54"/>
        <v>-5.9404934822510631</v>
      </c>
      <c r="EN35" s="100"/>
      <c r="EO35" s="87"/>
      <c r="EP35" s="99"/>
      <c r="EQ35" s="87"/>
      <c r="ER35" s="87"/>
      <c r="ES35" s="87"/>
      <c r="ET35" s="87"/>
      <c r="EU35" s="87"/>
      <c r="EV35" s="87"/>
      <c r="EW35" s="87"/>
      <c r="EX35" s="87"/>
      <c r="EY35" s="87"/>
      <c r="EZ35" s="101"/>
      <c r="FA35" s="87"/>
      <c r="FB35" s="87"/>
    </row>
    <row r="36" spans="1:158" x14ac:dyDescent="0.35">
      <c r="A36" s="22">
        <v>32417</v>
      </c>
      <c r="B36" s="43">
        <v>46.308999999999997</v>
      </c>
      <c r="C36" s="40">
        <v>5412.7</v>
      </c>
      <c r="D36" s="40">
        <v>962.8</v>
      </c>
      <c r="E36" s="40">
        <v>1248.4000000000001</v>
      </c>
      <c r="F36" s="43">
        <v>90.938999999999993</v>
      </c>
      <c r="G36" s="40">
        <v>486.2</v>
      </c>
      <c r="H36" s="40">
        <v>391.62485999999996</v>
      </c>
      <c r="I36" s="40">
        <v>2078.8000000000002</v>
      </c>
      <c r="J36" s="40">
        <v>3815.0212800000004</v>
      </c>
      <c r="K36" s="40">
        <v>886.3</v>
      </c>
      <c r="L36" s="40">
        <v>1375.1872499999999</v>
      </c>
      <c r="M36" s="21">
        <v>185114</v>
      </c>
      <c r="N36" s="21">
        <f>M36/M$51</f>
        <v>0.96000539346353708</v>
      </c>
      <c r="O36" s="21">
        <v>8.4700000000000006</v>
      </c>
      <c r="P36" s="59"/>
      <c r="R36" s="40">
        <f>I37+K37</f>
        <v>3019.6</v>
      </c>
      <c r="S36" s="40">
        <f>D37+G37</f>
        <v>1491.8</v>
      </c>
      <c r="T36" s="40">
        <f t="shared" si="0"/>
        <v>4511.3999999999996</v>
      </c>
      <c r="U36" s="21">
        <f t="shared" si="1"/>
        <v>0.66932659484860579</v>
      </c>
      <c r="V36" s="21">
        <f t="shared" si="2"/>
        <v>0.33067340515139426</v>
      </c>
      <c r="W36" s="87">
        <f t="shared" si="24"/>
        <v>0.49403894555570277</v>
      </c>
      <c r="Y36" s="21">
        <f>K37/R36</f>
        <v>0.29888064644323753</v>
      </c>
      <c r="Z36" s="21">
        <f t="shared" si="3"/>
        <v>0.70111935355676247</v>
      </c>
      <c r="AA36" s="21">
        <f t="shared" si="25"/>
        <v>0.2988956535646089</v>
      </c>
      <c r="AB36" s="21">
        <f t="shared" si="25"/>
        <v>0.70110434643539121</v>
      </c>
      <c r="AD36" s="42">
        <f>100*(((L37)-(L36))/L36)</f>
        <v>0.45233839973428358</v>
      </c>
      <c r="AE36" s="42">
        <f>100*((J37-J36)/J36)</f>
        <v>0.67438051092601536</v>
      </c>
      <c r="AG36" s="21">
        <f t="shared" si="4"/>
        <v>0.60801308898249717</v>
      </c>
      <c r="AH36" s="21">
        <f t="shared" si="5"/>
        <v>4657.7930760451945</v>
      </c>
      <c r="AI36" s="42">
        <f t="shared" si="6"/>
        <v>0.64828985545314521</v>
      </c>
      <c r="AJ36" s="43">
        <f t="shared" si="26"/>
        <v>1.2151892112152674</v>
      </c>
      <c r="AK36" s="43">
        <f t="shared" si="7"/>
        <v>6958.9242559512159</v>
      </c>
      <c r="AL36" s="60"/>
      <c r="AN36" s="21">
        <f>D37/S36</f>
        <v>0.67395093176028964</v>
      </c>
      <c r="AO36" s="21">
        <f t="shared" si="8"/>
        <v>0.32604906823971036</v>
      </c>
      <c r="AP36" s="21">
        <f t="shared" si="27"/>
        <v>0.66920458941361616</v>
      </c>
      <c r="AQ36" s="21">
        <f t="shared" si="27"/>
        <v>0.33079541058638384</v>
      </c>
      <c r="AS36" s="43">
        <f>100*(((E37)-(E36))/E36)</f>
        <v>3.388337071451454</v>
      </c>
      <c r="AT36" s="43">
        <f>100*(((H37)-(H36))/H36)</f>
        <v>-0.44407293244865792</v>
      </c>
      <c r="AV36" s="21">
        <f t="shared" si="9"/>
        <v>2.1205934306759513</v>
      </c>
      <c r="AW36" s="21">
        <f t="shared" si="10"/>
        <v>1592.4011203619323</v>
      </c>
      <c r="AX36" s="21">
        <f t="shared" si="11"/>
        <v>0.93682425924250357</v>
      </c>
      <c r="AY36" s="21">
        <f t="shared" si="28"/>
        <v>0.81255637208712539</v>
      </c>
      <c r="AZ36" s="21">
        <f t="shared" si="12"/>
        <v>1.4450700583424632</v>
      </c>
      <c r="BB36" s="21">
        <f>LN(B37/AI36)</f>
        <v>4.2724825157219293</v>
      </c>
      <c r="BD36" s="21">
        <f>100*LN(F37/N37)</f>
        <v>455.7918187398127</v>
      </c>
      <c r="BE36" s="21">
        <f t="shared" si="13"/>
        <v>4.5579181873981272</v>
      </c>
      <c r="BF36" s="21">
        <f>(S36/AI36)/M37</f>
        <v>1.2395397534560888E-2</v>
      </c>
      <c r="BG36" s="21">
        <f>(C37/AI36)/M37</f>
        <v>4.5927282700450357E-2</v>
      </c>
      <c r="BH36" s="40">
        <f t="shared" si="14"/>
        <v>1491.8</v>
      </c>
      <c r="BI36" s="40">
        <f>C37</f>
        <v>5527.4</v>
      </c>
      <c r="BK36" s="21">
        <f>LN(AH36/M37)</f>
        <v>-3.6852891140937691</v>
      </c>
      <c r="BL36" s="57">
        <f>LN(AH36/N37)</f>
        <v>8.4842543927445107</v>
      </c>
      <c r="BM36" s="21">
        <f>LN((S36/AI36)/M37)</f>
        <v>-4.3904300418381759</v>
      </c>
      <c r="BN36" s="21">
        <f>LN((C37/AI36)/M37)</f>
        <v>-3.0806959441526631</v>
      </c>
      <c r="BO36" s="44">
        <f>LN((C37/AI36)/N37)</f>
        <v>9.0888475626856167</v>
      </c>
      <c r="BP36" s="21">
        <f t="shared" si="15"/>
        <v>12.533876080535038</v>
      </c>
      <c r="BQ36" s="21">
        <f t="shared" si="16"/>
        <v>0.36815780367110057</v>
      </c>
      <c r="BR36" s="21">
        <f t="shared" si="17"/>
        <v>4.2724825157219293</v>
      </c>
      <c r="BS36" s="61">
        <f t="shared" si="18"/>
        <v>1.2151892112152674</v>
      </c>
      <c r="BT36" s="21">
        <f t="shared" si="19"/>
        <v>0.81255637208712539</v>
      </c>
      <c r="BU36" s="21">
        <f>O37/4</f>
        <v>2.3608332500000002</v>
      </c>
      <c r="BV36" s="21">
        <f t="shared" si="20"/>
        <v>2.3333965657233842</v>
      </c>
      <c r="BW36" s="21">
        <f>LN(AW36/M37)</f>
        <v>-4.7585878455092772</v>
      </c>
      <c r="BX36" s="21">
        <f>LN(AW36/N37)</f>
        <v>7.4109556613290026</v>
      </c>
      <c r="BY36" s="21">
        <f>LN(AK36/M37)</f>
        <v>-3.2838059597472027</v>
      </c>
      <c r="CA36" s="21">
        <f t="shared" si="29"/>
        <v>0.32027117674902073</v>
      </c>
      <c r="CB36" s="21">
        <f t="shared" si="55"/>
        <v>1.4098879378306783</v>
      </c>
      <c r="CC36" s="21">
        <f t="shared" si="55"/>
        <v>0.59585962552919369</v>
      </c>
      <c r="CD36" s="21">
        <f t="shared" si="21"/>
        <v>12.533876080535038</v>
      </c>
      <c r="CE36" s="21">
        <f t="shared" si="56"/>
        <v>-0.40263283912814196</v>
      </c>
      <c r="CF36" s="21">
        <f t="shared" si="56"/>
        <v>-0.84230778855554078</v>
      </c>
      <c r="CG36" s="61">
        <f t="shared" si="57"/>
        <v>1.2151892112152674</v>
      </c>
      <c r="CH36" s="61">
        <f t="shared" si="57"/>
        <v>0.81255637208712539</v>
      </c>
      <c r="CI36" s="21">
        <f t="shared" si="23"/>
        <v>2.3333965657233842</v>
      </c>
      <c r="CM36" s="87">
        <f t="shared" si="32"/>
        <v>0.32027117674902073</v>
      </c>
      <c r="CN36" s="87">
        <f t="shared" si="32"/>
        <v>1.4098879378306783</v>
      </c>
      <c r="CO36" s="87">
        <f t="shared" si="32"/>
        <v>0.59585962552919369</v>
      </c>
      <c r="CP36" s="87">
        <f t="shared" si="32"/>
        <v>12.533876080535038</v>
      </c>
      <c r="CQ36" s="87">
        <f t="shared" si="33"/>
        <v>-0.40263283912814196</v>
      </c>
      <c r="CR36" s="87">
        <f t="shared" si="33"/>
        <v>-0.84230778855554078</v>
      </c>
      <c r="CS36" s="88">
        <f t="shared" si="34"/>
        <v>1.2151892112152674</v>
      </c>
      <c r="CT36" s="88">
        <f t="shared" si="34"/>
        <v>0.81255637208712539</v>
      </c>
      <c r="CU36" s="87">
        <f t="shared" si="34"/>
        <v>2.3333965657233842</v>
      </c>
      <c r="CV36" s="87">
        <f t="shared" si="35"/>
        <v>1.8125207769587703</v>
      </c>
      <c r="CW36" s="21">
        <v>0.36</v>
      </c>
      <c r="CX36" s="7">
        <v>1.4360999999999999</v>
      </c>
      <c r="CY36" s="7"/>
      <c r="CZ36" s="110">
        <f t="shared" si="36"/>
        <v>-3.8589591330670414E-2</v>
      </c>
      <c r="DA36" s="73">
        <f t="shared" si="37"/>
        <v>1.2407390794771749</v>
      </c>
      <c r="DB36" s="88">
        <f t="shared" si="38"/>
        <v>0.33073817270028288</v>
      </c>
      <c r="DC36" s="88">
        <f t="shared" si="39"/>
        <v>5.0571290456643316</v>
      </c>
      <c r="DD36" s="88">
        <f t="shared" si="40"/>
        <v>0.11764041713508155</v>
      </c>
      <c r="DE36" s="88">
        <f t="shared" si="41"/>
        <v>-1.0576607673735388</v>
      </c>
      <c r="DF36" s="88">
        <f t="shared" si="42"/>
        <v>0.54966756332701217</v>
      </c>
      <c r="DG36" s="88">
        <f t="shared" si="43"/>
        <v>0.66730798046209405</v>
      </c>
      <c r="DH36" s="88">
        <f t="shared" si="44"/>
        <v>1.3568571840237555</v>
      </c>
      <c r="DI36" s="88">
        <f t="shared" si="45"/>
        <v>1.1230986623420427</v>
      </c>
      <c r="DJ36" s="88">
        <f t="shared" si="46"/>
        <v>-0.22131578947368435</v>
      </c>
      <c r="DK36" s="89">
        <v>-2.3916536063646081</v>
      </c>
      <c r="DL36" s="87">
        <f t="shared" si="48"/>
        <v>-4.7671894838491502</v>
      </c>
      <c r="DM36" s="88">
        <f t="shared" si="47"/>
        <v>-0.56358696741887226</v>
      </c>
      <c r="DN36" s="88">
        <f t="shared" si="49"/>
        <v>-13.967029304532765</v>
      </c>
      <c r="DO36" s="88"/>
      <c r="DP36" s="87"/>
      <c r="DQ36" s="21">
        <v>201022.6</v>
      </c>
      <c r="DR36" s="21">
        <f>LN(DQ36/AI36/M37)</f>
        <v>0.51300385317226227</v>
      </c>
      <c r="DT36" s="21">
        <v>4535710</v>
      </c>
      <c r="DV36" s="20">
        <f>LN(DT36/AI36/M37)</f>
        <v>3.6293234240060861</v>
      </c>
      <c r="DW36" s="44">
        <f t="shared" si="50"/>
        <v>-10.087201800388712</v>
      </c>
      <c r="DY36" s="40"/>
      <c r="DZ36" s="44"/>
      <c r="EA36" s="21">
        <v>887232</v>
      </c>
      <c r="EB36" s="87">
        <f t="shared" si="51"/>
        <v>0.34683566868224402</v>
      </c>
      <c r="EF36" s="28">
        <v>2558076</v>
      </c>
      <c r="EG36" s="98">
        <v>2669.4229999999998</v>
      </c>
      <c r="EH36" s="74">
        <f t="shared" si="52"/>
        <v>2669423</v>
      </c>
      <c r="EI36" s="28">
        <v>-172300</v>
      </c>
      <c r="EJ36" s="68">
        <f t="shared" si="53"/>
        <v>-6.7355309224589099E-2</v>
      </c>
      <c r="EK36" s="21">
        <f t="shared" si="54"/>
        <v>-4.7671894838491502</v>
      </c>
      <c r="EN36" s="100"/>
      <c r="EO36" s="87"/>
      <c r="EP36" s="99"/>
      <c r="EQ36" s="87"/>
      <c r="ER36" s="87"/>
      <c r="ES36" s="87"/>
      <c r="ET36" s="87"/>
      <c r="EU36" s="87"/>
      <c r="EV36" s="87"/>
      <c r="EW36" s="87"/>
      <c r="EX36" s="87"/>
      <c r="EY36" s="87"/>
      <c r="EZ36" s="101"/>
      <c r="FA36" s="87"/>
      <c r="FB36" s="87"/>
    </row>
    <row r="37" spans="1:158" x14ac:dyDescent="0.35">
      <c r="A37" s="22">
        <v>32509</v>
      </c>
      <c r="B37" s="43">
        <v>46.481999999999999</v>
      </c>
      <c r="C37" s="40">
        <v>5527.4</v>
      </c>
      <c r="D37" s="40">
        <v>1005.4</v>
      </c>
      <c r="E37" s="40">
        <v>1290.7</v>
      </c>
      <c r="F37" s="43">
        <v>91.831999999999994</v>
      </c>
      <c r="G37" s="40">
        <v>486.4</v>
      </c>
      <c r="H37" s="40">
        <v>389.88576</v>
      </c>
      <c r="I37" s="40">
        <v>2117.1</v>
      </c>
      <c r="J37" s="40">
        <v>3840.7490400000006</v>
      </c>
      <c r="K37" s="40">
        <v>902.5</v>
      </c>
      <c r="L37" s="40">
        <v>1381.4077499999999</v>
      </c>
      <c r="M37" s="21">
        <v>185644</v>
      </c>
      <c r="N37" s="21">
        <f>M37/M$51</f>
        <v>0.96275398545839252</v>
      </c>
      <c r="O37" s="21">
        <v>9.4433330000000009</v>
      </c>
      <c r="P37" s="59"/>
      <c r="R37" s="40">
        <f>I38+K38</f>
        <v>3076.1000000000004</v>
      </c>
      <c r="S37" s="40">
        <f>D38+G38</f>
        <v>1494.3</v>
      </c>
      <c r="T37" s="40">
        <f t="shared" si="0"/>
        <v>4570.4000000000005</v>
      </c>
      <c r="U37" s="21">
        <f t="shared" si="1"/>
        <v>0.67304831086994577</v>
      </c>
      <c r="V37" s="21">
        <f t="shared" si="2"/>
        <v>0.32695168913005423</v>
      </c>
      <c r="W37" s="87">
        <f t="shared" si="24"/>
        <v>0.48577744546666224</v>
      </c>
      <c r="Y37" s="21">
        <f>K38/R37</f>
        <v>0.30158317349891095</v>
      </c>
      <c r="Z37" s="21">
        <f t="shared" si="3"/>
        <v>0.69841682650108905</v>
      </c>
      <c r="AA37" s="21">
        <f t="shared" si="25"/>
        <v>0.30023190997107424</v>
      </c>
      <c r="AB37" s="21">
        <f t="shared" si="25"/>
        <v>0.69976809002892582</v>
      </c>
      <c r="AD37" s="42">
        <f>100*(((L38)-(L37))/L37)</f>
        <v>0.15272463905027872</v>
      </c>
      <c r="AE37" s="42">
        <f>100*((J38-J37)/J37)</f>
        <v>0.41022623024593913</v>
      </c>
      <c r="AG37" s="21">
        <f t="shared" si="4"/>
        <v>0.33291603570067529</v>
      </c>
      <c r="AH37" s="21">
        <f t="shared" si="5"/>
        <v>4673.2996161051042</v>
      </c>
      <c r="AI37" s="42">
        <f t="shared" si="6"/>
        <v>0.65822871476058553</v>
      </c>
      <c r="AJ37" s="43">
        <f t="shared" si="26"/>
        <v>1.5214557613152824</v>
      </c>
      <c r="AK37" s="43">
        <f t="shared" si="7"/>
        <v>6943.4831655169755</v>
      </c>
      <c r="AL37" s="60"/>
      <c r="AN37" s="21">
        <f>D38/S37</f>
        <v>0.66987887305092686</v>
      </c>
      <c r="AO37" s="21">
        <f t="shared" si="8"/>
        <v>0.33012112694907314</v>
      </c>
      <c r="AP37" s="21">
        <f t="shared" si="27"/>
        <v>0.67191490240560825</v>
      </c>
      <c r="AQ37" s="21">
        <f t="shared" si="27"/>
        <v>0.32808509759439175</v>
      </c>
      <c r="AS37" s="43">
        <f>100*(((E38)-(E37))/E37)</f>
        <v>-0.96071898969552105</v>
      </c>
      <c r="AT37" s="43">
        <f>100*(((H38)-(H37))/H37)</f>
        <v>1.3329135180520448</v>
      </c>
      <c r="AV37" s="21">
        <f t="shared" si="9"/>
        <v>-0.20821234454549142</v>
      </c>
      <c r="AW37" s="21">
        <f t="shared" si="10"/>
        <v>1589.085544654658</v>
      </c>
      <c r="AX37" s="21">
        <f t="shared" si="11"/>
        <v>0.94035214468252126</v>
      </c>
      <c r="AY37" s="21">
        <f t="shared" si="28"/>
        <v>0.37587193043005718</v>
      </c>
      <c r="AZ37" s="21">
        <f t="shared" si="12"/>
        <v>1.4286100311265686</v>
      </c>
      <c r="BB37" s="21">
        <f>LN(B38/AI37)</f>
        <v>4.2609614857573206</v>
      </c>
      <c r="BD37" s="21">
        <f>100*LN(F38/N38)</f>
        <v>455.98618147255678</v>
      </c>
      <c r="BE37" s="21">
        <f t="shared" si="13"/>
        <v>4.5598618147255676</v>
      </c>
      <c r="BF37" s="21">
        <f>(S37/AI37)/M38</f>
        <v>1.2203713227389321E-2</v>
      </c>
      <c r="BG37" s="21">
        <f>(C38/AI37)/M38</f>
        <v>4.5966258133599704E-2</v>
      </c>
      <c r="BH37" s="40">
        <f t="shared" si="14"/>
        <v>1494.3</v>
      </c>
      <c r="BI37" s="40">
        <f>C38</f>
        <v>5628.4</v>
      </c>
      <c r="BK37" s="21">
        <f>LN(AH37/M38)</f>
        <v>-3.684010319548471</v>
      </c>
      <c r="BL37" s="57">
        <f>LN(AH37/N38)</f>
        <v>8.4855331872898088</v>
      </c>
      <c r="BM37" s="21">
        <f>LN((S37/AI37)/M38)</f>
        <v>-4.4060150106511538</v>
      </c>
      <c r="BN37" s="21">
        <f>LN((C38/AI37)/M38)</f>
        <v>-3.0798476704844004</v>
      </c>
      <c r="BO37" s="44">
        <f>LN((C38/AI37)/N38)</f>
        <v>9.0896958363538793</v>
      </c>
      <c r="BP37" s="21">
        <f t="shared" si="15"/>
        <v>12.72823881327912</v>
      </c>
      <c r="BQ37" s="21">
        <f t="shared" si="16"/>
        <v>0.35670196536224846</v>
      </c>
      <c r="BR37" s="21">
        <f t="shared" si="17"/>
        <v>4.2609614857573206</v>
      </c>
      <c r="BS37" s="61">
        <f t="shared" si="18"/>
        <v>1.5214557613152824</v>
      </c>
      <c r="BT37" s="21">
        <f t="shared" si="19"/>
        <v>0.37587193043005718</v>
      </c>
      <c r="BU37" s="21">
        <f>O38/4</f>
        <v>2.4316667500000002</v>
      </c>
      <c r="BV37" s="21">
        <f t="shared" si="20"/>
        <v>2.4025724416218215</v>
      </c>
      <c r="BW37" s="21">
        <f>LN(AW37/M38)</f>
        <v>-4.7627169760134018</v>
      </c>
      <c r="BX37" s="21">
        <f>LN(AW37/N38)</f>
        <v>7.4068265308248771</v>
      </c>
      <c r="BY37" s="21">
        <f>LN(AK37/M38)</f>
        <v>-3.2880721519882479</v>
      </c>
      <c r="CA37" s="21">
        <f t="shared" si="29"/>
        <v>0.1278794545298112</v>
      </c>
      <c r="CB37" s="21">
        <f t="shared" si="55"/>
        <v>-1.5584968812977884</v>
      </c>
      <c r="CC37" s="21">
        <f t="shared" si="55"/>
        <v>8.4827366826267792E-2</v>
      </c>
      <c r="CD37" s="21">
        <f t="shared" si="21"/>
        <v>12.72823881327912</v>
      </c>
      <c r="CE37" s="21">
        <f t="shared" si="56"/>
        <v>-1.1455838308852107</v>
      </c>
      <c r="CF37" s="21">
        <f t="shared" si="56"/>
        <v>-1.1521029964608687</v>
      </c>
      <c r="CG37" s="61">
        <f t="shared" si="57"/>
        <v>1.5214557613152824</v>
      </c>
      <c r="CH37" s="61">
        <f t="shared" si="57"/>
        <v>0.37587193043005718</v>
      </c>
      <c r="CI37" s="21">
        <f t="shared" si="23"/>
        <v>2.4025724416218215</v>
      </c>
      <c r="CM37" s="87">
        <f t="shared" si="32"/>
        <v>0.1278794545298112</v>
      </c>
      <c r="CN37" s="87">
        <f t="shared" si="32"/>
        <v>-1.5584968812977884</v>
      </c>
      <c r="CO37" s="87">
        <f t="shared" si="32"/>
        <v>8.4827366826267792E-2</v>
      </c>
      <c r="CP37" s="87">
        <f t="shared" si="32"/>
        <v>12.72823881327912</v>
      </c>
      <c r="CQ37" s="87">
        <f t="shared" si="33"/>
        <v>-1.1455838308852107</v>
      </c>
      <c r="CR37" s="87">
        <f t="shared" si="33"/>
        <v>-1.1521029964608687</v>
      </c>
      <c r="CS37" s="88">
        <f t="shared" si="34"/>
        <v>1.5214557613152824</v>
      </c>
      <c r="CT37" s="88">
        <f t="shared" si="34"/>
        <v>0.37587193043005718</v>
      </c>
      <c r="CU37" s="87">
        <f t="shared" si="34"/>
        <v>2.4025724416218215</v>
      </c>
      <c r="CV37" s="87">
        <f t="shared" si="35"/>
        <v>-0.41291305041246673</v>
      </c>
      <c r="CW37" s="21">
        <v>0.39750000000000002</v>
      </c>
      <c r="CX37" s="7">
        <v>1.63116666667</v>
      </c>
      <c r="CY37" s="7"/>
      <c r="CZ37" s="110">
        <f t="shared" si="36"/>
        <v>-0.23098131354987994</v>
      </c>
      <c r="DA37" s="73">
        <f t="shared" si="37"/>
        <v>-1.7276457396512919</v>
      </c>
      <c r="DB37" s="88">
        <f t="shared" si="38"/>
        <v>-0.18029408600264302</v>
      </c>
      <c r="DC37" s="88">
        <f t="shared" si="39"/>
        <v>5.2514917784084139</v>
      </c>
      <c r="DD37" s="88">
        <f t="shared" si="40"/>
        <v>-0.62531057462198714</v>
      </c>
      <c r="DE37" s="88">
        <f t="shared" si="41"/>
        <v>-1.3674559752788666</v>
      </c>
      <c r="DF37" s="88">
        <f t="shared" si="42"/>
        <v>0.85593411342702719</v>
      </c>
      <c r="DG37" s="88">
        <f t="shared" si="43"/>
        <v>0.23062353880502581</v>
      </c>
      <c r="DH37" s="88">
        <f t="shared" si="44"/>
        <v>1.4260330599221929</v>
      </c>
      <c r="DI37" s="88">
        <f t="shared" si="45"/>
        <v>-1.1023351650291944</v>
      </c>
      <c r="DJ37" s="88">
        <f t="shared" si="46"/>
        <v>-0.18381578947368432</v>
      </c>
      <c r="DK37" s="89">
        <v>-2.8856355137608931</v>
      </c>
      <c r="DL37" s="87">
        <f t="shared" si="48"/>
        <v>-1.729086807119748</v>
      </c>
      <c r="DM37" s="88">
        <f t="shared" si="47"/>
        <v>-0.36852030074887221</v>
      </c>
      <c r="DN37" s="88">
        <f t="shared" si="49"/>
        <v>10.080630537640111</v>
      </c>
      <c r="DO37" s="88"/>
      <c r="DP37" s="87"/>
      <c r="DQ37" s="21">
        <v>205801.7</v>
      </c>
      <c r="DR37" s="21">
        <f>LN(DQ37/AI37/M38)</f>
        <v>0.51924020339650401</v>
      </c>
      <c r="DT37" s="21">
        <v>5306039</v>
      </c>
      <c r="DV37" s="20">
        <f>LN(DT37/AI37/M38)</f>
        <v>3.7689280044239277</v>
      </c>
      <c r="DW37" s="44">
        <f t="shared" si="50"/>
        <v>13.960458041784163</v>
      </c>
      <c r="DY37" s="40"/>
      <c r="DZ37" s="44"/>
      <c r="EA37" s="21">
        <v>901803</v>
      </c>
      <c r="EB37" s="87">
        <f t="shared" si="51"/>
        <v>0.33782693863055802</v>
      </c>
      <c r="EF37" s="28">
        <v>2669423</v>
      </c>
      <c r="EG37" s="98">
        <v>2835.8119999999999</v>
      </c>
      <c r="EH37" s="74">
        <f t="shared" si="52"/>
        <v>2835812</v>
      </c>
      <c r="EI37" s="28">
        <v>-98700</v>
      </c>
      <c r="EJ37" s="68">
        <f t="shared" si="53"/>
        <v>-3.6974282457295081E-2</v>
      </c>
      <c r="EK37" s="21">
        <f t="shared" si="54"/>
        <v>-1.729086807119748</v>
      </c>
      <c r="EN37" s="100"/>
      <c r="EO37" s="87"/>
      <c r="EP37" s="99"/>
      <c r="EQ37" s="87"/>
      <c r="ER37" s="87"/>
      <c r="ES37" s="87"/>
      <c r="ET37" s="87"/>
      <c r="EU37" s="87"/>
      <c r="EV37" s="87"/>
      <c r="EW37" s="87"/>
      <c r="EX37" s="87"/>
      <c r="EY37" s="87"/>
      <c r="EZ37" s="101"/>
      <c r="FA37" s="87"/>
      <c r="FB37" s="87"/>
    </row>
    <row r="38" spans="1:158" x14ac:dyDescent="0.35">
      <c r="A38" s="22">
        <v>32599</v>
      </c>
      <c r="B38" s="43">
        <v>46.654000000000003</v>
      </c>
      <c r="C38" s="40">
        <v>5628.4</v>
      </c>
      <c r="D38" s="40">
        <v>1001</v>
      </c>
      <c r="E38" s="40">
        <v>1278.3</v>
      </c>
      <c r="F38" s="43">
        <v>92.198999999999998</v>
      </c>
      <c r="G38" s="40">
        <v>493.3</v>
      </c>
      <c r="H38" s="40">
        <v>395.08259999999996</v>
      </c>
      <c r="I38" s="40">
        <v>2148.4</v>
      </c>
      <c r="J38" s="40">
        <v>3856.5047999999997</v>
      </c>
      <c r="K38" s="40">
        <v>927.7</v>
      </c>
      <c r="L38" s="40">
        <v>1383.5174999999999</v>
      </c>
      <c r="M38" s="21">
        <v>186024</v>
      </c>
      <c r="N38" s="21">
        <f>M38/M$51</f>
        <v>0.96472467405847762</v>
      </c>
      <c r="O38" s="21">
        <v>9.7266670000000008</v>
      </c>
      <c r="P38" s="59"/>
      <c r="R38" s="40">
        <f>I39+K39</f>
        <v>3119.8999999999996</v>
      </c>
      <c r="S38" s="40">
        <f>D39+G39</f>
        <v>1502.1</v>
      </c>
      <c r="T38" s="40">
        <f t="shared" si="0"/>
        <v>4622</v>
      </c>
      <c r="U38" s="21">
        <f t="shared" si="1"/>
        <v>0.67501081782778005</v>
      </c>
      <c r="V38" s="21">
        <f t="shared" si="2"/>
        <v>0.32498918217221978</v>
      </c>
      <c r="W38" s="87">
        <f t="shared" si="24"/>
        <v>0.48145773903009714</v>
      </c>
      <c r="Y38" s="21">
        <f>K39/R38</f>
        <v>0.30010577262091737</v>
      </c>
      <c r="Z38" s="21">
        <f t="shared" si="3"/>
        <v>0.69989422737908269</v>
      </c>
      <c r="AA38" s="21">
        <f t="shared" si="25"/>
        <v>0.30084447305991413</v>
      </c>
      <c r="AB38" s="21">
        <f t="shared" si="25"/>
        <v>0.69915552694008587</v>
      </c>
      <c r="AD38" s="42">
        <f>100*(((L39)-(L38))/L38)</f>
        <v>1.0029869517371703</v>
      </c>
      <c r="AE38" s="42">
        <f>100*((J39-J38)/J38)</f>
        <v>0.6998793311497975</v>
      </c>
      <c r="AG38" s="21">
        <f t="shared" si="4"/>
        <v>0.79106758354585005</v>
      </c>
      <c r="AH38" s="21">
        <f t="shared" si="5"/>
        <v>4710.268574450085</v>
      </c>
      <c r="AI38" s="42">
        <f t="shared" si="6"/>
        <v>0.66236138145567258</v>
      </c>
      <c r="AJ38" s="43">
        <f t="shared" si="26"/>
        <v>0.6258838677779599</v>
      </c>
      <c r="AK38" s="43">
        <f t="shared" si="7"/>
        <v>6978.0638325293421</v>
      </c>
      <c r="AL38" s="60"/>
      <c r="AN38" s="21">
        <f>D39/S38</f>
        <v>0.66340456693961791</v>
      </c>
      <c r="AO38" s="21">
        <f t="shared" si="8"/>
        <v>0.33659543306038209</v>
      </c>
      <c r="AP38" s="21">
        <f t="shared" si="27"/>
        <v>0.66664171999527233</v>
      </c>
      <c r="AQ38" s="21">
        <f t="shared" si="27"/>
        <v>0.33335828000472761</v>
      </c>
      <c r="AS38" s="43">
        <f>100*(((E39)-(E38))/E38)</f>
        <v>-0.89180943440505867</v>
      </c>
      <c r="AT38" s="43">
        <f>100*(((H39)-(H38))/H38)</f>
        <v>2.263076126359409</v>
      </c>
      <c r="AV38" s="21">
        <f t="shared" si="9"/>
        <v>0.15989778974313484</v>
      </c>
      <c r="AW38" s="21">
        <f t="shared" si="10"/>
        <v>1591.6264573176882</v>
      </c>
      <c r="AX38" s="21">
        <f t="shared" si="11"/>
        <v>0.94375159013845245</v>
      </c>
      <c r="AY38" s="21">
        <f t="shared" si="28"/>
        <v>0.36085583633020601</v>
      </c>
      <c r="AZ38" s="21">
        <f t="shared" si="12"/>
        <v>1.4248288269228018</v>
      </c>
      <c r="BB38" s="21">
        <f>LN(B39/AI38)</f>
        <v>4.2635160970721051</v>
      </c>
      <c r="BD38" s="21">
        <f>100*LN(F39/N39)</f>
        <v>455.96617007283351</v>
      </c>
      <c r="BE38" s="21">
        <f t="shared" si="13"/>
        <v>4.5596617007283351</v>
      </c>
      <c r="BF38" s="21">
        <f>(S38/AI38)/M39</f>
        <v>1.2160868594345097E-2</v>
      </c>
      <c r="BG38" s="21">
        <f>(C39/AI38)/M39</f>
        <v>4.6240607857973147E-2</v>
      </c>
      <c r="BH38" s="40">
        <f t="shared" si="14"/>
        <v>1502.1</v>
      </c>
      <c r="BI38" s="40">
        <f>C39</f>
        <v>5711.6</v>
      </c>
      <c r="BK38" s="21">
        <f>LN(AH38/M39)</f>
        <v>-3.6785951535353236</v>
      </c>
      <c r="BL38" s="57">
        <f>LN(AH38/N39)</f>
        <v>8.4909483533029562</v>
      </c>
      <c r="BM38" s="21">
        <f>LN((S38/AI38)/M39)</f>
        <v>-4.4095319745391386</v>
      </c>
      <c r="BN38" s="21">
        <f>LN((C39/AI38)/M39)</f>
        <v>-3.073896908987007</v>
      </c>
      <c r="BO38" s="44">
        <f>LN((C39/AI38)/N39)</f>
        <v>9.0956465978512728</v>
      </c>
      <c r="BP38" s="21">
        <f t="shared" si="15"/>
        <v>12.708227413555846</v>
      </c>
      <c r="BQ38" s="21">
        <f t="shared" si="16"/>
        <v>0.35405168504777079</v>
      </c>
      <c r="BR38" s="21">
        <f t="shared" si="17"/>
        <v>4.2635160970721051</v>
      </c>
      <c r="BS38" s="61">
        <f t="shared" si="18"/>
        <v>0.6258838677779599</v>
      </c>
      <c r="BT38" s="21">
        <f t="shared" si="19"/>
        <v>0.36085583633020601</v>
      </c>
      <c r="BU38" s="21">
        <f>O39/4</f>
        <v>2.2708332499999999</v>
      </c>
      <c r="BV38" s="21">
        <f t="shared" si="20"/>
        <v>2.245433634724022</v>
      </c>
      <c r="BW38" s="21">
        <f>LN(AW38/M39)</f>
        <v>-4.7635836595869092</v>
      </c>
      <c r="BX38" s="21">
        <f>LN(AW38/N39)</f>
        <v>7.4059598472513697</v>
      </c>
      <c r="BY38" s="21">
        <f>LN(AK38/M39)</f>
        <v>-3.2855685917088211</v>
      </c>
      <c r="CA38" s="21">
        <f t="shared" si="29"/>
        <v>0.54151660131473989</v>
      </c>
      <c r="CB38" s="21">
        <f t="shared" si="55"/>
        <v>-0.35169638879848364</v>
      </c>
      <c r="CC38" s="21">
        <f t="shared" si="55"/>
        <v>0.59507614973934864</v>
      </c>
      <c r="CD38" s="21">
        <f t="shared" si="21"/>
        <v>12.708227413555846</v>
      </c>
      <c r="CE38" s="21">
        <f t="shared" si="56"/>
        <v>-0.2650280314477671</v>
      </c>
      <c r="CF38" s="21">
        <f t="shared" si="56"/>
        <v>0.25546113147845162</v>
      </c>
      <c r="CG38" s="61">
        <f t="shared" si="57"/>
        <v>0.6258838677779599</v>
      </c>
      <c r="CH38" s="61">
        <f t="shared" si="57"/>
        <v>0.36085583633020601</v>
      </c>
      <c r="CI38" s="21">
        <f t="shared" si="23"/>
        <v>2.245433634724022</v>
      </c>
      <c r="CM38" s="87">
        <f t="shared" si="32"/>
        <v>0.54151660131473989</v>
      </c>
      <c r="CN38" s="87">
        <f t="shared" si="32"/>
        <v>-0.35169638879848364</v>
      </c>
      <c r="CO38" s="87">
        <f t="shared" si="32"/>
        <v>0.59507614973934864</v>
      </c>
      <c r="CP38" s="87">
        <f t="shared" si="32"/>
        <v>12.708227413555846</v>
      </c>
      <c r="CQ38" s="87">
        <f t="shared" si="33"/>
        <v>-0.2650280314477671</v>
      </c>
      <c r="CR38" s="87">
        <f t="shared" si="33"/>
        <v>0.25546113147845162</v>
      </c>
      <c r="CS38" s="88">
        <f t="shared" si="34"/>
        <v>0.6258838677779599</v>
      </c>
      <c r="CT38" s="88">
        <f t="shared" si="34"/>
        <v>0.36085583633020601</v>
      </c>
      <c r="CU38" s="87">
        <f t="shared" si="34"/>
        <v>2.245433634724022</v>
      </c>
      <c r="CV38" s="87">
        <f t="shared" si="35"/>
        <v>-8.6668357350738745E-2</v>
      </c>
      <c r="CW38" s="21">
        <v>0.44500000000000001</v>
      </c>
      <c r="CX38" s="7">
        <v>1.6727333333300001</v>
      </c>
      <c r="CY38" s="7"/>
      <c r="CZ38" s="110">
        <f t="shared" si="36"/>
        <v>0.18265583323504875</v>
      </c>
      <c r="DA38" s="73">
        <f t="shared" si="37"/>
        <v>-0.5208452471519871</v>
      </c>
      <c r="DB38" s="88">
        <f t="shared" si="38"/>
        <v>0.32995469691043783</v>
      </c>
      <c r="DC38" s="88">
        <f t="shared" si="39"/>
        <v>5.2314803786851405</v>
      </c>
      <c r="DD38" s="88">
        <f t="shared" si="40"/>
        <v>0.25524522481545642</v>
      </c>
      <c r="DE38" s="88">
        <f t="shared" si="41"/>
        <v>4.0108152660453728E-2</v>
      </c>
      <c r="DF38" s="88">
        <f t="shared" si="42"/>
        <v>-3.9637780110295284E-2</v>
      </c>
      <c r="DG38" s="88">
        <f t="shared" si="43"/>
        <v>0.21560744470517465</v>
      </c>
      <c r="DH38" s="88">
        <f t="shared" si="44"/>
        <v>1.2688942530243934</v>
      </c>
      <c r="DI38" s="88">
        <f t="shared" si="45"/>
        <v>-0.77609047196746628</v>
      </c>
      <c r="DJ38" s="88">
        <f t="shared" si="46"/>
        <v>-0.13631578947368433</v>
      </c>
      <c r="DK38" s="89">
        <v>1.1396752149157106</v>
      </c>
      <c r="DL38" s="87">
        <f t="shared" si="48"/>
        <v>-3.1906747444094248</v>
      </c>
      <c r="DM38" s="88">
        <f t="shared" si="47"/>
        <v>-0.32695363408887212</v>
      </c>
      <c r="DN38" s="88">
        <f t="shared" si="49"/>
        <v>84.858225341729522</v>
      </c>
      <c r="DO38" s="88"/>
      <c r="DP38" s="87"/>
      <c r="DQ38" s="21">
        <v>208663.4</v>
      </c>
      <c r="DR38" s="21">
        <f>LN(DQ38/AI38/M39)</f>
        <v>0.52432632379636201</v>
      </c>
      <c r="DT38" s="75">
        <v>13000000</v>
      </c>
      <c r="DV38" s="20">
        <f>LN(DT38/AI38/M39)</f>
        <v>4.6563085328826634</v>
      </c>
      <c r="DW38" s="44">
        <f t="shared" si="50"/>
        <v>88.738052845873568</v>
      </c>
      <c r="DY38" s="40"/>
      <c r="DZ38" s="44"/>
      <c r="EA38" s="21">
        <v>923201</v>
      </c>
      <c r="EB38" s="87">
        <f t="shared" si="51"/>
        <v>0.32555084751739538</v>
      </c>
      <c r="EF38" s="28">
        <v>2835812</v>
      </c>
      <c r="EG38" s="98">
        <v>3056.0889999999999</v>
      </c>
      <c r="EH38" s="74">
        <f t="shared" si="52"/>
        <v>3056089</v>
      </c>
      <c r="EI38" s="28">
        <v>-146300</v>
      </c>
      <c r="EJ38" s="68">
        <f t="shared" si="53"/>
        <v>-5.1590161830191848E-2</v>
      </c>
      <c r="EK38" s="21">
        <f t="shared" si="54"/>
        <v>-3.1906747444094248</v>
      </c>
      <c r="EN38" s="100"/>
      <c r="EO38" s="87"/>
      <c r="EP38" s="99"/>
      <c r="EQ38" s="87"/>
      <c r="ER38" s="87"/>
      <c r="ES38" s="87"/>
      <c r="ET38" s="87"/>
      <c r="EU38" s="87"/>
      <c r="EV38" s="87"/>
      <c r="EW38" s="87"/>
      <c r="EX38" s="87"/>
      <c r="EY38" s="87"/>
      <c r="EZ38" s="101"/>
      <c r="FA38" s="87"/>
      <c r="FB38" s="87"/>
    </row>
    <row r="39" spans="1:158" x14ac:dyDescent="0.35">
      <c r="A39" s="22">
        <v>32690</v>
      </c>
      <c r="B39" s="43">
        <v>47.067</v>
      </c>
      <c r="C39" s="40">
        <v>5711.6</v>
      </c>
      <c r="D39" s="40">
        <v>996.5</v>
      </c>
      <c r="E39" s="40">
        <v>1266.9000000000001</v>
      </c>
      <c r="F39" s="43">
        <v>92.408000000000001</v>
      </c>
      <c r="G39" s="40">
        <v>505.6</v>
      </c>
      <c r="H39" s="40">
        <v>404.02361999999999</v>
      </c>
      <c r="I39" s="40">
        <v>2183.6</v>
      </c>
      <c r="J39" s="40">
        <v>3883.4956799999995</v>
      </c>
      <c r="K39" s="40">
        <v>936.3</v>
      </c>
      <c r="L39" s="40">
        <v>1397.3940000000002</v>
      </c>
      <c r="M39" s="21">
        <v>186483</v>
      </c>
      <c r="N39" s="21">
        <f>M39/M$51</f>
        <v>0.9671050584464751</v>
      </c>
      <c r="O39" s="21">
        <v>9.0833329999999997</v>
      </c>
      <c r="P39" s="59"/>
      <c r="R39" s="40">
        <f>I40+K40</f>
        <v>3178.2</v>
      </c>
      <c r="S39" s="40">
        <f>D40+G40</f>
        <v>1487.8</v>
      </c>
      <c r="T39" s="40">
        <f t="shared" si="0"/>
        <v>4666</v>
      </c>
      <c r="U39" s="21">
        <f t="shared" si="1"/>
        <v>0.68114016288041146</v>
      </c>
      <c r="V39" s="21">
        <f t="shared" si="2"/>
        <v>0.31885983711958849</v>
      </c>
      <c r="W39" s="87">
        <f t="shared" si="24"/>
        <v>0.46812661254798316</v>
      </c>
      <c r="Y39" s="21">
        <f>K40/R39</f>
        <v>0.2993203700207665</v>
      </c>
      <c r="Z39" s="21">
        <f t="shared" si="3"/>
        <v>0.7006796299792335</v>
      </c>
      <c r="AA39" s="21">
        <f t="shared" si="25"/>
        <v>0.29971307132084191</v>
      </c>
      <c r="AB39" s="21">
        <f t="shared" si="25"/>
        <v>0.70028692867915809</v>
      </c>
      <c r="AD39" s="42">
        <f>100*(((L40)-(L39))/L39)</f>
        <v>1.1331092018428306</v>
      </c>
      <c r="AE39" s="42">
        <f>100*((J40-J39)/J39)</f>
        <v>0.95179402903316623</v>
      </c>
      <c r="AG39" s="21">
        <f t="shared" si="4"/>
        <v>1.00613655635302</v>
      </c>
      <c r="AH39" s="21">
        <f t="shared" si="5"/>
        <v>4757.6603084800354</v>
      </c>
      <c r="AI39" s="42">
        <f t="shared" si="6"/>
        <v>0.6680174274601296</v>
      </c>
      <c r="AJ39" s="43">
        <f t="shared" si="26"/>
        <v>0.85029617795427392</v>
      </c>
      <c r="AK39" s="43">
        <f t="shared" si="7"/>
        <v>6984.8477123427874</v>
      </c>
      <c r="AL39" s="60"/>
      <c r="AN39" s="21">
        <f>D40/S39</f>
        <v>0.66937760451673611</v>
      </c>
      <c r="AO39" s="21">
        <f t="shared" si="8"/>
        <v>0.33062239548326389</v>
      </c>
      <c r="AP39" s="21">
        <f t="shared" si="27"/>
        <v>0.66639108572817696</v>
      </c>
      <c r="AQ39" s="21">
        <f t="shared" si="27"/>
        <v>0.33360891427182299</v>
      </c>
      <c r="AS39" s="43">
        <f>100*(((E40)-(E39))/E39)</f>
        <v>-0.72618201910174796</v>
      </c>
      <c r="AT39" s="43">
        <f>100*(((H40)-(H39))/H39)</f>
        <v>-3.0384362181597369</v>
      </c>
      <c r="AV39" s="21">
        <f t="shared" si="9"/>
        <v>-1.4975706319699473</v>
      </c>
      <c r="AW39" s="21">
        <f t="shared" si="10"/>
        <v>1567.7907269222349</v>
      </c>
      <c r="AX39" s="21">
        <f t="shared" si="11"/>
        <v>0.94897869623245801</v>
      </c>
      <c r="AY39" s="21">
        <f t="shared" si="28"/>
        <v>0.5523364232599991</v>
      </c>
      <c r="AZ39" s="21">
        <f t="shared" si="12"/>
        <v>1.4205897289844245</v>
      </c>
      <c r="BB39" s="21">
        <f>LN(B40/AI39)</f>
        <v>4.2688963863854452</v>
      </c>
      <c r="BD39" s="21">
        <f>100*LN(F40/N40)</f>
        <v>455.7723914174926</v>
      </c>
      <c r="BE39" s="21">
        <f t="shared" si="13"/>
        <v>4.5577239141749262</v>
      </c>
      <c r="BF39" s="21">
        <f>(S39/AI39)/M40</f>
        <v>1.1918314793963491E-2</v>
      </c>
      <c r="BG39" s="21">
        <f>(C40/AI39)/M40</f>
        <v>4.6168850304832081E-2</v>
      </c>
      <c r="BH39" s="40">
        <f t="shared" si="14"/>
        <v>1487.8</v>
      </c>
      <c r="BI39" s="40">
        <f>C40</f>
        <v>5763.4</v>
      </c>
      <c r="BK39" s="21">
        <f>LN(AH39/M40)</f>
        <v>-3.6706625236635606</v>
      </c>
      <c r="BL39" s="57">
        <f>LN(AH39/N40)</f>
        <v>8.4988809831747183</v>
      </c>
      <c r="BM39" s="21">
        <f>LN((S39/AI39)/M40)</f>
        <v>-4.4296790036848552</v>
      </c>
      <c r="BN39" s="21">
        <f>LN((C40/AI39)/M40)</f>
        <v>-3.0754499441197836</v>
      </c>
      <c r="BO39" s="44">
        <f>LN((C40/AI39)/N40)</f>
        <v>9.0940935627184949</v>
      </c>
      <c r="BP39" s="21">
        <f t="shared" si="15"/>
        <v>12.51444875821494</v>
      </c>
      <c r="BQ39" s="21">
        <f t="shared" si="16"/>
        <v>0.35107208750082797</v>
      </c>
      <c r="BR39" s="21">
        <f t="shared" si="17"/>
        <v>4.2688963863854452</v>
      </c>
      <c r="BS39" s="61">
        <f t="shared" si="18"/>
        <v>0.85029617795427392</v>
      </c>
      <c r="BT39" s="21">
        <f t="shared" si="19"/>
        <v>0.5523364232599991</v>
      </c>
      <c r="BU39" s="21">
        <f>O40/4</f>
        <v>2.1533332500000002</v>
      </c>
      <c r="BV39" s="21">
        <f t="shared" si="20"/>
        <v>2.1304765678061983</v>
      </c>
      <c r="BW39" s="21">
        <f>LN(AW39/M40)</f>
        <v>-4.7807510911856834</v>
      </c>
      <c r="BX39" s="21">
        <f>LN(AW39/N40)</f>
        <v>7.3887924156525955</v>
      </c>
      <c r="BY39" s="21">
        <f>LN(AK39/M40)</f>
        <v>-3.2866753488607214</v>
      </c>
      <c r="CA39" s="21">
        <f t="shared" si="29"/>
        <v>0.79326298717630195</v>
      </c>
      <c r="CB39" s="21">
        <f t="shared" si="55"/>
        <v>-2.0147029145716644</v>
      </c>
      <c r="CC39" s="21">
        <f t="shared" si="55"/>
        <v>-0.15530351327766034</v>
      </c>
      <c r="CD39" s="21">
        <f t="shared" si="21"/>
        <v>12.51444875821494</v>
      </c>
      <c r="CE39" s="21">
        <f t="shared" si="56"/>
        <v>-0.29795975469428249</v>
      </c>
      <c r="CF39" s="21">
        <f t="shared" si="56"/>
        <v>0.53802893133401142</v>
      </c>
      <c r="CG39" s="61">
        <f t="shared" si="57"/>
        <v>0.85029617795427392</v>
      </c>
      <c r="CH39" s="61">
        <f t="shared" si="57"/>
        <v>0.5523364232599991</v>
      </c>
      <c r="CI39" s="21">
        <f t="shared" si="23"/>
        <v>2.1304765678061983</v>
      </c>
      <c r="CM39" s="87">
        <f t="shared" si="32"/>
        <v>0.79326298717630195</v>
      </c>
      <c r="CN39" s="87">
        <f t="shared" si="32"/>
        <v>-2.0147029145716644</v>
      </c>
      <c r="CO39" s="87">
        <f t="shared" si="32"/>
        <v>-0.15530351327766034</v>
      </c>
      <c r="CP39" s="87">
        <f t="shared" si="32"/>
        <v>12.51444875821494</v>
      </c>
      <c r="CQ39" s="87">
        <f t="shared" si="33"/>
        <v>-0.29795975469428249</v>
      </c>
      <c r="CR39" s="87">
        <f t="shared" si="33"/>
        <v>0.53802893133401142</v>
      </c>
      <c r="CS39" s="88">
        <f t="shared" si="34"/>
        <v>0.85029617795427392</v>
      </c>
      <c r="CT39" s="88">
        <f t="shared" si="34"/>
        <v>0.5523364232599991</v>
      </c>
      <c r="CU39" s="87">
        <f t="shared" si="34"/>
        <v>2.1304765678061983</v>
      </c>
      <c r="CV39" s="87">
        <f t="shared" si="35"/>
        <v>-1.7167431598774208</v>
      </c>
      <c r="CW39" s="21">
        <v>0.47749999999999998</v>
      </c>
      <c r="CX39" s="7">
        <v>1.5994666666699999</v>
      </c>
      <c r="CY39" s="7"/>
      <c r="CZ39" s="110">
        <f t="shared" si="36"/>
        <v>0.43440221909661081</v>
      </c>
      <c r="DA39" s="73">
        <f t="shared" si="37"/>
        <v>-2.1838517729251681</v>
      </c>
      <c r="DB39" s="88">
        <f t="shared" si="38"/>
        <v>-0.42042496610657115</v>
      </c>
      <c r="DC39" s="88">
        <f t="shared" si="39"/>
        <v>5.0377017233442336</v>
      </c>
      <c r="DD39" s="88">
        <f t="shared" si="40"/>
        <v>0.22231350156894103</v>
      </c>
      <c r="DE39" s="88">
        <f t="shared" si="41"/>
        <v>0.32267595251601355</v>
      </c>
      <c r="DF39" s="88">
        <f t="shared" si="42"/>
        <v>0.18477453006601874</v>
      </c>
      <c r="DG39" s="88">
        <f t="shared" si="43"/>
        <v>0.40708803163496776</v>
      </c>
      <c r="DH39" s="88">
        <f t="shared" si="44"/>
        <v>1.1539371861065697</v>
      </c>
      <c r="DI39" s="88">
        <f t="shared" si="45"/>
        <v>-2.4061652744941484</v>
      </c>
      <c r="DJ39" s="88">
        <f t="shared" si="46"/>
        <v>-0.10381578947368436</v>
      </c>
      <c r="DK39" s="89">
        <v>-1.7951744227403534</v>
      </c>
      <c r="DL39" s="87">
        <f t="shared" si="48"/>
        <v>-0.62647828031858266</v>
      </c>
      <c r="DM39" s="88">
        <f t="shared" si="47"/>
        <v>-0.40022030074887227</v>
      </c>
      <c r="DN39" s="88">
        <f t="shared" si="49"/>
        <v>-20.73839430836383</v>
      </c>
      <c r="DO39" s="88"/>
      <c r="DP39" s="90"/>
      <c r="DQ39" s="51">
        <v>206641.7</v>
      </c>
      <c r="DR39" s="21">
        <f>LN(DQ39/AI39/M40)</f>
        <v>0.50400885316176802</v>
      </c>
      <c r="DS39" s="51"/>
      <c r="DT39" s="76">
        <v>11100000</v>
      </c>
      <c r="DU39" s="64"/>
      <c r="DV39" s="20">
        <f>LN(DT39/AI39/M40)</f>
        <v>4.4877228648404657</v>
      </c>
      <c r="DW39" s="44">
        <f t="shared" si="50"/>
        <v>-16.858566804219777</v>
      </c>
      <c r="DX39" s="51"/>
      <c r="DY39" s="77"/>
      <c r="DZ39" s="44"/>
      <c r="EA39" s="51">
        <v>939038</v>
      </c>
      <c r="EB39" s="87">
        <f t="shared" si="51"/>
        <v>0.30726788388688941</v>
      </c>
      <c r="EF39" s="28">
        <v>3056089</v>
      </c>
      <c r="EG39" s="98">
        <v>3138.6</v>
      </c>
      <c r="EH39" s="74">
        <f t="shared" si="52"/>
        <v>3138600</v>
      </c>
      <c r="EI39" s="28">
        <v>-79300</v>
      </c>
      <c r="EJ39" s="68">
        <f t="shared" si="53"/>
        <v>-2.5948197189283428E-2</v>
      </c>
      <c r="EK39" s="21">
        <f t="shared" si="54"/>
        <v>-0.62647828031858266</v>
      </c>
      <c r="EN39" s="100"/>
      <c r="EO39" s="87"/>
      <c r="EP39" s="99"/>
      <c r="EQ39" s="87"/>
      <c r="ER39" s="87"/>
      <c r="ES39" s="87"/>
      <c r="ET39" s="87"/>
      <c r="EU39" s="87"/>
      <c r="EV39" s="87"/>
      <c r="EW39" s="87"/>
      <c r="EX39" s="87"/>
      <c r="EY39" s="87"/>
      <c r="EZ39" s="101"/>
      <c r="FA39" s="87"/>
      <c r="FB39" s="87"/>
    </row>
    <row r="40" spans="1:158" x14ac:dyDescent="0.35">
      <c r="A40" s="22">
        <v>32782</v>
      </c>
      <c r="B40" s="43">
        <v>47.725000000000001</v>
      </c>
      <c r="C40" s="40">
        <v>5763.4</v>
      </c>
      <c r="D40" s="40">
        <v>995.9</v>
      </c>
      <c r="E40" s="40">
        <v>1257.7</v>
      </c>
      <c r="F40" s="43">
        <v>92.421000000000006</v>
      </c>
      <c r="G40" s="40">
        <v>491.9</v>
      </c>
      <c r="H40" s="40">
        <v>391.74761999999993</v>
      </c>
      <c r="I40" s="40">
        <v>2226.9</v>
      </c>
      <c r="J40" s="40">
        <v>3920.4585600000005</v>
      </c>
      <c r="K40" s="40">
        <v>951.3</v>
      </c>
      <c r="L40" s="40">
        <v>1413.2279999999998</v>
      </c>
      <c r="M40" s="21">
        <v>186871</v>
      </c>
      <c r="N40" s="21">
        <f>M40/M$51</f>
        <v>0.9691172352276145</v>
      </c>
      <c r="O40" s="21">
        <v>8.6133330000000008</v>
      </c>
      <c r="P40" s="59"/>
      <c r="R40" s="40">
        <f>I41+K41</f>
        <v>3239.1000000000004</v>
      </c>
      <c r="S40" s="40">
        <f>D41+G41</f>
        <v>1526.1999999999998</v>
      </c>
      <c r="T40" s="40">
        <f t="shared" si="0"/>
        <v>4765.3</v>
      </c>
      <c r="U40" s="21">
        <f t="shared" si="1"/>
        <v>0.67972635510880752</v>
      </c>
      <c r="V40" s="21">
        <f t="shared" si="2"/>
        <v>0.32027364489119253</v>
      </c>
      <c r="W40" s="87">
        <f t="shared" si="24"/>
        <v>0.47118026612330577</v>
      </c>
      <c r="Y40" s="21">
        <f>K41/R40</f>
        <v>0.30076255750054026</v>
      </c>
      <c r="Z40" s="21">
        <f t="shared" si="3"/>
        <v>0.69923744249945974</v>
      </c>
      <c r="AA40" s="21">
        <f t="shared" si="25"/>
        <v>0.30004146376065338</v>
      </c>
      <c r="AB40" s="21">
        <f t="shared" si="25"/>
        <v>0.69995853623934656</v>
      </c>
      <c r="AD40" s="42">
        <f>100*(((L41)-(L40))/L40)</f>
        <v>-0.13081753262740722</v>
      </c>
      <c r="AE40" s="42">
        <f>100*((J41-J40)/J40)</f>
        <v>0.54771756087634427</v>
      </c>
      <c r="AG40" s="21">
        <f t="shared" si="4"/>
        <v>0.34412889820850684</v>
      </c>
      <c r="AH40" s="21">
        <f t="shared" si="5"/>
        <v>4774.0327924801113</v>
      </c>
      <c r="AI40" s="42">
        <f t="shared" si="6"/>
        <v>0.67848298090916281</v>
      </c>
      <c r="AJ40" s="43">
        <f t="shared" si="26"/>
        <v>1.5545133346023754</v>
      </c>
      <c r="AK40" s="43">
        <f t="shared" si="7"/>
        <v>7023.4628341222779</v>
      </c>
      <c r="AL40" s="60"/>
      <c r="AN40" s="21">
        <f>D41/S40</f>
        <v>0.6622985191980082</v>
      </c>
      <c r="AO40" s="21">
        <f t="shared" si="8"/>
        <v>0.3377014808019918</v>
      </c>
      <c r="AP40" s="21">
        <f t="shared" si="27"/>
        <v>0.66583806185737215</v>
      </c>
      <c r="AQ40" s="21">
        <f t="shared" si="27"/>
        <v>0.33416193814262785</v>
      </c>
      <c r="AS40" s="43">
        <f>100*(((E41)-(E40))/E40)</f>
        <v>0.97797566987357509</v>
      </c>
      <c r="AT40" s="43">
        <f>100*(((H41)-(H40))/H40)</f>
        <v>4.2225936177991557</v>
      </c>
      <c r="AV40" s="21">
        <f t="shared" si="9"/>
        <v>2.0622034918847429</v>
      </c>
      <c r="AW40" s="21">
        <f t="shared" si="10"/>
        <v>1600.1217620382704</v>
      </c>
      <c r="AX40" s="21">
        <f t="shared" si="11"/>
        <v>0.9538024144211954</v>
      </c>
      <c r="AY40" s="21">
        <f t="shared" si="28"/>
        <v>0.50701875221016857</v>
      </c>
      <c r="AZ40" s="21">
        <f t="shared" si="12"/>
        <v>1.4057867938604831</v>
      </c>
      <c r="BB40" s="21">
        <f>LN(B41/AI40)</f>
        <v>4.2736981092126731</v>
      </c>
      <c r="BD40" s="21">
        <f>100*LN(F41/N41)</f>
        <v>455.19052626913174</v>
      </c>
      <c r="BE40" s="21">
        <f t="shared" si="13"/>
        <v>4.5519052626913172</v>
      </c>
      <c r="BF40" s="21">
        <f>(S40/AI40)/M41</f>
        <v>1.193882609821067E-2</v>
      </c>
      <c r="BG40" s="21">
        <f>(C41/AI40)/M41</f>
        <v>4.608127164155381E-2</v>
      </c>
      <c r="BH40" s="40">
        <f t="shared" si="14"/>
        <v>1526.1999999999998</v>
      </c>
      <c r="BI40" s="40">
        <f>C41</f>
        <v>5890.8</v>
      </c>
      <c r="BK40" s="21">
        <f>LN(AH40/M41)</f>
        <v>-3.6754449650181904</v>
      </c>
      <c r="BL40" s="57">
        <f>LN(AH40/N41)</f>
        <v>8.4940985418200885</v>
      </c>
      <c r="BM40" s="21">
        <f>LN((S40/AI40)/M41)</f>
        <v>-4.4279594925838621</v>
      </c>
      <c r="BN40" s="21">
        <f>LN((C41/AI40)/M41)</f>
        <v>-3.0773486665873881</v>
      </c>
      <c r="BO40" s="44">
        <f>LN((C41/AI40)/N41)</f>
        <v>9.0921948402508903</v>
      </c>
      <c r="BP40" s="21">
        <f t="shared" ref="BP40:BP64" si="58">BD40-BD$137</f>
        <v>11.932583609854078</v>
      </c>
      <c r="BQ40" s="21">
        <f t="shared" si="16"/>
        <v>0.34059714167690597</v>
      </c>
      <c r="BR40" s="21">
        <f t="shared" si="17"/>
        <v>4.2736981092126731</v>
      </c>
      <c r="BS40" s="61">
        <f t="shared" si="18"/>
        <v>1.5545133346023754</v>
      </c>
      <c r="BT40" s="21">
        <f t="shared" si="19"/>
        <v>0.50701875221016857</v>
      </c>
      <c r="BU40" s="21">
        <f>O41/4</f>
        <v>2.0625</v>
      </c>
      <c r="BV40" s="21">
        <f t="shared" si="20"/>
        <v>2.0415184742592403</v>
      </c>
      <c r="BW40" s="21">
        <f>LN(AW40/M41)</f>
        <v>-4.7685566342607686</v>
      </c>
      <c r="BX40" s="21">
        <f>LN(AW40/N41)</f>
        <v>7.4009868725775112</v>
      </c>
      <c r="BY40" s="21">
        <f>LN(AK40/M41)</f>
        <v>-3.2893799842563318</v>
      </c>
      <c r="CA40" s="21">
        <f t="shared" si="29"/>
        <v>-0.47824413546297961</v>
      </c>
      <c r="CB40" s="21">
        <f t="shared" si="55"/>
        <v>0.17195111009931097</v>
      </c>
      <c r="CC40" s="21">
        <f t="shared" si="55"/>
        <v>-0.18987224676045855</v>
      </c>
      <c r="CD40" s="21">
        <f t="shared" si="21"/>
        <v>11.932583609854078</v>
      </c>
      <c r="CE40" s="21">
        <f t="shared" si="56"/>
        <v>-1.0474945823921999</v>
      </c>
      <c r="CF40" s="21">
        <f t="shared" si="56"/>
        <v>0.48017228272279056</v>
      </c>
      <c r="CG40" s="61">
        <f t="shared" si="57"/>
        <v>1.5545133346023754</v>
      </c>
      <c r="CH40" s="61">
        <f t="shared" si="57"/>
        <v>0.50701875221016857</v>
      </c>
      <c r="CI40" s="21">
        <f t="shared" si="23"/>
        <v>2.0415184742592403</v>
      </c>
      <c r="CM40" s="87">
        <f t="shared" si="32"/>
        <v>-0.47824413546297961</v>
      </c>
      <c r="CN40" s="87">
        <f t="shared" si="32"/>
        <v>0.17195111009931097</v>
      </c>
      <c r="CO40" s="87">
        <f t="shared" si="32"/>
        <v>-0.18987224676045855</v>
      </c>
      <c r="CP40" s="87">
        <f t="shared" si="32"/>
        <v>11.932583609854078</v>
      </c>
      <c r="CQ40" s="87">
        <f t="shared" si="33"/>
        <v>-1.0474945823921999</v>
      </c>
      <c r="CR40" s="87">
        <f t="shared" si="33"/>
        <v>0.48017228272279056</v>
      </c>
      <c r="CS40" s="88">
        <f t="shared" si="34"/>
        <v>1.5545133346023754</v>
      </c>
      <c r="CT40" s="88">
        <f t="shared" si="34"/>
        <v>0.50701875221016857</v>
      </c>
      <c r="CU40" s="87">
        <f t="shared" si="34"/>
        <v>2.0415184742592403</v>
      </c>
      <c r="CV40" s="87">
        <f t="shared" si="35"/>
        <v>1.2194456924914832</v>
      </c>
      <c r="CW40" s="21">
        <v>0.41749999999999998</v>
      </c>
      <c r="CX40" s="7">
        <v>1.4322999999999999</v>
      </c>
      <c r="CY40" s="7"/>
      <c r="CZ40" s="110">
        <f t="shared" si="36"/>
        <v>-0.83710490354267075</v>
      </c>
      <c r="DA40" s="73">
        <f t="shared" si="37"/>
        <v>2.8022517458074769E-3</v>
      </c>
      <c r="DB40" s="88">
        <f t="shared" si="38"/>
        <v>-0.45499369958936936</v>
      </c>
      <c r="DC40" s="88">
        <f t="shared" si="39"/>
        <v>4.4558365749833717</v>
      </c>
      <c r="DD40" s="88">
        <f t="shared" si="40"/>
        <v>-0.52722132612897643</v>
      </c>
      <c r="DE40" s="88">
        <f t="shared" si="41"/>
        <v>0.26481930390479269</v>
      </c>
      <c r="DF40" s="88">
        <f t="shared" si="42"/>
        <v>0.88899168671412021</v>
      </c>
      <c r="DG40" s="88">
        <f t="shared" si="43"/>
        <v>0.36177036058513723</v>
      </c>
      <c r="DH40" s="88">
        <f t="shared" si="44"/>
        <v>1.0649790925596117</v>
      </c>
      <c r="DI40" s="88">
        <f t="shared" si="45"/>
        <v>0.53002357787475562</v>
      </c>
      <c r="DJ40" s="88">
        <f t="shared" si="46"/>
        <v>-0.16381578947368436</v>
      </c>
      <c r="DK40" s="89">
        <v>-0.12382993568664435</v>
      </c>
      <c r="DL40" s="87">
        <f t="shared" si="48"/>
        <v>-0.23009098348926482</v>
      </c>
      <c r="DM40" s="88">
        <f t="shared" si="47"/>
        <v>-0.56738696741887229</v>
      </c>
      <c r="DN40" s="88">
        <f t="shared" si="49"/>
        <v>-9.9262597889166493</v>
      </c>
      <c r="DO40" s="88"/>
      <c r="DP40" s="87"/>
      <c r="DQ40" s="21">
        <v>211235.7</v>
      </c>
      <c r="DR40" s="21">
        <f>LN(DQ40/AI40/M41)</f>
        <v>0.50223409318110535</v>
      </c>
      <c r="DT40" s="75">
        <v>10700000</v>
      </c>
      <c r="DU40" s="40">
        <v>10800000</v>
      </c>
      <c r="DV40" s="20">
        <f>LN(DT40/AI40/M41)</f>
        <v>4.4272585419927397</v>
      </c>
      <c r="DW40" s="44">
        <f t="shared" si="50"/>
        <v>-6.046432284772596</v>
      </c>
      <c r="DX40" s="20"/>
      <c r="DY40" s="64"/>
      <c r="DZ40" s="44"/>
      <c r="EA40" s="20">
        <v>961079</v>
      </c>
      <c r="EB40" s="87">
        <f t="shared" si="51"/>
        <v>0.30621264257949404</v>
      </c>
      <c r="EF40" s="28">
        <v>3138600</v>
      </c>
      <c r="EG40" s="98">
        <v>3005.4780000000001</v>
      </c>
      <c r="EH40" s="74">
        <f t="shared" si="52"/>
        <v>3005478</v>
      </c>
      <c r="EI40" s="28">
        <v>-69000</v>
      </c>
      <c r="EJ40" s="68">
        <f t="shared" si="53"/>
        <v>-2.198432422099025E-2</v>
      </c>
      <c r="EK40" s="21">
        <f t="shared" si="54"/>
        <v>-0.23009098348926482</v>
      </c>
      <c r="EN40" s="100"/>
      <c r="EO40" s="87"/>
      <c r="EP40" s="99"/>
      <c r="EQ40" s="87"/>
      <c r="ER40" s="87"/>
      <c r="ES40" s="87"/>
      <c r="ET40" s="87"/>
      <c r="EU40" s="87"/>
      <c r="EV40" s="87"/>
      <c r="EW40" s="87"/>
      <c r="EX40" s="87"/>
      <c r="EY40" s="87"/>
      <c r="EZ40" s="101"/>
      <c r="FA40" s="87"/>
      <c r="FB40" s="87"/>
    </row>
    <row r="41" spans="1:158" s="68" customFormat="1" x14ac:dyDescent="0.35">
      <c r="A41" s="22">
        <v>32874</v>
      </c>
      <c r="B41" s="43">
        <v>48.706000000000003</v>
      </c>
      <c r="C41" s="40">
        <v>5890.8</v>
      </c>
      <c r="D41" s="40">
        <v>1010.8</v>
      </c>
      <c r="E41" s="40">
        <v>1270</v>
      </c>
      <c r="F41" s="43">
        <v>92.643000000000001</v>
      </c>
      <c r="G41" s="40">
        <v>515.4</v>
      </c>
      <c r="H41" s="40">
        <v>408.28953000000001</v>
      </c>
      <c r="I41" s="40">
        <v>2264.9</v>
      </c>
      <c r="J41" s="40">
        <v>3941.9316000000003</v>
      </c>
      <c r="K41" s="40">
        <v>974.2</v>
      </c>
      <c r="L41" s="40">
        <v>1411.3792500000002</v>
      </c>
      <c r="M41" s="21">
        <v>188413</v>
      </c>
      <c r="N41" s="21">
        <f>M41/M$51</f>
        <v>0.97711408212585438</v>
      </c>
      <c r="O41" s="21">
        <v>8.25</v>
      </c>
      <c r="P41" s="69"/>
      <c r="R41" s="40">
        <f>I42+K42</f>
        <v>3301.8</v>
      </c>
      <c r="S41" s="67">
        <f>D42+G42</f>
        <v>1513.1999999999998</v>
      </c>
      <c r="T41" s="40">
        <f t="shared" si="0"/>
        <v>4815</v>
      </c>
      <c r="U41" s="21">
        <f t="shared" si="1"/>
        <v>0.68573208722741441</v>
      </c>
      <c r="V41" s="21">
        <f t="shared" si="2"/>
        <v>0.31426791277258564</v>
      </c>
      <c r="W41" s="87">
        <f t="shared" si="24"/>
        <v>0.45829547519534791</v>
      </c>
      <c r="Y41" s="68">
        <f>K42/R41</f>
        <v>0.29708038039857043</v>
      </c>
      <c r="Z41" s="68">
        <f t="shared" si="3"/>
        <v>0.70291961960142957</v>
      </c>
      <c r="AA41" s="21">
        <f t="shared" si="25"/>
        <v>0.29892146894955535</v>
      </c>
      <c r="AB41" s="21">
        <f t="shared" si="25"/>
        <v>0.7010785310504446</v>
      </c>
      <c r="AD41" s="70">
        <f>100*(((L42)-(L41))/L41)</f>
        <v>0.11095529426267273</v>
      </c>
      <c r="AE41" s="70">
        <f>100*((J42-J41)/J41)</f>
        <v>1.2210135761868484</v>
      </c>
      <c r="AG41" s="68">
        <f t="shared" si="4"/>
        <v>0.88919332393445405</v>
      </c>
      <c r="AH41" s="68">
        <f t="shared" si="5"/>
        <v>4816.4831733532856</v>
      </c>
      <c r="AI41" s="70">
        <f t="shared" si="6"/>
        <v>0.68552092494932415</v>
      </c>
      <c r="AJ41" s="66">
        <f t="shared" si="26"/>
        <v>1.0319628072149256</v>
      </c>
      <c r="AK41" s="43">
        <f t="shared" si="7"/>
        <v>7023.855618055627</v>
      </c>
      <c r="AL41" s="71"/>
      <c r="AN41" s="68">
        <f>D42/S41</f>
        <v>0.67063177372455729</v>
      </c>
      <c r="AO41" s="68">
        <f t="shared" si="8"/>
        <v>0.32936822627544271</v>
      </c>
      <c r="AP41" s="21">
        <f t="shared" si="27"/>
        <v>0.66646514646128274</v>
      </c>
      <c r="AQ41" s="21">
        <f t="shared" si="27"/>
        <v>0.33353485353871726</v>
      </c>
      <c r="AS41" s="66">
        <f>100*(((E42)-(E41))/E41)</f>
        <v>3.1496062992133145E-2</v>
      </c>
      <c r="AT41" s="66">
        <f>100*(((H42)-(H41))/H41)</f>
        <v>-3.3073588734935244</v>
      </c>
      <c r="AV41" s="21">
        <f t="shared" si="9"/>
        <v>-1.0821284292356337</v>
      </c>
      <c r="AW41" s="68">
        <f t="shared" si="10"/>
        <v>1582.8063895488681</v>
      </c>
      <c r="AX41" s="68">
        <f t="shared" si="11"/>
        <v>0.95602343406719026</v>
      </c>
      <c r="AY41" s="68">
        <f t="shared" si="28"/>
        <v>0.23258881421226521</v>
      </c>
      <c r="AZ41" s="68">
        <f t="shared" si="12"/>
        <v>1.3945940951953619</v>
      </c>
      <c r="BB41" s="68">
        <f>LN(B42/AI41)</f>
        <v>4.2839634091649774</v>
      </c>
      <c r="BD41" s="68">
        <f>100*LN(F42/N42)</f>
        <v>454.44062751922968</v>
      </c>
      <c r="BE41" s="21">
        <f t="shared" si="13"/>
        <v>4.5444062751922969</v>
      </c>
      <c r="BF41" s="21">
        <f>(S41/AI41)/M42</f>
        <v>1.1692953864869534E-2</v>
      </c>
      <c r="BG41" s="21">
        <f>(C42/AI41)/M42</f>
        <v>4.6168313148583155E-2</v>
      </c>
      <c r="BH41" s="40">
        <f t="shared" si="14"/>
        <v>1513.1999999999998</v>
      </c>
      <c r="BI41" s="40">
        <f>C42</f>
        <v>5974.7</v>
      </c>
      <c r="BK41" s="68">
        <f>LN(AH41/M42)</f>
        <v>-3.6685276918309651</v>
      </c>
      <c r="BL41" s="57">
        <f>LN(AH41/N42)</f>
        <v>8.5010158150073138</v>
      </c>
      <c r="BM41" s="68">
        <f>LN((S41/AI41)/M42)</f>
        <v>-4.4487688523658591</v>
      </c>
      <c r="BN41" s="68">
        <f>LN((C42/AI41)/M42)</f>
        <v>-3.0754615787905668</v>
      </c>
      <c r="BO41" s="44">
        <f>LN((C42/AI41)/N42)</f>
        <v>9.0940819280477125</v>
      </c>
      <c r="BP41" s="21">
        <f t="shared" si="58"/>
        <v>11.182684859952019</v>
      </c>
      <c r="BQ41" s="68">
        <f t="shared" si="16"/>
        <v>0.33260340174687947</v>
      </c>
      <c r="BR41" s="68">
        <f t="shared" si="17"/>
        <v>4.2839634091649774</v>
      </c>
      <c r="BS41" s="72">
        <f t="shared" si="18"/>
        <v>1.0319628072149256</v>
      </c>
      <c r="BT41" s="68">
        <f t="shared" si="19"/>
        <v>0.23258881421226521</v>
      </c>
      <c r="BU41" s="68">
        <f>O42/4</f>
        <v>2.0608332499999999</v>
      </c>
      <c r="BV41" s="68">
        <f t="shared" si="20"/>
        <v>2.0398853929514886</v>
      </c>
      <c r="BW41" s="21">
        <f>LN(AW41/M42)</f>
        <v>-4.781372254112739</v>
      </c>
      <c r="BX41" s="21">
        <f>LN(AW41/N42)</f>
        <v>7.3881712527255408</v>
      </c>
      <c r="BY41" s="21">
        <f>LN(AK41/M42)</f>
        <v>-3.2912594208925072</v>
      </c>
      <c r="CA41" s="68">
        <f t="shared" si="29"/>
        <v>0.69172731872253479</v>
      </c>
      <c r="CB41" s="68">
        <f t="shared" si="55"/>
        <v>-2.0809359781996939</v>
      </c>
      <c r="CC41" s="68">
        <f t="shared" si="55"/>
        <v>0.18870877968213406</v>
      </c>
      <c r="CD41" s="68">
        <f t="shared" si="21"/>
        <v>11.182684859952019</v>
      </c>
      <c r="CE41" s="68">
        <f t="shared" si="56"/>
        <v>-0.79937399300265</v>
      </c>
      <c r="CF41" s="68">
        <f t="shared" si="56"/>
        <v>1.0265299952304296</v>
      </c>
      <c r="CG41" s="72">
        <f t="shared" si="57"/>
        <v>1.0319628072149256</v>
      </c>
      <c r="CH41" s="72">
        <f t="shared" si="57"/>
        <v>0.23258881421226521</v>
      </c>
      <c r="CI41" s="68">
        <f t="shared" si="23"/>
        <v>2.0398853929514886</v>
      </c>
      <c r="CM41" s="87">
        <f t="shared" ref="CM41:CP72" si="59">CA41</f>
        <v>0.69172731872253479</v>
      </c>
      <c r="CN41" s="87">
        <f t="shared" si="59"/>
        <v>-2.0809359781996939</v>
      </c>
      <c r="CO41" s="87">
        <f t="shared" si="59"/>
        <v>0.18870877968213406</v>
      </c>
      <c r="CP41" s="87">
        <f t="shared" si="59"/>
        <v>11.182684859952019</v>
      </c>
      <c r="CQ41" s="87">
        <f t="shared" si="33"/>
        <v>-0.79937399300265</v>
      </c>
      <c r="CR41" s="87">
        <f t="shared" si="33"/>
        <v>1.0265299952304296</v>
      </c>
      <c r="CS41" s="88">
        <f t="shared" ref="CS41:CU72" si="60">CG41</f>
        <v>1.0319628072149256</v>
      </c>
      <c r="CT41" s="88">
        <f t="shared" si="60"/>
        <v>0.23258881421226521</v>
      </c>
      <c r="CU41" s="87">
        <f t="shared" si="60"/>
        <v>2.0398853929514886</v>
      </c>
      <c r="CV41" s="87">
        <f t="shared" si="35"/>
        <v>-1.2815619851970439</v>
      </c>
      <c r="CW41" s="21">
        <v>0.40749999999999997</v>
      </c>
      <c r="CX41" s="7">
        <v>1.1758999999999999</v>
      </c>
      <c r="CY41" s="7"/>
      <c r="CZ41" s="110">
        <f t="shared" si="36"/>
        <v>0.33286655064284365</v>
      </c>
      <c r="DA41" s="73">
        <f t="shared" si="37"/>
        <v>-2.2500848365531976</v>
      </c>
      <c r="DB41" s="88">
        <f t="shared" si="38"/>
        <v>-7.6412673146776744E-2</v>
      </c>
      <c r="DC41" s="88">
        <f t="shared" si="39"/>
        <v>3.7059378250813131</v>
      </c>
      <c r="DD41" s="88">
        <f t="shared" si="40"/>
        <v>-0.27910073673942648</v>
      </c>
      <c r="DE41" s="88">
        <f t="shared" si="41"/>
        <v>0.81117701641243178</v>
      </c>
      <c r="DF41" s="88">
        <f t="shared" si="42"/>
        <v>0.36644115932667043</v>
      </c>
      <c r="DG41" s="88">
        <f t="shared" si="43"/>
        <v>8.7340422587233846E-2</v>
      </c>
      <c r="DH41" s="88">
        <f t="shared" si="44"/>
        <v>1.06334601125186</v>
      </c>
      <c r="DI41" s="88">
        <f t="shared" si="45"/>
        <v>-1.9709840998137715</v>
      </c>
      <c r="DJ41" s="88">
        <f t="shared" si="46"/>
        <v>-0.17381578947368437</v>
      </c>
      <c r="DK41" s="89">
        <v>5.2732532292301126E-3</v>
      </c>
      <c r="DL41" s="87">
        <f t="shared" si="48"/>
        <v>0.37125771349182551</v>
      </c>
      <c r="DM41" s="88">
        <f t="shared" si="47"/>
        <v>-0.82378696741887225</v>
      </c>
      <c r="DN41" s="88">
        <f t="shared" si="49"/>
        <v>-2.3401731396269012</v>
      </c>
      <c r="DO41" s="88"/>
      <c r="DP41" s="88"/>
      <c r="DQ41" s="61">
        <v>214830.9</v>
      </c>
      <c r="DR41" s="21">
        <f>LN(DQ41/AI41/M42)</f>
        <v>0.5068557408946146</v>
      </c>
      <c r="DS41" s="61"/>
      <c r="DT41" s="61">
        <v>11000000</v>
      </c>
      <c r="DU41" s="40">
        <v>11100000</v>
      </c>
      <c r="DV41" s="20">
        <f>LN(DT41/AI41/M42)</f>
        <v>4.4426550856379112</v>
      </c>
      <c r="DW41" s="44">
        <f t="shared" si="50"/>
        <v>1.5396543645171512</v>
      </c>
      <c r="DX41" s="61"/>
      <c r="DY41" s="40"/>
      <c r="DZ41" s="44"/>
      <c r="EA41" s="61">
        <v>967962</v>
      </c>
      <c r="EB41" s="87">
        <f t="shared" si="51"/>
        <v>0.32206590765262633</v>
      </c>
      <c r="EC41" s="21"/>
      <c r="ED41" s="21"/>
      <c r="EF41" s="91">
        <v>3005478</v>
      </c>
      <c r="EG41" s="98">
        <v>3134.877</v>
      </c>
      <c r="EH41" s="74">
        <f t="shared" si="52"/>
        <v>3134877</v>
      </c>
      <c r="EI41" s="91">
        <v>-48000</v>
      </c>
      <c r="EJ41" s="68">
        <f t="shared" si="53"/>
        <v>-1.5970837251179346E-2</v>
      </c>
      <c r="EK41" s="21">
        <f t="shared" si="54"/>
        <v>0.37125771349182551</v>
      </c>
      <c r="EN41" s="100"/>
      <c r="EO41" s="87"/>
      <c r="EP41" s="99"/>
      <c r="EQ41" s="87"/>
      <c r="ER41" s="87"/>
      <c r="ES41" s="87"/>
      <c r="ET41" s="87"/>
      <c r="EU41" s="87"/>
      <c r="EV41" s="87"/>
      <c r="EW41" s="87"/>
      <c r="EX41" s="87"/>
      <c r="EY41" s="87"/>
      <c r="EZ41" s="101"/>
      <c r="FA41" s="87"/>
      <c r="FB41" s="87"/>
    </row>
    <row r="42" spans="1:158" x14ac:dyDescent="0.35">
      <c r="A42" s="22">
        <v>32964</v>
      </c>
      <c r="B42" s="66">
        <v>49.719000000000001</v>
      </c>
      <c r="C42" s="67">
        <v>5974.7</v>
      </c>
      <c r="D42" s="67">
        <v>1014.8</v>
      </c>
      <c r="E42" s="67">
        <v>1270.4000000000001</v>
      </c>
      <c r="F42" s="66">
        <v>92.129000000000005</v>
      </c>
      <c r="G42" s="67">
        <v>498.4</v>
      </c>
      <c r="H42" s="67">
        <v>394.78593000000001</v>
      </c>
      <c r="I42" s="67">
        <v>2320.9</v>
      </c>
      <c r="J42" s="67">
        <v>3990.0631199999998</v>
      </c>
      <c r="K42" s="67">
        <v>980.9</v>
      </c>
      <c r="L42" s="67">
        <v>1412.94525</v>
      </c>
      <c r="M42" s="68">
        <v>188778</v>
      </c>
      <c r="N42" s="21">
        <f>M42/M$51</f>
        <v>0.97900698038646239</v>
      </c>
      <c r="O42" s="68">
        <v>8.2433329999999998</v>
      </c>
      <c r="P42" s="59"/>
      <c r="R42" s="40">
        <f>I43+K43</f>
        <v>3369.7999999999997</v>
      </c>
      <c r="S42" s="40">
        <f>D43+G43</f>
        <v>1494.3000000000002</v>
      </c>
      <c r="T42" s="40">
        <f t="shared" si="0"/>
        <v>4864.1000000000004</v>
      </c>
      <c r="U42" s="21">
        <f t="shared" si="1"/>
        <v>0.69279003309964837</v>
      </c>
      <c r="V42" s="21">
        <f t="shared" si="2"/>
        <v>0.30720996690035157</v>
      </c>
      <c r="W42" s="87">
        <f t="shared" si="24"/>
        <v>0.4434387797495401</v>
      </c>
      <c r="Y42" s="21">
        <f>K43/R42</f>
        <v>0.29767345243041132</v>
      </c>
      <c r="Z42" s="21">
        <f t="shared" si="3"/>
        <v>0.70232654756958868</v>
      </c>
      <c r="AA42" s="21">
        <f t="shared" si="25"/>
        <v>0.29737691641449088</v>
      </c>
      <c r="AB42" s="21">
        <f t="shared" si="25"/>
        <v>0.70262308358550918</v>
      </c>
      <c r="AD42" s="42">
        <f>100*(((L43)-(L42))/L42)</f>
        <v>0.16163046657328403</v>
      </c>
      <c r="AE42" s="42">
        <f>100*((J43-J42)/J42)</f>
        <v>0.80974358119928547</v>
      </c>
      <c r="AG42" s="21">
        <f t="shared" si="4"/>
        <v>0.6170097016840137</v>
      </c>
      <c r="AH42" s="21">
        <f t="shared" si="5"/>
        <v>4846.2013418128536</v>
      </c>
      <c r="AI42" s="42">
        <f t="shared" si="6"/>
        <v>0.69534874065703478</v>
      </c>
      <c r="AJ42" s="43">
        <f t="shared" si="26"/>
        <v>1.4234481204097704</v>
      </c>
      <c r="AK42" s="43">
        <f t="shared" si="7"/>
        <v>6995.19495124693</v>
      </c>
      <c r="AL42" s="60"/>
      <c r="AN42" s="21">
        <f>D43/S42</f>
        <v>0.66967811015191059</v>
      </c>
      <c r="AO42" s="21">
        <f t="shared" si="8"/>
        <v>0.33032188984808941</v>
      </c>
      <c r="AP42" s="21">
        <f t="shared" si="27"/>
        <v>0.67015494193823399</v>
      </c>
      <c r="AQ42" s="21">
        <f t="shared" si="27"/>
        <v>0.32984505806176606</v>
      </c>
      <c r="AS42" s="43">
        <f>100*(((E43)-(E42))/E42)</f>
        <v>-1.9521410579345231</v>
      </c>
      <c r="AT42" s="43">
        <f>100*(((H43)-(H42))/H42)</f>
        <v>-1.0131896037936179</v>
      </c>
      <c r="AV42" s="21">
        <f t="shared" si="9"/>
        <v>-1.6424325610262367</v>
      </c>
      <c r="AW42" s="21">
        <f t="shared" si="10"/>
        <v>1556.8098620289136</v>
      </c>
      <c r="AX42" s="21">
        <f t="shared" si="11"/>
        <v>0.95984746528555043</v>
      </c>
      <c r="AY42" s="21">
        <f t="shared" si="28"/>
        <v>0.39919561363690875</v>
      </c>
      <c r="AZ42" s="21">
        <f t="shared" si="12"/>
        <v>1.3803828340561757</v>
      </c>
      <c r="BB42" s="21">
        <f>LN(B43/AI42)</f>
        <v>4.2837693619233193</v>
      </c>
      <c r="BD42" s="21">
        <f>100*LN(F43/N43)</f>
        <v>453.5855805443889</v>
      </c>
      <c r="BE42" s="21">
        <f t="shared" si="13"/>
        <v>4.5358558054438891</v>
      </c>
      <c r="BF42" s="21">
        <f>(S42/AI42)/M43</f>
        <v>1.1359037620959446E-2</v>
      </c>
      <c r="BG42" s="21">
        <f>(C43/AI42)/M43</f>
        <v>4.5833712999782485E-2</v>
      </c>
      <c r="BH42" s="40">
        <f t="shared" si="14"/>
        <v>1494.3000000000002</v>
      </c>
      <c r="BI42" s="40">
        <f>C43</f>
        <v>6029.5</v>
      </c>
      <c r="BK42" s="21">
        <f>LN(AH42/M43)</f>
        <v>-3.6645460600856743</v>
      </c>
      <c r="BL42" s="57">
        <f>LN(AH42/N43)</f>
        <v>8.5049974467526042</v>
      </c>
      <c r="BM42" s="21">
        <f>LN((S42/AI42)/M43)</f>
        <v>-4.4777415857426117</v>
      </c>
      <c r="BN42" s="21">
        <f>LN((C43/AI42)/M43)</f>
        <v>-3.082735366946312</v>
      </c>
      <c r="BO42" s="44">
        <f>LN((C43/AI42)/N43)</f>
        <v>9.0868081398919678</v>
      </c>
      <c r="BP42" s="21">
        <f t="shared" si="58"/>
        <v>10.327637885111244</v>
      </c>
      <c r="BQ42" s="21">
        <f t="shared" si="16"/>
        <v>0.3223608766791507</v>
      </c>
      <c r="BR42" s="21">
        <f t="shared" si="17"/>
        <v>4.2837693619233193</v>
      </c>
      <c r="BS42" s="61">
        <f t="shared" si="18"/>
        <v>1.4234481204097704</v>
      </c>
      <c r="BT42" s="21">
        <f t="shared" si="19"/>
        <v>0.39919561363690875</v>
      </c>
      <c r="BU42" s="21">
        <f>O43/4</f>
        <v>2.04</v>
      </c>
      <c r="BV42" s="21">
        <f t="shared" si="20"/>
        <v>2.0194707285519256</v>
      </c>
      <c r="BW42" s="21">
        <f>LN(AW42/M43)</f>
        <v>-4.8001024624217621</v>
      </c>
      <c r="BX42" s="21">
        <f>LN(AW42/N43)</f>
        <v>7.3694410444165168</v>
      </c>
      <c r="BY42" s="21">
        <f>LN(AK42/M43)</f>
        <v>-3.2975177518447674</v>
      </c>
      <c r="CA42" s="21">
        <f t="shared" si="29"/>
        <v>0.3981631745290759</v>
      </c>
      <c r="CB42" s="21">
        <f t="shared" si="55"/>
        <v>-2.8972733376752657</v>
      </c>
      <c r="CC42" s="21">
        <f t="shared" si="55"/>
        <v>-0.72737881557451978</v>
      </c>
      <c r="CD42" s="21">
        <f t="shared" si="21"/>
        <v>10.327637885111244</v>
      </c>
      <c r="CE42" s="21">
        <f t="shared" si="56"/>
        <v>-1.0242525067728769</v>
      </c>
      <c r="CF42" s="21">
        <f t="shared" si="56"/>
        <v>-1.9404724165816845E-2</v>
      </c>
      <c r="CG42" s="61">
        <f t="shared" si="57"/>
        <v>1.4234481204097704</v>
      </c>
      <c r="CH42" s="61">
        <f t="shared" si="57"/>
        <v>0.39919561363690875</v>
      </c>
      <c r="CI42" s="21">
        <f t="shared" si="23"/>
        <v>2.0194707285519256</v>
      </c>
      <c r="CM42" s="87">
        <f t="shared" si="59"/>
        <v>0.3981631745290759</v>
      </c>
      <c r="CN42" s="87">
        <f t="shared" si="59"/>
        <v>-2.8972733376752657</v>
      </c>
      <c r="CO42" s="87">
        <f t="shared" si="59"/>
        <v>-0.72737881557451978</v>
      </c>
      <c r="CP42" s="87">
        <f t="shared" si="59"/>
        <v>10.327637885111244</v>
      </c>
      <c r="CQ42" s="87">
        <f t="shared" si="33"/>
        <v>-1.0242525067728769</v>
      </c>
      <c r="CR42" s="87">
        <f t="shared" si="33"/>
        <v>-1.9404724165816845E-2</v>
      </c>
      <c r="CS42" s="88">
        <f t="shared" si="60"/>
        <v>1.4234481204097704</v>
      </c>
      <c r="CT42" s="88">
        <f t="shared" si="60"/>
        <v>0.39919561363690875</v>
      </c>
      <c r="CU42" s="87">
        <f t="shared" si="60"/>
        <v>2.0194707285519256</v>
      </c>
      <c r="CV42" s="87">
        <f t="shared" si="35"/>
        <v>-1.8730208309023055</v>
      </c>
      <c r="CW42" s="21">
        <v>0.42749999999999999</v>
      </c>
      <c r="CX42" s="7">
        <v>1.1449</v>
      </c>
      <c r="CY42" s="7"/>
      <c r="CZ42" s="110">
        <f t="shared" si="36"/>
        <v>3.9302406449384764E-2</v>
      </c>
      <c r="DA42" s="73">
        <f t="shared" si="37"/>
        <v>-3.0664221960287694</v>
      </c>
      <c r="DB42" s="88">
        <f t="shared" si="38"/>
        <v>-0.99250026840343053</v>
      </c>
      <c r="DC42" s="88">
        <f t="shared" si="39"/>
        <v>2.8508908502405381</v>
      </c>
      <c r="DD42" s="88">
        <f t="shared" si="40"/>
        <v>-0.50397925050965342</v>
      </c>
      <c r="DE42" s="88">
        <f t="shared" si="41"/>
        <v>-0.23475770298381474</v>
      </c>
      <c r="DF42" s="88">
        <f t="shared" si="42"/>
        <v>0.75792647252151524</v>
      </c>
      <c r="DG42" s="88">
        <f t="shared" si="43"/>
        <v>0.25394722201187736</v>
      </c>
      <c r="DH42" s="88">
        <f t="shared" si="44"/>
        <v>1.0429313468522969</v>
      </c>
      <c r="DI42" s="88">
        <f t="shared" si="45"/>
        <v>-2.5624429455190332</v>
      </c>
      <c r="DJ42" s="88">
        <f t="shared" si="46"/>
        <v>-0.15381578947368435</v>
      </c>
      <c r="DK42" s="89">
        <v>-0.62403104230923745</v>
      </c>
      <c r="DL42" s="87">
        <f t="shared" si="48"/>
        <v>-0.39219774681920549</v>
      </c>
      <c r="DM42" s="88">
        <f t="shared" si="47"/>
        <v>-0.85478696741887217</v>
      </c>
      <c r="DN42" s="88">
        <f t="shared" si="49"/>
        <v>-40.786863006489803</v>
      </c>
      <c r="DO42" s="88"/>
      <c r="DP42" s="88"/>
      <c r="DQ42" s="61">
        <v>216567.4</v>
      </c>
      <c r="DR42" s="21">
        <f>LN(DQ42/AI42/M43)</f>
        <v>0.49850235988305641</v>
      </c>
      <c r="DS42" s="61"/>
      <c r="DT42" s="61">
        <v>7730928</v>
      </c>
      <c r="DU42" s="40">
        <v>7798330</v>
      </c>
      <c r="DV42" s="20">
        <f>LN(DT42/AI42/M43)</f>
        <v>4.0735847306144537</v>
      </c>
      <c r="DW42" s="44">
        <f t="shared" si="50"/>
        <v>-36.907035502345749</v>
      </c>
      <c r="DX42" s="61"/>
      <c r="DY42" s="40"/>
      <c r="DZ42" s="44"/>
      <c r="EA42" s="61">
        <v>984418</v>
      </c>
      <c r="EB42" s="87">
        <f t="shared" si="51"/>
        <v>0.31402125187048807</v>
      </c>
      <c r="EF42" s="28">
        <v>3134877</v>
      </c>
      <c r="EG42" s="98">
        <v>2653.6010000000001</v>
      </c>
      <c r="EH42" s="74">
        <f t="shared" si="52"/>
        <v>2653601</v>
      </c>
      <c r="EI42" s="28">
        <v>-74000</v>
      </c>
      <c r="EJ42" s="68">
        <f t="shared" si="53"/>
        <v>-2.3605391854289656E-2</v>
      </c>
      <c r="EK42" s="21">
        <f t="shared" si="54"/>
        <v>-0.39219774681920549</v>
      </c>
      <c r="EN42" s="100"/>
      <c r="EO42" s="87"/>
      <c r="EP42" s="99"/>
      <c r="EQ42" s="87"/>
      <c r="ER42" s="87"/>
      <c r="ES42" s="87"/>
      <c r="ET42" s="87"/>
      <c r="EU42" s="87"/>
      <c r="EV42" s="87"/>
      <c r="EW42" s="87"/>
      <c r="EX42" s="87"/>
      <c r="EY42" s="87"/>
      <c r="EZ42" s="101"/>
      <c r="FA42" s="87"/>
      <c r="FB42" s="87"/>
    </row>
    <row r="43" spans="1:158" x14ac:dyDescent="0.35">
      <c r="A43" s="22">
        <v>33055</v>
      </c>
      <c r="B43" s="43">
        <v>50.421999999999997</v>
      </c>
      <c r="C43" s="40">
        <v>6029.5</v>
      </c>
      <c r="D43" s="40">
        <v>1000.7</v>
      </c>
      <c r="E43" s="40">
        <v>1245.5999999999999</v>
      </c>
      <c r="F43" s="43">
        <v>91.543000000000006</v>
      </c>
      <c r="G43" s="40">
        <v>493.6</v>
      </c>
      <c r="H43" s="40">
        <v>390.78600000000006</v>
      </c>
      <c r="I43" s="40">
        <v>2366.6999999999998</v>
      </c>
      <c r="J43" s="40">
        <v>4022.3723999999997</v>
      </c>
      <c r="K43" s="40">
        <v>1003.1</v>
      </c>
      <c r="L43" s="40">
        <v>1415.229</v>
      </c>
      <c r="M43" s="21">
        <v>189188</v>
      </c>
      <c r="N43" s="21">
        <f>M43/M$51</f>
        <v>0.98113324966550153</v>
      </c>
      <c r="O43" s="21">
        <v>8.16</v>
      </c>
      <c r="P43" s="59"/>
      <c r="R43" s="40">
        <f>I44+K44</f>
        <v>3403.5</v>
      </c>
      <c r="S43" s="40">
        <f>D44+G44</f>
        <v>1428.5</v>
      </c>
      <c r="T43" s="40">
        <f t="shared" si="0"/>
        <v>4832</v>
      </c>
      <c r="U43" s="21">
        <f t="shared" si="1"/>
        <v>0.7043667218543046</v>
      </c>
      <c r="V43" s="21">
        <f t="shared" si="2"/>
        <v>0.29563327814569534</v>
      </c>
      <c r="W43" s="87">
        <f t="shared" si="24"/>
        <v>0.41971499926546202</v>
      </c>
      <c r="Y43" s="21">
        <f>K44/R43</f>
        <v>0.29933891582194799</v>
      </c>
      <c r="Z43" s="21">
        <f t="shared" si="3"/>
        <v>0.70066108417805206</v>
      </c>
      <c r="AA43" s="21">
        <f t="shared" si="25"/>
        <v>0.29850618412617969</v>
      </c>
      <c r="AB43" s="21">
        <f t="shared" si="25"/>
        <v>0.70149381587382043</v>
      </c>
      <c r="AD43" s="42">
        <f>100*(((L44)-(L43))/L43)</f>
        <v>-1.0035655007069635</v>
      </c>
      <c r="AE43" s="42">
        <f>100*((J44-J43)/J43)</f>
        <v>-0.23634410379306517</v>
      </c>
      <c r="AG43" s="21">
        <f t="shared" si="4"/>
        <v>-0.46536443536579009</v>
      </c>
      <c r="AH43" s="21">
        <f t="shared" si="5"/>
        <v>4823.648844301837</v>
      </c>
      <c r="AI43" s="42">
        <f t="shared" si="6"/>
        <v>0.7055861879374874</v>
      </c>
      <c r="AJ43" s="43">
        <f t="shared" si="26"/>
        <v>1.4615424751689254</v>
      </c>
      <c r="AK43" s="43">
        <f t="shared" si="7"/>
        <v>6848.2066154448294</v>
      </c>
      <c r="AL43" s="60"/>
      <c r="AN43" s="21">
        <f>D44/S43</f>
        <v>0.66335316765838293</v>
      </c>
      <c r="AO43" s="21">
        <f t="shared" si="8"/>
        <v>0.33664683234161707</v>
      </c>
      <c r="AP43" s="21">
        <f t="shared" si="27"/>
        <v>0.66651563890514676</v>
      </c>
      <c r="AQ43" s="21">
        <f t="shared" si="27"/>
        <v>0.33348436109485324</v>
      </c>
      <c r="AS43" s="43">
        <f>100*(((E44)-(E43))/E43)</f>
        <v>-5.5635838150288981</v>
      </c>
      <c r="AT43" s="43">
        <f>100*(((H44)-(H43))/H43)</f>
        <v>-2.7539267015706916</v>
      </c>
      <c r="AV43" s="21">
        <f t="shared" si="9"/>
        <v>-4.6266071076516786</v>
      </c>
      <c r="AW43" s="21">
        <f t="shared" si="10"/>
        <v>1484.7823862996615</v>
      </c>
      <c r="AX43" s="21">
        <f t="shared" si="11"/>
        <v>0.96209384835179301</v>
      </c>
      <c r="AY43" s="21">
        <f t="shared" si="28"/>
        <v>0.23376198568015247</v>
      </c>
      <c r="AZ43" s="21">
        <f t="shared" si="12"/>
        <v>1.3635383809936927</v>
      </c>
      <c r="BB43" s="21">
        <f>LN(B44/AI43)</f>
        <v>4.277350785325245</v>
      </c>
      <c r="BD43" s="21">
        <f>100*LN(F44/N44)</f>
        <v>452.80079197285198</v>
      </c>
      <c r="BE43" s="21">
        <f t="shared" si="13"/>
        <v>4.5280079197285197</v>
      </c>
      <c r="BF43" s="21">
        <f>(S43/AI43)/M44</f>
        <v>1.0671855838611525E-2</v>
      </c>
      <c r="BG43" s="21">
        <f>(C44/AI43)/M44</f>
        <v>4.4998102396015954E-2</v>
      </c>
      <c r="BH43" s="40">
        <f t="shared" si="14"/>
        <v>1428.5</v>
      </c>
      <c r="BI43" s="40">
        <f>C44</f>
        <v>6023.3</v>
      </c>
      <c r="BK43" s="21">
        <f>LN(AH43/M44)</f>
        <v>-3.6719659270589116</v>
      </c>
      <c r="BL43" s="57">
        <f>LN(AH43/N44)</f>
        <v>8.4975775797793673</v>
      </c>
      <c r="BM43" s="21">
        <f>LN((S43/AI43)/M44)</f>
        <v>-4.5401452982760899</v>
      </c>
      <c r="BN43" s="21">
        <f>LN((C44/AI43)/M44)</f>
        <v>-3.1011349590783768</v>
      </c>
      <c r="BO43" s="44">
        <f>LN((C44/AI43)/N44)</f>
        <v>9.068408547759903</v>
      </c>
      <c r="BP43" s="21">
        <f t="shared" si="58"/>
        <v>9.5428493135743224</v>
      </c>
      <c r="BQ43" s="21">
        <f t="shared" si="16"/>
        <v>0.31008307178426298</v>
      </c>
      <c r="BR43" s="21">
        <f t="shared" si="17"/>
        <v>4.277350785325245</v>
      </c>
      <c r="BS43" s="61">
        <f t="shared" si="18"/>
        <v>1.4615424751689254</v>
      </c>
      <c r="BT43" s="21">
        <f t="shared" si="19"/>
        <v>0.23376198568015247</v>
      </c>
      <c r="BU43" s="21">
        <f>O44/4</f>
        <v>1.9358332499999999</v>
      </c>
      <c r="BV43" s="21">
        <f t="shared" si="20"/>
        <v>1.9173343554378091</v>
      </c>
      <c r="BW43" s="21">
        <f>LN(AW43/M44)</f>
        <v>-4.8502283700603526</v>
      </c>
      <c r="BX43" s="21">
        <f>LN(AW43/N44)</f>
        <v>7.3193151367779263</v>
      </c>
      <c r="BY43" s="21">
        <f>LN(AK43/M44)</f>
        <v>-3.3215097803322666</v>
      </c>
      <c r="CA43" s="21">
        <f t="shared" si="29"/>
        <v>-0.74198669732372657</v>
      </c>
      <c r="CB43" s="21">
        <f t="shared" si="55"/>
        <v>-6.2403712533478206</v>
      </c>
      <c r="CC43" s="21">
        <f t="shared" si="55"/>
        <v>-1.8399592132064768</v>
      </c>
      <c r="CD43" s="21">
        <f t="shared" si="21"/>
        <v>9.5428493135743224</v>
      </c>
      <c r="CE43" s="21">
        <f t="shared" si="56"/>
        <v>-1.2277804894887723</v>
      </c>
      <c r="CF43" s="21">
        <f t="shared" si="56"/>
        <v>-0.64185765980742104</v>
      </c>
      <c r="CG43" s="61">
        <f t="shared" si="57"/>
        <v>1.4615424751689254</v>
      </c>
      <c r="CH43" s="61">
        <f t="shared" si="57"/>
        <v>0.23376198568015247</v>
      </c>
      <c r="CI43" s="21">
        <f t="shared" si="23"/>
        <v>1.9173343554378091</v>
      </c>
      <c r="CM43" s="87">
        <f t="shared" si="59"/>
        <v>-0.74198669732372657</v>
      </c>
      <c r="CN43" s="87">
        <f t="shared" si="59"/>
        <v>-6.2403712533478206</v>
      </c>
      <c r="CO43" s="87">
        <f t="shared" si="59"/>
        <v>-1.8399592132064768</v>
      </c>
      <c r="CP43" s="87">
        <f t="shared" si="59"/>
        <v>9.5428493135743224</v>
      </c>
      <c r="CQ43" s="87">
        <f t="shared" si="33"/>
        <v>-1.2277804894887723</v>
      </c>
      <c r="CR43" s="87">
        <f t="shared" si="33"/>
        <v>-0.64185765980742104</v>
      </c>
      <c r="CS43" s="88">
        <f t="shared" si="60"/>
        <v>1.4615424751689254</v>
      </c>
      <c r="CT43" s="88">
        <f t="shared" si="60"/>
        <v>0.23376198568015247</v>
      </c>
      <c r="CU43" s="87">
        <f t="shared" si="60"/>
        <v>1.9173343554378091</v>
      </c>
      <c r="CV43" s="87">
        <f t="shared" si="35"/>
        <v>-5.0125907638590483</v>
      </c>
      <c r="CW43" s="21">
        <v>0.55000000000000004</v>
      </c>
      <c r="CX43" s="7">
        <v>1.536</v>
      </c>
      <c r="CY43" s="7"/>
      <c r="CZ43" s="110">
        <f t="shared" si="36"/>
        <v>-1.1008474654034177</v>
      </c>
      <c r="DA43" s="73">
        <f t="shared" si="37"/>
        <v>-6.4095201117013243</v>
      </c>
      <c r="DB43" s="88">
        <f t="shared" si="38"/>
        <v>-2.1050806660353878</v>
      </c>
      <c r="DC43" s="88">
        <f t="shared" si="39"/>
        <v>2.0661022787036165</v>
      </c>
      <c r="DD43" s="88">
        <f t="shared" si="40"/>
        <v>-0.70750723322554876</v>
      </c>
      <c r="DE43" s="88">
        <f t="shared" si="41"/>
        <v>-0.85721063862541891</v>
      </c>
      <c r="DF43" s="88">
        <f t="shared" si="42"/>
        <v>0.79602082728067025</v>
      </c>
      <c r="DG43" s="88">
        <f t="shared" si="43"/>
        <v>8.8513594055121103E-2</v>
      </c>
      <c r="DH43" s="88">
        <f t="shared" si="44"/>
        <v>0.94079497373818055</v>
      </c>
      <c r="DI43" s="88">
        <f t="shared" si="45"/>
        <v>-5.7020128784757755</v>
      </c>
      <c r="DJ43" s="88">
        <f t="shared" si="46"/>
        <v>-3.1315789473684297E-2</v>
      </c>
      <c r="DK43" s="89">
        <v>-1.3397844549669919</v>
      </c>
      <c r="DL43" s="87">
        <f t="shared" si="48"/>
        <v>-0.33042163843158867</v>
      </c>
      <c r="DM43" s="88">
        <f t="shared" si="47"/>
        <v>-0.46368696741887216</v>
      </c>
      <c r="DN43" s="88">
        <f t="shared" si="49"/>
        <v>-13.459139194460459</v>
      </c>
      <c r="DO43" s="88"/>
      <c r="DP43" s="88"/>
      <c r="DQ43" s="61">
        <v>218985</v>
      </c>
      <c r="DR43" s="21">
        <f>LN(DQ43/AI43/M44)</f>
        <v>0.49223299335527249</v>
      </c>
      <c r="DS43" s="61"/>
      <c r="DT43" s="61">
        <v>7147814</v>
      </c>
      <c r="DU43" s="40">
        <v>7192671</v>
      </c>
      <c r="DV43" s="20">
        <f>LN(DT43/AI43/M44)</f>
        <v>3.9777916137112896</v>
      </c>
      <c r="DW43" s="44">
        <f t="shared" si="50"/>
        <v>-9.5793116903164055</v>
      </c>
      <c r="DX43" s="61"/>
      <c r="DY43" s="40"/>
      <c r="DZ43" s="44"/>
      <c r="EA43" s="61">
        <v>991867</v>
      </c>
      <c r="EB43" s="87">
        <f t="shared" si="51"/>
        <v>0.37378151425176581</v>
      </c>
      <c r="EF43" s="28">
        <v>2653601</v>
      </c>
      <c r="EG43" s="98">
        <v>2955.8139999999999</v>
      </c>
      <c r="EH43" s="74">
        <f t="shared" si="52"/>
        <v>2955814</v>
      </c>
      <c r="EI43" s="28">
        <v>-61000</v>
      </c>
      <c r="EJ43" s="68">
        <f t="shared" si="53"/>
        <v>-2.2987630770413488E-2</v>
      </c>
      <c r="EK43" s="21">
        <f t="shared" si="54"/>
        <v>-0.33042163843158867</v>
      </c>
      <c r="EN43" s="100"/>
      <c r="EO43" s="87"/>
      <c r="EP43" s="99"/>
      <c r="EQ43" s="87"/>
      <c r="ER43" s="87"/>
      <c r="ES43" s="87"/>
      <c r="ET43" s="87"/>
      <c r="EU43" s="87"/>
      <c r="EV43" s="87"/>
      <c r="EW43" s="87"/>
      <c r="EX43" s="87"/>
      <c r="EY43" s="87"/>
      <c r="EZ43" s="101"/>
      <c r="FA43" s="87"/>
      <c r="FB43" s="87"/>
    </row>
    <row r="44" spans="1:158" x14ac:dyDescent="0.35">
      <c r="A44" s="22">
        <v>33147</v>
      </c>
      <c r="B44" s="43">
        <v>50.837000000000003</v>
      </c>
      <c r="C44" s="40">
        <v>6023.3</v>
      </c>
      <c r="D44" s="40">
        <v>947.6</v>
      </c>
      <c r="E44" s="40">
        <v>1176.3</v>
      </c>
      <c r="F44" s="43">
        <v>91.078000000000003</v>
      </c>
      <c r="G44" s="40">
        <v>480.9</v>
      </c>
      <c r="H44" s="40">
        <v>380.02404000000001</v>
      </c>
      <c r="I44" s="40">
        <v>2384.6999999999998</v>
      </c>
      <c r="J44" s="40">
        <v>4012.8657600000001</v>
      </c>
      <c r="K44" s="40">
        <v>1018.8</v>
      </c>
      <c r="L44" s="40">
        <v>1401.0262499999999</v>
      </c>
      <c r="M44" s="21">
        <v>189710</v>
      </c>
      <c r="N44" s="21">
        <f>M44/M$51</f>
        <v>0.98384035347930254</v>
      </c>
      <c r="O44" s="21">
        <v>7.7433329999999998</v>
      </c>
      <c r="P44" s="59"/>
      <c r="R44" s="40">
        <f>I45+K45</f>
        <v>3418.5</v>
      </c>
      <c r="S44" s="40">
        <f>D45+G45</f>
        <v>1396.3</v>
      </c>
      <c r="T44" s="40">
        <f t="shared" si="0"/>
        <v>4814.8</v>
      </c>
      <c r="U44" s="21">
        <f t="shared" si="1"/>
        <v>0.70999833845642601</v>
      </c>
      <c r="V44" s="21">
        <f t="shared" si="2"/>
        <v>0.29000166154357399</v>
      </c>
      <c r="W44" s="87">
        <f t="shared" si="24"/>
        <v>0.40845400029252593</v>
      </c>
      <c r="Y44" s="21">
        <f>K45/R44</f>
        <v>0.29665057773877435</v>
      </c>
      <c r="Z44" s="21">
        <f t="shared" si="3"/>
        <v>0.70334942226122565</v>
      </c>
      <c r="AA44" s="21">
        <f t="shared" si="25"/>
        <v>0.2979947467803612</v>
      </c>
      <c r="AB44" s="21">
        <f t="shared" si="25"/>
        <v>0.7020052532196388</v>
      </c>
      <c r="AD44" s="42">
        <f>100*(((L45)-(L44))/L44)</f>
        <v>4.6573003182482711E-2</v>
      </c>
      <c r="AE44" s="42">
        <f>100*((J45-J44)/J44)</f>
        <v>-2.485007123686573E-2</v>
      </c>
      <c r="AG44" s="21">
        <f t="shared" si="4"/>
        <v>-3.5663702609970982E-3</v>
      </c>
      <c r="AH44" s="21">
        <f t="shared" si="5"/>
        <v>4823.4768151239587</v>
      </c>
      <c r="AI44" s="42">
        <f t="shared" si="6"/>
        <v>0.70872114265820263</v>
      </c>
      <c r="AJ44" s="43">
        <f t="shared" si="26"/>
        <v>0.44332088044175544</v>
      </c>
      <c r="AK44" s="43">
        <f t="shared" si="7"/>
        <v>6793.6452155795923</v>
      </c>
      <c r="AL44" s="60"/>
      <c r="AN44" s="21">
        <f>D45/S44</f>
        <v>0.66217861491083585</v>
      </c>
      <c r="AO44" s="21">
        <f t="shared" si="8"/>
        <v>0.33782138508916415</v>
      </c>
      <c r="AP44" s="21">
        <f t="shared" si="27"/>
        <v>0.66276589128460939</v>
      </c>
      <c r="AQ44" s="21">
        <f t="shared" si="27"/>
        <v>0.33723410871539061</v>
      </c>
      <c r="AS44" s="43">
        <f>100*(((E45)-(E44))/E44)</f>
        <v>-3.3324832100654636</v>
      </c>
      <c r="AT44" s="43">
        <f>100*(((H45)-(H44))/H44)</f>
        <v>-2.7538494669968876</v>
      </c>
      <c r="AV44" s="21">
        <f t="shared" si="9"/>
        <v>-3.1373481754490822</v>
      </c>
      <c r="AW44" s="21">
        <f t="shared" si="10"/>
        <v>1438.1995931936997</v>
      </c>
      <c r="AX44" s="21">
        <f t="shared" si="11"/>
        <v>0.97086663534603257</v>
      </c>
      <c r="AY44" s="21">
        <f t="shared" si="28"/>
        <v>0.90771097531536471</v>
      </c>
      <c r="AZ44" s="21">
        <f t="shared" si="12"/>
        <v>1.3698852438698246</v>
      </c>
      <c r="BB44" s="21">
        <f>LN(B45/AI44)</f>
        <v>4.2805598773938671</v>
      </c>
      <c r="BD44" s="21">
        <f>100*LN(F45/N45)</f>
        <v>451.51153199841457</v>
      </c>
      <c r="BE44" s="21">
        <f t="shared" si="13"/>
        <v>4.5151153199841456</v>
      </c>
      <c r="BF44" s="21">
        <f>(S44/AI44)/M45</f>
        <v>1.0360419221697351E-2</v>
      </c>
      <c r="BG44" s="21">
        <f>(C45/AI44)/M45</f>
        <v>4.4926808239959391E-2</v>
      </c>
      <c r="BH44" s="40">
        <f t="shared" si="14"/>
        <v>1396.3</v>
      </c>
      <c r="BI44" s="40">
        <f>C45</f>
        <v>6054.9</v>
      </c>
      <c r="BK44" s="21">
        <f>LN(AH44/M45)</f>
        <v>-3.6743866001490009</v>
      </c>
      <c r="BL44" s="57">
        <f>LN(AH44/N45)</f>
        <v>8.495156906689278</v>
      </c>
      <c r="BM44" s="21">
        <f>LN((S44/AI44)/M45)</f>
        <v>-4.5697625775547008</v>
      </c>
      <c r="BN44" s="21">
        <f>LN((C45/AI44)/M45)</f>
        <v>-3.1027205969286666</v>
      </c>
      <c r="BO44" s="44">
        <f>LN((C45/AI44)/N45)</f>
        <v>9.0668229099096127</v>
      </c>
      <c r="BP44" s="21">
        <f t="shared" si="58"/>
        <v>8.2535893391369086</v>
      </c>
      <c r="BQ44" s="21">
        <f t="shared" si="16"/>
        <v>0.31472697273299921</v>
      </c>
      <c r="BR44" s="21">
        <f t="shared" si="17"/>
        <v>4.2805598773938671</v>
      </c>
      <c r="BS44" s="61">
        <f t="shared" si="18"/>
        <v>0.44332088044175544</v>
      </c>
      <c r="BT44" s="21">
        <f t="shared" si="19"/>
        <v>0.90771097531536471</v>
      </c>
      <c r="BU44" s="21">
        <f>O45/4</f>
        <v>1.60666675</v>
      </c>
      <c r="BV44" s="21">
        <f t="shared" si="20"/>
        <v>1.5938964621658729</v>
      </c>
      <c r="BW44" s="21">
        <f>LN(AW44/M45)</f>
        <v>-4.8844895502876993</v>
      </c>
      <c r="BX44" s="21">
        <f>LN(AW44/N45)</f>
        <v>7.2850539565505796</v>
      </c>
      <c r="BY44" s="21">
        <f>LN(AK44/M45)</f>
        <v>-3.3318939509972698</v>
      </c>
      <c r="CA44" s="21">
        <f t="shared" si="29"/>
        <v>-0.24206730900893092</v>
      </c>
      <c r="CB44" s="21">
        <f t="shared" si="55"/>
        <v>-2.9617279278610908</v>
      </c>
      <c r="CC44" s="21">
        <f t="shared" si="55"/>
        <v>-0.15856378502898671</v>
      </c>
      <c r="CD44" s="21">
        <f t="shared" si="21"/>
        <v>8.2535893391369086</v>
      </c>
      <c r="CE44" s="21">
        <f t="shared" si="56"/>
        <v>0.46439009487362348</v>
      </c>
      <c r="CF44" s="21">
        <f t="shared" si="56"/>
        <v>0.3209092068622077</v>
      </c>
      <c r="CG44" s="61">
        <f t="shared" si="57"/>
        <v>0.44332088044175544</v>
      </c>
      <c r="CH44" s="61">
        <f t="shared" si="57"/>
        <v>0.90771097531536471</v>
      </c>
      <c r="CI44" s="21">
        <f t="shared" si="23"/>
        <v>1.5938964621658729</v>
      </c>
      <c r="CM44" s="87">
        <f t="shared" si="59"/>
        <v>-0.24206730900893092</v>
      </c>
      <c r="CN44" s="87">
        <f t="shared" si="59"/>
        <v>-2.9617279278610908</v>
      </c>
      <c r="CO44" s="87">
        <f t="shared" si="59"/>
        <v>-0.15856378502898671</v>
      </c>
      <c r="CP44" s="87">
        <f t="shared" si="59"/>
        <v>8.2535893391369086</v>
      </c>
      <c r="CQ44" s="87">
        <f t="shared" si="33"/>
        <v>0.46439009487362348</v>
      </c>
      <c r="CR44" s="87">
        <f t="shared" si="33"/>
        <v>0.3209092068622077</v>
      </c>
      <c r="CS44" s="88">
        <f t="shared" si="60"/>
        <v>0.44332088044175544</v>
      </c>
      <c r="CT44" s="88">
        <f t="shared" si="60"/>
        <v>0.90771097531536471</v>
      </c>
      <c r="CU44" s="87">
        <f t="shared" si="60"/>
        <v>1.5938964621658729</v>
      </c>
      <c r="CV44" s="87">
        <f t="shared" si="35"/>
        <v>-3.4261180227346699</v>
      </c>
      <c r="CW44" s="21">
        <v>0.54749999999999999</v>
      </c>
      <c r="CX44" s="7">
        <v>1.50636666667</v>
      </c>
      <c r="CY44" s="7"/>
      <c r="CZ44" s="110">
        <f t="shared" si="36"/>
        <v>-0.60092807708862206</v>
      </c>
      <c r="DA44" s="73">
        <f t="shared" si="37"/>
        <v>-3.1308767862145945</v>
      </c>
      <c r="DB44" s="88">
        <f t="shared" si="38"/>
        <v>-0.42368523785789752</v>
      </c>
      <c r="DC44" s="88">
        <f t="shared" si="39"/>
        <v>0.77684230426620271</v>
      </c>
      <c r="DD44" s="88">
        <f t="shared" si="40"/>
        <v>0.984663351136847</v>
      </c>
      <c r="DE44" s="88">
        <f t="shared" si="41"/>
        <v>0.1055562280442098</v>
      </c>
      <c r="DF44" s="88">
        <f t="shared" si="42"/>
        <v>-0.22220076744649975</v>
      </c>
      <c r="DG44" s="88">
        <f t="shared" si="43"/>
        <v>0.76246258369033337</v>
      </c>
      <c r="DH44" s="88">
        <f t="shared" si="44"/>
        <v>0.61735708046624438</v>
      </c>
      <c r="DI44" s="88">
        <f t="shared" si="45"/>
        <v>-4.1155401373513971</v>
      </c>
      <c r="DJ44" s="88">
        <f t="shared" si="46"/>
        <v>-3.3815789473684355E-2</v>
      </c>
      <c r="DK44" s="89">
        <v>0.8028309573655199</v>
      </c>
      <c r="DL44" s="87">
        <f t="shared" si="48"/>
        <v>1.7653516699707321</v>
      </c>
      <c r="DM44" s="88">
        <f t="shared" si="47"/>
        <v>-0.49332030074887223</v>
      </c>
      <c r="DN44" s="88">
        <f t="shared" si="49"/>
        <v>31.972082694428444</v>
      </c>
      <c r="DO44" s="88"/>
      <c r="DP44" s="88"/>
      <c r="DQ44" s="61">
        <v>223567.3</v>
      </c>
      <c r="DR44" s="21">
        <f>LN(DQ44/AI44/M45)</f>
        <v>0.50612402877404661</v>
      </c>
      <c r="DS44" s="61"/>
      <c r="DT44" s="61">
        <v>10300000</v>
      </c>
      <c r="DU44" s="40">
        <v>10300000</v>
      </c>
      <c r="DV44" s="20">
        <f>LN(DT44/AI44/M45)</f>
        <v>4.3363107156970147</v>
      </c>
      <c r="DW44" s="44">
        <f t="shared" si="50"/>
        <v>35.851910198572497</v>
      </c>
      <c r="DX44" s="61"/>
      <c r="DY44" s="40"/>
      <c r="DZ44" s="44"/>
      <c r="EA44" s="61">
        <v>1008167</v>
      </c>
      <c r="EB44" s="87">
        <f t="shared" si="51"/>
        <v>0.34107931013250498</v>
      </c>
      <c r="EF44" s="28">
        <v>2955814</v>
      </c>
      <c r="EG44" s="98">
        <v>3396.4409999999998</v>
      </c>
      <c r="EH44" s="74">
        <f t="shared" si="52"/>
        <v>3396441</v>
      </c>
      <c r="EI44" s="28">
        <v>-6000</v>
      </c>
      <c r="EJ44" s="68">
        <f t="shared" si="53"/>
        <v>-2.0298976863902802E-3</v>
      </c>
      <c r="EK44" s="21">
        <f t="shared" si="54"/>
        <v>1.7653516699707321</v>
      </c>
      <c r="EN44" s="100"/>
      <c r="EO44" s="87"/>
      <c r="EP44" s="99"/>
      <c r="EQ44" s="87"/>
      <c r="ER44" s="87"/>
      <c r="ES44" s="87"/>
      <c r="ET44" s="87"/>
      <c r="EU44" s="87"/>
      <c r="EV44" s="87"/>
      <c r="EW44" s="87"/>
      <c r="EX44" s="87"/>
      <c r="EY44" s="87"/>
      <c r="EZ44" s="101"/>
      <c r="FA44" s="87"/>
      <c r="FB44" s="87"/>
    </row>
    <row r="45" spans="1:158" x14ac:dyDescent="0.35">
      <c r="A45" s="22">
        <v>33239</v>
      </c>
      <c r="B45" s="43">
        <v>51.226999999999997</v>
      </c>
      <c r="C45" s="40">
        <v>6054.9</v>
      </c>
      <c r="D45" s="40">
        <v>924.6</v>
      </c>
      <c r="E45" s="40">
        <v>1137.0999999999999</v>
      </c>
      <c r="F45" s="43">
        <v>90.126000000000005</v>
      </c>
      <c r="G45" s="40">
        <v>471.7</v>
      </c>
      <c r="H45" s="40">
        <v>369.55874999999997</v>
      </c>
      <c r="I45" s="40">
        <v>2404.4</v>
      </c>
      <c r="J45" s="40">
        <v>4011.8685600000003</v>
      </c>
      <c r="K45" s="40">
        <v>1014.1</v>
      </c>
      <c r="L45" s="40">
        <v>1401.6787499999998</v>
      </c>
      <c r="M45" s="21">
        <v>190163</v>
      </c>
      <c r="N45" s="21">
        <f>M45/M$51</f>
        <v>0.98618962173150926</v>
      </c>
      <c r="O45" s="21">
        <v>6.4266670000000001</v>
      </c>
      <c r="P45" s="59"/>
      <c r="R45" s="40">
        <f>I46+K46</f>
        <v>3468.5</v>
      </c>
      <c r="S45" s="40">
        <f>D46+G46</f>
        <v>1401.8</v>
      </c>
      <c r="T45" s="40">
        <f t="shared" si="0"/>
        <v>4870.3</v>
      </c>
      <c r="U45" s="21">
        <f t="shared" si="1"/>
        <v>0.712173788062337</v>
      </c>
      <c r="V45" s="21">
        <f t="shared" si="2"/>
        <v>0.28782621193766295</v>
      </c>
      <c r="W45" s="87">
        <f t="shared" si="24"/>
        <v>0.40415165056941038</v>
      </c>
      <c r="Y45" s="21">
        <f>K46/R45</f>
        <v>0.29459420498774685</v>
      </c>
      <c r="Z45" s="21">
        <f t="shared" si="3"/>
        <v>0.7054057950122532</v>
      </c>
      <c r="AA45" s="21">
        <f t="shared" si="25"/>
        <v>0.29562239136326063</v>
      </c>
      <c r="AB45" s="21">
        <f t="shared" si="25"/>
        <v>0.70437760863673948</v>
      </c>
      <c r="AD45" s="42">
        <f>100*(((L46)-(L45))/L45)</f>
        <v>0.58809837846225388</v>
      </c>
      <c r="AE45" s="42">
        <f>100*((J46-J45)/J45)</f>
        <v>1.0091636701078754</v>
      </c>
      <c r="AG45" s="21">
        <f t="shared" si="4"/>
        <v>0.88468734167152818</v>
      </c>
      <c r="AH45" s="21">
        <f t="shared" si="5"/>
        <v>4866.1495039358215</v>
      </c>
      <c r="AI45" s="42">
        <f t="shared" si="6"/>
        <v>0.71278122408582401</v>
      </c>
      <c r="AJ45" s="43">
        <f t="shared" si="26"/>
        <v>0.57123963535161137</v>
      </c>
      <c r="AK45" s="43">
        <f t="shared" si="7"/>
        <v>6832.8118578690019</v>
      </c>
      <c r="AL45" s="60"/>
      <c r="AN45" s="21">
        <f>D46/S45</f>
        <v>0.66100727635896706</v>
      </c>
      <c r="AO45" s="21">
        <f t="shared" si="8"/>
        <v>0.33899272364103294</v>
      </c>
      <c r="AP45" s="21">
        <f t="shared" si="27"/>
        <v>0.66159294563490145</v>
      </c>
      <c r="AQ45" s="21">
        <f t="shared" si="27"/>
        <v>0.33840705436509855</v>
      </c>
      <c r="AS45" s="43">
        <f>100*(((E46)-(E45))/E45)</f>
        <v>8.7943012927742883E-3</v>
      </c>
      <c r="AT45" s="43">
        <f>100*(((H46)-(H45))/H45)</f>
        <v>0.50380622837371214</v>
      </c>
      <c r="AV45" s="21">
        <f t="shared" si="9"/>
        <v>0.17630982941182541</v>
      </c>
      <c r="AW45" s="21">
        <f t="shared" si="10"/>
        <v>1440.7352804430611</v>
      </c>
      <c r="AX45" s="21">
        <f t="shared" si="11"/>
        <v>0.97297540986773945</v>
      </c>
      <c r="AY45" s="21">
        <f t="shared" si="28"/>
        <v>0.21696982572938298</v>
      </c>
      <c r="AZ45" s="21">
        <f t="shared" si="12"/>
        <v>1.3650407403977665</v>
      </c>
      <c r="BB45" s="21">
        <f>LN(B46/AI45)</f>
        <v>4.2933566787355346</v>
      </c>
      <c r="BD45" s="21">
        <f>100*LN(F46/N46)</f>
        <v>450.71007337091561</v>
      </c>
      <c r="BE45" s="21">
        <f t="shared" si="13"/>
        <v>4.507100733709156</v>
      </c>
      <c r="BF45" s="21">
        <f>(S45/AI45)/M46</f>
        <v>1.032276570559677E-2</v>
      </c>
      <c r="BG45" s="21">
        <f>(C46/AI45)/M46</f>
        <v>4.5241078177275164E-2</v>
      </c>
      <c r="BH45" s="40">
        <f t="shared" si="14"/>
        <v>1401.8</v>
      </c>
      <c r="BI45" s="40">
        <f>C46</f>
        <v>6143.6</v>
      </c>
      <c r="BK45" s="21">
        <f>LN(AH45/M46)</f>
        <v>-3.6674384613453923</v>
      </c>
      <c r="BL45" s="57">
        <f>LN(AH45/N46)</f>
        <v>8.5021050454928861</v>
      </c>
      <c r="BM45" s="21">
        <f>LN((S45/AI45)/M46)</f>
        <v>-4.5734035601045235</v>
      </c>
      <c r="BN45" s="21">
        <f>LN((C46/AI45)/M46)</f>
        <v>-3.095749795629275</v>
      </c>
      <c r="BO45" s="44">
        <f>LN((C46/AI45)/N46)</f>
        <v>9.0737937112090048</v>
      </c>
      <c r="BP45" s="21">
        <f t="shared" si="58"/>
        <v>7.4521307116379489</v>
      </c>
      <c r="BQ45" s="21">
        <f t="shared" si="16"/>
        <v>0.31118427463677695</v>
      </c>
      <c r="BR45" s="21">
        <f t="shared" si="17"/>
        <v>4.2933566787355346</v>
      </c>
      <c r="BS45" s="61">
        <f t="shared" si="18"/>
        <v>0.57123963535161137</v>
      </c>
      <c r="BT45" s="21">
        <f t="shared" si="19"/>
        <v>0.21696982572938298</v>
      </c>
      <c r="BU45" s="21">
        <f>O46/4</f>
        <v>1.46583325</v>
      </c>
      <c r="BV45" s="21">
        <f t="shared" si="20"/>
        <v>1.455193759851698</v>
      </c>
      <c r="BW45" s="21">
        <f>LN(AW45/M46)</f>
        <v>-4.8845878347413008</v>
      </c>
      <c r="BX45" s="21">
        <f>LN(AW45/N46)</f>
        <v>7.2849556720969781</v>
      </c>
      <c r="BY45" s="21">
        <f>LN(AK45/M46)</f>
        <v>-3.3280051483487054</v>
      </c>
      <c r="CA45" s="21">
        <f t="shared" si="29"/>
        <v>0.69481388036085612</v>
      </c>
      <c r="CB45" s="21">
        <f t="shared" si="55"/>
        <v>-0.36409825498227022</v>
      </c>
      <c r="CC45" s="21">
        <f t="shared" si="55"/>
        <v>0.69708012993916491</v>
      </c>
      <c r="CD45" s="21">
        <f t="shared" si="21"/>
        <v>7.4521307116379489</v>
      </c>
      <c r="CE45" s="21">
        <f t="shared" si="56"/>
        <v>-0.35426980962222632</v>
      </c>
      <c r="CF45" s="21">
        <f t="shared" si="56"/>
        <v>1.2796801341667496</v>
      </c>
      <c r="CG45" s="61">
        <f t="shared" si="57"/>
        <v>0.57123963535161137</v>
      </c>
      <c r="CH45" s="61">
        <f t="shared" si="57"/>
        <v>0.21696982572938298</v>
      </c>
      <c r="CI45" s="21">
        <f t="shared" si="23"/>
        <v>1.455193759851698</v>
      </c>
      <c r="CM45" s="87">
        <f t="shared" si="59"/>
        <v>0.69481388036085612</v>
      </c>
      <c r="CN45" s="87">
        <f t="shared" si="59"/>
        <v>-0.36409825498227022</v>
      </c>
      <c r="CO45" s="87">
        <f t="shared" si="59"/>
        <v>0.69708012993916491</v>
      </c>
      <c r="CP45" s="87">
        <f t="shared" si="59"/>
        <v>7.4521307116379489</v>
      </c>
      <c r="CQ45" s="87">
        <f t="shared" si="33"/>
        <v>-0.35426980962222632</v>
      </c>
      <c r="CR45" s="87">
        <f t="shared" si="33"/>
        <v>1.2796801341667496</v>
      </c>
      <c r="CS45" s="88">
        <f t="shared" si="60"/>
        <v>0.57123963535161137</v>
      </c>
      <c r="CT45" s="88">
        <f t="shared" si="60"/>
        <v>0.21696982572938298</v>
      </c>
      <c r="CU45" s="87">
        <f t="shared" si="60"/>
        <v>1.455193759851698</v>
      </c>
      <c r="CV45" s="87">
        <f t="shared" si="35"/>
        <v>-9.8284453601493738E-3</v>
      </c>
      <c r="CW45" s="21">
        <v>0.44750000000000001</v>
      </c>
      <c r="CX45" s="7">
        <v>1.36686666667</v>
      </c>
      <c r="CY45" s="7"/>
      <c r="CZ45" s="110">
        <f t="shared" si="36"/>
        <v>0.33595311228116498</v>
      </c>
      <c r="DA45" s="73">
        <f t="shared" si="37"/>
        <v>-0.53324711333577368</v>
      </c>
      <c r="DB45" s="88">
        <f t="shared" si="38"/>
        <v>0.4319586771102541</v>
      </c>
      <c r="DC45" s="88">
        <f t="shared" si="39"/>
        <v>-2.4616323232756976E-2</v>
      </c>
      <c r="DD45" s="88">
        <f t="shared" si="40"/>
        <v>0.1660034466409972</v>
      </c>
      <c r="DE45" s="88">
        <f t="shared" si="41"/>
        <v>1.0643271553487517</v>
      </c>
      <c r="DF45" s="88">
        <f t="shared" si="42"/>
        <v>-9.4282012536643811E-2</v>
      </c>
      <c r="DG45" s="88">
        <f t="shared" si="43"/>
        <v>7.1721434104351611E-2</v>
      </c>
      <c r="DH45" s="88">
        <f t="shared" si="44"/>
        <v>0.47865437815206946</v>
      </c>
      <c r="DI45" s="88">
        <f t="shared" si="45"/>
        <v>-0.69925055997687691</v>
      </c>
      <c r="DJ45" s="88">
        <f t="shared" si="46"/>
        <v>-0.13381578947368433</v>
      </c>
      <c r="DK45" s="89">
        <v>1.3956075449980152</v>
      </c>
      <c r="DL45" s="87">
        <f t="shared" si="48"/>
        <v>2.3216524485757803</v>
      </c>
      <c r="DM45" s="88">
        <f t="shared" si="47"/>
        <v>-0.63282030074887219</v>
      </c>
      <c r="DN45" s="88">
        <f t="shared" si="49"/>
        <v>-2.7139139781451673</v>
      </c>
      <c r="DO45" s="88"/>
      <c r="DP45" s="88"/>
      <c r="DQ45" s="61">
        <v>226882.2</v>
      </c>
      <c r="DR45" s="21">
        <f>LN(DQ45/AI45/M46)</f>
        <v>0.51327025486413269</v>
      </c>
      <c r="DS45" s="61"/>
      <c r="DT45" s="61">
        <v>10500000</v>
      </c>
      <c r="DU45" s="40">
        <v>10500000</v>
      </c>
      <c r="DV45" s="20">
        <f>LN(DT45/AI45/M46)</f>
        <v>4.3479698509570035</v>
      </c>
      <c r="DW45" s="44">
        <f t="shared" si="50"/>
        <v>1.1659135259988851</v>
      </c>
      <c r="DX45" s="61"/>
      <c r="DY45" s="40"/>
      <c r="DZ45" s="44"/>
      <c r="EA45" s="61">
        <v>1027331</v>
      </c>
      <c r="EB45" s="87">
        <f t="shared" si="51"/>
        <v>0.30247279431616803</v>
      </c>
      <c r="EF45" s="28">
        <v>3396441</v>
      </c>
      <c r="EG45" s="98">
        <v>3354.319</v>
      </c>
      <c r="EH45" s="74">
        <f t="shared" si="52"/>
        <v>3354319</v>
      </c>
      <c r="EI45" s="28">
        <v>12000</v>
      </c>
      <c r="EJ45" s="68">
        <f t="shared" si="53"/>
        <v>3.5331100996602032E-3</v>
      </c>
      <c r="EK45" s="21">
        <f t="shared" si="54"/>
        <v>2.3216524485757803</v>
      </c>
      <c r="EN45" s="100"/>
      <c r="EO45" s="87"/>
      <c r="EP45" s="99"/>
      <c r="EQ45" s="87"/>
      <c r="ER45" s="87"/>
      <c r="ES45" s="87"/>
      <c r="ET45" s="87"/>
      <c r="EU45" s="87"/>
      <c r="EV45" s="87"/>
      <c r="EW45" s="87"/>
      <c r="EX45" s="87"/>
      <c r="EY45" s="87"/>
      <c r="EZ45" s="101"/>
      <c r="FA45" s="87"/>
      <c r="FB45" s="87"/>
    </row>
    <row r="46" spans="1:158" x14ac:dyDescent="0.35">
      <c r="A46" s="22">
        <v>33329</v>
      </c>
      <c r="B46" s="43">
        <v>52.183999999999997</v>
      </c>
      <c r="C46" s="40">
        <v>6143.6</v>
      </c>
      <c r="D46" s="40">
        <v>926.6</v>
      </c>
      <c r="E46" s="40">
        <v>1137.2</v>
      </c>
      <c r="F46" s="43">
        <v>89.572999999999993</v>
      </c>
      <c r="G46" s="40">
        <v>475.2</v>
      </c>
      <c r="H46" s="40">
        <v>371.42061000000001</v>
      </c>
      <c r="I46" s="40">
        <v>2446.6999999999998</v>
      </c>
      <c r="J46" s="40">
        <v>4052.3548800000003</v>
      </c>
      <c r="K46" s="40">
        <v>1021.8</v>
      </c>
      <c r="L46" s="40">
        <v>1409.9219999999998</v>
      </c>
      <c r="M46" s="21">
        <v>190517</v>
      </c>
      <c r="N46" s="21">
        <f>M46/M$51</f>
        <v>0.9880254737431674</v>
      </c>
      <c r="O46" s="21">
        <v>5.8633329999999999</v>
      </c>
      <c r="P46" s="59"/>
      <c r="R46" s="40">
        <f>I47+K47</f>
        <v>3505.3</v>
      </c>
      <c r="S46" s="40">
        <f>D47+G47</f>
        <v>1431.8</v>
      </c>
      <c r="T46" s="40">
        <f t="shared" si="0"/>
        <v>4937.1000000000004</v>
      </c>
      <c r="U46" s="21">
        <f t="shared" si="1"/>
        <v>0.70999169552976438</v>
      </c>
      <c r="V46" s="21">
        <f t="shared" si="2"/>
        <v>0.29000830447023551</v>
      </c>
      <c r="W46" s="87">
        <f t="shared" si="24"/>
        <v>0.40846717827290102</v>
      </c>
      <c r="Y46" s="21">
        <f>K47/R46</f>
        <v>0.29224317462128779</v>
      </c>
      <c r="Z46" s="21">
        <f t="shared" si="3"/>
        <v>0.70775682537871221</v>
      </c>
      <c r="AA46" s="21">
        <f t="shared" si="25"/>
        <v>0.29341868980451735</v>
      </c>
      <c r="AB46" s="21">
        <f t="shared" si="25"/>
        <v>0.70658131019548276</v>
      </c>
      <c r="AD46" s="42">
        <f>100*(((L47)-(L46))/L46)</f>
        <v>0.16814759965448434</v>
      </c>
      <c r="AE46" s="42">
        <f>100*((J47-J46)/J46)</f>
        <v>0.41505348119954777</v>
      </c>
      <c r="AG46" s="21">
        <f t="shared" si="4"/>
        <v>0.34260668093156593</v>
      </c>
      <c r="AH46" s="21">
        <f t="shared" si="5"/>
        <v>4882.8212572404236</v>
      </c>
      <c r="AI46" s="42">
        <f t="shared" si="6"/>
        <v>0.71788415248709236</v>
      </c>
      <c r="AJ46" s="43">
        <f t="shared" si="26"/>
        <v>0.71336737789037818</v>
      </c>
      <c r="AK46" s="43">
        <f t="shared" si="7"/>
        <v>6877.2934781963586</v>
      </c>
      <c r="AL46" s="60"/>
      <c r="AN46" s="21">
        <f>D47/S46</f>
        <v>0.66175443497695208</v>
      </c>
      <c r="AO46" s="21">
        <f t="shared" si="8"/>
        <v>0.33824556502304792</v>
      </c>
      <c r="AP46" s="21">
        <f t="shared" si="27"/>
        <v>0.66138085566795957</v>
      </c>
      <c r="AQ46" s="21">
        <f t="shared" si="27"/>
        <v>0.33861914433204043</v>
      </c>
      <c r="AS46" s="43">
        <f>100*(((E47)-(E46))/E46)</f>
        <v>1.9873373197326687</v>
      </c>
      <c r="AT46" s="43">
        <f>100*(((H47)-(H46))/H46)</f>
        <v>1.5368937119563777</v>
      </c>
      <c r="AV46" s="21">
        <f t="shared" si="9"/>
        <v>1.8348084906976239</v>
      </c>
      <c r="AW46" s="21">
        <f t="shared" si="10"/>
        <v>1467.1700136971065</v>
      </c>
      <c r="AX46" s="21">
        <f t="shared" si="11"/>
        <v>0.97589235510070305</v>
      </c>
      <c r="AY46" s="21">
        <f t="shared" si="28"/>
        <v>0.2993479048301807</v>
      </c>
      <c r="AZ46" s="21">
        <f t="shared" si="12"/>
        <v>1.359400889014958</v>
      </c>
      <c r="BB46" s="21">
        <f>LN(B47/AI46)</f>
        <v>4.297749906137315</v>
      </c>
      <c r="BD46" s="21">
        <f>100*LN(F47/N47)</f>
        <v>450.37232894674355</v>
      </c>
      <c r="BE46" s="21">
        <f t="shared" si="13"/>
        <v>4.5037232894674357</v>
      </c>
      <c r="BF46" s="21">
        <f>(S46/AI46)/M47</f>
        <v>1.0445216034669146E-2</v>
      </c>
      <c r="BG46" s="21">
        <f>(C47/AI46)/M47</f>
        <v>4.5364248770768688E-2</v>
      </c>
      <c r="BH46" s="40">
        <f t="shared" si="14"/>
        <v>1431.8</v>
      </c>
      <c r="BI46" s="40">
        <f>C47</f>
        <v>6218.4</v>
      </c>
      <c r="BK46" s="21">
        <f>LN(AH46/M47)</f>
        <v>-3.6662674862619817</v>
      </c>
      <c r="BL46" s="57">
        <f>LN(AH46/N47)</f>
        <v>8.5032760205762976</v>
      </c>
      <c r="BM46" s="21">
        <f>LN((S46/AI46)/M47)</f>
        <v>-4.5616112011172127</v>
      </c>
      <c r="BN46" s="21">
        <f>LN((C47/AI46)/M47)</f>
        <v>-3.0930309561632878</v>
      </c>
      <c r="BO46" s="44">
        <f>LN((C47/AI46)/N47)</f>
        <v>9.0765125506749911</v>
      </c>
      <c r="BP46" s="21">
        <f t="shared" si="58"/>
        <v>7.1143862874658907</v>
      </c>
      <c r="BQ46" s="21">
        <f t="shared" si="16"/>
        <v>0.30704407990617488</v>
      </c>
      <c r="BR46" s="21">
        <f t="shared" si="17"/>
        <v>4.297749906137315</v>
      </c>
      <c r="BS46" s="61">
        <f t="shared" si="18"/>
        <v>0.71336737789037818</v>
      </c>
      <c r="BT46" s="21">
        <f t="shared" si="19"/>
        <v>0.2993479048301807</v>
      </c>
      <c r="BU46" s="21">
        <f>O47/4</f>
        <v>1.41083325</v>
      </c>
      <c r="BV46" s="21">
        <f t="shared" si="20"/>
        <v>1.4009736247358402</v>
      </c>
      <c r="BW46" s="21">
        <f>LN(AW46/M47)</f>
        <v>-4.8686552810233881</v>
      </c>
      <c r="BX46" s="21">
        <f>LN(AW46/N47)</f>
        <v>7.3008882258148917</v>
      </c>
      <c r="BY46" s="21">
        <f>LN(AK46/M47)</f>
        <v>-3.3237654808098509</v>
      </c>
      <c r="CA46" s="21">
        <f t="shared" si="29"/>
        <v>0.11709750834105748</v>
      </c>
      <c r="CB46" s="21">
        <f t="shared" si="55"/>
        <v>1.1792358987310791</v>
      </c>
      <c r="CC46" s="21">
        <f t="shared" si="55"/>
        <v>0.27188394659871662</v>
      </c>
      <c r="CD46" s="21">
        <f t="shared" si="21"/>
        <v>7.1143862874658907</v>
      </c>
      <c r="CE46" s="21">
        <f t="shared" si="56"/>
        <v>-0.41401947306020648</v>
      </c>
      <c r="CF46" s="21">
        <f t="shared" si="56"/>
        <v>0.43932274017803863</v>
      </c>
      <c r="CG46" s="61">
        <f t="shared" si="57"/>
        <v>0.71336737789037818</v>
      </c>
      <c r="CH46" s="61">
        <f t="shared" si="57"/>
        <v>0.2993479048301807</v>
      </c>
      <c r="CI46" s="21">
        <f t="shared" si="23"/>
        <v>1.4009736247358402</v>
      </c>
      <c r="CM46" s="87">
        <f t="shared" si="59"/>
        <v>0.11709750834105748</v>
      </c>
      <c r="CN46" s="87">
        <f t="shared" si="59"/>
        <v>1.1792358987310791</v>
      </c>
      <c r="CO46" s="87">
        <f t="shared" si="59"/>
        <v>0.27188394659871662</v>
      </c>
      <c r="CP46" s="87">
        <f t="shared" si="59"/>
        <v>7.1143862874658907</v>
      </c>
      <c r="CQ46" s="87">
        <f t="shared" si="33"/>
        <v>-0.41401947306020648</v>
      </c>
      <c r="CR46" s="87">
        <f t="shared" si="33"/>
        <v>0.43932274017803863</v>
      </c>
      <c r="CS46" s="88">
        <f t="shared" si="60"/>
        <v>0.71336737789037818</v>
      </c>
      <c r="CT46" s="88">
        <f t="shared" si="60"/>
        <v>0.2993479048301807</v>
      </c>
      <c r="CU46" s="87">
        <f t="shared" si="60"/>
        <v>1.4009736247358402</v>
      </c>
      <c r="CV46" s="87">
        <f t="shared" si="35"/>
        <v>1.593255371791269</v>
      </c>
      <c r="CW46" s="21">
        <v>0.435</v>
      </c>
      <c r="CX46" s="7">
        <v>1.3984666666700001</v>
      </c>
      <c r="CY46" s="7"/>
      <c r="CZ46" s="110">
        <f t="shared" si="36"/>
        <v>-0.24176325973863366</v>
      </c>
      <c r="DA46" s="73">
        <f t="shared" si="37"/>
        <v>1.0100870403775757</v>
      </c>
      <c r="DB46" s="88">
        <f t="shared" si="38"/>
        <v>6.7624937698058107E-3</v>
      </c>
      <c r="DC46" s="88">
        <f t="shared" si="39"/>
        <v>-0.36236074740481516</v>
      </c>
      <c r="DD46" s="88">
        <f t="shared" si="40"/>
        <v>0.10625378320301704</v>
      </c>
      <c r="DE46" s="88">
        <f t="shared" si="41"/>
        <v>0.22396976136004074</v>
      </c>
      <c r="DF46" s="88">
        <f t="shared" si="42"/>
        <v>4.7845730002122999E-2</v>
      </c>
      <c r="DG46" s="88">
        <f t="shared" si="43"/>
        <v>0.15409951320514934</v>
      </c>
      <c r="DH46" s="88">
        <f t="shared" si="44"/>
        <v>0.42443424303621169</v>
      </c>
      <c r="DI46" s="88">
        <f t="shared" si="45"/>
        <v>0.90383325717454144</v>
      </c>
      <c r="DJ46" s="88">
        <f t="shared" si="46"/>
        <v>-0.14631578947368434</v>
      </c>
      <c r="DK46" s="89">
        <v>-1.8819213838945048</v>
      </c>
      <c r="DL46" s="87">
        <f t="shared" si="48"/>
        <v>2.5347753406924181</v>
      </c>
      <c r="DM46" s="88">
        <f t="shared" si="47"/>
        <v>-0.60122030074887212</v>
      </c>
      <c r="DN46" s="88">
        <f t="shared" si="49"/>
        <v>14.204555135107775</v>
      </c>
      <c r="DO46" s="88"/>
      <c r="DP46" s="88"/>
      <c r="DQ46" s="61">
        <v>231023.5</v>
      </c>
      <c r="DR46" s="21">
        <f>LN(DQ46/AI46/M47)</f>
        <v>0.52197584185205625</v>
      </c>
      <c r="DS46" s="61"/>
      <c r="DT46" s="61">
        <v>12700000</v>
      </c>
      <c r="DU46" s="40">
        <v>12700000</v>
      </c>
      <c r="DV46" s="20">
        <f>LN(DT46/AI46/M47)</f>
        <v>4.5288136773495218</v>
      </c>
      <c r="DW46" s="44">
        <f t="shared" si="50"/>
        <v>18.084382639251828</v>
      </c>
      <c r="DX46" s="61"/>
      <c r="DY46" s="40"/>
      <c r="DZ46" s="44"/>
      <c r="EA46" s="61">
        <v>1051467</v>
      </c>
      <c r="EB46" s="87">
        <f t="shared" si="51"/>
        <v>0.31346660827428757</v>
      </c>
      <c r="EF46" s="28">
        <v>3354319</v>
      </c>
      <c r="EG46" s="98">
        <v>3536.308</v>
      </c>
      <c r="EH46" s="74">
        <f t="shared" si="52"/>
        <v>3536308</v>
      </c>
      <c r="EI46" s="28">
        <v>19000</v>
      </c>
      <c r="EJ46" s="68">
        <f t="shared" si="53"/>
        <v>5.6643390208265818E-3</v>
      </c>
      <c r="EK46" s="21">
        <f t="shared" si="54"/>
        <v>2.5347753406924181</v>
      </c>
      <c r="EN46" s="100"/>
      <c r="EO46" s="87"/>
      <c r="EP46" s="99"/>
      <c r="EQ46" s="87"/>
      <c r="ER46" s="87"/>
      <c r="ES46" s="87"/>
      <c r="ET46" s="87"/>
      <c r="EU46" s="87"/>
      <c r="EV46" s="87"/>
      <c r="EW46" s="87"/>
      <c r="EX46" s="87"/>
      <c r="EY46" s="87"/>
      <c r="EZ46" s="101"/>
      <c r="FA46" s="87"/>
      <c r="FB46" s="87"/>
    </row>
    <row r="47" spans="1:158" x14ac:dyDescent="0.35">
      <c r="A47" s="22">
        <v>33420</v>
      </c>
      <c r="B47" s="43">
        <v>52.789000000000001</v>
      </c>
      <c r="C47" s="40">
        <v>6218.4</v>
      </c>
      <c r="D47" s="40">
        <v>947.5</v>
      </c>
      <c r="E47" s="40">
        <v>1159.8</v>
      </c>
      <c r="F47" s="43">
        <v>89.471999999999994</v>
      </c>
      <c r="G47" s="40">
        <v>484.3</v>
      </c>
      <c r="H47" s="40">
        <v>377.12895000000003</v>
      </c>
      <c r="I47" s="40">
        <v>2480.9</v>
      </c>
      <c r="J47" s="40">
        <v>4069.1743200000001</v>
      </c>
      <c r="K47" s="40">
        <v>1024.4000000000001</v>
      </c>
      <c r="L47" s="40">
        <v>1412.2927500000003</v>
      </c>
      <c r="M47" s="21">
        <v>190946</v>
      </c>
      <c r="N47" s="21">
        <f>M47/M$51</f>
        <v>0.99025027745221084</v>
      </c>
      <c r="O47" s="21">
        <v>5.6433330000000002</v>
      </c>
      <c r="P47" s="59"/>
      <c r="R47" s="40">
        <f>I48+K48</f>
        <v>3539.6000000000004</v>
      </c>
      <c r="S47" s="40">
        <f>D48+G48</f>
        <v>1456.3</v>
      </c>
      <c r="T47" s="40">
        <f t="shared" si="0"/>
        <v>4995.9000000000005</v>
      </c>
      <c r="U47" s="21">
        <f t="shared" si="1"/>
        <v>0.70850097079605279</v>
      </c>
      <c r="V47" s="21">
        <f t="shared" si="2"/>
        <v>0.29149902920394721</v>
      </c>
      <c r="W47" s="87">
        <f t="shared" si="24"/>
        <v>0.41143067013221829</v>
      </c>
      <c r="Y47" s="21">
        <f>K48/R47</f>
        <v>0.28836591705277431</v>
      </c>
      <c r="Z47" s="21">
        <f t="shared" si="3"/>
        <v>0.71163408294722563</v>
      </c>
      <c r="AA47" s="21">
        <f t="shared" si="25"/>
        <v>0.29030454583703103</v>
      </c>
      <c r="AB47" s="21">
        <f t="shared" si="25"/>
        <v>0.70969545416296897</v>
      </c>
      <c r="AD47" s="42">
        <f>100*(((L48)-(L47))/L47)</f>
        <v>-0.85934732724502716</v>
      </c>
      <c r="AE47" s="42">
        <f>100*((J48-J47)/J47)</f>
        <v>0.62572497508536173</v>
      </c>
      <c r="AG47" s="21">
        <f t="shared" si="4"/>
        <v>0.19460173482218415</v>
      </c>
      <c r="AH47" s="21">
        <f t="shared" si="5"/>
        <v>4892.3233121152798</v>
      </c>
      <c r="AI47" s="42">
        <f t="shared" si="6"/>
        <v>0.72350083471273974</v>
      </c>
      <c r="AJ47" s="43">
        <f t="shared" si="26"/>
        <v>0.77934912664854306</v>
      </c>
      <c r="AK47" s="43">
        <f t="shared" si="7"/>
        <v>6905.1751709223436</v>
      </c>
      <c r="AL47" s="60"/>
      <c r="AN47" s="21">
        <f>D48/S47</f>
        <v>0.67211426217125592</v>
      </c>
      <c r="AO47" s="21">
        <f t="shared" si="8"/>
        <v>0.32788573782874408</v>
      </c>
      <c r="AP47" s="21">
        <f t="shared" si="27"/>
        <v>0.66693434857410394</v>
      </c>
      <c r="AQ47" s="21">
        <f t="shared" si="27"/>
        <v>0.333065651425896</v>
      </c>
      <c r="AS47" s="43">
        <f>100*(((E48)-(E47))/E47)</f>
        <v>3.552336609760308</v>
      </c>
      <c r="AT47" s="43">
        <f>100*(((H48)-(H47))/H47)</f>
        <v>-1.6329852163298648</v>
      </c>
      <c r="AV47" s="21">
        <f t="shared" si="9"/>
        <v>1.8252840179006675</v>
      </c>
      <c r="AW47" s="21">
        <f t="shared" si="10"/>
        <v>1493.9500334725508</v>
      </c>
      <c r="AX47" s="21">
        <f t="shared" si="11"/>
        <v>0.97479833151779727</v>
      </c>
      <c r="AY47" s="21">
        <f t="shared" si="28"/>
        <v>-0.11216782907875339</v>
      </c>
      <c r="AZ47" s="21">
        <f t="shared" si="12"/>
        <v>1.347335462169623</v>
      </c>
      <c r="BB47" s="21">
        <f>LN(B48/AI47)</f>
        <v>4.3022318208245132</v>
      </c>
      <c r="BD47" s="21">
        <f>100*LN(F48/N48)</f>
        <v>449.96228114199511</v>
      </c>
      <c r="BE47" s="21">
        <f t="shared" si="13"/>
        <v>4.4996228114199512</v>
      </c>
      <c r="BF47" s="21">
        <f>(S47/AI47)/M48</f>
        <v>1.0511140429390869E-2</v>
      </c>
      <c r="BG47" s="21">
        <f>(C48/AI47)/M48</f>
        <v>4.532212050969861E-2</v>
      </c>
      <c r="BH47" s="40">
        <f t="shared" si="14"/>
        <v>1456.3</v>
      </c>
      <c r="BI47" s="40">
        <f>C48</f>
        <v>6279.3</v>
      </c>
      <c r="BK47" s="21">
        <f>LN(AH47/M48)</f>
        <v>-3.6672048370942369</v>
      </c>
      <c r="BL47" s="57">
        <f>LN(AH47/N48)</f>
        <v>8.5023386697440415</v>
      </c>
      <c r="BM47" s="21">
        <f>LN((S47/AI47)/M48)</f>
        <v>-4.5553195909988977</v>
      </c>
      <c r="BN47" s="21">
        <f>LN((C48/AI47)/M48)</f>
        <v>-3.0939600542060219</v>
      </c>
      <c r="BO47" s="44">
        <f>LN((C48/AI47)/N48)</f>
        <v>9.075583452632257</v>
      </c>
      <c r="BP47" s="21">
        <f t="shared" si="58"/>
        <v>6.7043384827174464</v>
      </c>
      <c r="BQ47" s="21">
        <f t="shared" si="16"/>
        <v>0.29812891034890182</v>
      </c>
      <c r="BR47" s="21">
        <f t="shared" si="17"/>
        <v>4.3022318208245132</v>
      </c>
      <c r="BS47" s="61">
        <f t="shared" si="18"/>
        <v>0.77934912664854306</v>
      </c>
      <c r="BT47" s="21">
        <f t="shared" si="19"/>
        <v>-0.11216782907875339</v>
      </c>
      <c r="BU47" s="21">
        <f>O48/4</f>
        <v>1.20416675</v>
      </c>
      <c r="BV47" s="21">
        <f t="shared" si="20"/>
        <v>1.1969743436644094</v>
      </c>
      <c r="BW47" s="21">
        <f>LN(AW47/M48)</f>
        <v>-4.8534485013477999</v>
      </c>
      <c r="BX47" s="21">
        <f>LN(AW47/N48)</f>
        <v>7.316095005490479</v>
      </c>
      <c r="BY47" s="21">
        <f>LN(AK47/M48)</f>
        <v>-3.3226009874550972</v>
      </c>
      <c r="CA47" s="21">
        <f t="shared" si="29"/>
        <v>-9.3735083225521265E-2</v>
      </c>
      <c r="CB47" s="21">
        <f t="shared" si="55"/>
        <v>0.62916101183150275</v>
      </c>
      <c r="CC47" s="21">
        <f t="shared" si="55"/>
        <v>-9.2909804273411112E-2</v>
      </c>
      <c r="CD47" s="21">
        <f t="shared" si="21"/>
        <v>6.7043384827174464</v>
      </c>
      <c r="CE47" s="21">
        <f t="shared" si="56"/>
        <v>-0.89151695572730616</v>
      </c>
      <c r="CF47" s="21">
        <f t="shared" si="56"/>
        <v>0.4481914687198163</v>
      </c>
      <c r="CG47" s="61">
        <f t="shared" si="57"/>
        <v>0.77934912664854306</v>
      </c>
      <c r="CH47" s="61">
        <f t="shared" si="57"/>
        <v>-0.11216782907875339</v>
      </c>
      <c r="CI47" s="21">
        <f t="shared" si="23"/>
        <v>1.1969743436644094</v>
      </c>
      <c r="CM47" s="87">
        <f t="shared" si="59"/>
        <v>-9.3735083225521265E-2</v>
      </c>
      <c r="CN47" s="87">
        <f t="shared" si="59"/>
        <v>0.62916101183150275</v>
      </c>
      <c r="CO47" s="87">
        <f t="shared" si="59"/>
        <v>-9.2909804273411112E-2</v>
      </c>
      <c r="CP47" s="87">
        <f t="shared" si="59"/>
        <v>6.7043384827174464</v>
      </c>
      <c r="CQ47" s="87">
        <f t="shared" si="33"/>
        <v>-0.89151695572730616</v>
      </c>
      <c r="CR47" s="87">
        <f t="shared" si="33"/>
        <v>0.4481914687198163</v>
      </c>
      <c r="CS47" s="88">
        <f t="shared" si="60"/>
        <v>0.77934912664854306</v>
      </c>
      <c r="CT47" s="88">
        <f t="shared" si="60"/>
        <v>-0.11216782907875339</v>
      </c>
      <c r="CU47" s="87">
        <f t="shared" si="60"/>
        <v>1.1969743436644094</v>
      </c>
      <c r="CV47" s="87">
        <f t="shared" si="35"/>
        <v>1.5206779675588145</v>
      </c>
      <c r="CW47" s="21">
        <v>0.51249999999999996</v>
      </c>
      <c r="CX47" s="7">
        <v>1.4523666666699999</v>
      </c>
      <c r="CY47" s="7"/>
      <c r="CZ47" s="110">
        <f t="shared" si="36"/>
        <v>-0.4525958513052124</v>
      </c>
      <c r="DA47" s="73">
        <f t="shared" si="37"/>
        <v>0.46001215347799929</v>
      </c>
      <c r="DB47" s="88">
        <f t="shared" si="38"/>
        <v>-0.35803125710232192</v>
      </c>
      <c r="DC47" s="88">
        <f t="shared" si="39"/>
        <v>-0.77240855215325954</v>
      </c>
      <c r="DD47" s="88">
        <f t="shared" si="40"/>
        <v>-0.37124369946408264</v>
      </c>
      <c r="DE47" s="88">
        <f t="shared" si="41"/>
        <v>0.23283848990181841</v>
      </c>
      <c r="DF47" s="88">
        <f t="shared" si="42"/>
        <v>0.11382747876028787</v>
      </c>
      <c r="DG47" s="88">
        <f t="shared" si="43"/>
        <v>-0.25741622070378478</v>
      </c>
      <c r="DH47" s="88">
        <f t="shared" si="44"/>
        <v>0.22043496196478085</v>
      </c>
      <c r="DI47" s="88">
        <f t="shared" si="45"/>
        <v>0.83125585294208693</v>
      </c>
      <c r="DJ47" s="88">
        <f t="shared" si="46"/>
        <v>-6.8815789473684386E-2</v>
      </c>
      <c r="DK47" s="89">
        <v>-1.9662317804806762</v>
      </c>
      <c r="DL47" s="87">
        <f t="shared" si="48"/>
        <v>3.3256892714342761</v>
      </c>
      <c r="DM47" s="88">
        <f t="shared" si="47"/>
        <v>-0.54732030074887228</v>
      </c>
      <c r="DN47" s="88">
        <f t="shared" si="49"/>
        <v>13.022019093810986</v>
      </c>
      <c r="DO47" s="88"/>
      <c r="DP47" s="88"/>
      <c r="DQ47" s="61">
        <v>234187.6</v>
      </c>
      <c r="DR47" s="21">
        <f>LN(DQ47/AI47/M48)</f>
        <v>0.52490394005679286</v>
      </c>
      <c r="DS47" s="61"/>
      <c r="DT47" s="61">
        <v>15200000</v>
      </c>
      <c r="DU47" s="40">
        <v>15200000</v>
      </c>
      <c r="DV47" s="20">
        <f>LN(DT47/AI47/M48)</f>
        <v>4.6978321433290722</v>
      </c>
      <c r="DW47" s="44">
        <f t="shared" si="50"/>
        <v>16.901846597955039</v>
      </c>
      <c r="DX47" s="61"/>
      <c r="DY47" s="40"/>
      <c r="DZ47" s="44"/>
      <c r="EA47" s="61">
        <v>1071876</v>
      </c>
      <c r="EB47" s="87">
        <f t="shared" si="51"/>
        <v>0.30310595117846068</v>
      </c>
      <c r="EF47" s="28">
        <v>3536308</v>
      </c>
      <c r="EG47" s="98">
        <v>3998.4810000000002</v>
      </c>
      <c r="EH47" s="74">
        <f t="shared" si="52"/>
        <v>3998481</v>
      </c>
      <c r="EI47" s="28">
        <v>48000</v>
      </c>
      <c r="EJ47" s="68">
        <f t="shared" si="53"/>
        <v>1.3573478328245164E-2</v>
      </c>
      <c r="EK47" s="21">
        <f t="shared" si="54"/>
        <v>3.3256892714342761</v>
      </c>
      <c r="EN47" s="100"/>
      <c r="EO47" s="87"/>
      <c r="EP47" s="99"/>
      <c r="EQ47" s="87"/>
      <c r="ER47" s="87"/>
      <c r="ES47" s="87"/>
      <c r="ET47" s="87"/>
      <c r="EU47" s="87"/>
      <c r="EV47" s="87"/>
      <c r="EW47" s="87"/>
      <c r="EX47" s="87"/>
      <c r="EY47" s="87"/>
      <c r="EZ47" s="101"/>
      <c r="FA47" s="87"/>
      <c r="FB47" s="87"/>
    </row>
    <row r="48" spans="1:158" x14ac:dyDescent="0.35">
      <c r="A48" s="22">
        <v>33512</v>
      </c>
      <c r="B48" s="43">
        <v>53.441000000000003</v>
      </c>
      <c r="C48" s="40">
        <v>6279.3</v>
      </c>
      <c r="D48" s="40">
        <v>978.8</v>
      </c>
      <c r="E48" s="40">
        <v>1201</v>
      </c>
      <c r="F48" s="43">
        <v>89.363</v>
      </c>
      <c r="G48" s="40">
        <v>477.5</v>
      </c>
      <c r="H48" s="40">
        <v>370.97048999999998</v>
      </c>
      <c r="I48" s="40">
        <v>2518.9</v>
      </c>
      <c r="J48" s="40">
        <v>4094.63616</v>
      </c>
      <c r="K48" s="40">
        <v>1020.7</v>
      </c>
      <c r="L48" s="40">
        <v>1400.15625</v>
      </c>
      <c r="M48" s="21">
        <v>191497</v>
      </c>
      <c r="N48" s="21">
        <f>M48/M$51</f>
        <v>0.99310777592233412</v>
      </c>
      <c r="O48" s="21">
        <v>4.8166669999999998</v>
      </c>
      <c r="P48" s="59"/>
      <c r="R48" s="40">
        <f>I49+K49</f>
        <v>3621.5</v>
      </c>
      <c r="S48" s="40">
        <f>D49+G49</f>
        <v>1453</v>
      </c>
      <c r="T48" s="40">
        <f t="shared" si="0"/>
        <v>5074.5</v>
      </c>
      <c r="U48" s="21">
        <f t="shared" si="1"/>
        <v>0.71366637107104147</v>
      </c>
      <c r="V48" s="21">
        <f t="shared" si="2"/>
        <v>0.28633362892895853</v>
      </c>
      <c r="W48" s="87">
        <f t="shared" si="24"/>
        <v>0.40121496617423719</v>
      </c>
      <c r="Y48" s="21">
        <f>K49/R48</f>
        <v>0.28653872704680383</v>
      </c>
      <c r="Z48" s="21">
        <f t="shared" si="3"/>
        <v>0.71346127295319617</v>
      </c>
      <c r="AA48" s="21">
        <f t="shared" si="25"/>
        <v>0.2874523220497891</v>
      </c>
      <c r="AB48" s="21">
        <f t="shared" si="25"/>
        <v>0.7125476779502109</v>
      </c>
      <c r="AD48" s="42">
        <f>100*(((L49)-(L48))/L48)</f>
        <v>1.4881553398058172</v>
      </c>
      <c r="AE48" s="42">
        <f>100*((J49-J48)/J48)</f>
        <v>1.6495648785556511</v>
      </c>
      <c r="AG48" s="21">
        <f t="shared" si="4"/>
        <v>1.603167331841026</v>
      </c>
      <c r="AH48" s="21">
        <f t="shared" si="5"/>
        <v>4970.7554412231548</v>
      </c>
      <c r="AI48" s="42">
        <f t="shared" si="6"/>
        <v>0.7285612906976684</v>
      </c>
      <c r="AJ48" s="43">
        <f t="shared" si="26"/>
        <v>0.69700550458163812</v>
      </c>
      <c r="AK48" s="43">
        <f t="shared" si="7"/>
        <v>6965.0969174339089</v>
      </c>
      <c r="AL48" s="60"/>
      <c r="AN48" s="21">
        <f>D49/S48</f>
        <v>0.65849965588437709</v>
      </c>
      <c r="AO48" s="21">
        <f t="shared" si="8"/>
        <v>0.34150034411562291</v>
      </c>
      <c r="AP48" s="21">
        <f t="shared" si="27"/>
        <v>0.66530695902781645</v>
      </c>
      <c r="AQ48" s="21">
        <f t="shared" si="27"/>
        <v>0.3346930409721835</v>
      </c>
      <c r="AS48" s="43">
        <f>100*(((E49)-(E48))/E48)</f>
        <v>-1.8401332223147302</v>
      </c>
      <c r="AT48" s="43">
        <f>100*(((H49)-(H48))/H48)</f>
        <v>3.9241099743540313</v>
      </c>
      <c r="AV48" s="21">
        <f t="shared" si="9"/>
        <v>8.9118862081557726E-2</v>
      </c>
      <c r="AW48" s="21">
        <f t="shared" si="10"/>
        <v>1495.2814247424485</v>
      </c>
      <c r="AX48" s="21">
        <f t="shared" si="11"/>
        <v>0.97172343343345469</v>
      </c>
      <c r="AY48" s="21">
        <f t="shared" si="28"/>
        <v>-0.31593796662631801</v>
      </c>
      <c r="AZ48" s="21">
        <f t="shared" si="12"/>
        <v>1.3337566047503497</v>
      </c>
      <c r="BB48" s="21">
        <f>LN(B49/AI48)</f>
        <v>4.3199904329813128</v>
      </c>
      <c r="BD48" s="21">
        <f>100*LN(F49/N49)</f>
        <v>449.20723169160499</v>
      </c>
      <c r="BE48" s="21">
        <f t="shared" si="13"/>
        <v>4.4920723169160501</v>
      </c>
      <c r="BF48" s="21">
        <f>(S48/AI48)/M49</f>
        <v>1.0389738510003769E-2</v>
      </c>
      <c r="BG48" s="21">
        <f>(C49/AI48)/M49</f>
        <v>4.5626182714819032E-2</v>
      </c>
      <c r="BH48" s="40">
        <f t="shared" si="14"/>
        <v>1453</v>
      </c>
      <c r="BI48" s="40">
        <f>C49</f>
        <v>6380.8</v>
      </c>
      <c r="BK48" s="21">
        <f>LN(AH48/M49)</f>
        <v>-3.6536787215909663</v>
      </c>
      <c r="BL48" s="57">
        <f>LN(AH48/N49)</f>
        <v>8.5158647852473131</v>
      </c>
      <c r="BM48" s="21">
        <f>LN((S48/AI48)/M49)</f>
        <v>-4.5669366416560644</v>
      </c>
      <c r="BN48" s="21">
        <f>LN((C49/AI48)/M49)</f>
        <v>-3.0872735448988826</v>
      </c>
      <c r="BO48" s="44">
        <f>LN((C49/AI48)/N49)</f>
        <v>9.0822699619393958</v>
      </c>
      <c r="BP48" s="21">
        <f t="shared" si="58"/>
        <v>5.9492890323273286</v>
      </c>
      <c r="BQ48" s="21">
        <f t="shared" si="16"/>
        <v>0.28799947563682243</v>
      </c>
      <c r="BR48" s="21">
        <f t="shared" si="17"/>
        <v>4.3199904329813128</v>
      </c>
      <c r="BS48" s="61">
        <f t="shared" si="18"/>
        <v>0.69700550458163812</v>
      </c>
      <c r="BT48" s="21">
        <f t="shared" si="19"/>
        <v>-0.31593796662631801</v>
      </c>
      <c r="BU48" s="21">
        <f>O49/4</f>
        <v>1.00583325</v>
      </c>
      <c r="BV48" s="21">
        <f t="shared" si="20"/>
        <v>1.0008084135910291</v>
      </c>
      <c r="BW48" s="21">
        <f>LN(AW48/M49)</f>
        <v>-4.8549361172928869</v>
      </c>
      <c r="BX48" s="21">
        <f>LN(AW48/N49)</f>
        <v>7.3146073895453929</v>
      </c>
      <c r="BY48" s="21">
        <f>LN(AK48/M49)</f>
        <v>-3.3163390283374743</v>
      </c>
      <c r="CA48" s="21">
        <f t="shared" si="29"/>
        <v>1.3526115503270653</v>
      </c>
      <c r="CB48" s="21">
        <f t="shared" si="55"/>
        <v>-1.1617050657166672</v>
      </c>
      <c r="CC48" s="21">
        <f t="shared" si="55"/>
        <v>0.66865093071393211</v>
      </c>
      <c r="CD48" s="21">
        <f t="shared" si="21"/>
        <v>5.9492890323273286</v>
      </c>
      <c r="CE48" s="21">
        <f t="shared" si="56"/>
        <v>-1.0129434712079388</v>
      </c>
      <c r="CF48" s="21">
        <f t="shared" si="56"/>
        <v>1.7758612156799636</v>
      </c>
      <c r="CG48" s="61">
        <f t="shared" si="57"/>
        <v>0.69700550458163812</v>
      </c>
      <c r="CH48" s="61">
        <f t="shared" si="57"/>
        <v>-0.31593796662631801</v>
      </c>
      <c r="CI48" s="21">
        <f t="shared" si="23"/>
        <v>1.0008084135910291</v>
      </c>
      <c r="CM48" s="87">
        <f t="shared" si="59"/>
        <v>1.3526115503270653</v>
      </c>
      <c r="CN48" s="87">
        <f t="shared" si="59"/>
        <v>-1.1617050657166672</v>
      </c>
      <c r="CO48" s="87">
        <f t="shared" si="59"/>
        <v>0.66865093071393211</v>
      </c>
      <c r="CP48" s="87">
        <f t="shared" si="59"/>
        <v>5.9492890323273286</v>
      </c>
      <c r="CQ48" s="87">
        <f t="shared" ref="CQ48:CR79" si="61">100*(BQ48-BQ47)</f>
        <v>-1.0129434712079388</v>
      </c>
      <c r="CR48" s="87">
        <f t="shared" si="61"/>
        <v>1.7758612156799636</v>
      </c>
      <c r="CS48" s="88">
        <f t="shared" si="60"/>
        <v>0.69700550458163812</v>
      </c>
      <c r="CT48" s="88">
        <f t="shared" si="60"/>
        <v>-0.31593796662631801</v>
      </c>
      <c r="CU48" s="87">
        <f t="shared" si="60"/>
        <v>1.0008084135910291</v>
      </c>
      <c r="CV48" s="87">
        <f t="shared" si="35"/>
        <v>-0.14876159450869508</v>
      </c>
      <c r="CW48" s="21">
        <v>0.47499999999999998</v>
      </c>
      <c r="CX48" s="7">
        <v>1.3078666666700001</v>
      </c>
      <c r="CY48" s="7"/>
      <c r="CZ48" s="110">
        <f t="shared" si="36"/>
        <v>0.99375078224737412</v>
      </c>
      <c r="DA48" s="73">
        <f t="shared" si="37"/>
        <v>-1.3308539240701707</v>
      </c>
      <c r="DB48" s="88">
        <f t="shared" si="38"/>
        <v>0.4035294778850213</v>
      </c>
      <c r="DC48" s="88">
        <f t="shared" si="39"/>
        <v>-1.5274580025433773</v>
      </c>
      <c r="DD48" s="88">
        <f t="shared" si="40"/>
        <v>-0.4926702149447153</v>
      </c>
      <c r="DE48" s="88">
        <f t="shared" si="41"/>
        <v>1.5605082368619656</v>
      </c>
      <c r="DF48" s="88">
        <f t="shared" si="42"/>
        <v>3.1483856693382939E-2</v>
      </c>
      <c r="DG48" s="88">
        <f t="shared" si="43"/>
        <v>-0.46118635825134935</v>
      </c>
      <c r="DH48" s="88">
        <f t="shared" si="44"/>
        <v>2.4269031891400616E-2</v>
      </c>
      <c r="DI48" s="88">
        <f t="shared" si="45"/>
        <v>-0.83818370912542262</v>
      </c>
      <c r="DJ48" s="88">
        <f t="shared" si="46"/>
        <v>-0.10631578947368436</v>
      </c>
      <c r="DK48" s="89">
        <v>8.9188387499601482</v>
      </c>
      <c r="DL48" s="87">
        <f t="shared" si="48"/>
        <v>3.1187783170143342</v>
      </c>
      <c r="DM48" s="88">
        <f t="shared" si="47"/>
        <v>-0.69182030074887213</v>
      </c>
      <c r="DN48" s="88">
        <f t="shared" si="49"/>
        <v>0.31465566071956363</v>
      </c>
      <c r="DO48" s="88"/>
      <c r="DP48" s="88"/>
      <c r="DQ48" s="61">
        <v>238250.2</v>
      </c>
      <c r="DR48" s="21">
        <f>LN(DQ48/AI48/M49)</f>
        <v>0.53275435574410379</v>
      </c>
      <c r="DS48" s="61"/>
      <c r="DT48" s="61">
        <v>16000000</v>
      </c>
      <c r="DU48" s="40">
        <v>16000000</v>
      </c>
      <c r="DV48" s="20">
        <f>LN(DT48/AI48/M49)</f>
        <v>4.7397769749777083</v>
      </c>
      <c r="DW48" s="44">
        <f t="shared" si="50"/>
        <v>4.1944831648636161</v>
      </c>
      <c r="DX48" s="61"/>
      <c r="DY48" s="40"/>
      <c r="DZ48" s="44"/>
      <c r="EA48" s="61">
        <v>1086935</v>
      </c>
      <c r="EB48" s="87">
        <f t="shared" si="51"/>
        <v>0.27183698009319041</v>
      </c>
      <c r="EF48" s="28">
        <v>3998481</v>
      </c>
      <c r="EG48" s="98">
        <v>3908.3530000000001</v>
      </c>
      <c r="EH48" s="74">
        <f t="shared" si="52"/>
        <v>3908353</v>
      </c>
      <c r="EI48" s="28">
        <v>46000</v>
      </c>
      <c r="EJ48" s="68">
        <f t="shared" si="53"/>
        <v>1.1504368784045741E-2</v>
      </c>
      <c r="EK48" s="21">
        <f t="shared" si="54"/>
        <v>3.1187783170143342</v>
      </c>
      <c r="EN48" s="100"/>
      <c r="EO48" s="87"/>
      <c r="EP48" s="99"/>
      <c r="EQ48" s="87"/>
      <c r="ER48" s="87"/>
      <c r="ES48" s="87"/>
      <c r="ET48" s="87"/>
      <c r="EU48" s="87"/>
      <c r="EV48" s="87"/>
      <c r="EW48" s="87"/>
      <c r="EX48" s="87"/>
      <c r="EY48" s="87"/>
      <c r="EZ48" s="101"/>
      <c r="FA48" s="87"/>
      <c r="FB48" s="87"/>
    </row>
    <row r="49" spans="1:158" x14ac:dyDescent="0.35">
      <c r="A49" s="22">
        <v>33604</v>
      </c>
      <c r="B49" s="43">
        <v>54.779000000000003</v>
      </c>
      <c r="C49" s="40">
        <v>6380.8</v>
      </c>
      <c r="D49" s="40">
        <v>956.8</v>
      </c>
      <c r="E49" s="40">
        <v>1178.9000000000001</v>
      </c>
      <c r="F49" s="43">
        <v>88.902000000000001</v>
      </c>
      <c r="G49" s="40">
        <v>496.2</v>
      </c>
      <c r="H49" s="40">
        <v>385.52778000000001</v>
      </c>
      <c r="I49" s="40">
        <v>2583.8000000000002</v>
      </c>
      <c r="J49" s="40">
        <v>4162.1798399999998</v>
      </c>
      <c r="K49" s="40">
        <v>1037.7</v>
      </c>
      <c r="L49" s="40">
        <v>1420.9927499999999</v>
      </c>
      <c r="M49" s="21">
        <v>191953</v>
      </c>
      <c r="N49" s="21">
        <f>M49/M$51</f>
        <v>0.99547260224243617</v>
      </c>
      <c r="O49" s="21">
        <v>4.023333</v>
      </c>
      <c r="P49" s="59"/>
      <c r="R49" s="40">
        <f>I50+K50</f>
        <v>3672.3999999999996</v>
      </c>
      <c r="S49" s="40">
        <f>D50+G50</f>
        <v>1514.1</v>
      </c>
      <c r="T49" s="40">
        <f t="shared" si="0"/>
        <v>5186.5</v>
      </c>
      <c r="U49" s="21">
        <f t="shared" si="1"/>
        <v>0.70806902535428506</v>
      </c>
      <c r="V49" s="21">
        <f t="shared" si="2"/>
        <v>0.29193097464571482</v>
      </c>
      <c r="W49" s="87">
        <f t="shared" si="24"/>
        <v>0.41229168935845772</v>
      </c>
      <c r="Y49" s="21">
        <f>K50/R49</f>
        <v>0.28515412264459211</v>
      </c>
      <c r="Z49" s="21">
        <f t="shared" si="3"/>
        <v>0.71484587735540783</v>
      </c>
      <c r="AA49" s="21">
        <f t="shared" si="25"/>
        <v>0.285846424845698</v>
      </c>
      <c r="AB49" s="21">
        <f t="shared" si="25"/>
        <v>0.714153575154302</v>
      </c>
      <c r="AD49" s="42">
        <f>100*(((L50)-(L49))/L49)</f>
        <v>0.42092051490060545</v>
      </c>
      <c r="AE49" s="42">
        <f>100*((J50-J49)/J49)</f>
        <v>0.78743930488115665</v>
      </c>
      <c r="AG49" s="21">
        <f t="shared" si="4"/>
        <v>0.68267121912644491</v>
      </c>
      <c r="AH49" s="21">
        <f t="shared" si="5"/>
        <v>5004.6893579935468</v>
      </c>
      <c r="AI49" s="42">
        <f t="shared" si="6"/>
        <v>0.7337917975137459</v>
      </c>
      <c r="AJ49" s="43">
        <f t="shared" si="26"/>
        <v>0.71535789319086551</v>
      </c>
      <c r="AK49" s="43">
        <f t="shared" si="7"/>
        <v>7068.0811881150021</v>
      </c>
      <c r="AL49" s="60"/>
      <c r="AN49" s="21">
        <f>D50/S49</f>
        <v>0.6691103625916387</v>
      </c>
      <c r="AO49" s="21">
        <f t="shared" si="8"/>
        <v>0.3308896374083613</v>
      </c>
      <c r="AP49" s="21">
        <f t="shared" si="27"/>
        <v>0.66380500923800789</v>
      </c>
      <c r="AQ49" s="21">
        <f t="shared" si="27"/>
        <v>0.33619499076199211</v>
      </c>
      <c r="AS49" s="43">
        <f>100*(((E50)-(E49))/E49)</f>
        <v>5.6662990923742429</v>
      </c>
      <c r="AT49" s="43">
        <f>100*(((H50)-(H49))/H49)</f>
        <v>0.6978718887650468</v>
      </c>
      <c r="AV49" s="21">
        <f t="shared" si="9"/>
        <v>3.9959387545552185</v>
      </c>
      <c r="AW49" s="21">
        <f t="shared" si="10"/>
        <v>1555.0319546833973</v>
      </c>
      <c r="AX49" s="21">
        <f t="shared" si="11"/>
        <v>0.9736777404733582</v>
      </c>
      <c r="AY49" s="21">
        <f t="shared" si="28"/>
        <v>0.20091564902194117</v>
      </c>
      <c r="AZ49" s="21">
        <f t="shared" si="12"/>
        <v>1.3269128161045145</v>
      </c>
      <c r="BB49" s="21">
        <f>LN(B50/AI49)</f>
        <v>4.3214525827849037</v>
      </c>
      <c r="BD49" s="21">
        <f>100*LN(F50/N50)</f>
        <v>449.43627016521776</v>
      </c>
      <c r="BE49" s="21">
        <f t="shared" si="13"/>
        <v>4.4943627016521779</v>
      </c>
      <c r="BF49" s="21">
        <f>(S49/AI49)/M50</f>
        <v>1.0727054441921948E-2</v>
      </c>
      <c r="BG49" s="21">
        <f>(C50/AI49)/M50</f>
        <v>4.5996470215500872E-2</v>
      </c>
      <c r="BH49" s="40">
        <f t="shared" si="14"/>
        <v>1514.1</v>
      </c>
      <c r="BI49" s="40">
        <f>C50</f>
        <v>6492.3</v>
      </c>
      <c r="BK49" s="21">
        <f>LN(AH49/M50)</f>
        <v>-3.6489620799010551</v>
      </c>
      <c r="BL49" s="57">
        <f>LN(AH49/N50)</f>
        <v>8.5205814269372233</v>
      </c>
      <c r="BM49" s="21">
        <f>LN((S49/AI49)/M50)</f>
        <v>-4.5349862761562738</v>
      </c>
      <c r="BN49" s="21">
        <f>LN((C50/AI49)/M50)</f>
        <v>-3.0791906198829135</v>
      </c>
      <c r="BO49" s="44">
        <f>LN((C50/AI49)/N50)</f>
        <v>9.0903528869553654</v>
      </c>
      <c r="BP49" s="21">
        <f t="shared" si="58"/>
        <v>6.1783275059401035</v>
      </c>
      <c r="BQ49" s="21">
        <f t="shared" si="16"/>
        <v>0.28285505319513315</v>
      </c>
      <c r="BR49" s="21">
        <f t="shared" si="17"/>
        <v>4.3214525827849037</v>
      </c>
      <c r="BS49" s="61">
        <f t="shared" si="18"/>
        <v>0.71535789319086551</v>
      </c>
      <c r="BT49" s="21">
        <f t="shared" si="19"/>
        <v>0.20091564902194117</v>
      </c>
      <c r="BU49" s="21">
        <f>O50/4</f>
        <v>0.9425</v>
      </c>
      <c r="BV49" s="21">
        <f t="shared" si="20"/>
        <v>0.93808618057519932</v>
      </c>
      <c r="BW49" s="21">
        <f>LN(AW49/M50)</f>
        <v>-4.8178413293514071</v>
      </c>
      <c r="BX49" s="21">
        <f>LN(AW49/N50)</f>
        <v>7.3517021774868718</v>
      </c>
      <c r="BY49" s="21">
        <f>LN(AK49/M50)</f>
        <v>-3.3037483832987173</v>
      </c>
      <c r="CA49" s="21">
        <f t="shared" si="29"/>
        <v>0.47166416899111496</v>
      </c>
      <c r="CB49" s="21">
        <f t="shared" si="55"/>
        <v>3.1950365499790578</v>
      </c>
      <c r="CC49" s="21">
        <f t="shared" si="55"/>
        <v>0.8082925015969078</v>
      </c>
      <c r="CD49" s="21">
        <f t="shared" si="21"/>
        <v>6.1783275059401035</v>
      </c>
      <c r="CE49" s="21">
        <f t="shared" si="56"/>
        <v>-0.51444224416892781</v>
      </c>
      <c r="CF49" s="21">
        <f t="shared" si="56"/>
        <v>0.14621498035909397</v>
      </c>
      <c r="CG49" s="61">
        <f t="shared" si="57"/>
        <v>0.71535789319086551</v>
      </c>
      <c r="CH49" s="61">
        <f t="shared" si="57"/>
        <v>0.20091564902194117</v>
      </c>
      <c r="CI49" s="21">
        <f t="shared" si="23"/>
        <v>0.93808618057519932</v>
      </c>
      <c r="CM49" s="87">
        <f t="shared" si="59"/>
        <v>0.47166416899111496</v>
      </c>
      <c r="CN49" s="87">
        <f t="shared" si="59"/>
        <v>3.1950365499790578</v>
      </c>
      <c r="CO49" s="87">
        <f t="shared" si="59"/>
        <v>0.8082925015969078</v>
      </c>
      <c r="CP49" s="87">
        <f t="shared" si="59"/>
        <v>6.1783275059401035</v>
      </c>
      <c r="CQ49" s="87">
        <f t="shared" si="61"/>
        <v>-0.51444224416892781</v>
      </c>
      <c r="CR49" s="87">
        <f t="shared" si="61"/>
        <v>0.14621498035909397</v>
      </c>
      <c r="CS49" s="88">
        <f t="shared" si="60"/>
        <v>0.71535789319086551</v>
      </c>
      <c r="CT49" s="88">
        <f t="shared" si="60"/>
        <v>0.20091564902194117</v>
      </c>
      <c r="CU49" s="87">
        <f t="shared" si="60"/>
        <v>0.93808618057519932</v>
      </c>
      <c r="CV49" s="87">
        <f t="shared" si="35"/>
        <v>3.7094787941479801</v>
      </c>
      <c r="CW49" s="21">
        <v>0.4375</v>
      </c>
      <c r="CX49" s="7">
        <v>1.2383</v>
      </c>
      <c r="CY49" s="7"/>
      <c r="CZ49" s="110">
        <f t="shared" si="36"/>
        <v>0.11280340091142382</v>
      </c>
      <c r="DA49" s="73">
        <f t="shared" si="37"/>
        <v>3.0258876916255542</v>
      </c>
      <c r="DB49" s="88">
        <f t="shared" si="38"/>
        <v>0.54317104876799704</v>
      </c>
      <c r="DC49" s="88">
        <f t="shared" si="39"/>
        <v>-1.2984195289306024</v>
      </c>
      <c r="DD49" s="88">
        <f t="shared" si="40"/>
        <v>5.8310120942957067E-3</v>
      </c>
      <c r="DE49" s="88">
        <f t="shared" si="41"/>
        <v>-6.9137998458903921E-2</v>
      </c>
      <c r="DF49" s="88">
        <f t="shared" si="42"/>
        <v>4.9836245302610327E-2</v>
      </c>
      <c r="DG49" s="88">
        <f t="shared" si="43"/>
        <v>5.5667257396909808E-2</v>
      </c>
      <c r="DH49" s="88">
        <f t="shared" si="44"/>
        <v>-3.8453201124429182E-2</v>
      </c>
      <c r="DI49" s="88">
        <f t="shared" si="45"/>
        <v>3.0200566795312525</v>
      </c>
      <c r="DJ49" s="88">
        <f t="shared" si="46"/>
        <v>-0.14381578947368434</v>
      </c>
      <c r="DK49" s="89">
        <v>-2.5485299982579956</v>
      </c>
      <c r="DL49" s="87">
        <f t="shared" si="48"/>
        <v>2.8894455456338695</v>
      </c>
      <c r="DM49" s="88">
        <f t="shared" si="47"/>
        <v>-0.76138696741887224</v>
      </c>
      <c r="DN49" s="88">
        <f t="shared" si="49"/>
        <v>-2.3346115395322178</v>
      </c>
      <c r="DO49" s="88"/>
      <c r="DP49" s="88"/>
      <c r="DQ49" s="61">
        <v>244738</v>
      </c>
      <c r="DR49" s="21">
        <f>LN(DQ49/AI49/M50)</f>
        <v>0.55038077139810215</v>
      </c>
      <c r="DS49" s="61"/>
      <c r="DT49" s="61">
        <v>16400000</v>
      </c>
      <c r="DU49" s="40">
        <v>16500000</v>
      </c>
      <c r="DV49" s="20">
        <f>LN(DT49/AI49/M50)</f>
        <v>4.7552291346238267</v>
      </c>
      <c r="DW49" s="44">
        <f t="shared" si="50"/>
        <v>1.5452159646118346</v>
      </c>
      <c r="DX49" s="61"/>
      <c r="DY49" s="40"/>
      <c r="DZ49" s="44"/>
      <c r="EA49" s="61">
        <v>1106050</v>
      </c>
      <c r="EB49" s="87">
        <f t="shared" si="51"/>
        <v>0.28299644377056016</v>
      </c>
      <c r="EF49" s="28">
        <v>3908353</v>
      </c>
      <c r="EG49" s="98">
        <v>3870.3409999999999</v>
      </c>
      <c r="EH49" s="74">
        <f t="shared" si="52"/>
        <v>3870341</v>
      </c>
      <c r="EI49" s="28">
        <v>36000</v>
      </c>
      <c r="EJ49" s="68">
        <f t="shared" si="53"/>
        <v>9.2110410702410956E-3</v>
      </c>
      <c r="EK49" s="21">
        <f t="shared" si="54"/>
        <v>2.8894455456338695</v>
      </c>
      <c r="EN49" s="100"/>
      <c r="EO49" s="87"/>
      <c r="EP49" s="99"/>
      <c r="EQ49" s="87"/>
      <c r="ER49" s="87"/>
      <c r="ES49" s="87"/>
      <c r="ET49" s="87"/>
      <c r="EU49" s="87"/>
      <c r="EV49" s="87"/>
      <c r="EW49" s="87"/>
      <c r="EX49" s="87"/>
      <c r="EY49" s="87"/>
      <c r="EZ49" s="101"/>
      <c r="FA49" s="87"/>
      <c r="FB49" s="87"/>
    </row>
    <row r="50" spans="1:158" x14ac:dyDescent="0.35">
      <c r="A50" s="22">
        <v>33695</v>
      </c>
      <c r="B50" s="43">
        <v>55.253</v>
      </c>
      <c r="C50" s="40">
        <v>6492.3</v>
      </c>
      <c r="D50" s="40">
        <v>1013.1</v>
      </c>
      <c r="E50" s="40">
        <v>1245.7</v>
      </c>
      <c r="F50" s="43">
        <v>89.292000000000002</v>
      </c>
      <c r="G50" s="40">
        <v>501</v>
      </c>
      <c r="H50" s="40">
        <v>388.21826999999996</v>
      </c>
      <c r="I50" s="40">
        <v>2625.2</v>
      </c>
      <c r="J50" s="40">
        <v>4194.9544799999994</v>
      </c>
      <c r="K50" s="40">
        <v>1047.2</v>
      </c>
      <c r="L50" s="40">
        <v>1426.9740000000002</v>
      </c>
      <c r="M50" s="21">
        <v>192354</v>
      </c>
      <c r="N50" s="21">
        <f>M50/M$51</f>
        <v>0.9975521973177891</v>
      </c>
      <c r="O50" s="21">
        <v>3.77</v>
      </c>
      <c r="P50" s="59"/>
      <c r="R50" s="40">
        <f>I51+K51</f>
        <v>3733.4</v>
      </c>
      <c r="S50" s="40">
        <f>D51+G51</f>
        <v>1536.3000000000002</v>
      </c>
      <c r="T50" s="40">
        <f t="shared" si="0"/>
        <v>5269.7000000000007</v>
      </c>
      <c r="U50" s="21">
        <f t="shared" si="1"/>
        <v>0.70846537753572303</v>
      </c>
      <c r="V50" s="21">
        <f t="shared" si="2"/>
        <v>0.29153462246427692</v>
      </c>
      <c r="W50" s="87">
        <f t="shared" si="24"/>
        <v>0.41150158032892276</v>
      </c>
      <c r="Y50" s="21">
        <f>K51/R50</f>
        <v>0.2842181389618042</v>
      </c>
      <c r="Z50" s="21">
        <f t="shared" si="3"/>
        <v>0.71578186103819585</v>
      </c>
      <c r="AA50" s="21">
        <f t="shared" si="25"/>
        <v>0.28468613080319816</v>
      </c>
      <c r="AB50" s="21">
        <f t="shared" si="25"/>
        <v>0.71531386919680184</v>
      </c>
      <c r="AD50" s="42">
        <f>100*(((L51)-(L50))/L50)</f>
        <v>0.59596390684061007</v>
      </c>
      <c r="AE50" s="42">
        <f>100*((J51-J50)/J50)</f>
        <v>1.0760526774536188</v>
      </c>
      <c r="AG50" s="21">
        <f t="shared" si="4"/>
        <v>0.93937806290573711</v>
      </c>
      <c r="AH50" s="21">
        <f t="shared" si="5"/>
        <v>5051.702311939116</v>
      </c>
      <c r="AI50" s="42">
        <f t="shared" si="6"/>
        <v>0.73903800530299257</v>
      </c>
      <c r="AJ50" s="43">
        <f t="shared" si="26"/>
        <v>0.7124013877190416</v>
      </c>
      <c r="AK50" s="43">
        <f t="shared" si="7"/>
        <v>7130.4857966533355</v>
      </c>
      <c r="AL50" s="60"/>
      <c r="AN50" s="21">
        <f>D51/S50</f>
        <v>0.66666666666666663</v>
      </c>
      <c r="AO50" s="21">
        <f t="shared" si="8"/>
        <v>0.33333333333333337</v>
      </c>
      <c r="AP50" s="21">
        <f t="shared" si="27"/>
        <v>0.66788851462915266</v>
      </c>
      <c r="AQ50" s="21">
        <f t="shared" si="27"/>
        <v>0.33211148537084734</v>
      </c>
      <c r="AS50" s="43">
        <f>100*(((E51)-(E50))/E50)</f>
        <v>0.81078911455405878</v>
      </c>
      <c r="AT50" s="43">
        <f>100*(((H51)-(H50))/H50)</f>
        <v>2.1318084798018551</v>
      </c>
      <c r="AV50" s="21">
        <f t="shared" si="9"/>
        <v>1.2495148181501583</v>
      </c>
      <c r="AW50" s="21">
        <f t="shared" si="10"/>
        <v>1574.4623093841365</v>
      </c>
      <c r="AX50" s="21">
        <f t="shared" si="11"/>
        <v>0.97576168755728188</v>
      </c>
      <c r="AY50" s="21">
        <f t="shared" si="28"/>
        <v>0.21379970547168933</v>
      </c>
      <c r="AZ50" s="21">
        <f t="shared" si="12"/>
        <v>1.3203132728705025</v>
      </c>
      <c r="BB50" s="21">
        <f>LN(B51/AI50)</f>
        <v>4.3256661507601386</v>
      </c>
      <c r="BD50" s="21">
        <f>100*LN(F51/N51)</f>
        <v>449.38921965662269</v>
      </c>
      <c r="BE50" s="21">
        <f t="shared" si="13"/>
        <v>4.4938921965662271</v>
      </c>
      <c r="BF50" s="21">
        <f>(S50/AI50)/M51</f>
        <v>1.0780618198345757E-2</v>
      </c>
      <c r="BG50" s="21">
        <f>(C51/AI50)/M51</f>
        <v>4.6219190108314989E-2</v>
      </c>
      <c r="BH50" s="40">
        <f t="shared" si="14"/>
        <v>1536.3000000000002</v>
      </c>
      <c r="BI50" s="40">
        <f>C51</f>
        <v>6586.5</v>
      </c>
      <c r="BK50" s="21">
        <f>LN(AH50/M51)</f>
        <v>-3.6420629498983472</v>
      </c>
      <c r="BL50" s="57">
        <f>LN(AH50/N51)</f>
        <v>8.5274805569399312</v>
      </c>
      <c r="BM50" s="21">
        <f>LN((S50/AI50)/M51)</f>
        <v>-4.5300053683602295</v>
      </c>
      <c r="BN50" s="21">
        <f>LN((C51/AI50)/M51)</f>
        <v>-3.0743601968269618</v>
      </c>
      <c r="BO50" s="44">
        <f>LN((C51/AI50)/N51)</f>
        <v>9.0951833100113166</v>
      </c>
      <c r="BP50" s="21">
        <f t="shared" si="58"/>
        <v>6.1312769973450258</v>
      </c>
      <c r="BQ50" s="21">
        <f t="shared" si="16"/>
        <v>0.27786903637265964</v>
      </c>
      <c r="BR50" s="21">
        <f t="shared" si="17"/>
        <v>4.3256661507601386</v>
      </c>
      <c r="BS50" s="61">
        <f t="shared" si="18"/>
        <v>0.7124013877190416</v>
      </c>
      <c r="BT50" s="21">
        <f t="shared" si="19"/>
        <v>0.21379970547168933</v>
      </c>
      <c r="BU50" s="21">
        <f>O51/4</f>
        <v>0.81416675000000005</v>
      </c>
      <c r="BV50" s="21">
        <f t="shared" si="20"/>
        <v>0.81087029286747536</v>
      </c>
      <c r="BW50" s="21">
        <f>LN(AW50/M51)</f>
        <v>-4.807874404732889</v>
      </c>
      <c r="BX50" s="21">
        <f>LN(AW50/N51)</f>
        <v>7.3616691021053899</v>
      </c>
      <c r="BY50" s="21">
        <f>LN(AK50/M51)</f>
        <v>-3.2974088615779866</v>
      </c>
      <c r="CA50" s="21">
        <f t="shared" si="29"/>
        <v>0.68991300027079205</v>
      </c>
      <c r="CB50" s="21">
        <f t="shared" si="55"/>
        <v>0.49809077960443204</v>
      </c>
      <c r="CC50" s="21">
        <f t="shared" si="55"/>
        <v>0.48304230559517158</v>
      </c>
      <c r="CD50" s="21">
        <f t="shared" si="21"/>
        <v>6.1312769973450258</v>
      </c>
      <c r="CE50" s="21">
        <f t="shared" si="56"/>
        <v>-0.49860168224735157</v>
      </c>
      <c r="CF50" s="21">
        <f t="shared" si="56"/>
        <v>0.42135679752348665</v>
      </c>
      <c r="CG50" s="61">
        <f t="shared" si="57"/>
        <v>0.7124013877190416</v>
      </c>
      <c r="CH50" s="61">
        <f t="shared" si="57"/>
        <v>0.21379970547168933</v>
      </c>
      <c r="CI50" s="21">
        <f t="shared" si="23"/>
        <v>0.81087029286747536</v>
      </c>
      <c r="CM50" s="87">
        <f t="shared" si="59"/>
        <v>0.68991300027079205</v>
      </c>
      <c r="CN50" s="87">
        <f t="shared" si="59"/>
        <v>0.49809077960443204</v>
      </c>
      <c r="CO50" s="87">
        <f t="shared" si="59"/>
        <v>0.48304230559517158</v>
      </c>
      <c r="CP50" s="87">
        <f t="shared" si="59"/>
        <v>6.1312769973450258</v>
      </c>
      <c r="CQ50" s="87">
        <f t="shared" si="61"/>
        <v>-0.49860168224735157</v>
      </c>
      <c r="CR50" s="87">
        <f t="shared" si="61"/>
        <v>0.42135679752348665</v>
      </c>
      <c r="CS50" s="88">
        <f t="shared" si="60"/>
        <v>0.7124013877190416</v>
      </c>
      <c r="CT50" s="88">
        <f t="shared" si="60"/>
        <v>0.21379970547168933</v>
      </c>
      <c r="CU50" s="87">
        <f t="shared" si="60"/>
        <v>0.81087029286747536</v>
      </c>
      <c r="CV50" s="87">
        <f t="shared" si="35"/>
        <v>0.99669246185181137</v>
      </c>
      <c r="CW50" s="21">
        <v>0.52249999999999996</v>
      </c>
      <c r="CX50" s="7">
        <v>1.4234</v>
      </c>
      <c r="CY50" s="7"/>
      <c r="CZ50" s="110">
        <f t="shared" si="36"/>
        <v>0.33105223219110091</v>
      </c>
      <c r="DA50" s="73">
        <f t="shared" si="37"/>
        <v>0.32894192125092858</v>
      </c>
      <c r="DB50" s="88">
        <f t="shared" si="38"/>
        <v>0.21792085276626078</v>
      </c>
      <c r="DC50" s="88">
        <f t="shared" si="39"/>
        <v>-1.3454700375256801</v>
      </c>
      <c r="DD50" s="88">
        <f t="shared" si="40"/>
        <v>2.1671574015871942E-2</v>
      </c>
      <c r="DE50" s="88">
        <f t="shared" si="41"/>
        <v>0.20600381870548876</v>
      </c>
      <c r="DF50" s="88">
        <f t="shared" si="42"/>
        <v>4.6879739830786415E-2</v>
      </c>
      <c r="DG50" s="88">
        <f t="shared" si="43"/>
        <v>6.8551313846657969E-2</v>
      </c>
      <c r="DH50" s="88">
        <f t="shared" si="44"/>
        <v>-0.16566908883215314</v>
      </c>
      <c r="DI50" s="88">
        <f t="shared" si="45"/>
        <v>0.30727034723508384</v>
      </c>
      <c r="DJ50" s="88">
        <f t="shared" si="46"/>
        <v>-5.8815789473684377E-2</v>
      </c>
      <c r="DK50" s="89">
        <v>-0.63227974263215281</v>
      </c>
      <c r="DL50" s="87">
        <f t="shared" si="48"/>
        <v>2.2783916383208451</v>
      </c>
      <c r="DM50" s="88">
        <f t="shared" si="47"/>
        <v>-0.5762869674188722</v>
      </c>
      <c r="DN50" s="88">
        <f t="shared" si="49"/>
        <v>34.892870510131907</v>
      </c>
      <c r="DO50" s="88"/>
      <c r="DP50" s="88"/>
      <c r="DQ50" s="61">
        <v>256770.7</v>
      </c>
      <c r="DR50" s="21">
        <f>LN(DQ50/AI50/M51)</f>
        <v>0.58880117221838146</v>
      </c>
      <c r="DS50" s="61"/>
      <c r="DT50" s="61">
        <v>24400000</v>
      </c>
      <c r="DU50" s="40">
        <v>24500000</v>
      </c>
      <c r="DV50" s="20">
        <f>LN(DT50/AI50/M51)</f>
        <v>5.1429561147665863</v>
      </c>
      <c r="DW50" s="44">
        <f t="shared" si="50"/>
        <v>38.77269801427596</v>
      </c>
      <c r="DX50" s="61"/>
      <c r="DY50" s="40"/>
      <c r="DZ50" s="44"/>
      <c r="EA50" s="61">
        <v>1125491</v>
      </c>
      <c r="EB50" s="87">
        <f t="shared" si="51"/>
        <v>0.2907989244358572</v>
      </c>
      <c r="EF50" s="28">
        <v>3870341</v>
      </c>
      <c r="EG50" s="98">
        <v>3966.3490000000002</v>
      </c>
      <c r="EH50" s="74">
        <f t="shared" si="52"/>
        <v>3966349</v>
      </c>
      <c r="EI50" s="28">
        <v>12000</v>
      </c>
      <c r="EJ50" s="68">
        <f t="shared" si="53"/>
        <v>3.100501997110849E-3</v>
      </c>
      <c r="EK50" s="21">
        <f t="shared" si="54"/>
        <v>2.2783916383208451</v>
      </c>
      <c r="EN50" s="100"/>
      <c r="EO50" s="87"/>
      <c r="EP50" s="99"/>
      <c r="EQ50" s="87"/>
      <c r="ER50" s="87"/>
      <c r="ES50" s="87"/>
      <c r="ET50" s="87"/>
      <c r="EU50" s="87"/>
      <c r="EV50" s="87"/>
      <c r="EW50" s="87"/>
      <c r="EX50" s="87"/>
      <c r="EY50" s="87"/>
      <c r="EZ50" s="101"/>
      <c r="FA50" s="87"/>
      <c r="FB50" s="87"/>
    </row>
    <row r="51" spans="1:158" x14ac:dyDescent="0.35">
      <c r="A51" s="22">
        <v>33786</v>
      </c>
      <c r="B51" s="43">
        <v>55.883000000000003</v>
      </c>
      <c r="C51" s="40">
        <v>6586.5</v>
      </c>
      <c r="D51" s="40">
        <v>1024.2</v>
      </c>
      <c r="E51" s="40">
        <v>1255.8</v>
      </c>
      <c r="F51" s="43">
        <v>89.468999999999994</v>
      </c>
      <c r="G51" s="40">
        <v>512.1</v>
      </c>
      <c r="H51" s="40">
        <v>396.49434000000002</v>
      </c>
      <c r="I51" s="40">
        <v>2672.3</v>
      </c>
      <c r="J51" s="40">
        <v>4240.0944</v>
      </c>
      <c r="K51" s="40">
        <v>1061.0999999999999</v>
      </c>
      <c r="L51" s="40">
        <v>1435.4782499999999</v>
      </c>
      <c r="M51" s="21">
        <v>192826</v>
      </c>
      <c r="N51" s="21">
        <f>M51/M$51</f>
        <v>1</v>
      </c>
      <c r="O51" s="21">
        <v>3.2566670000000002</v>
      </c>
      <c r="P51" s="59"/>
      <c r="R51" s="40">
        <f>I52+K52</f>
        <v>3803.1000000000004</v>
      </c>
      <c r="S51" s="40">
        <f>D52+G52</f>
        <v>1581.1</v>
      </c>
      <c r="T51" s="40">
        <f t="shared" si="0"/>
        <v>5384.2000000000007</v>
      </c>
      <c r="U51" s="21">
        <f t="shared" si="1"/>
        <v>0.70634448943204187</v>
      </c>
      <c r="V51" s="21">
        <f t="shared" si="2"/>
        <v>0.29365551056795802</v>
      </c>
      <c r="W51" s="87">
        <f t="shared" si="24"/>
        <v>0.41573979122294963</v>
      </c>
      <c r="Y51" s="21">
        <f>K52/R51</f>
        <v>0.28261155373248137</v>
      </c>
      <c r="Z51" s="21">
        <f t="shared" si="3"/>
        <v>0.71738844626751863</v>
      </c>
      <c r="AA51" s="21">
        <f t="shared" si="25"/>
        <v>0.28341484634714276</v>
      </c>
      <c r="AB51" s="21">
        <f t="shared" si="25"/>
        <v>0.71658515365285724</v>
      </c>
      <c r="AD51" s="42">
        <f>100*(((L52)-(L51))/L51)</f>
        <v>1.0015303262170729</v>
      </c>
      <c r="AE51" s="42">
        <f>100*((J52-J51)/J51)</f>
        <v>1.1116337409846375</v>
      </c>
      <c r="AG51" s="21">
        <f t="shared" si="4"/>
        <v>1.0804287986059924</v>
      </c>
      <c r="AH51" s="21">
        <f t="shared" si="5"/>
        <v>5106.2823585371507</v>
      </c>
      <c r="AI51" s="42">
        <f t="shared" si="6"/>
        <v>0.7447884258969012</v>
      </c>
      <c r="AJ51" s="43">
        <f t="shared" si="26"/>
        <v>0.77508383207728904</v>
      </c>
      <c r="AK51" s="43">
        <f t="shared" si="7"/>
        <v>7229.1671202008165</v>
      </c>
      <c r="AL51" s="60"/>
      <c r="AN51" s="21">
        <f>D52/S51</f>
        <v>0.66915438618683198</v>
      </c>
      <c r="AO51" s="21">
        <f t="shared" si="8"/>
        <v>0.33084561381316802</v>
      </c>
      <c r="AP51" s="21">
        <f t="shared" si="27"/>
        <v>0.66791052642674931</v>
      </c>
      <c r="AQ51" s="21">
        <f t="shared" si="27"/>
        <v>0.33208947357325069</v>
      </c>
      <c r="AS51" s="43">
        <f>100*(((E52)-(E51))/E51)</f>
        <v>3.0578117534639349</v>
      </c>
      <c r="AT51" s="43">
        <f>100*(((H52)-(H51))/H51)</f>
        <v>1.9866866195366077</v>
      </c>
      <c r="AV51" s="21">
        <f t="shared" si="9"/>
        <v>2.702102371606931</v>
      </c>
      <c r="AW51" s="21">
        <f t="shared" si="10"/>
        <v>1617.0058927860625</v>
      </c>
      <c r="AX51" s="21">
        <f t="shared" si="11"/>
        <v>0.97779482873485535</v>
      </c>
      <c r="AY51" s="21">
        <f t="shared" si="28"/>
        <v>0.20814774434979832</v>
      </c>
      <c r="AZ51" s="21">
        <f t="shared" si="12"/>
        <v>1.3128491189391933</v>
      </c>
      <c r="BB51" s="21">
        <f>LN(B52/AI51)</f>
        <v>4.3249232495356296</v>
      </c>
      <c r="BD51" s="21">
        <f>100*LN(F52/N52)</f>
        <v>449.74087501297373</v>
      </c>
      <c r="BE51" s="21">
        <f t="shared" si="13"/>
        <v>4.4974087501297371</v>
      </c>
      <c r="BF51" s="21">
        <f>(S51/AI51)/M52</f>
        <v>1.0974270125741389E-2</v>
      </c>
      <c r="BG51" s="21">
        <f>(C52/AI51)/M52</f>
        <v>4.6487427483502333E-2</v>
      </c>
      <c r="BH51" s="40">
        <f t="shared" si="14"/>
        <v>1581.1</v>
      </c>
      <c r="BI51" s="40">
        <f>C52</f>
        <v>6697.6</v>
      </c>
      <c r="BK51" s="21">
        <f>LN(AH51/M52)</f>
        <v>-3.6345061092849602</v>
      </c>
      <c r="BL51" s="57">
        <f>LN(AH51/N52)</f>
        <v>8.5350373975533191</v>
      </c>
      <c r="BM51" s="21">
        <f>LN((S51/AI51)/M52)</f>
        <v>-4.5122018255816521</v>
      </c>
      <c r="BN51" s="21">
        <f>LN((C52/AI51)/M52)</f>
        <v>-3.0685733796460704</v>
      </c>
      <c r="BO51" s="44">
        <f>LN((C52/AI51)/N52)</f>
        <v>9.100970127192209</v>
      </c>
      <c r="BP51" s="21">
        <f t="shared" si="58"/>
        <v>6.4829323536960715</v>
      </c>
      <c r="BQ51" s="21">
        <f t="shared" si="16"/>
        <v>0.27219967549538471</v>
      </c>
      <c r="BR51" s="21">
        <f t="shared" si="17"/>
        <v>4.3249232495356296</v>
      </c>
      <c r="BS51" s="61">
        <f t="shared" si="18"/>
        <v>0.77508383207728904</v>
      </c>
      <c r="BT51" s="21">
        <f t="shared" si="19"/>
        <v>0.20814774434979832</v>
      </c>
      <c r="BU51" s="21">
        <f>O52/4</f>
        <v>0.75916675</v>
      </c>
      <c r="BV51" s="21">
        <f t="shared" si="20"/>
        <v>0.75629958114693685</v>
      </c>
      <c r="BW51" s="21">
        <f>LN(AW51/M52)</f>
        <v>-4.7844015010770367</v>
      </c>
      <c r="BX51" s="21">
        <f>LN(AW51/N52)</f>
        <v>7.3851420057612431</v>
      </c>
      <c r="BY51" s="21">
        <f>LN(AK51/M52)</f>
        <v>-3.2868538941605978</v>
      </c>
      <c r="CA51" s="21">
        <f t="shared" si="29"/>
        <v>0.7556840613387017</v>
      </c>
      <c r="CB51" s="21">
        <f t="shared" si="55"/>
        <v>1.780354277857743</v>
      </c>
      <c r="CC51" s="21">
        <f t="shared" si="55"/>
        <v>0.57868171808914681</v>
      </c>
      <c r="CD51" s="21">
        <f t="shared" si="21"/>
        <v>6.4829323536960715</v>
      </c>
      <c r="CE51" s="21">
        <f t="shared" si="56"/>
        <v>-0.56693608772749315</v>
      </c>
      <c r="CF51" s="21">
        <f t="shared" si="56"/>
        <v>-7.429012245090405E-2</v>
      </c>
      <c r="CG51" s="61">
        <f t="shared" si="57"/>
        <v>0.77508383207728904</v>
      </c>
      <c r="CH51" s="61">
        <f t="shared" si="57"/>
        <v>0.20814774434979832</v>
      </c>
      <c r="CI51" s="21">
        <f t="shared" si="23"/>
        <v>0.75629958114693685</v>
      </c>
      <c r="CM51" s="87">
        <f t="shared" si="59"/>
        <v>0.7556840613387017</v>
      </c>
      <c r="CN51" s="87">
        <f t="shared" si="59"/>
        <v>1.780354277857743</v>
      </c>
      <c r="CO51" s="87">
        <f t="shared" si="59"/>
        <v>0.57868171808914681</v>
      </c>
      <c r="CP51" s="87">
        <f t="shared" si="59"/>
        <v>6.4829323536960715</v>
      </c>
      <c r="CQ51" s="87">
        <f t="shared" si="61"/>
        <v>-0.56693608772749315</v>
      </c>
      <c r="CR51" s="87">
        <f t="shared" si="61"/>
        <v>-7.429012245090405E-2</v>
      </c>
      <c r="CS51" s="88">
        <f t="shared" si="60"/>
        <v>0.77508383207728904</v>
      </c>
      <c r="CT51" s="88">
        <f t="shared" si="60"/>
        <v>0.20814774434979832</v>
      </c>
      <c r="CU51" s="87">
        <f t="shared" si="60"/>
        <v>0.75629958114693685</v>
      </c>
      <c r="CV51" s="87">
        <f t="shared" si="35"/>
        <v>2.3472903655852306</v>
      </c>
      <c r="CW51" s="21">
        <v>0.53249999999999997</v>
      </c>
      <c r="CX51" s="7">
        <v>1.3643000000000001</v>
      </c>
      <c r="CY51" s="7"/>
      <c r="CZ51" s="110">
        <f t="shared" si="36"/>
        <v>0.39682329325901056</v>
      </c>
      <c r="DA51" s="73">
        <f t="shared" si="37"/>
        <v>1.6112054195042396</v>
      </c>
      <c r="DB51" s="88">
        <f t="shared" si="38"/>
        <v>0.313560265260236</v>
      </c>
      <c r="DC51" s="88">
        <f t="shared" si="39"/>
        <v>-0.99381468117463445</v>
      </c>
      <c r="DD51" s="88">
        <f t="shared" si="40"/>
        <v>-4.6662831464269638E-2</v>
      </c>
      <c r="DE51" s="88">
        <f t="shared" si="41"/>
        <v>-0.28964310126890191</v>
      </c>
      <c r="DF51" s="88">
        <f t="shared" si="42"/>
        <v>0.10956218418903385</v>
      </c>
      <c r="DG51" s="88">
        <f t="shared" si="43"/>
        <v>6.289935272476696E-2</v>
      </c>
      <c r="DH51" s="88">
        <f t="shared" si="44"/>
        <v>-0.22023980055269166</v>
      </c>
      <c r="DI51" s="88">
        <f t="shared" si="45"/>
        <v>1.657868250968503</v>
      </c>
      <c r="DJ51" s="88">
        <f t="shared" si="46"/>
        <v>-4.8815789473684368E-2</v>
      </c>
      <c r="DK51" s="89">
        <v>-1.7916614414973291</v>
      </c>
      <c r="DL51" s="87">
        <f t="shared" si="48"/>
        <v>2.3213108822971411</v>
      </c>
      <c r="DM51" s="88">
        <f t="shared" si="47"/>
        <v>-0.63538696741887213</v>
      </c>
      <c r="DN51" s="88">
        <f t="shared" si="49"/>
        <v>20.248614917270356</v>
      </c>
      <c r="DO51" s="88"/>
      <c r="DP51" s="88"/>
      <c r="DQ51" s="61">
        <v>264927.09999999998</v>
      </c>
      <c r="DR51" s="21">
        <f>LN(DQ51/AI51/M52)</f>
        <v>0.60913206088559679</v>
      </c>
      <c r="DS51" s="61"/>
      <c r="DT51" s="61">
        <v>31400000</v>
      </c>
      <c r="DU51" s="40">
        <v>28300000</v>
      </c>
      <c r="DV51" s="20">
        <f>LN(DT51/AI51/M52)</f>
        <v>5.3842405389807304</v>
      </c>
      <c r="DW51" s="44">
        <f t="shared" si="50"/>
        <v>24.128442421414409</v>
      </c>
      <c r="DX51" s="61"/>
      <c r="DY51" s="40"/>
      <c r="DZ51" s="44"/>
      <c r="EA51" s="61">
        <v>1140928</v>
      </c>
      <c r="EB51" s="87">
        <f t="shared" si="51"/>
        <v>0.28765194389096876</v>
      </c>
      <c r="EF51" s="28">
        <v>3966349</v>
      </c>
      <c r="EG51" s="98">
        <v>4361.1790000000001</v>
      </c>
      <c r="EH51" s="74">
        <f t="shared" si="52"/>
        <v>4361179</v>
      </c>
      <c r="EI51" s="28">
        <v>14000</v>
      </c>
      <c r="EJ51" s="68">
        <f t="shared" si="53"/>
        <v>3.52969443687381E-3</v>
      </c>
      <c r="EK51" s="21">
        <f t="shared" si="54"/>
        <v>2.3213108822971411</v>
      </c>
      <c r="EN51" s="100"/>
      <c r="EO51" s="87"/>
      <c r="EP51" s="99"/>
      <c r="EQ51" s="87"/>
      <c r="ER51" s="87"/>
      <c r="ES51" s="87"/>
      <c r="ET51" s="87"/>
      <c r="EU51" s="87"/>
      <c r="EV51" s="87"/>
      <c r="EW51" s="87"/>
      <c r="EX51" s="87"/>
      <c r="EY51" s="87"/>
      <c r="EZ51" s="101"/>
      <c r="FA51" s="87"/>
      <c r="FB51" s="87"/>
    </row>
    <row r="52" spans="1:158" x14ac:dyDescent="0.35">
      <c r="A52" s="22">
        <v>33878</v>
      </c>
      <c r="B52" s="43">
        <v>56.276000000000003</v>
      </c>
      <c r="C52" s="40">
        <v>6697.6</v>
      </c>
      <c r="D52" s="40">
        <v>1058</v>
      </c>
      <c r="E52" s="40">
        <v>1294.2</v>
      </c>
      <c r="F52" s="43">
        <v>90.070999999999998</v>
      </c>
      <c r="G52" s="40">
        <v>523.1</v>
      </c>
      <c r="H52" s="40">
        <v>404.37144000000001</v>
      </c>
      <c r="I52" s="40">
        <v>2728.3</v>
      </c>
      <c r="J52" s="40">
        <v>4287.2287200000001</v>
      </c>
      <c r="K52" s="40">
        <v>1074.8</v>
      </c>
      <c r="L52" s="40">
        <v>1449.855</v>
      </c>
      <c r="M52" s="21">
        <v>193442</v>
      </c>
      <c r="N52" s="21">
        <f>M52/M$51</f>
        <v>1.0031945899411905</v>
      </c>
      <c r="O52" s="21">
        <v>3.036667</v>
      </c>
      <c r="P52" s="59"/>
      <c r="R52" s="40">
        <f>I53+K53</f>
        <v>3840.6</v>
      </c>
      <c r="S52" s="40">
        <f>D53+G53</f>
        <v>1611.8000000000002</v>
      </c>
      <c r="T52" s="40">
        <f t="shared" si="0"/>
        <v>5452.4</v>
      </c>
      <c r="U52" s="21">
        <f t="shared" si="1"/>
        <v>0.70438705890983788</v>
      </c>
      <c r="V52" s="21">
        <f t="shared" si="2"/>
        <v>0.29561294109016217</v>
      </c>
      <c r="W52" s="87">
        <f t="shared" si="24"/>
        <v>0.41967400926938503</v>
      </c>
      <c r="Y52" s="21">
        <f>K53/R52</f>
        <v>0.28097172316825492</v>
      </c>
      <c r="Z52" s="21">
        <f t="shared" si="3"/>
        <v>0.71902827683174508</v>
      </c>
      <c r="AA52" s="21">
        <f t="shared" si="25"/>
        <v>0.28179163845036814</v>
      </c>
      <c r="AB52" s="21">
        <f t="shared" si="25"/>
        <v>0.71820836154963186</v>
      </c>
      <c r="AD52" s="42">
        <f>100*(((L53)-(L52))/L52)</f>
        <v>0.10051005100509575</v>
      </c>
      <c r="AE52" s="42">
        <f>100*((J53-J52)/J52)</f>
        <v>0.37525779590316177</v>
      </c>
      <c r="AG52" s="21">
        <f t="shared" si="4"/>
        <v>0.29783617870779194</v>
      </c>
      <c r="AH52" s="21">
        <f t="shared" si="5"/>
        <v>5121.4907147878484</v>
      </c>
      <c r="AI52" s="42">
        <f t="shared" si="6"/>
        <v>0.7498988505261972</v>
      </c>
      <c r="AJ52" s="43">
        <f t="shared" si="26"/>
        <v>0.68381455085790854</v>
      </c>
      <c r="AK52" s="43">
        <f t="shared" si="7"/>
        <v>7270.8472564987933</v>
      </c>
      <c r="AL52" s="60"/>
      <c r="AN52" s="21">
        <f>D53/S52</f>
        <v>0.67247797493485539</v>
      </c>
      <c r="AO52" s="21">
        <f t="shared" si="8"/>
        <v>0.32752202506514461</v>
      </c>
      <c r="AP52" s="21">
        <f t="shared" si="27"/>
        <v>0.67081618056084369</v>
      </c>
      <c r="AQ52" s="21">
        <f t="shared" si="27"/>
        <v>0.32918381943915631</v>
      </c>
      <c r="AS52" s="43">
        <f>100*(((E53)-(E52))/E52)</f>
        <v>2.3489414309998349</v>
      </c>
      <c r="AT52" s="43">
        <f>100*(((H53)-(H52))/H52)</f>
        <v>0.97146326654524406</v>
      </c>
      <c r="AV52" s="21">
        <f t="shared" si="9"/>
        <v>1.8954979076306344</v>
      </c>
      <c r="AW52" s="21">
        <f t="shared" si="10"/>
        <v>1647.6562056500866</v>
      </c>
      <c r="AX52" s="21">
        <f t="shared" si="11"/>
        <v>0.9782380538323896</v>
      </c>
      <c r="AY52" s="21">
        <f t="shared" si="28"/>
        <v>4.5318778541012308E-2</v>
      </c>
      <c r="AZ52" s="21">
        <f t="shared" si="12"/>
        <v>1.3044933368626568</v>
      </c>
      <c r="BB52" s="21">
        <f>LN(B53/AI52)</f>
        <v>4.3086943578523114</v>
      </c>
      <c r="BD52" s="21">
        <f>100*LN(F53/N53)</f>
        <v>450.34017998570846</v>
      </c>
      <c r="BE52" s="21">
        <f t="shared" si="13"/>
        <v>4.5034017998570848</v>
      </c>
      <c r="BF52" s="21">
        <f>(S52/AI52)/M53</f>
        <v>1.1081328000901957E-2</v>
      </c>
      <c r="BG52" s="21">
        <f>(C53/AI52)/M53</f>
        <v>4.6394724913566547E-2</v>
      </c>
      <c r="BH52" s="40">
        <f t="shared" si="14"/>
        <v>1611.8000000000002</v>
      </c>
      <c r="BI52" s="40">
        <f>C53</f>
        <v>6748.2</v>
      </c>
      <c r="BK52" s="21">
        <f>LN(AH52/M53)</f>
        <v>-3.6342167116824435</v>
      </c>
      <c r="BL52" s="57">
        <f>LN(AH52/N53)</f>
        <v>8.5353267951558358</v>
      </c>
      <c r="BM52" s="21">
        <f>LN((S52/AI52)/M53)</f>
        <v>-4.5024937491680452</v>
      </c>
      <c r="BN52" s="21">
        <f>LN((C53/AI52)/M53)</f>
        <v>-3.0705695134204256</v>
      </c>
      <c r="BO52" s="44">
        <f>LN((C53/AI52)/N53)</f>
        <v>9.0989739934178537</v>
      </c>
      <c r="BP52" s="21">
        <f t="shared" si="58"/>
        <v>7.0822373264307998</v>
      </c>
      <c r="BQ52" s="21">
        <f t="shared" si="16"/>
        <v>0.26581471777221577</v>
      </c>
      <c r="BR52" s="21">
        <f t="shared" si="17"/>
        <v>4.3086943578523114</v>
      </c>
      <c r="BS52" s="61">
        <f t="shared" si="18"/>
        <v>0.68381455085790854</v>
      </c>
      <c r="BT52" s="21">
        <f t="shared" si="19"/>
        <v>4.5318778541012308E-2</v>
      </c>
      <c r="BU52" s="21">
        <f>O53/4</f>
        <v>0.76</v>
      </c>
      <c r="BV52" s="21">
        <f t="shared" si="20"/>
        <v>0.75712654963181258</v>
      </c>
      <c r="BW52" s="21">
        <f>LN(AW52/M53)</f>
        <v>-4.7683084669402609</v>
      </c>
      <c r="BX52" s="21">
        <f>LN(AW52/N53)</f>
        <v>7.401235039898018</v>
      </c>
      <c r="BY52" s="21">
        <f>LN(AK52/M53)</f>
        <v>-3.2837894373617686</v>
      </c>
      <c r="CA52" s="21">
        <f t="shared" si="29"/>
        <v>2.8939760251667224E-2</v>
      </c>
      <c r="CB52" s="21">
        <f t="shared" si="55"/>
        <v>0.97080764136068254</v>
      </c>
      <c r="CC52" s="21">
        <f t="shared" si="55"/>
        <v>-0.19961337743552576</v>
      </c>
      <c r="CD52" s="21">
        <f t="shared" si="21"/>
        <v>7.0822373264307998</v>
      </c>
      <c r="CE52" s="21">
        <f t="shared" si="56"/>
        <v>-0.63849577231689381</v>
      </c>
      <c r="CF52" s="21">
        <f t="shared" si="56"/>
        <v>-1.6228891683318203</v>
      </c>
      <c r="CG52" s="61">
        <f t="shared" si="57"/>
        <v>0.68381455085790854</v>
      </c>
      <c r="CH52" s="61">
        <f t="shared" si="57"/>
        <v>4.5318778541012308E-2</v>
      </c>
      <c r="CI52" s="21">
        <f t="shared" si="23"/>
        <v>0.75712654963181258</v>
      </c>
      <c r="CM52" s="87">
        <f t="shared" si="59"/>
        <v>2.8939760251667224E-2</v>
      </c>
      <c r="CN52" s="87">
        <f t="shared" si="59"/>
        <v>0.97080764136068254</v>
      </c>
      <c r="CO52" s="87">
        <f t="shared" si="59"/>
        <v>-0.19961337743552576</v>
      </c>
      <c r="CP52" s="87">
        <f t="shared" si="59"/>
        <v>7.0822373264307998</v>
      </c>
      <c r="CQ52" s="87">
        <f t="shared" si="61"/>
        <v>-0.63849577231689381</v>
      </c>
      <c r="CR52" s="87">
        <f t="shared" si="61"/>
        <v>-1.6228891683318203</v>
      </c>
      <c r="CS52" s="88">
        <f t="shared" si="60"/>
        <v>0.68381455085790854</v>
      </c>
      <c r="CT52" s="88">
        <f t="shared" si="60"/>
        <v>4.5318778541012308E-2</v>
      </c>
      <c r="CU52" s="87">
        <f t="shared" si="60"/>
        <v>0.75712654963181258</v>
      </c>
      <c r="CV52" s="87">
        <f t="shared" si="35"/>
        <v>1.6093034136775763</v>
      </c>
      <c r="CW52" s="21">
        <v>0.53</v>
      </c>
      <c r="CX52" s="7">
        <v>1.4027000000000001</v>
      </c>
      <c r="CY52" s="7"/>
      <c r="CZ52" s="110">
        <f t="shared" si="36"/>
        <v>-0.32992100782802392</v>
      </c>
      <c r="DA52" s="73">
        <f t="shared" si="37"/>
        <v>0.80165878300717908</v>
      </c>
      <c r="DB52" s="88">
        <f t="shared" si="38"/>
        <v>-0.46473483026443657</v>
      </c>
      <c r="DC52" s="88">
        <f t="shared" si="39"/>
        <v>-0.39450970843990607</v>
      </c>
      <c r="DD52" s="88">
        <f t="shared" si="40"/>
        <v>-0.11822251605367029</v>
      </c>
      <c r="DE52" s="88">
        <f t="shared" si="41"/>
        <v>-1.8382421471498183</v>
      </c>
      <c r="DF52" s="88">
        <f t="shared" si="42"/>
        <v>1.8292902969653357E-2</v>
      </c>
      <c r="DG52" s="88">
        <f t="shared" si="43"/>
        <v>-9.9929613084019056E-2</v>
      </c>
      <c r="DH52" s="88">
        <f t="shared" si="44"/>
        <v>-0.21941283206781592</v>
      </c>
      <c r="DI52" s="88">
        <f t="shared" si="45"/>
        <v>0.91988129906084881</v>
      </c>
      <c r="DJ52" s="88">
        <f t="shared" si="46"/>
        <v>-5.1315789473684315E-2</v>
      </c>
      <c r="DK52" s="89">
        <v>-8.3290691237786305</v>
      </c>
      <c r="DL52" s="87">
        <f t="shared" si="48"/>
        <v>2.1563639893924726</v>
      </c>
      <c r="DM52" s="88">
        <f t="shared" si="47"/>
        <v>-0.59698696741887214</v>
      </c>
      <c r="DN52" s="88">
        <f t="shared" si="49"/>
        <v>29.811061832182567</v>
      </c>
      <c r="DO52" s="88"/>
      <c r="DP52" s="88"/>
      <c r="DQ52" s="61">
        <v>269815.59999999998</v>
      </c>
      <c r="DR52" s="21">
        <f>LN(DQ52/AI52/M53)</f>
        <v>0.61789344663364687</v>
      </c>
      <c r="DS52" s="61"/>
      <c r="DT52" s="61">
        <v>44400000</v>
      </c>
      <c r="DU52" s="40">
        <v>40100000</v>
      </c>
      <c r="DV52" s="20">
        <f>LN(DT52/AI52/M53)</f>
        <v>5.7211494323439966</v>
      </c>
      <c r="DW52" s="44">
        <f t="shared" si="50"/>
        <v>33.69088933632662</v>
      </c>
      <c r="DX52" s="61"/>
      <c r="DY52" s="40"/>
      <c r="DZ52" s="44"/>
      <c r="EA52" s="61">
        <v>1154504</v>
      </c>
      <c r="EB52" s="87">
        <f t="shared" si="51"/>
        <v>0.26472291093761574</v>
      </c>
      <c r="EF52" s="28">
        <v>4361179</v>
      </c>
      <c r="EG52" s="98">
        <v>4481.7870000000003</v>
      </c>
      <c r="EH52" s="74">
        <f t="shared" si="52"/>
        <v>4481787</v>
      </c>
      <c r="EI52" s="28">
        <v>8200</v>
      </c>
      <c r="EJ52" s="68">
        <f t="shared" si="53"/>
        <v>1.8802255078271266E-3</v>
      </c>
      <c r="EK52" s="21">
        <f t="shared" si="54"/>
        <v>2.1563639893924726</v>
      </c>
      <c r="EN52" s="100"/>
      <c r="EO52" s="87"/>
      <c r="EP52" s="99"/>
      <c r="EQ52" s="87"/>
      <c r="ER52" s="87"/>
      <c r="ES52" s="87"/>
      <c r="ET52" s="87"/>
      <c r="EU52" s="87"/>
      <c r="EV52" s="87"/>
      <c r="EW52" s="87"/>
      <c r="EX52" s="87"/>
      <c r="EY52" s="87"/>
      <c r="EZ52" s="101"/>
      <c r="FA52" s="87"/>
      <c r="FB52" s="87"/>
    </row>
    <row r="53" spans="1:158" x14ac:dyDescent="0.35">
      <c r="A53" s="22">
        <v>33970</v>
      </c>
      <c r="B53" s="43">
        <v>55.75</v>
      </c>
      <c r="C53" s="40">
        <v>6748.2</v>
      </c>
      <c r="D53" s="40">
        <v>1083.9000000000001</v>
      </c>
      <c r="E53" s="40">
        <v>1324.6</v>
      </c>
      <c r="F53" s="43">
        <v>90.855999999999995</v>
      </c>
      <c r="G53" s="40">
        <v>527.9</v>
      </c>
      <c r="H53" s="40">
        <v>408.29976000000005</v>
      </c>
      <c r="I53" s="40">
        <v>2761.5</v>
      </c>
      <c r="J53" s="40">
        <v>4303.3168799999994</v>
      </c>
      <c r="K53" s="40">
        <v>1079.0999999999999</v>
      </c>
      <c r="L53" s="40">
        <v>1451.3122499999999</v>
      </c>
      <c r="M53" s="21">
        <v>193962</v>
      </c>
      <c r="N53" s="21">
        <f>M53/M$51</f>
        <v>1.0058913217097278</v>
      </c>
      <c r="O53" s="21">
        <v>3.04</v>
      </c>
      <c r="P53" s="59"/>
      <c r="R53" s="40">
        <f>I54+K54</f>
        <v>3889.6000000000004</v>
      </c>
      <c r="S53" s="40">
        <f>D54+G54</f>
        <v>1642.3</v>
      </c>
      <c r="T53" s="40">
        <f t="shared" si="0"/>
        <v>5531.9000000000005</v>
      </c>
      <c r="U53" s="21">
        <f t="shared" si="1"/>
        <v>0.70312189302048123</v>
      </c>
      <c r="V53" s="21">
        <f t="shared" si="2"/>
        <v>0.29687810697951877</v>
      </c>
      <c r="W53" s="87">
        <f t="shared" si="24"/>
        <v>0.42222850678733026</v>
      </c>
      <c r="Y53" s="21">
        <f>K54/R53</f>
        <v>0.27928321678321677</v>
      </c>
      <c r="Z53" s="21">
        <f t="shared" si="3"/>
        <v>0.72071678321678323</v>
      </c>
      <c r="AA53" s="21">
        <f t="shared" si="25"/>
        <v>0.28012746997573584</v>
      </c>
      <c r="AB53" s="21">
        <f t="shared" si="25"/>
        <v>0.7198725300242641</v>
      </c>
      <c r="AD53" s="42">
        <f>100*(((L54)-(L53))/L53)</f>
        <v>0.79577981926356856</v>
      </c>
      <c r="AE53" s="42">
        <f>100*((J54-J53)/J53)</f>
        <v>0.48817413603993348</v>
      </c>
      <c r="AG53" s="21">
        <f t="shared" si="4"/>
        <v>0.57434293783152801</v>
      </c>
      <c r="AH53" s="21">
        <f t="shared" si="5"/>
        <v>5150.9056350199298</v>
      </c>
      <c r="AI53" s="42">
        <f t="shared" si="6"/>
        <v>0.75512934532432974</v>
      </c>
      <c r="AJ53" s="43">
        <f t="shared" si="26"/>
        <v>0.69507214160356434</v>
      </c>
      <c r="AK53" s="43">
        <f t="shared" si="7"/>
        <v>7325.7648298968397</v>
      </c>
      <c r="AL53" s="60"/>
      <c r="AN53" s="21">
        <f>D54/S53</f>
        <v>0.66644340254521095</v>
      </c>
      <c r="AO53" s="21">
        <f t="shared" si="8"/>
        <v>0.33355659745478905</v>
      </c>
      <c r="AP53" s="21">
        <f t="shared" si="27"/>
        <v>0.66946068874003317</v>
      </c>
      <c r="AQ53" s="21">
        <f t="shared" si="27"/>
        <v>0.33053931125996683</v>
      </c>
      <c r="AS53" s="43">
        <f>100*(((E54)-(E53))/E53)</f>
        <v>0.56620866676732606</v>
      </c>
      <c r="AT53" s="43">
        <f>100*(((H54)-(H53))/H53)</f>
        <v>3.2471437161755738</v>
      </c>
      <c r="AV53" s="21">
        <f t="shared" si="9"/>
        <v>1.4523630915314334</v>
      </c>
      <c r="AW53" s="21">
        <f t="shared" si="10"/>
        <v>1671.5861562562757</v>
      </c>
      <c r="AX53" s="21">
        <f t="shared" si="11"/>
        <v>0.98248001986217348</v>
      </c>
      <c r="AY53" s="21">
        <f t="shared" si="28"/>
        <v>0.43269582762232306</v>
      </c>
      <c r="AZ53" s="21">
        <f t="shared" si="12"/>
        <v>1.3010751415576309</v>
      </c>
      <c r="BB53" s="21">
        <f>LN(B54/AI53)</f>
        <v>4.309516043455913</v>
      </c>
      <c r="BD53" s="21">
        <f>100*LN(F54/N54)</f>
        <v>451.27231014125942</v>
      </c>
      <c r="BE53" s="21">
        <f t="shared" si="13"/>
        <v>4.5127231014125941</v>
      </c>
      <c r="BF53" s="21">
        <f>(S53/AI53)/M54</f>
        <v>1.1187662398156925E-2</v>
      </c>
      <c r="BG53" s="21">
        <f>(C54/AI53)/M54</f>
        <v>4.6524544306431555E-2</v>
      </c>
      <c r="BH53" s="40">
        <f t="shared" si="14"/>
        <v>1642.3</v>
      </c>
      <c r="BI53" s="40">
        <f>C54</f>
        <v>6829.6</v>
      </c>
      <c r="BK53" s="21">
        <f>LN(AH53/M54)</f>
        <v>-3.630735053231803</v>
      </c>
      <c r="BL53" s="57">
        <f>LN(AH53/N54)</f>
        <v>8.5388084536064763</v>
      </c>
      <c r="BM53" s="21">
        <f>LN((S53/AI53)/M54)</f>
        <v>-4.4929436794501472</v>
      </c>
      <c r="BN53" s="21">
        <f>LN((C54/AI53)/M54)</f>
        <v>-3.0677752710975654</v>
      </c>
      <c r="BO53" s="44">
        <f>LN((C54/AI53)/N54)</f>
        <v>9.1017682357407139</v>
      </c>
      <c r="BP53" s="21">
        <f t="shared" si="58"/>
        <v>8.0143674819817647</v>
      </c>
      <c r="BQ53" s="21">
        <f t="shared" si="16"/>
        <v>0.26319095463240333</v>
      </c>
      <c r="BR53" s="21">
        <f t="shared" si="17"/>
        <v>4.309516043455913</v>
      </c>
      <c r="BS53" s="61">
        <f t="shared" si="18"/>
        <v>0.69507214160356434</v>
      </c>
      <c r="BT53" s="21">
        <f t="shared" si="19"/>
        <v>0.43269582762232306</v>
      </c>
      <c r="BU53" s="21">
        <f>O54/4</f>
        <v>0.75</v>
      </c>
      <c r="BV53" s="21">
        <f t="shared" si="20"/>
        <v>0.74720148387010565</v>
      </c>
      <c r="BW53" s="21">
        <f>LN(AW53/M54)</f>
        <v>-4.7561346340825503</v>
      </c>
      <c r="BX53" s="21">
        <f>LN(AW53/N54)</f>
        <v>7.4134088727557295</v>
      </c>
      <c r="BY53" s="21">
        <f>LN(AK53/M54)</f>
        <v>-3.2785100408173724</v>
      </c>
      <c r="CA53" s="21">
        <f t="shared" si="29"/>
        <v>0.34816584506405235</v>
      </c>
      <c r="CB53" s="21">
        <f t="shared" si="55"/>
        <v>0.95500697178980687</v>
      </c>
      <c r="CC53" s="21">
        <f t="shared" si="55"/>
        <v>0.27942423228601854</v>
      </c>
      <c r="CD53" s="21">
        <f t="shared" si="21"/>
        <v>8.0143674819817647</v>
      </c>
      <c r="CE53" s="21">
        <f t="shared" si="56"/>
        <v>-0.26237631398124406</v>
      </c>
      <c r="CF53" s="21">
        <f t="shared" si="56"/>
        <v>8.2168560360162957E-2</v>
      </c>
      <c r="CG53" s="61">
        <f t="shared" si="57"/>
        <v>0.69507214160356434</v>
      </c>
      <c r="CH53" s="61">
        <f t="shared" si="57"/>
        <v>0.43269582762232306</v>
      </c>
      <c r="CI53" s="21">
        <f t="shared" si="23"/>
        <v>0.74720148387010565</v>
      </c>
      <c r="CM53" s="87">
        <f t="shared" si="59"/>
        <v>0.34816584506405235</v>
      </c>
      <c r="CN53" s="87">
        <f t="shared" si="59"/>
        <v>0.95500697178980687</v>
      </c>
      <c r="CO53" s="87">
        <f t="shared" si="59"/>
        <v>0.27942423228601854</v>
      </c>
      <c r="CP53" s="87">
        <f t="shared" si="59"/>
        <v>8.0143674819817647</v>
      </c>
      <c r="CQ53" s="87">
        <f t="shared" si="61"/>
        <v>-0.26237631398124406</v>
      </c>
      <c r="CR53" s="87">
        <f t="shared" si="61"/>
        <v>8.2168560360162957E-2</v>
      </c>
      <c r="CS53" s="88">
        <f t="shared" si="60"/>
        <v>0.69507214160356434</v>
      </c>
      <c r="CT53" s="88">
        <f t="shared" si="60"/>
        <v>0.43269582762232306</v>
      </c>
      <c r="CU53" s="87">
        <f t="shared" si="60"/>
        <v>0.74720148387010565</v>
      </c>
      <c r="CV53" s="87">
        <f t="shared" si="35"/>
        <v>1.2173832857710565</v>
      </c>
      <c r="CW53" s="21">
        <v>0.53749999999999998</v>
      </c>
      <c r="CX53" s="7">
        <v>1.3639333333300001</v>
      </c>
      <c r="CY53" s="7"/>
      <c r="CZ53" s="110">
        <f t="shared" si="36"/>
        <v>-1.0694923015638791E-2</v>
      </c>
      <c r="DA53" s="73">
        <f t="shared" si="37"/>
        <v>0.78585811343630341</v>
      </c>
      <c r="DB53" s="88">
        <f t="shared" si="38"/>
        <v>1.4302779457107728E-2</v>
      </c>
      <c r="DC53" s="88">
        <f t="shared" si="39"/>
        <v>0.53762044711105883</v>
      </c>
      <c r="DD53" s="88">
        <f t="shared" si="40"/>
        <v>0.25789694228197946</v>
      </c>
      <c r="DE53" s="88">
        <f t="shared" si="41"/>
        <v>-0.13318441845783494</v>
      </c>
      <c r="DF53" s="88">
        <f t="shared" si="42"/>
        <v>2.9550493715309156E-2</v>
      </c>
      <c r="DG53" s="88">
        <f t="shared" si="43"/>
        <v>0.28744743599729172</v>
      </c>
      <c r="DH53" s="88">
        <f t="shared" si="44"/>
        <v>-0.22933789782952285</v>
      </c>
      <c r="DI53" s="88">
        <f t="shared" si="45"/>
        <v>0.52796117115432895</v>
      </c>
      <c r="DJ53" s="88">
        <f t="shared" si="46"/>
        <v>-4.3815789473684363E-2</v>
      </c>
      <c r="DK53" s="89">
        <v>-3.0355285201116042</v>
      </c>
      <c r="DL53" s="87">
        <f t="shared" si="48"/>
        <v>2.4859920989378836</v>
      </c>
      <c r="DM53" s="88">
        <f t="shared" si="47"/>
        <v>-0.63575363408887209</v>
      </c>
      <c r="DN53" s="88">
        <f t="shared" si="49"/>
        <v>-1.9135508314665719</v>
      </c>
      <c r="DO53" s="88"/>
      <c r="DP53" s="88"/>
      <c r="DQ53" s="61">
        <v>276744.7</v>
      </c>
      <c r="DR53" s="21">
        <f>LN(DQ53/AI53/M54)</f>
        <v>0.63405404273566623</v>
      </c>
      <c r="DS53" s="61"/>
      <c r="DT53" s="61">
        <v>45700000</v>
      </c>
      <c r="DU53" s="40">
        <v>41000000</v>
      </c>
      <c r="DV53" s="20">
        <f>LN(DT53/AI53/M54)</f>
        <v>5.7408121990707714</v>
      </c>
      <c r="DW53" s="44">
        <f t="shared" si="50"/>
        <v>1.9662766726774805</v>
      </c>
      <c r="DX53" s="61"/>
      <c r="DY53" s="40"/>
      <c r="DZ53" s="44"/>
      <c r="EA53" s="61">
        <v>1212362</v>
      </c>
      <c r="EB53" s="87">
        <f t="shared" si="51"/>
        <v>0.27050861631755369</v>
      </c>
      <c r="EF53" s="28">
        <v>4481787</v>
      </c>
      <c r="EG53" s="98">
        <v>4502.4390000000003</v>
      </c>
      <c r="EH53" s="74">
        <f t="shared" si="52"/>
        <v>4502439</v>
      </c>
      <c r="EI53" s="28">
        <v>23200</v>
      </c>
      <c r="EJ53" s="68">
        <f t="shared" si="53"/>
        <v>5.1765066032812357E-3</v>
      </c>
      <c r="EK53" s="21">
        <f t="shared" si="54"/>
        <v>2.4859920989378836</v>
      </c>
      <c r="EN53" s="100"/>
      <c r="EO53" s="87"/>
      <c r="EP53" s="99"/>
      <c r="EQ53" s="87"/>
      <c r="ER53" s="87"/>
      <c r="ES53" s="87"/>
      <c r="ET53" s="87"/>
      <c r="EU53" s="87"/>
      <c r="EV53" s="87"/>
      <c r="EW53" s="87"/>
      <c r="EX53" s="87"/>
      <c r="EY53" s="87"/>
      <c r="EZ53" s="101"/>
      <c r="FA53" s="87"/>
      <c r="FB53" s="87"/>
    </row>
    <row r="54" spans="1:158" x14ac:dyDescent="0.35">
      <c r="A54" s="22">
        <v>34060</v>
      </c>
      <c r="B54" s="43">
        <v>56.185000000000002</v>
      </c>
      <c r="C54" s="40">
        <v>6829.6</v>
      </c>
      <c r="D54" s="40">
        <v>1094.5</v>
      </c>
      <c r="E54" s="40">
        <v>1332.1</v>
      </c>
      <c r="F54" s="43">
        <v>91.912999999999997</v>
      </c>
      <c r="G54" s="40">
        <v>547.79999999999995</v>
      </c>
      <c r="H54" s="40">
        <v>421.55784</v>
      </c>
      <c r="I54" s="40">
        <v>2803.3</v>
      </c>
      <c r="J54" s="40">
        <v>4324.32456</v>
      </c>
      <c r="K54" s="40">
        <v>1086.3</v>
      </c>
      <c r="L54" s="40">
        <v>1462.8615</v>
      </c>
      <c r="M54" s="21">
        <v>194398</v>
      </c>
      <c r="N54" s="21">
        <f>M54/M$51</f>
        <v>1.008152427577194</v>
      </c>
      <c r="O54" s="21">
        <v>3</v>
      </c>
      <c r="P54" s="59"/>
      <c r="R54" s="40">
        <f>I55+K55</f>
        <v>3949.4</v>
      </c>
      <c r="S54" s="40">
        <f>D55+G55</f>
        <v>1652.5</v>
      </c>
      <c r="T54" s="40">
        <f t="shared" si="0"/>
        <v>5601.9</v>
      </c>
      <c r="U54" s="21">
        <f t="shared" si="1"/>
        <v>0.70501079990717441</v>
      </c>
      <c r="V54" s="21">
        <f t="shared" si="2"/>
        <v>0.29498920009282564</v>
      </c>
      <c r="W54" s="87">
        <f t="shared" si="24"/>
        <v>0.4184179875424115</v>
      </c>
      <c r="Y54" s="21">
        <f>K55/R54</f>
        <v>0.27662429736162453</v>
      </c>
      <c r="Z54" s="21">
        <f t="shared" si="3"/>
        <v>0.72337570263837547</v>
      </c>
      <c r="AA54" s="21">
        <f t="shared" si="25"/>
        <v>0.27795375707242065</v>
      </c>
      <c r="AB54" s="21">
        <f t="shared" si="25"/>
        <v>0.72204624292757935</v>
      </c>
      <c r="AD54" s="42">
        <f>100*(((L55)-(L54))/L54)</f>
        <v>0.98872996520859224</v>
      </c>
      <c r="AE54" s="42">
        <f>100*((J55-J54)/J54)</f>
        <v>1.1437883376635343</v>
      </c>
      <c r="AG54" s="21">
        <f t="shared" si="4"/>
        <v>1.1006892804741484</v>
      </c>
      <c r="AH54" s="21">
        <f t="shared" si="5"/>
        <v>5207.6011011919336</v>
      </c>
      <c r="AI54" s="42">
        <f t="shared" si="6"/>
        <v>0.75839142116627323</v>
      </c>
      <c r="AJ54" s="43">
        <f t="shared" si="26"/>
        <v>0.43105862374126502</v>
      </c>
      <c r="AK54" s="43">
        <f t="shared" si="7"/>
        <v>7386.5550738763077</v>
      </c>
      <c r="AL54" s="60"/>
      <c r="AN54" s="21">
        <f>D55/S54</f>
        <v>0.66317700453857797</v>
      </c>
      <c r="AO54" s="21">
        <f t="shared" si="8"/>
        <v>0.33682299546142203</v>
      </c>
      <c r="AP54" s="21">
        <f t="shared" si="27"/>
        <v>0.66481020354189446</v>
      </c>
      <c r="AQ54" s="21">
        <f t="shared" si="27"/>
        <v>0.33518979645810554</v>
      </c>
      <c r="AS54" s="43">
        <f>100*(((E55)-(E54))/E54)</f>
        <v>-0.67562495308160053</v>
      </c>
      <c r="AT54" s="43">
        <f>100*(((H55)-(H54))/H54)</f>
        <v>1.1138613861386215</v>
      </c>
      <c r="AV54" s="21">
        <f t="shared" si="9"/>
        <v>-7.5807391273813918E-2</v>
      </c>
      <c r="AW54" s="21">
        <f t="shared" si="10"/>
        <v>1670.3189703983235</v>
      </c>
      <c r="AX54" s="21">
        <f t="shared" si="11"/>
        <v>0.98933199543673134</v>
      </c>
      <c r="AY54" s="21">
        <f t="shared" si="28"/>
        <v>0.69499557783911436</v>
      </c>
      <c r="AZ54" s="21">
        <f t="shared" si="12"/>
        <v>1.3045136954678522</v>
      </c>
      <c r="BB54" s="21">
        <f>LN(B55/AI54)</f>
        <v>4.3064505658816703</v>
      </c>
      <c r="BD54" s="21">
        <f>100*LN(F55/N55)</f>
        <v>451.53586084686077</v>
      </c>
      <c r="BE54" s="21">
        <f t="shared" si="13"/>
        <v>4.5153586084686079</v>
      </c>
      <c r="BF54" s="21">
        <f>(S54/AI54)/M55</f>
        <v>1.1180888808019084E-2</v>
      </c>
      <c r="BG54" s="21">
        <f>(C55/AI54)/M55</f>
        <v>4.6714125572360279E-2</v>
      </c>
      <c r="BH54" s="40">
        <f t="shared" si="14"/>
        <v>1652.5</v>
      </c>
      <c r="BI54" s="40">
        <f>C55</f>
        <v>6904.2</v>
      </c>
      <c r="BK54" s="21">
        <f>LN(AH54/M55)</f>
        <v>-3.6222749386949435</v>
      </c>
      <c r="BL54" s="57">
        <f>LN(AH54/N55)</f>
        <v>8.5472685681433358</v>
      </c>
      <c r="BM54" s="21">
        <f>LN((S54/AI54)/M55)</f>
        <v>-4.4935493145923111</v>
      </c>
      <c r="BN54" s="21">
        <f>LN((C55/AI54)/M55)</f>
        <v>-3.0637086852606847</v>
      </c>
      <c r="BO54" s="44">
        <f>LN((C55/AI54)/N55)</f>
        <v>9.1058348215775951</v>
      </c>
      <c r="BP54" s="21">
        <f t="shared" si="58"/>
        <v>8.2779181875831114</v>
      </c>
      <c r="BQ54" s="21">
        <f t="shared" si="16"/>
        <v>0.26583032417338187</v>
      </c>
      <c r="BR54" s="21">
        <f t="shared" si="17"/>
        <v>4.3064505658816703</v>
      </c>
      <c r="BS54" s="61">
        <f t="shared" si="18"/>
        <v>0.43105862374126502</v>
      </c>
      <c r="BT54" s="21">
        <f t="shared" si="19"/>
        <v>0.69499557783911436</v>
      </c>
      <c r="BU54" s="21">
        <f>O55/4</f>
        <v>0.76500000000000001</v>
      </c>
      <c r="BV54" s="21">
        <f t="shared" si="20"/>
        <v>0.76208871313610671</v>
      </c>
      <c r="BW54" s="21">
        <f>LN(AW54/M55)</f>
        <v>-4.7593796387656928</v>
      </c>
      <c r="BX54" s="21">
        <f>LN(AW54/N55)</f>
        <v>7.4101638680725861</v>
      </c>
      <c r="BY54" s="21">
        <f>LN(AK54/M55)</f>
        <v>-3.2727327814250091</v>
      </c>
      <c r="CA54" s="21">
        <f t="shared" si="29"/>
        <v>0.84601145368594644</v>
      </c>
      <c r="CB54" s="21">
        <f t="shared" si="55"/>
        <v>-6.0563514216394054E-2</v>
      </c>
      <c r="CC54" s="21">
        <f t="shared" si="55"/>
        <v>0.40665858368806873</v>
      </c>
      <c r="CD54" s="21">
        <f t="shared" si="21"/>
        <v>8.2779181875831114</v>
      </c>
      <c r="CE54" s="21">
        <f t="shared" si="56"/>
        <v>0.26393695409785423</v>
      </c>
      <c r="CF54" s="21">
        <f t="shared" si="56"/>
        <v>-0.30654775742426921</v>
      </c>
      <c r="CG54" s="61">
        <f t="shared" si="57"/>
        <v>0.43105862374126502</v>
      </c>
      <c r="CH54" s="61">
        <f t="shared" si="57"/>
        <v>0.69499557783911436</v>
      </c>
      <c r="CI54" s="21">
        <f t="shared" si="23"/>
        <v>0.76208871313610671</v>
      </c>
      <c r="CM54" s="87">
        <f t="shared" si="59"/>
        <v>0.84601145368594644</v>
      </c>
      <c r="CN54" s="87">
        <f t="shared" si="59"/>
        <v>-6.0563514216394054E-2</v>
      </c>
      <c r="CO54" s="87">
        <f t="shared" si="59"/>
        <v>0.40665858368806873</v>
      </c>
      <c r="CP54" s="87">
        <f t="shared" si="59"/>
        <v>8.2779181875831114</v>
      </c>
      <c r="CQ54" s="87">
        <f t="shared" si="61"/>
        <v>0.26393695409785423</v>
      </c>
      <c r="CR54" s="87">
        <f t="shared" si="61"/>
        <v>-0.30654775742426921</v>
      </c>
      <c r="CS54" s="88">
        <f t="shared" si="60"/>
        <v>0.43105862374126502</v>
      </c>
      <c r="CT54" s="88">
        <f t="shared" si="60"/>
        <v>0.69499557783911436</v>
      </c>
      <c r="CU54" s="87">
        <f t="shared" si="60"/>
        <v>0.76208871313610671</v>
      </c>
      <c r="CV54" s="87">
        <f t="shared" si="35"/>
        <v>-0.32450046831424828</v>
      </c>
      <c r="CW54" s="21">
        <v>0.50249999999999995</v>
      </c>
      <c r="CX54" s="7">
        <v>1.36476666667</v>
      </c>
      <c r="CY54" s="7"/>
      <c r="CZ54" s="110">
        <f t="shared" si="36"/>
        <v>0.4871506856062553</v>
      </c>
      <c r="DA54" s="73">
        <f t="shared" si="37"/>
        <v>-0.22971237256989754</v>
      </c>
      <c r="DB54" s="88">
        <f t="shared" si="38"/>
        <v>0.14153713085915792</v>
      </c>
      <c r="DC54" s="88">
        <f t="shared" si="39"/>
        <v>0.80117115271240547</v>
      </c>
      <c r="DD54" s="88">
        <f t="shared" si="40"/>
        <v>0.78421021036107774</v>
      </c>
      <c r="DE54" s="88">
        <f t="shared" si="41"/>
        <v>-0.52190073624226707</v>
      </c>
      <c r="DF54" s="88">
        <f t="shared" si="42"/>
        <v>-0.23446302414699016</v>
      </c>
      <c r="DG54" s="88">
        <f t="shared" si="43"/>
        <v>0.54974718621408303</v>
      </c>
      <c r="DH54" s="88">
        <f t="shared" si="44"/>
        <v>-0.2144506685635218</v>
      </c>
      <c r="DI54" s="88">
        <f t="shared" si="45"/>
        <v>-1.0139225829309759</v>
      </c>
      <c r="DJ54" s="88">
        <f t="shared" si="46"/>
        <v>-7.8815789473684394E-2</v>
      </c>
      <c r="DK54" s="89">
        <v>-4.5959156862225461</v>
      </c>
      <c r="DL54" s="87">
        <f t="shared" si="48"/>
        <v>2.6857303915750306</v>
      </c>
      <c r="DM54" s="88">
        <f t="shared" si="47"/>
        <v>-0.63492030074887218</v>
      </c>
      <c r="DN54" s="88">
        <f t="shared" si="49"/>
        <v>3.2256621727786525</v>
      </c>
      <c r="DO54" s="88"/>
      <c r="DP54" s="88"/>
      <c r="DQ54" s="61">
        <v>288734.7</v>
      </c>
      <c r="DR54" s="21">
        <f>LN(DQ54/AI54/M55)</f>
        <v>0.66966966608313938</v>
      </c>
      <c r="DS54" s="61"/>
      <c r="DT54" s="61">
        <v>49400000</v>
      </c>
      <c r="DU54" s="40">
        <v>44500000</v>
      </c>
      <c r="DV54" s="20">
        <f>LN(DT54/AI54/M55)</f>
        <v>5.8118670958399985</v>
      </c>
      <c r="DW54" s="44">
        <f t="shared" si="50"/>
        <v>7.1054896769227049</v>
      </c>
      <c r="DX54" s="61"/>
      <c r="DY54" s="40"/>
      <c r="DZ54" s="44"/>
      <c r="EA54" s="61">
        <v>1258846</v>
      </c>
      <c r="EB54" s="87">
        <f t="shared" si="51"/>
        <v>0.27959201668251366</v>
      </c>
      <c r="EF54" s="28">
        <v>4502439</v>
      </c>
      <c r="EG54" s="98">
        <v>4628.3850000000002</v>
      </c>
      <c r="EH54" s="74">
        <f t="shared" si="52"/>
        <v>4628385</v>
      </c>
      <c r="EI54" s="28">
        <v>32300</v>
      </c>
      <c r="EJ54" s="68">
        <f t="shared" si="53"/>
        <v>7.1738895296527064E-3</v>
      </c>
      <c r="EK54" s="21">
        <f t="shared" si="54"/>
        <v>2.6857303915750306</v>
      </c>
      <c r="EN54" s="100"/>
      <c r="EO54" s="87"/>
      <c r="EP54" s="99"/>
      <c r="EQ54" s="87"/>
      <c r="ER54" s="87"/>
      <c r="ES54" s="87"/>
      <c r="ET54" s="87"/>
      <c r="EU54" s="87"/>
      <c r="EV54" s="87"/>
      <c r="EW54" s="87"/>
      <c r="EX54" s="87"/>
      <c r="EY54" s="87"/>
      <c r="EZ54" s="101"/>
      <c r="FA54" s="87"/>
      <c r="FB54" s="87"/>
    </row>
    <row r="55" spans="1:158" x14ac:dyDescent="0.35">
      <c r="A55" s="22">
        <v>34151</v>
      </c>
      <c r="B55" s="43">
        <v>56.255000000000003</v>
      </c>
      <c r="C55" s="40">
        <v>6904.2</v>
      </c>
      <c r="D55" s="40">
        <v>1095.9000000000001</v>
      </c>
      <c r="E55" s="40">
        <v>1323.1</v>
      </c>
      <c r="F55" s="43">
        <v>92.385000000000005</v>
      </c>
      <c r="G55" s="40">
        <v>556.6</v>
      </c>
      <c r="H55" s="40">
        <v>426.25341000000003</v>
      </c>
      <c r="I55" s="40">
        <v>2856.9</v>
      </c>
      <c r="J55" s="40">
        <v>4373.78568</v>
      </c>
      <c r="K55" s="40">
        <v>1092.5</v>
      </c>
      <c r="L55" s="40">
        <v>1477.3252499999999</v>
      </c>
      <c r="M55" s="21">
        <v>194882</v>
      </c>
      <c r="N55" s="21">
        <f>M55/M$51</f>
        <v>1.0106624625309866</v>
      </c>
      <c r="O55" s="21">
        <v>3.06</v>
      </c>
      <c r="P55" s="59"/>
      <c r="R55" s="40">
        <f>I56+K56</f>
        <v>3998.3</v>
      </c>
      <c r="S55" s="40">
        <f>D56+G56</f>
        <v>1726.8</v>
      </c>
      <c r="T55" s="40">
        <f t="shared" si="0"/>
        <v>5725.1</v>
      </c>
      <c r="U55" s="21">
        <f t="shared" si="1"/>
        <v>0.69838081430892041</v>
      </c>
      <c r="V55" s="21">
        <f t="shared" si="2"/>
        <v>0.30161918569107959</v>
      </c>
      <c r="W55" s="87">
        <f t="shared" si="24"/>
        <v>0.43188355050896626</v>
      </c>
      <c r="Y55" s="21">
        <f>K56/R55</f>
        <v>0.27644248805742438</v>
      </c>
      <c r="Z55" s="21">
        <f t="shared" si="3"/>
        <v>0.72355751194257567</v>
      </c>
      <c r="AA55" s="21">
        <f t="shared" si="25"/>
        <v>0.27653339270952448</v>
      </c>
      <c r="AB55" s="21">
        <f t="shared" si="25"/>
        <v>0.72346660729047563</v>
      </c>
      <c r="AD55" s="42">
        <f>100*(((L56)-(L55))/L55)</f>
        <v>0.69637677958864919</v>
      </c>
      <c r="AE55" s="42">
        <f>100*((J56-J55)/J55)</f>
        <v>0.66118466051586378</v>
      </c>
      <c r="AG55" s="21">
        <f t="shared" si="4"/>
        <v>0.67091645659969879</v>
      </c>
      <c r="AH55" s="21">
        <f t="shared" si="5"/>
        <v>5242.5397539738969</v>
      </c>
      <c r="AI55" s="42">
        <f t="shared" si="6"/>
        <v>0.76266469834000772</v>
      </c>
      <c r="AJ55" s="43">
        <f t="shared" si="26"/>
        <v>0.56188438568544607</v>
      </c>
      <c r="AK55" s="43">
        <f t="shared" si="7"/>
        <v>7506.7064366045461</v>
      </c>
      <c r="AL55" s="60"/>
      <c r="AN55" s="21">
        <f>D56/S55</f>
        <v>0.66770905721565899</v>
      </c>
      <c r="AO55" s="21">
        <f t="shared" si="8"/>
        <v>0.33229094278434101</v>
      </c>
      <c r="AP55" s="21">
        <f t="shared" si="27"/>
        <v>0.66544303087711842</v>
      </c>
      <c r="AQ55" s="21">
        <f t="shared" si="27"/>
        <v>0.33455696912288152</v>
      </c>
      <c r="AS55" s="43">
        <f>100*(((E56)-(E55))/E55)</f>
        <v>5.2452573501625039</v>
      </c>
      <c r="AT55" s="43">
        <f>100*(((H56)-(H55))/H55)</f>
        <v>2.4071807425540621</v>
      </c>
      <c r="AV55" s="21">
        <f t="shared" si="9"/>
        <v>4.2957590421824738</v>
      </c>
      <c r="AW55" s="21">
        <f t="shared" si="10"/>
        <v>1742.0718486024984</v>
      </c>
      <c r="AX55" s="21">
        <f t="shared" si="11"/>
        <v>0.99123351392495684</v>
      </c>
      <c r="AY55" s="21">
        <f t="shared" si="28"/>
        <v>0.19201779123105589</v>
      </c>
      <c r="AZ55" s="21">
        <f t="shared" si="12"/>
        <v>1.2996976470557047</v>
      </c>
      <c r="BB55" s="21">
        <f>LN(B56/AI55)</f>
        <v>4.3097686482936224</v>
      </c>
      <c r="BD55" s="21">
        <f>100*LN(F56/N56)</f>
        <v>452.08971827430975</v>
      </c>
      <c r="BE55" s="21">
        <f t="shared" si="13"/>
        <v>4.5208971827430977</v>
      </c>
      <c r="BF55" s="21">
        <f>(S55/AI55)/M56</f>
        <v>1.1584733645600014E-2</v>
      </c>
      <c r="BG55" s="21">
        <f>(C56/AI55)/M56</f>
        <v>4.7181558248074927E-2</v>
      </c>
      <c r="BH55" s="40">
        <f t="shared" si="14"/>
        <v>1726.8</v>
      </c>
      <c r="BI55" s="40">
        <f>C56</f>
        <v>7032.8</v>
      </c>
      <c r="BK55" s="21">
        <f>LN(AH55/M56)</f>
        <v>-3.6184678265958494</v>
      </c>
      <c r="BL55" s="57">
        <f>LN(AH55/N56)</f>
        <v>8.5510756802424304</v>
      </c>
      <c r="BM55" s="21">
        <f>LN((S55/AI55)/M56)</f>
        <v>-4.4580671126784583</v>
      </c>
      <c r="BN55" s="21">
        <f>LN((C56/AI55)/M56)</f>
        <v>-3.0537521778228114</v>
      </c>
      <c r="BO55" s="44">
        <f>LN((C56/AI55)/N56)</f>
        <v>9.1157913290154671</v>
      </c>
      <c r="BP55" s="21">
        <f t="shared" si="58"/>
        <v>8.8317756150320861</v>
      </c>
      <c r="BQ55" s="21">
        <f t="shared" si="16"/>
        <v>0.26213165822883788</v>
      </c>
      <c r="BR55" s="21">
        <f t="shared" si="17"/>
        <v>4.3097686482936224</v>
      </c>
      <c r="BS55" s="61">
        <f t="shared" si="18"/>
        <v>0.56188438568544607</v>
      </c>
      <c r="BT55" s="21">
        <f t="shared" si="19"/>
        <v>0.19201779123105589</v>
      </c>
      <c r="BU55" s="21">
        <f>O56/4</f>
        <v>0.74750000000000005</v>
      </c>
      <c r="BV55" s="21">
        <f t="shared" si="20"/>
        <v>0.74472006350494513</v>
      </c>
      <c r="BW55" s="21">
        <f>LN(AW55/M56)</f>
        <v>-4.7201987709072961</v>
      </c>
      <c r="BX55" s="21">
        <f>LN(AW55/N56)</f>
        <v>7.4493447359309837</v>
      </c>
      <c r="BY55" s="21">
        <f>LN(AK55/M56)</f>
        <v>-3.2594770808409823</v>
      </c>
      <c r="CA55" s="21">
        <f t="shared" si="29"/>
        <v>0.38071120990941232</v>
      </c>
      <c r="CB55" s="21">
        <f t="shared" si="55"/>
        <v>3.5482201913852762</v>
      </c>
      <c r="CC55" s="21">
        <f t="shared" si="55"/>
        <v>0.9956507437873352</v>
      </c>
      <c r="CD55" s="21">
        <f t="shared" si="21"/>
        <v>8.8317756150320861</v>
      </c>
      <c r="CE55" s="21">
        <f t="shared" si="56"/>
        <v>-0.36986659445439884</v>
      </c>
      <c r="CF55" s="21">
        <f t="shared" si="56"/>
        <v>0.33180824119520835</v>
      </c>
      <c r="CG55" s="61">
        <f t="shared" si="57"/>
        <v>0.56188438568544607</v>
      </c>
      <c r="CH55" s="61">
        <f t="shared" si="57"/>
        <v>0.19201779123105589</v>
      </c>
      <c r="CI55" s="21">
        <f t="shared" si="23"/>
        <v>0.74472006350494513</v>
      </c>
      <c r="CM55" s="87">
        <f t="shared" si="59"/>
        <v>0.38071120990941232</v>
      </c>
      <c r="CN55" s="87">
        <f t="shared" si="59"/>
        <v>3.5482201913852762</v>
      </c>
      <c r="CO55" s="87">
        <f t="shared" si="59"/>
        <v>0.9956507437873352</v>
      </c>
      <c r="CP55" s="87">
        <f t="shared" si="59"/>
        <v>8.8317756150320861</v>
      </c>
      <c r="CQ55" s="87">
        <f t="shared" si="61"/>
        <v>-0.36986659445439884</v>
      </c>
      <c r="CR55" s="87">
        <f t="shared" si="61"/>
        <v>0.33180824119520835</v>
      </c>
      <c r="CS55" s="88">
        <f t="shared" si="60"/>
        <v>0.56188438568544607</v>
      </c>
      <c r="CT55" s="88">
        <f t="shared" si="60"/>
        <v>0.19201779123105589</v>
      </c>
      <c r="CU55" s="87">
        <f t="shared" si="60"/>
        <v>0.74472006350494513</v>
      </c>
      <c r="CV55" s="87">
        <f t="shared" si="35"/>
        <v>3.9180867858396695</v>
      </c>
      <c r="CW55" s="21">
        <v>0.48749999999999999</v>
      </c>
      <c r="CX55" s="7">
        <v>1.30653333333</v>
      </c>
      <c r="CY55" s="7"/>
      <c r="CZ55" s="110">
        <f t="shared" si="36"/>
        <v>2.1850441829721179E-2</v>
      </c>
      <c r="DA55" s="73">
        <f t="shared" si="37"/>
        <v>3.3790713330317725</v>
      </c>
      <c r="DB55" s="88">
        <f t="shared" si="38"/>
        <v>0.73052929095842445</v>
      </c>
      <c r="DC55" s="88">
        <f t="shared" si="39"/>
        <v>1.3550285801613802</v>
      </c>
      <c r="DD55" s="88">
        <f t="shared" si="40"/>
        <v>0.15040666180882467</v>
      </c>
      <c r="DE55" s="88">
        <f t="shared" si="41"/>
        <v>0.11645526237721046</v>
      </c>
      <c r="DF55" s="88">
        <f t="shared" si="42"/>
        <v>-0.10363726220280911</v>
      </c>
      <c r="DG55" s="88">
        <f t="shared" si="43"/>
        <v>4.6769399606024525E-2</v>
      </c>
      <c r="DH55" s="88">
        <f t="shared" si="44"/>
        <v>-0.23181931819468338</v>
      </c>
      <c r="DI55" s="88">
        <f t="shared" si="45"/>
        <v>3.2286646712229419</v>
      </c>
      <c r="DJ55" s="88">
        <f t="shared" si="46"/>
        <v>-9.3815789473684352E-2</v>
      </c>
      <c r="DK55" s="89">
        <v>3.0076838150211533</v>
      </c>
      <c r="DL55" s="87">
        <f t="shared" si="48"/>
        <v>2.432866321479271</v>
      </c>
      <c r="DM55" s="88">
        <f t="shared" si="47"/>
        <v>-0.69315363408887221</v>
      </c>
      <c r="DN55" s="88">
        <f t="shared" si="49"/>
        <v>0.78353056116476782</v>
      </c>
      <c r="DO55" s="88"/>
      <c r="DP55" s="88"/>
      <c r="DQ55" s="61">
        <v>297050.90000000002</v>
      </c>
      <c r="DR55" s="21">
        <f>LN(DQ55/AI55/M56)</f>
        <v>0.68956640721248141</v>
      </c>
      <c r="DS55" s="61"/>
      <c r="DT55" s="61">
        <v>52200000</v>
      </c>
      <c r="DU55" s="40">
        <v>47900000</v>
      </c>
      <c r="DV55" s="20">
        <f>LN(DT55/AI55/M56)</f>
        <v>5.8585006764930867</v>
      </c>
      <c r="DW55" s="44">
        <f t="shared" si="50"/>
        <v>4.6633580653088202</v>
      </c>
      <c r="DX55" s="61"/>
      <c r="DY55" s="40"/>
      <c r="DZ55" s="44"/>
      <c r="EA55" s="61">
        <v>1302923</v>
      </c>
      <c r="EB55" s="87">
        <f t="shared" si="51"/>
        <v>0.28150704835487972</v>
      </c>
      <c r="EF55" s="28">
        <v>4628385</v>
      </c>
      <c r="EG55" s="98">
        <v>4842.3379999999997</v>
      </c>
      <c r="EH55" s="74">
        <f t="shared" si="52"/>
        <v>4842338</v>
      </c>
      <c r="EI55" s="28">
        <v>21500</v>
      </c>
      <c r="EJ55" s="68">
        <f t="shared" si="53"/>
        <v>4.6452488286951067E-3</v>
      </c>
      <c r="EK55" s="21">
        <f t="shared" si="54"/>
        <v>2.432866321479271</v>
      </c>
      <c r="EN55" s="100"/>
      <c r="EO55" s="87"/>
      <c r="EP55" s="99"/>
      <c r="EQ55" s="87"/>
      <c r="ER55" s="87"/>
      <c r="ES55" s="87"/>
      <c r="ET55" s="87"/>
      <c r="EU55" s="87"/>
      <c r="EV55" s="87"/>
      <c r="EW55" s="87"/>
      <c r="EX55" s="87"/>
      <c r="EY55" s="87"/>
      <c r="EZ55" s="101"/>
      <c r="FA55" s="87"/>
      <c r="FB55" s="87"/>
    </row>
    <row r="56" spans="1:158" x14ac:dyDescent="0.35">
      <c r="A56" s="22">
        <v>34243</v>
      </c>
      <c r="B56" s="43">
        <v>56.76</v>
      </c>
      <c r="C56" s="40">
        <v>7032.8</v>
      </c>
      <c r="D56" s="40">
        <v>1153</v>
      </c>
      <c r="E56" s="40">
        <v>1392.5</v>
      </c>
      <c r="F56" s="43">
        <v>93.165999999999997</v>
      </c>
      <c r="G56" s="40">
        <v>573.79999999999995</v>
      </c>
      <c r="H56" s="40">
        <v>436.51410000000004</v>
      </c>
      <c r="I56" s="40">
        <v>2893</v>
      </c>
      <c r="J56" s="40">
        <v>4402.7044799999994</v>
      </c>
      <c r="K56" s="40">
        <v>1105.3</v>
      </c>
      <c r="L56" s="40">
        <v>1487.6129999999998</v>
      </c>
      <c r="M56" s="21">
        <v>195444</v>
      </c>
      <c r="N56" s="21">
        <f>M56/M$51</f>
        <v>1.0135770072500596</v>
      </c>
      <c r="O56" s="21">
        <v>2.99</v>
      </c>
      <c r="P56" s="59"/>
      <c r="R56" s="40">
        <f>I57+K57</f>
        <v>4052</v>
      </c>
      <c r="S56" s="40">
        <f>D57+G57</f>
        <v>1790.8999999999999</v>
      </c>
      <c r="T56" s="40">
        <f t="shared" si="0"/>
        <v>5842.9</v>
      </c>
      <c r="U56" s="21">
        <f t="shared" si="1"/>
        <v>0.69349124578548327</v>
      </c>
      <c r="V56" s="21">
        <f t="shared" si="2"/>
        <v>0.30650875421451673</v>
      </c>
      <c r="W56" s="87">
        <f t="shared" si="24"/>
        <v>0.44197926949654487</v>
      </c>
      <c r="Y56" s="21">
        <f>K57/R56</f>
        <v>0.27561697926949652</v>
      </c>
      <c r="Z56" s="21">
        <f t="shared" si="3"/>
        <v>0.72438302073050354</v>
      </c>
      <c r="AA56" s="21">
        <f t="shared" si="25"/>
        <v>0.27602973366346045</v>
      </c>
      <c r="AB56" s="21">
        <f t="shared" si="25"/>
        <v>0.7239702663365396</v>
      </c>
      <c r="AD56" s="42">
        <f>100*(((L57)-(L56))/L56)</f>
        <v>1.3377975320194397</v>
      </c>
      <c r="AE56" s="42">
        <f>100*((J57-J56)/J56)</f>
        <v>0.83048953583185547</v>
      </c>
      <c r="AG56" s="21">
        <f t="shared" si="4"/>
        <v>0.97052162690485821</v>
      </c>
      <c r="AH56" s="21">
        <f t="shared" si="5"/>
        <v>5293.4197360852977</v>
      </c>
      <c r="AI56" s="42">
        <f t="shared" si="6"/>
        <v>0.76547868901789018</v>
      </c>
      <c r="AJ56" s="43">
        <f t="shared" si="26"/>
        <v>0.36828924325267298</v>
      </c>
      <c r="AK56" s="43">
        <f t="shared" si="7"/>
        <v>7633.0015241788706</v>
      </c>
      <c r="AL56" s="60"/>
      <c r="AN56" s="21">
        <f>D57/S56</f>
        <v>0.67122675749623095</v>
      </c>
      <c r="AO56" s="21">
        <f t="shared" si="8"/>
        <v>0.32877324250376905</v>
      </c>
      <c r="AP56" s="21">
        <f t="shared" si="27"/>
        <v>0.66946790735594497</v>
      </c>
      <c r="AQ56" s="21">
        <f t="shared" si="27"/>
        <v>0.33053209264405503</v>
      </c>
      <c r="AS56" s="43">
        <f>100*(((E57)-(E56))/E56)</f>
        <v>3.8563734290843836</v>
      </c>
      <c r="AT56" s="43">
        <f>100*(((H57)-(H56))/H56)</f>
        <v>2.3810639793766022</v>
      </c>
      <c r="AV56" s="21">
        <f t="shared" si="9"/>
        <v>3.3687363093749214</v>
      </c>
      <c r="AW56" s="21">
        <f t="shared" si="10"/>
        <v>1800.7576555017699</v>
      </c>
      <c r="AX56" s="21">
        <f t="shared" si="11"/>
        <v>0.99452582890781971</v>
      </c>
      <c r="AY56" s="21">
        <f t="shared" si="28"/>
        <v>0.33159285000306504</v>
      </c>
      <c r="AZ56" s="21">
        <f t="shared" si="12"/>
        <v>1.2992207923956671</v>
      </c>
      <c r="BB56" s="21">
        <f>LN(B57/AI56)</f>
        <v>4.3019723036814215</v>
      </c>
      <c r="BD56" s="21">
        <f>100*LN(F57/N57)</f>
        <v>452.23132361538677</v>
      </c>
      <c r="BE56" s="21">
        <f t="shared" si="13"/>
        <v>4.5223132361538676</v>
      </c>
      <c r="BF56" s="21">
        <f>(S56/AI56)/M57</f>
        <v>1.1939504820510904E-2</v>
      </c>
      <c r="BG56" s="21">
        <f>(C57/AI56)/M57</f>
        <v>4.7576016667939015E-2</v>
      </c>
      <c r="BH56" s="40">
        <f t="shared" si="14"/>
        <v>1790.8999999999999</v>
      </c>
      <c r="BI56" s="40">
        <f>C57</f>
        <v>7136.3</v>
      </c>
      <c r="BK56" s="21">
        <f>LN(AH56/M57)</f>
        <v>-3.611410344600821</v>
      </c>
      <c r="BL56" s="57">
        <f>LN(AH56/N57)</f>
        <v>8.5581331622374588</v>
      </c>
      <c r="BM56" s="21">
        <f>LN((S56/AI56)/M57)</f>
        <v>-4.4279026441967009</v>
      </c>
      <c r="BN56" s="21">
        <f>LN((C57/AI56)/M57)</f>
        <v>-3.0454264962344761</v>
      </c>
      <c r="BO56" s="44">
        <f>LN((C57/AI56)/N57)</f>
        <v>9.1241170106038023</v>
      </c>
      <c r="BP56" s="21">
        <f t="shared" si="58"/>
        <v>8.9733809561091107</v>
      </c>
      <c r="BQ56" s="21">
        <f t="shared" si="16"/>
        <v>0.26176469429634186</v>
      </c>
      <c r="BR56" s="21">
        <f t="shared" si="17"/>
        <v>4.3019723036814215</v>
      </c>
      <c r="BS56" s="61">
        <f t="shared" si="18"/>
        <v>0.36828924325267298</v>
      </c>
      <c r="BT56" s="21">
        <f t="shared" si="19"/>
        <v>0.33159285000306504</v>
      </c>
      <c r="BU56" s="21">
        <f>O57/4</f>
        <v>0.80333325</v>
      </c>
      <c r="BV56" s="21">
        <f t="shared" si="20"/>
        <v>0.80012370587931991</v>
      </c>
      <c r="BW56" s="21">
        <f>LN(AW56/M57)</f>
        <v>-4.6896673384930434</v>
      </c>
      <c r="BX56" s="21">
        <f>LN(AW56/N57)</f>
        <v>7.4798761683452364</v>
      </c>
      <c r="BY56" s="21">
        <f>LN(AK56/M57)</f>
        <v>-3.2453936820573905</v>
      </c>
      <c r="CA56" s="21">
        <f t="shared" si="29"/>
        <v>0.70574819950284251</v>
      </c>
      <c r="CB56" s="21">
        <f t="shared" si="55"/>
        <v>3.0164468481757467</v>
      </c>
      <c r="CC56" s="21">
        <f t="shared" si="55"/>
        <v>0.83256815883352431</v>
      </c>
      <c r="CD56" s="21">
        <f t="shared" si="21"/>
        <v>8.9733809561091107</v>
      </c>
      <c r="CE56" s="21">
        <f t="shared" si="56"/>
        <v>-3.6696393249602277E-2</v>
      </c>
      <c r="CF56" s="21">
        <f t="shared" si="56"/>
        <v>-0.77963446122009117</v>
      </c>
      <c r="CG56" s="61">
        <f t="shared" si="57"/>
        <v>0.36828924325267298</v>
      </c>
      <c r="CH56" s="61">
        <f t="shared" si="57"/>
        <v>0.33159285000306504</v>
      </c>
      <c r="CI56" s="21">
        <f t="shared" si="23"/>
        <v>0.80012370587931991</v>
      </c>
      <c r="CM56" s="87">
        <f t="shared" si="59"/>
        <v>0.70574819950284251</v>
      </c>
      <c r="CN56" s="87">
        <f t="shared" si="59"/>
        <v>3.0164468481757467</v>
      </c>
      <c r="CO56" s="87">
        <f t="shared" si="59"/>
        <v>0.83256815883352431</v>
      </c>
      <c r="CP56" s="87">
        <f t="shared" si="59"/>
        <v>8.9733809561091107</v>
      </c>
      <c r="CQ56" s="87">
        <f t="shared" si="61"/>
        <v>-3.6696393249602277E-2</v>
      </c>
      <c r="CR56" s="87">
        <f t="shared" si="61"/>
        <v>-0.77963446122009117</v>
      </c>
      <c r="CS56" s="88">
        <f t="shared" si="60"/>
        <v>0.36828924325267298</v>
      </c>
      <c r="CT56" s="88">
        <f t="shared" si="60"/>
        <v>0.33159285000306504</v>
      </c>
      <c r="CU56" s="87">
        <f t="shared" si="60"/>
        <v>0.80012370587931991</v>
      </c>
      <c r="CV56" s="87">
        <f t="shared" si="35"/>
        <v>3.0531432414252713</v>
      </c>
      <c r="CW56" s="21">
        <v>0.44500000000000001</v>
      </c>
      <c r="CX56" s="7">
        <v>1.1844666666699999</v>
      </c>
      <c r="CY56" s="7"/>
      <c r="CZ56" s="110">
        <f t="shared" si="36"/>
        <v>0.34688743142315137</v>
      </c>
      <c r="DA56" s="73">
        <f t="shared" si="37"/>
        <v>2.847297989822243</v>
      </c>
      <c r="DB56" s="88">
        <f t="shared" si="38"/>
        <v>0.56744670600461355</v>
      </c>
      <c r="DC56" s="88">
        <f t="shared" si="39"/>
        <v>1.4966339212384048</v>
      </c>
      <c r="DD56" s="88">
        <f t="shared" si="40"/>
        <v>0.48357686301362124</v>
      </c>
      <c r="DE56" s="88">
        <f t="shared" si="41"/>
        <v>-0.99498744003808903</v>
      </c>
      <c r="DF56" s="88">
        <f t="shared" si="42"/>
        <v>-0.2972324046355822</v>
      </c>
      <c r="DG56" s="88">
        <f t="shared" si="43"/>
        <v>0.18634445837803368</v>
      </c>
      <c r="DH56" s="88">
        <f t="shared" si="44"/>
        <v>-0.17641567582030859</v>
      </c>
      <c r="DI56" s="88">
        <f t="shared" si="45"/>
        <v>2.3637211268085436</v>
      </c>
      <c r="DJ56" s="88">
        <f t="shared" si="46"/>
        <v>-0.13631578947368433</v>
      </c>
      <c r="DK56" s="89">
        <v>-4.2626189023530205</v>
      </c>
      <c r="DL56" s="87">
        <f t="shared" si="48"/>
        <v>1.7700900980383256</v>
      </c>
      <c r="DM56" s="88">
        <f t="shared" si="47"/>
        <v>-0.81522030074887231</v>
      </c>
      <c r="DN56" s="88">
        <f t="shared" si="49"/>
        <v>8.0756938350311813</v>
      </c>
      <c r="DO56" s="88"/>
      <c r="DP56" s="88"/>
      <c r="DQ56" s="61">
        <v>305779</v>
      </c>
      <c r="DR56" s="21">
        <f>LN(DQ56/AI56/M57)</f>
        <v>0.71224168781479202</v>
      </c>
      <c r="DS56" s="61"/>
      <c r="DT56" s="61">
        <v>59200000</v>
      </c>
      <c r="DU56" s="40">
        <v>60900000</v>
      </c>
      <c r="DV56" s="20">
        <f>LN(DT56/AI56/M57)</f>
        <v>5.978055889884839</v>
      </c>
      <c r="DW56" s="44">
        <f t="shared" si="50"/>
        <v>11.955521339175235</v>
      </c>
      <c r="DX56" s="61"/>
      <c r="DY56" s="40"/>
      <c r="DZ56" s="44"/>
      <c r="EA56" s="61">
        <v>1337881</v>
      </c>
      <c r="EB56" s="87">
        <f t="shared" si="51"/>
        <v>0.27628823101567879</v>
      </c>
      <c r="EF56" s="28">
        <v>4842338</v>
      </c>
      <c r="EG56" s="98">
        <v>4630.5360000000001</v>
      </c>
      <c r="EH56" s="74">
        <f t="shared" si="52"/>
        <v>4630536</v>
      </c>
      <c r="EI56" s="28">
        <v>-9600</v>
      </c>
      <c r="EJ56" s="68">
        <f t="shared" si="53"/>
        <v>-1.9825134057143471E-3</v>
      </c>
      <c r="EK56" s="21">
        <f t="shared" si="54"/>
        <v>1.7700900980383256</v>
      </c>
      <c r="EN56" s="100"/>
      <c r="EO56" s="87"/>
      <c r="EP56" s="99"/>
      <c r="EQ56" s="87"/>
      <c r="ER56" s="87"/>
      <c r="ES56" s="87"/>
      <c r="ET56" s="87"/>
      <c r="EU56" s="87"/>
      <c r="EV56" s="87"/>
      <c r="EW56" s="87"/>
      <c r="EX56" s="87"/>
      <c r="EY56" s="87"/>
      <c r="EZ56" s="101"/>
      <c r="FA56" s="87"/>
      <c r="FB56" s="87"/>
    </row>
    <row r="57" spans="1:158" x14ac:dyDescent="0.35">
      <c r="A57" s="22">
        <v>34335</v>
      </c>
      <c r="B57" s="43">
        <v>56.527000000000001</v>
      </c>
      <c r="C57" s="40">
        <v>7136.3</v>
      </c>
      <c r="D57" s="40">
        <v>1202.0999999999999</v>
      </c>
      <c r="E57" s="40">
        <v>1446.2</v>
      </c>
      <c r="F57" s="43">
        <v>93.540999999999997</v>
      </c>
      <c r="G57" s="40">
        <v>588.79999999999995</v>
      </c>
      <c r="H57" s="40">
        <v>446.90778</v>
      </c>
      <c r="I57" s="40">
        <v>2935.2</v>
      </c>
      <c r="J57" s="40">
        <v>4439.2684799999997</v>
      </c>
      <c r="K57" s="40">
        <v>1116.8</v>
      </c>
      <c r="L57" s="40">
        <v>1507.5142500000002</v>
      </c>
      <c r="M57" s="21">
        <v>195953</v>
      </c>
      <c r="N57" s="21">
        <f>M57/M$51</f>
        <v>1.0162166927696472</v>
      </c>
      <c r="O57" s="21">
        <v>3.213333</v>
      </c>
      <c r="P57" s="59"/>
      <c r="R57" s="40">
        <f>I58+K58</f>
        <v>4104.2</v>
      </c>
      <c r="S57" s="40">
        <f>D58+G58</f>
        <v>1863.8</v>
      </c>
      <c r="T57" s="40">
        <f t="shared" si="0"/>
        <v>5968</v>
      </c>
      <c r="U57" s="21">
        <f t="shared" si="1"/>
        <v>0.68770107238605893</v>
      </c>
      <c r="V57" s="21">
        <f t="shared" si="2"/>
        <v>0.31229892761394101</v>
      </c>
      <c r="W57" s="87">
        <f t="shared" si="24"/>
        <v>0.45412016958237905</v>
      </c>
      <c r="Y57" s="21">
        <f>K58/R57</f>
        <v>0.27486477267189707</v>
      </c>
      <c r="Z57" s="21">
        <f t="shared" si="3"/>
        <v>0.72513522732810287</v>
      </c>
      <c r="AA57" s="21">
        <f t="shared" si="25"/>
        <v>0.2752408759706968</v>
      </c>
      <c r="AB57" s="21">
        <f t="shared" si="25"/>
        <v>0.7247591240293032</v>
      </c>
      <c r="AD57" s="42">
        <f>100*(((L58)-(L57))/L57)</f>
        <v>0.79208206489588751</v>
      </c>
      <c r="AE57" s="42">
        <f>100*((J58-J57)/J57)</f>
        <v>0.70983586917455421</v>
      </c>
      <c r="AG57" s="21">
        <f t="shared" si="4"/>
        <v>0.73247338413015139</v>
      </c>
      <c r="AH57" s="21">
        <f t="shared" si="5"/>
        <v>5332.1926267624158</v>
      </c>
      <c r="AI57" s="42">
        <f t="shared" si="6"/>
        <v>0.7697021258011032</v>
      </c>
      <c r="AJ57" s="43">
        <f t="shared" si="26"/>
        <v>0.55022149802761988</v>
      </c>
      <c r="AK57" s="43">
        <f t="shared" si="7"/>
        <v>7753.6488466736755</v>
      </c>
      <c r="AL57" s="60"/>
      <c r="AN57" s="21">
        <f>D58/S57</f>
        <v>0.67877454662517434</v>
      </c>
      <c r="AO57" s="21">
        <f t="shared" si="8"/>
        <v>0.32122545337482566</v>
      </c>
      <c r="AP57" s="21">
        <f t="shared" si="27"/>
        <v>0.67500065206070259</v>
      </c>
      <c r="AQ57" s="21">
        <f t="shared" si="27"/>
        <v>0.32499934793929736</v>
      </c>
      <c r="AS57" s="43">
        <f>100*(((E58)-(E57))/E57)</f>
        <v>4.9025031116028117</v>
      </c>
      <c r="AT57" s="43">
        <f>100*(((H58)-(H57))/H57)</f>
        <v>1.0758595431030464</v>
      </c>
      <c r="AV57" s="21">
        <f t="shared" si="9"/>
        <v>3.6588464470442816</v>
      </c>
      <c r="AW57" s="21">
        <f t="shared" si="10"/>
        <v>1866.6446129999745</v>
      </c>
      <c r="AX57" s="21">
        <f t="shared" si="11"/>
        <v>0.99847608217431238</v>
      </c>
      <c r="AY57" s="21">
        <f t="shared" si="28"/>
        <v>0.39641291034270104</v>
      </c>
      <c r="AZ57" s="21">
        <f t="shared" si="12"/>
        <v>1.2972240152449912</v>
      </c>
      <c r="BB57" s="21">
        <f>LN(B58/AI57)</f>
        <v>4.3043818151243993</v>
      </c>
      <c r="BD57" s="21">
        <f>100*LN(F58/N58)</f>
        <v>453.70045443653134</v>
      </c>
      <c r="BE57" s="21">
        <f t="shared" si="13"/>
        <v>4.5370045443653133</v>
      </c>
      <c r="BF57" s="21">
        <f>(S57/AI57)/M58</f>
        <v>1.2331529972098914E-2</v>
      </c>
      <c r="BG57" s="21">
        <f>(C58/AI57)/M58</f>
        <v>4.8099450902009178E-2</v>
      </c>
      <c r="BH57" s="40">
        <f t="shared" si="14"/>
        <v>1863.8</v>
      </c>
      <c r="BI57" s="40">
        <f>C58</f>
        <v>7269.8</v>
      </c>
      <c r="BK57" s="21">
        <f>LN(AH57/M58)</f>
        <v>-3.6062024589203436</v>
      </c>
      <c r="BL57" s="57">
        <f>LN(AH57/N58)</f>
        <v>8.5633410479179357</v>
      </c>
      <c r="BM57" s="21">
        <f>LN((S57/AI57)/M58)</f>
        <v>-4.395595884175453</v>
      </c>
      <c r="BN57" s="21">
        <f>LN((C58/AI57)/M58)</f>
        <v>-3.034484517694227</v>
      </c>
      <c r="BO57" s="44">
        <f>LN((C58/AI57)/N58)</f>
        <v>9.1350589891440528</v>
      </c>
      <c r="BP57" s="21">
        <f t="shared" si="58"/>
        <v>10.442511777253685</v>
      </c>
      <c r="BQ57" s="21">
        <f t="shared" si="16"/>
        <v>0.26022660841949269</v>
      </c>
      <c r="BR57" s="21">
        <f t="shared" si="17"/>
        <v>4.3043818151243993</v>
      </c>
      <c r="BS57" s="61">
        <f t="shared" si="18"/>
        <v>0.55022149802761988</v>
      </c>
      <c r="BT57" s="21">
        <f t="shared" si="19"/>
        <v>0.39641291034270104</v>
      </c>
      <c r="BU57" s="21">
        <f>O58/4</f>
        <v>0.98499999999999999</v>
      </c>
      <c r="BV57" s="21">
        <f t="shared" si="20"/>
        <v>0.98018049722602574</v>
      </c>
      <c r="BW57" s="21">
        <f>LN(AW57/M58)</f>
        <v>-4.655822492594945</v>
      </c>
      <c r="BX57" s="21">
        <f>LN(AW57/N58)</f>
        <v>7.5137210142433339</v>
      </c>
      <c r="BY57" s="21">
        <f>LN(AK57/M58)</f>
        <v>-3.231801435643411</v>
      </c>
      <c r="CA57" s="21">
        <f t="shared" si="29"/>
        <v>0.52078856804773643</v>
      </c>
      <c r="CB57" s="21">
        <f t="shared" si="55"/>
        <v>3.2306760021247882</v>
      </c>
      <c r="CC57" s="21">
        <f t="shared" si="55"/>
        <v>1.0941978540249142</v>
      </c>
      <c r="CD57" s="21">
        <f t="shared" si="21"/>
        <v>10.442511777253685</v>
      </c>
      <c r="CE57" s="21">
        <f t="shared" si="56"/>
        <v>-0.15380858768491712</v>
      </c>
      <c r="CF57" s="21">
        <f t="shared" si="56"/>
        <v>0.24095114429778519</v>
      </c>
      <c r="CG57" s="61">
        <f t="shared" si="57"/>
        <v>0.55022149802761988</v>
      </c>
      <c r="CH57" s="61">
        <f t="shared" si="57"/>
        <v>0.39641291034270104</v>
      </c>
      <c r="CI57" s="21">
        <f t="shared" si="23"/>
        <v>0.98018049722602574</v>
      </c>
      <c r="CM57" s="87">
        <f t="shared" si="59"/>
        <v>0.52078856804773643</v>
      </c>
      <c r="CN57" s="87">
        <f t="shared" si="59"/>
        <v>3.2306760021247882</v>
      </c>
      <c r="CO57" s="87">
        <f t="shared" si="59"/>
        <v>1.0941978540249142</v>
      </c>
      <c r="CP57" s="87">
        <f t="shared" si="59"/>
        <v>10.442511777253685</v>
      </c>
      <c r="CQ57" s="87">
        <f t="shared" si="61"/>
        <v>-0.15380858768491712</v>
      </c>
      <c r="CR57" s="87">
        <f t="shared" si="61"/>
        <v>0.24095114429778519</v>
      </c>
      <c r="CS57" s="88">
        <f t="shared" si="60"/>
        <v>0.55022149802761988</v>
      </c>
      <c r="CT57" s="88">
        <f t="shared" si="60"/>
        <v>0.39641291034270104</v>
      </c>
      <c r="CU57" s="87">
        <f t="shared" si="60"/>
        <v>0.98018049722602574</v>
      </c>
      <c r="CV57" s="87">
        <f t="shared" si="35"/>
        <v>3.3844845898098441</v>
      </c>
      <c r="CW57" s="21">
        <v>0.3775</v>
      </c>
      <c r="CX57" s="7">
        <v>1.2151666666700001</v>
      </c>
      <c r="CY57" s="7"/>
      <c r="CZ57" s="110">
        <f t="shared" si="36"/>
        <v>0.16192779996804529</v>
      </c>
      <c r="DA57" s="73">
        <f t="shared" si="37"/>
        <v>3.0615271437712845</v>
      </c>
      <c r="DB57" s="88">
        <f t="shared" si="38"/>
        <v>0.82907640119600345</v>
      </c>
      <c r="DC57" s="88">
        <f t="shared" si="39"/>
        <v>2.9657647423829792</v>
      </c>
      <c r="DD57" s="88">
        <f t="shared" si="40"/>
        <v>0.3664646685783064</v>
      </c>
      <c r="DE57" s="88">
        <f t="shared" si="41"/>
        <v>2.5598165479787299E-2</v>
      </c>
      <c r="DF57" s="88">
        <f t="shared" si="42"/>
        <v>-0.1153001498606353</v>
      </c>
      <c r="DG57" s="88">
        <f t="shared" si="43"/>
        <v>0.25116451871766965</v>
      </c>
      <c r="DH57" s="88">
        <f t="shared" si="44"/>
        <v>3.6411155263972317E-3</v>
      </c>
      <c r="DI57" s="88">
        <f t="shared" si="45"/>
        <v>2.6950624751931165</v>
      </c>
      <c r="DJ57" s="88">
        <f t="shared" si="46"/>
        <v>-0.20381578947368434</v>
      </c>
      <c r="DK57" s="89">
        <v>-1.9867205959362624</v>
      </c>
      <c r="DL57" s="87">
        <f t="shared" si="48"/>
        <v>1.9251498944775043</v>
      </c>
      <c r="DM57" s="88">
        <f t="shared" si="47"/>
        <v>-0.78452030074887213</v>
      </c>
      <c r="DN57" s="88">
        <f t="shared" si="49"/>
        <v>5.7786741001551443</v>
      </c>
      <c r="DO57" s="88"/>
      <c r="DP57" s="88"/>
      <c r="DQ57" s="61">
        <v>304497.40000000002</v>
      </c>
      <c r="DR57" s="21">
        <f>LN(DQ57/AI57/M58)</f>
        <v>0.70044924998077829</v>
      </c>
      <c r="DS57" s="61"/>
      <c r="DT57" s="61">
        <v>65700000</v>
      </c>
      <c r="DU57" s="40">
        <v>59500000</v>
      </c>
      <c r="DV57" s="20">
        <f>LN(DT57/AI57/M58)</f>
        <v>6.074640905927831</v>
      </c>
      <c r="DW57" s="44">
        <f t="shared" si="50"/>
        <v>9.6585016042991967</v>
      </c>
      <c r="DX57" s="61"/>
      <c r="DY57" s="40"/>
      <c r="DZ57" s="44"/>
      <c r="EA57" s="61">
        <v>1374071</v>
      </c>
      <c r="EB57" s="87">
        <f t="shared" si="51"/>
        <v>0.29674124118676543</v>
      </c>
      <c r="EF57" s="28">
        <v>4630536</v>
      </c>
      <c r="EG57" s="98">
        <v>4541.826</v>
      </c>
      <c r="EH57" s="74">
        <f t="shared" si="52"/>
        <v>4541826</v>
      </c>
      <c r="EI57" s="28">
        <v>-2000</v>
      </c>
      <c r="EJ57" s="68">
        <f t="shared" si="53"/>
        <v>-4.3191544132255966E-4</v>
      </c>
      <c r="EK57" s="21">
        <f t="shared" si="54"/>
        <v>1.9251498944775043</v>
      </c>
      <c r="EN57" s="100"/>
      <c r="EO57" s="87"/>
      <c r="EP57" s="99"/>
      <c r="EQ57" s="87"/>
      <c r="ER57" s="87"/>
      <c r="ES57" s="87"/>
      <c r="ET57" s="87"/>
      <c r="EU57" s="87"/>
      <c r="EV57" s="87"/>
      <c r="EW57" s="87"/>
      <c r="EX57" s="87"/>
      <c r="EY57" s="87"/>
      <c r="EZ57" s="101"/>
      <c r="FA57" s="87"/>
      <c r="FB57" s="87"/>
    </row>
    <row r="58" spans="1:158" x14ac:dyDescent="0.35">
      <c r="A58" s="22">
        <v>34425</v>
      </c>
      <c r="B58" s="43">
        <v>56.975999999999999</v>
      </c>
      <c r="C58" s="40">
        <v>7269.8</v>
      </c>
      <c r="D58" s="40">
        <v>1265.0999999999999</v>
      </c>
      <c r="E58" s="40">
        <v>1517.1</v>
      </c>
      <c r="F58" s="43">
        <v>95.123999999999995</v>
      </c>
      <c r="G58" s="40">
        <v>598.70000000000005</v>
      </c>
      <c r="H58" s="40">
        <v>451.71587999999997</v>
      </c>
      <c r="I58" s="40">
        <v>2976.1</v>
      </c>
      <c r="J58" s="40">
        <v>4470.78</v>
      </c>
      <c r="K58" s="40">
        <v>1128.0999999999999</v>
      </c>
      <c r="L58" s="40">
        <v>1519.4549999999999</v>
      </c>
      <c r="M58" s="21">
        <v>196363</v>
      </c>
      <c r="N58" s="21">
        <f>M58/M$51</f>
        <v>1.0183429620486864</v>
      </c>
      <c r="O58" s="21">
        <v>3.94</v>
      </c>
      <c r="P58" s="59"/>
      <c r="R58" s="40">
        <f>I59+K59</f>
        <v>4163.7999999999993</v>
      </c>
      <c r="S58" s="40">
        <f>D59+G59</f>
        <v>1860.8999999999999</v>
      </c>
      <c r="T58" s="40">
        <f t="shared" si="0"/>
        <v>6024.6999999999989</v>
      </c>
      <c r="U58" s="21">
        <f t="shared" si="1"/>
        <v>0.69112154962072803</v>
      </c>
      <c r="V58" s="21">
        <f t="shared" si="2"/>
        <v>0.30887845037927203</v>
      </c>
      <c r="W58" s="87">
        <f t="shared" si="24"/>
        <v>0.44692348335654936</v>
      </c>
      <c r="Y58" s="21">
        <f>K59/R58</f>
        <v>0.27609395263941594</v>
      </c>
      <c r="Z58" s="21">
        <f t="shared" si="3"/>
        <v>0.72390604736058406</v>
      </c>
      <c r="AA58" s="21">
        <f t="shared" si="25"/>
        <v>0.27547936265565653</v>
      </c>
      <c r="AB58" s="21">
        <f t="shared" si="25"/>
        <v>0.72452063734434347</v>
      </c>
      <c r="AD58" s="42">
        <f>100*(((L59)-(L58))/L58)</f>
        <v>0.86172344689379921</v>
      </c>
      <c r="AE58" s="42">
        <f>100*((J59-J58)/J58)</f>
        <v>0.68401486988846971</v>
      </c>
      <c r="AG58" s="21">
        <f t="shared" si="4"/>
        <v>0.73296991542034151</v>
      </c>
      <c r="AH58" s="21">
        <f t="shared" si="5"/>
        <v>5371.2759945488451</v>
      </c>
      <c r="AI58" s="42">
        <f t="shared" si="6"/>
        <v>0.77519755161077575</v>
      </c>
      <c r="AJ58" s="43">
        <f t="shared" si="26"/>
        <v>0.71143117815772317</v>
      </c>
      <c r="AK58" s="43">
        <f t="shared" si="7"/>
        <v>7771.8253721020292</v>
      </c>
      <c r="AL58" s="60"/>
      <c r="AN58" s="21">
        <f>D59/S58</f>
        <v>0.67257778494276965</v>
      </c>
      <c r="AO58" s="21">
        <f t="shared" si="8"/>
        <v>0.32742221505723035</v>
      </c>
      <c r="AP58" s="21">
        <f t="shared" si="27"/>
        <v>0.67567616578397205</v>
      </c>
      <c r="AQ58" s="21">
        <f t="shared" si="27"/>
        <v>0.32432383421602801</v>
      </c>
      <c r="AS58" s="43">
        <f>100*(((E59)-(E58))/E58)</f>
        <v>-1.6412893019576733</v>
      </c>
      <c r="AT58" s="43">
        <f>100*(((H59)-(H58))/H58)</f>
        <v>1.0530845185252453</v>
      </c>
      <c r="AV58" s="21">
        <f t="shared" si="9"/>
        <v>-0.76743965368736533</v>
      </c>
      <c r="AW58" s="21">
        <f t="shared" si="10"/>
        <v>1852.3192420463936</v>
      </c>
      <c r="AX58" s="21">
        <f t="shared" si="11"/>
        <v>1.0046324401101219</v>
      </c>
      <c r="AY58" s="21">
        <f t="shared" si="28"/>
        <v>0.61468235508357549</v>
      </c>
      <c r="AZ58" s="21">
        <f t="shared" si="12"/>
        <v>1.2959695732044116</v>
      </c>
      <c r="BB58" s="21">
        <f>LN(B59/AI58)</f>
        <v>4.2963719887572038</v>
      </c>
      <c r="BD58" s="21">
        <f>100*LN(F59/N59)</f>
        <v>454.6613034851938</v>
      </c>
      <c r="BE58" s="21">
        <f t="shared" si="13"/>
        <v>4.546613034851938</v>
      </c>
      <c r="BF58" s="21">
        <f>(S58/AI58)/M59</f>
        <v>1.2194257705023311E-2</v>
      </c>
      <c r="BG58" s="21">
        <f>(C59/AI58)/M59</f>
        <v>4.817875271354876E-2</v>
      </c>
      <c r="BH58" s="40">
        <f t="shared" si="14"/>
        <v>1860.8999999999999</v>
      </c>
      <c r="BI58" s="40">
        <f>C59</f>
        <v>7352.3</v>
      </c>
      <c r="BK58" s="21">
        <f>LN(AH58/M59)</f>
        <v>-3.6014222407691188</v>
      </c>
      <c r="BL58" s="57">
        <f>LN(AH58/N59)</f>
        <v>8.568121266069161</v>
      </c>
      <c r="BM58" s="21">
        <f>LN((S58/AI58)/M59)</f>
        <v>-4.4067901179636104</v>
      </c>
      <c r="BN58" s="21">
        <f>LN((C59/AI58)/M59)</f>
        <v>-3.032837170184711</v>
      </c>
      <c r="BO58" s="44">
        <f>LN((C59/AI58)/N59)</f>
        <v>9.1367063366535675</v>
      </c>
      <c r="BP58" s="21">
        <f t="shared" si="58"/>
        <v>11.403360825916138</v>
      </c>
      <c r="BQ58" s="21">
        <f t="shared" si="16"/>
        <v>0.25925912018875119</v>
      </c>
      <c r="BR58" s="21">
        <f t="shared" si="17"/>
        <v>4.2963719887572038</v>
      </c>
      <c r="BS58" s="61">
        <f t="shared" si="18"/>
        <v>0.71143117815772317</v>
      </c>
      <c r="BT58" s="21">
        <f t="shared" si="19"/>
        <v>0.61468235508357549</v>
      </c>
      <c r="BU58" s="21">
        <f>O59/4</f>
        <v>1.1216667499999999</v>
      </c>
      <c r="BV58" s="21">
        <f t="shared" si="20"/>
        <v>1.1154227166228536</v>
      </c>
      <c r="BW58" s="21">
        <f>LN(AW58/M59)</f>
        <v>-4.6660492381523619</v>
      </c>
      <c r="BX58" s="21">
        <f>LN(AW58/N59)</f>
        <v>7.5034942686859178</v>
      </c>
      <c r="BY58" s="21">
        <f>LN(AK58/M59)</f>
        <v>-3.2319826740227455</v>
      </c>
      <c r="CA58" s="21">
        <f t="shared" si="29"/>
        <v>0.47802181512248687</v>
      </c>
      <c r="CB58" s="21">
        <f t="shared" si="55"/>
        <v>-1.1194233788157426</v>
      </c>
      <c r="CC58" s="21">
        <f t="shared" si="55"/>
        <v>0.16473475095160062</v>
      </c>
      <c r="CD58" s="21">
        <f t="shared" si="21"/>
        <v>11.403360825916138</v>
      </c>
      <c r="CE58" s="21">
        <f t="shared" si="56"/>
        <v>-9.6748823074149781E-2</v>
      </c>
      <c r="CF58" s="21">
        <f t="shared" si="56"/>
        <v>-0.80098263671954939</v>
      </c>
      <c r="CG58" s="61">
        <f t="shared" si="57"/>
        <v>0.71143117815772317</v>
      </c>
      <c r="CH58" s="61">
        <f t="shared" si="57"/>
        <v>0.61468235508357549</v>
      </c>
      <c r="CI58" s="21">
        <f t="shared" si="23"/>
        <v>1.1154227166228536</v>
      </c>
      <c r="CM58" s="87">
        <f t="shared" si="59"/>
        <v>0.47802181512248687</v>
      </c>
      <c r="CN58" s="87">
        <f t="shared" si="59"/>
        <v>-1.1194233788157426</v>
      </c>
      <c r="CO58" s="87">
        <f t="shared" si="59"/>
        <v>0.16473475095160062</v>
      </c>
      <c r="CP58" s="87">
        <f t="shared" si="59"/>
        <v>11.403360825916138</v>
      </c>
      <c r="CQ58" s="87">
        <f t="shared" si="61"/>
        <v>-9.6748823074149781E-2</v>
      </c>
      <c r="CR58" s="87">
        <f t="shared" si="61"/>
        <v>-0.80098263671954939</v>
      </c>
      <c r="CS58" s="88">
        <f t="shared" si="60"/>
        <v>0.71143117815772317</v>
      </c>
      <c r="CT58" s="88">
        <f t="shared" si="60"/>
        <v>0.61468235508357549</v>
      </c>
      <c r="CU58" s="87">
        <f t="shared" si="60"/>
        <v>1.1154227166228536</v>
      </c>
      <c r="CV58" s="87">
        <f t="shared" si="35"/>
        <v>-1.0226745557416983</v>
      </c>
      <c r="CW58" s="21">
        <v>0.3775</v>
      </c>
      <c r="CX58" s="7">
        <v>1.17533333333</v>
      </c>
      <c r="CY58" s="7"/>
      <c r="CZ58" s="110">
        <f t="shared" si="36"/>
        <v>0.11916104704279573</v>
      </c>
      <c r="DA58" s="73">
        <f t="shared" si="37"/>
        <v>-1.2885722371692461</v>
      </c>
      <c r="DB58" s="88">
        <f t="shared" si="38"/>
        <v>-0.10038670187731019</v>
      </c>
      <c r="DC58" s="88">
        <f t="shared" si="39"/>
        <v>3.9266137910454324</v>
      </c>
      <c r="DD58" s="88">
        <f t="shared" si="40"/>
        <v>0.42352443318907373</v>
      </c>
      <c r="DE58" s="88">
        <f t="shared" si="41"/>
        <v>-1.0163356155375474</v>
      </c>
      <c r="DF58" s="88">
        <f t="shared" si="42"/>
        <v>4.590953026946798E-2</v>
      </c>
      <c r="DG58" s="88">
        <f t="shared" si="43"/>
        <v>0.46943396345854416</v>
      </c>
      <c r="DH58" s="88">
        <f t="shared" si="44"/>
        <v>0.13888333492322513</v>
      </c>
      <c r="DI58" s="88">
        <f t="shared" si="45"/>
        <v>-1.7120966703584259</v>
      </c>
      <c r="DJ58" s="88">
        <f t="shared" si="46"/>
        <v>-0.20381578947368434</v>
      </c>
      <c r="DK58" s="89">
        <v>-1.6973304451523636</v>
      </c>
      <c r="DL58" s="87">
        <f t="shared" si="48"/>
        <v>0.86746262907368366</v>
      </c>
      <c r="DM58" s="88">
        <f t="shared" si="47"/>
        <v>-0.82435363408887219</v>
      </c>
      <c r="DN58" s="88">
        <f t="shared" si="49"/>
        <v>-7.1531050919874231</v>
      </c>
      <c r="DO58" s="88"/>
      <c r="DP58" s="88"/>
      <c r="DQ58" s="61">
        <v>312183.5</v>
      </c>
      <c r="DR58" s="21">
        <f>LN(DQ58/AI58/M59)</f>
        <v>0.7157407963193203</v>
      </c>
      <c r="DS58" s="61"/>
      <c r="DT58" s="61">
        <v>64200000</v>
      </c>
      <c r="DU58" s="40">
        <v>57800000</v>
      </c>
      <c r="DV58" s="20">
        <f>LN(DT58/AI58/M59)</f>
        <v>6.0419081300493973</v>
      </c>
      <c r="DW58" s="44">
        <f t="shared" si="50"/>
        <v>-3.2732775878433706</v>
      </c>
      <c r="DX58" s="61"/>
      <c r="DY58" s="40"/>
      <c r="DZ58" s="44"/>
      <c r="EA58" s="61">
        <v>1396331</v>
      </c>
      <c r="EB58" s="87">
        <f t="shared" si="51"/>
        <v>0.30743824179966384</v>
      </c>
      <c r="EF58" s="28">
        <v>4541826</v>
      </c>
      <c r="EG58" s="98">
        <v>4800.7389999999996</v>
      </c>
      <c r="EH58" s="74">
        <f t="shared" si="52"/>
        <v>4800739</v>
      </c>
      <c r="EI58" s="28">
        <v>-50000</v>
      </c>
      <c r="EJ58" s="68">
        <f t="shared" si="53"/>
        <v>-1.1008788095360765E-2</v>
      </c>
      <c r="EK58" s="21">
        <f t="shared" si="54"/>
        <v>0.86746262907368366</v>
      </c>
      <c r="EN58" s="100"/>
      <c r="EO58" s="87"/>
      <c r="EP58" s="99"/>
      <c r="EQ58" s="87"/>
      <c r="ER58" s="87"/>
      <c r="ES58" s="87"/>
      <c r="ET58" s="87"/>
      <c r="EU58" s="87"/>
      <c r="EV58" s="87"/>
      <c r="EW58" s="87"/>
      <c r="EX58" s="87"/>
      <c r="EY58" s="87"/>
      <c r="EZ58" s="101"/>
      <c r="FA58" s="87"/>
      <c r="FB58" s="87"/>
    </row>
    <row r="59" spans="1:158" x14ac:dyDescent="0.35">
      <c r="A59" s="22">
        <v>34516</v>
      </c>
      <c r="B59" s="43">
        <v>56.924999999999997</v>
      </c>
      <c r="C59" s="40">
        <v>7352.3</v>
      </c>
      <c r="D59" s="40">
        <v>1251.5999999999999</v>
      </c>
      <c r="E59" s="40">
        <v>1492.2</v>
      </c>
      <c r="F59" s="43">
        <v>96.284999999999997</v>
      </c>
      <c r="G59" s="40">
        <v>609.29999999999995</v>
      </c>
      <c r="H59" s="40">
        <v>456.47283000000004</v>
      </c>
      <c r="I59" s="40">
        <v>3014.2</v>
      </c>
      <c r="J59" s="40">
        <v>4501.3607999999995</v>
      </c>
      <c r="K59" s="40">
        <v>1149.5999999999999</v>
      </c>
      <c r="L59" s="40">
        <v>1532.5485000000001</v>
      </c>
      <c r="M59" s="21">
        <v>196859</v>
      </c>
      <c r="N59" s="21">
        <f>M59/M$51</f>
        <v>1.0209152292740606</v>
      </c>
      <c r="O59" s="21">
        <v>4.4866669999999997</v>
      </c>
      <c r="P59" s="59"/>
      <c r="R59" s="40">
        <f>I60+K60</f>
        <v>4215.3999999999996</v>
      </c>
      <c r="S59" s="40">
        <f>D60+G60</f>
        <v>1939</v>
      </c>
      <c r="T59" s="40">
        <f t="shared" si="0"/>
        <v>6154.4</v>
      </c>
      <c r="U59" s="21">
        <f t="shared" si="1"/>
        <v>0.68494085532302096</v>
      </c>
      <c r="V59" s="21">
        <f t="shared" si="2"/>
        <v>0.3150591446769791</v>
      </c>
      <c r="W59" s="87">
        <f t="shared" si="24"/>
        <v>0.45998007306542682</v>
      </c>
      <c r="Y59" s="21">
        <f>K60/R59</f>
        <v>0.27589315367462164</v>
      </c>
      <c r="Z59" s="21">
        <f t="shared" si="3"/>
        <v>0.72410684632537836</v>
      </c>
      <c r="AA59" s="21">
        <f t="shared" si="25"/>
        <v>0.27599355315701879</v>
      </c>
      <c r="AB59" s="21">
        <f t="shared" si="25"/>
        <v>0.72400644684298121</v>
      </c>
      <c r="AD59" s="42">
        <f>100*(((L60)-(L59))/L59)</f>
        <v>1.0615650989185663</v>
      </c>
      <c r="AE59" s="42">
        <f>100*((J60-J59)/J59)</f>
        <v>0.59075468911535722</v>
      </c>
      <c r="AG59" s="21">
        <f t="shared" si="4"/>
        <v>0.72069532698025696</v>
      </c>
      <c r="AH59" s="21">
        <f t="shared" si="5"/>
        <v>5409.9865296407706</v>
      </c>
      <c r="AI59" s="42">
        <f t="shared" si="6"/>
        <v>0.77918863141419081</v>
      </c>
      <c r="AJ59" s="43">
        <f t="shared" si="26"/>
        <v>0.51352599729621307</v>
      </c>
      <c r="AK59" s="43">
        <f t="shared" si="7"/>
        <v>7898.4725288279069</v>
      </c>
      <c r="AL59" s="60"/>
      <c r="AN59" s="21">
        <f>D60/S59</f>
        <v>0.67416193914388867</v>
      </c>
      <c r="AO59" s="21">
        <f t="shared" si="8"/>
        <v>0.32583806085611133</v>
      </c>
      <c r="AP59" s="21">
        <f t="shared" si="27"/>
        <v>0.67336986204332916</v>
      </c>
      <c r="AQ59" s="21">
        <f t="shared" si="27"/>
        <v>0.32663013795667084</v>
      </c>
      <c r="AS59" s="43">
        <f>100*(((E60)-(E59))/E59)</f>
        <v>4.1080284144216561</v>
      </c>
      <c r="AT59" s="43">
        <f>100*(((H60)-(H59))/H59)</f>
        <v>3.5140404742161748</v>
      </c>
      <c r="AV59" s="21">
        <f t="shared" si="9"/>
        <v>3.9140140515677411</v>
      </c>
      <c r="AW59" s="21">
        <f t="shared" si="10"/>
        <v>1924.8192774599827</v>
      </c>
      <c r="AX59" s="21">
        <f t="shared" si="11"/>
        <v>1.0073673007674415</v>
      </c>
      <c r="AY59" s="21">
        <f t="shared" si="28"/>
        <v>0.27185513855621357</v>
      </c>
      <c r="AZ59" s="21">
        <f t="shared" si="12"/>
        <v>1.2928413739034117</v>
      </c>
      <c r="BB59" s="21">
        <f>LN(B60/AI59)</f>
        <v>4.2970869521535136</v>
      </c>
      <c r="BD59" s="21">
        <f>100*LN(F60/N60)</f>
        <v>454.94332893756803</v>
      </c>
      <c r="BE59" s="21">
        <f t="shared" si="13"/>
        <v>4.5494332893756804</v>
      </c>
      <c r="BF59" s="21">
        <f>(S59/AI59)/M60</f>
        <v>1.2604396490843014E-2</v>
      </c>
      <c r="BG59" s="21">
        <f>(C60/AI59)/M60</f>
        <v>4.8602006829853515E-2</v>
      </c>
      <c r="BH59" s="40">
        <f t="shared" si="14"/>
        <v>1939</v>
      </c>
      <c r="BI59" s="40">
        <f>C60</f>
        <v>7476.7</v>
      </c>
      <c r="BK59" s="21">
        <f>LN(AH59/M60)</f>
        <v>-3.5971374881808895</v>
      </c>
      <c r="BL59" s="57">
        <f>LN(AH59/N60)</f>
        <v>8.5724060186573894</v>
      </c>
      <c r="BM59" s="21">
        <f>LN((S59/AI59)/M60)</f>
        <v>-4.3737095980411844</v>
      </c>
      <c r="BN59" s="21">
        <f>LN((C60/AI59)/M60)</f>
        <v>-3.024090456132873</v>
      </c>
      <c r="BO59" s="44">
        <f>LN((C60/AI59)/N60)</f>
        <v>9.1454530507054059</v>
      </c>
      <c r="BP59" s="21">
        <f t="shared" si="58"/>
        <v>11.685386278290366</v>
      </c>
      <c r="BQ59" s="21">
        <f t="shared" si="16"/>
        <v>0.25684241160135113</v>
      </c>
      <c r="BR59" s="21">
        <f t="shared" si="17"/>
        <v>4.2970869521535136</v>
      </c>
      <c r="BS59" s="61">
        <f t="shared" si="18"/>
        <v>0.51352599729621307</v>
      </c>
      <c r="BT59" s="21">
        <f t="shared" si="19"/>
        <v>0.27185513855621357</v>
      </c>
      <c r="BU59" s="21">
        <f>O60/4</f>
        <v>1.2916667500000001</v>
      </c>
      <c r="BV59" s="21">
        <f t="shared" si="20"/>
        <v>1.2833958802793166</v>
      </c>
      <c r="BW59" s="21">
        <f>LN(AW59/M60)</f>
        <v>-4.6305520096425354</v>
      </c>
      <c r="BX59" s="21">
        <f>LN(AW59/N60)</f>
        <v>7.5389914971957435</v>
      </c>
      <c r="BY59" s="21">
        <f>LN(AK59/M60)</f>
        <v>-3.2187147011391115</v>
      </c>
      <c r="CA59" s="21">
        <f t="shared" si="29"/>
        <v>0.42847525882292459</v>
      </c>
      <c r="CB59" s="21">
        <f t="shared" si="55"/>
        <v>3.3080519922425999</v>
      </c>
      <c r="CC59" s="21">
        <f t="shared" si="55"/>
        <v>0.87467140518380226</v>
      </c>
      <c r="CD59" s="21">
        <f t="shared" si="21"/>
        <v>11.685386278290366</v>
      </c>
      <c r="CE59" s="21">
        <f t="shared" si="56"/>
        <v>-0.24167085874000627</v>
      </c>
      <c r="CF59" s="21">
        <f t="shared" si="56"/>
        <v>7.1496339630972017E-2</v>
      </c>
      <c r="CG59" s="61">
        <f t="shared" si="57"/>
        <v>0.51352599729621307</v>
      </c>
      <c r="CH59" s="61">
        <f t="shared" si="57"/>
        <v>0.27185513855621357</v>
      </c>
      <c r="CI59" s="21">
        <f t="shared" si="23"/>
        <v>1.2833958802793166</v>
      </c>
      <c r="CM59" s="87">
        <f t="shared" si="59"/>
        <v>0.42847525882292459</v>
      </c>
      <c r="CN59" s="87">
        <f t="shared" si="59"/>
        <v>3.3080519922425999</v>
      </c>
      <c r="CO59" s="87">
        <f t="shared" si="59"/>
        <v>0.87467140518380226</v>
      </c>
      <c r="CP59" s="87">
        <f t="shared" si="59"/>
        <v>11.685386278290366</v>
      </c>
      <c r="CQ59" s="87">
        <f t="shared" si="61"/>
        <v>-0.24167085874000627</v>
      </c>
      <c r="CR59" s="87">
        <f t="shared" si="61"/>
        <v>7.1496339630972017E-2</v>
      </c>
      <c r="CS59" s="88">
        <f t="shared" si="60"/>
        <v>0.51352599729621307</v>
      </c>
      <c r="CT59" s="88">
        <f t="shared" si="60"/>
        <v>0.27185513855621357</v>
      </c>
      <c r="CU59" s="87">
        <f t="shared" si="60"/>
        <v>1.2833958802793166</v>
      </c>
      <c r="CV59" s="87">
        <f t="shared" si="35"/>
        <v>3.5497228509826506</v>
      </c>
      <c r="CW59" s="21">
        <v>0.34250000000000003</v>
      </c>
      <c r="CX59" s="7">
        <v>1.2290666666700001</v>
      </c>
      <c r="CY59" s="7"/>
      <c r="CZ59" s="110">
        <f t="shared" si="36"/>
        <v>6.9614490743233448E-2</v>
      </c>
      <c r="DA59" s="73">
        <f t="shared" si="37"/>
        <v>3.1389031338890963</v>
      </c>
      <c r="DB59" s="88">
        <f t="shared" si="38"/>
        <v>0.60954995235489151</v>
      </c>
      <c r="DC59" s="88">
        <f t="shared" si="39"/>
        <v>4.2086392434196602</v>
      </c>
      <c r="DD59" s="88">
        <f t="shared" si="40"/>
        <v>0.27860239752321725</v>
      </c>
      <c r="DE59" s="88">
        <f t="shared" si="41"/>
        <v>-0.14385663918702588</v>
      </c>
      <c r="DF59" s="88">
        <f t="shared" si="42"/>
        <v>-0.15199565059204212</v>
      </c>
      <c r="DG59" s="88">
        <f t="shared" si="43"/>
        <v>0.12660674693118221</v>
      </c>
      <c r="DH59" s="88">
        <f t="shared" si="44"/>
        <v>0.30685649857968811</v>
      </c>
      <c r="DI59" s="88">
        <f t="shared" si="45"/>
        <v>2.860300736365923</v>
      </c>
      <c r="DJ59" s="88">
        <f t="shared" si="46"/>
        <v>-0.23881578947368431</v>
      </c>
      <c r="DK59" s="89">
        <v>1.5950720367682298</v>
      </c>
      <c r="DL59" s="87">
        <f t="shared" si="48"/>
        <v>-0.48961347208211459</v>
      </c>
      <c r="DM59" s="88">
        <f t="shared" si="47"/>
        <v>-0.77062030074887211</v>
      </c>
      <c r="DN59" s="88">
        <f t="shared" si="49"/>
        <v>-13.639337357634886</v>
      </c>
      <c r="DO59" s="88"/>
      <c r="DP59" s="88"/>
      <c r="DQ59" s="61">
        <v>315563.90000000002</v>
      </c>
      <c r="DR59" s="21">
        <f>LN(DQ59/AI59/M60)</f>
        <v>0.71847922282967758</v>
      </c>
      <c r="DS59" s="61"/>
      <c r="DT59" s="61">
        <v>58700000</v>
      </c>
      <c r="DU59" s="40">
        <v>53900000</v>
      </c>
      <c r="DV59" s="20">
        <f>LN(DT59/AI59/M60)</f>
        <v>5.944313031514489</v>
      </c>
      <c r="DW59" s="44">
        <f t="shared" si="50"/>
        <v>-9.7595098534908331</v>
      </c>
      <c r="DX59" s="61"/>
      <c r="DY59" s="40"/>
      <c r="DZ59" s="44"/>
      <c r="EA59" s="61">
        <v>1410226</v>
      </c>
      <c r="EB59" s="87">
        <f t="shared" si="51"/>
        <v>0.29375185778689489</v>
      </c>
      <c r="EF59" s="28">
        <v>4800739</v>
      </c>
      <c r="EG59" s="98">
        <v>4796.8289999999997</v>
      </c>
      <c r="EH59" s="74">
        <f t="shared" si="52"/>
        <v>4796829</v>
      </c>
      <c r="EI59" s="28">
        <v>-118000</v>
      </c>
      <c r="EJ59" s="68">
        <f t="shared" si="53"/>
        <v>-2.4579549106918747E-2</v>
      </c>
      <c r="EK59" s="21">
        <f t="shared" si="54"/>
        <v>-0.48961347208211459</v>
      </c>
      <c r="EN59" s="100"/>
      <c r="EO59" s="87"/>
      <c r="EP59" s="99"/>
      <c r="EQ59" s="87"/>
      <c r="ER59" s="87"/>
      <c r="ES59" s="87"/>
      <c r="ET59" s="87"/>
      <c r="EU59" s="87"/>
      <c r="EV59" s="87"/>
      <c r="EW59" s="87"/>
      <c r="EX59" s="87"/>
      <c r="EY59" s="87"/>
      <c r="EZ59" s="101"/>
      <c r="FA59" s="87"/>
      <c r="FB59" s="87"/>
    </row>
    <row r="60" spans="1:158" x14ac:dyDescent="0.35">
      <c r="A60" s="22">
        <v>34608</v>
      </c>
      <c r="B60" s="43">
        <v>57.259</v>
      </c>
      <c r="C60" s="40">
        <v>7476.7</v>
      </c>
      <c r="D60" s="40">
        <v>1307.2</v>
      </c>
      <c r="E60" s="40">
        <v>1553.5</v>
      </c>
      <c r="F60" s="43">
        <v>96.837000000000003</v>
      </c>
      <c r="G60" s="40">
        <v>631.79999999999995</v>
      </c>
      <c r="H60" s="40">
        <v>472.51347000000004</v>
      </c>
      <c r="I60" s="40">
        <v>3052.4</v>
      </c>
      <c r="J60" s="40">
        <v>4527.9528</v>
      </c>
      <c r="K60" s="40">
        <v>1163</v>
      </c>
      <c r="L60" s="40">
        <v>1548.8175000000001</v>
      </c>
      <c r="M60" s="21">
        <v>197430</v>
      </c>
      <c r="N60" s="21">
        <f>M60/M$51</f>
        <v>1.0238764481968199</v>
      </c>
      <c r="O60" s="21">
        <v>5.1666670000000003</v>
      </c>
      <c r="P60" s="59"/>
      <c r="R60" s="40">
        <f>I61+K61</f>
        <v>4262.1000000000004</v>
      </c>
      <c r="S60" s="40">
        <f>D61+G61</f>
        <v>1948.6</v>
      </c>
      <c r="T60" s="40">
        <f t="shared" si="0"/>
        <v>6210.7000000000007</v>
      </c>
      <c r="U60" s="21">
        <f t="shared" si="1"/>
        <v>0.68625114721367964</v>
      </c>
      <c r="V60" s="21">
        <f t="shared" si="2"/>
        <v>0.31374885278632031</v>
      </c>
      <c r="W60" s="87">
        <f t="shared" si="24"/>
        <v>0.45719246380892042</v>
      </c>
      <c r="Y60" s="21">
        <f>K61/R60</f>
        <v>0.2737852232467563</v>
      </c>
      <c r="Z60" s="21">
        <f t="shared" si="3"/>
        <v>0.72621477675324364</v>
      </c>
      <c r="AA60" s="21">
        <f t="shared" si="25"/>
        <v>0.274839188460689</v>
      </c>
      <c r="AB60" s="21">
        <f t="shared" si="25"/>
        <v>0.725160811539311</v>
      </c>
      <c r="AD60" s="42">
        <f>100*(((L61)-(L60))/L60)</f>
        <v>0.35809577306557244</v>
      </c>
      <c r="AE60" s="42">
        <f>100*((J61-J60)/J60)</f>
        <v>0.71208339450888236</v>
      </c>
      <c r="AG60" s="21">
        <f t="shared" si="4"/>
        <v>0.61479372390627351</v>
      </c>
      <c r="AH60" s="21">
        <f t="shared" si="5"/>
        <v>5443.2467872891766</v>
      </c>
      <c r="AI60" s="42">
        <f t="shared" si="6"/>
        <v>0.78300693805628352</v>
      </c>
      <c r="AJ60" s="43">
        <f t="shared" si="26"/>
        <v>0.48883946675553347</v>
      </c>
      <c r="AK60" s="43">
        <f t="shared" si="7"/>
        <v>7931.8581970899058</v>
      </c>
      <c r="AL60" s="60"/>
      <c r="AN60" s="21">
        <f>D61/S60</f>
        <v>0.68115570152930305</v>
      </c>
      <c r="AO60" s="21">
        <f t="shared" si="8"/>
        <v>0.31884429847069695</v>
      </c>
      <c r="AP60" s="21">
        <f t="shared" si="27"/>
        <v>0.67765882033659586</v>
      </c>
      <c r="AQ60" s="21">
        <f t="shared" si="27"/>
        <v>0.32234117966340414</v>
      </c>
      <c r="AS60" s="43">
        <f>100*(((E61)-(E60))/E60)</f>
        <v>1.0814290312198234</v>
      </c>
      <c r="AT60" s="43">
        <f>100*(((H61)-(H60))/H60)</f>
        <v>-2.0719218861633899</v>
      </c>
      <c r="AV60" s="21">
        <f t="shared" si="9"/>
        <v>6.4974176617840773E-2</v>
      </c>
      <c r="AW60" s="21">
        <f t="shared" si="10"/>
        <v>1926.0699129368936</v>
      </c>
      <c r="AX60" s="21">
        <f t="shared" si="11"/>
        <v>1.0116974399069201</v>
      </c>
      <c r="AY60" s="21">
        <f t="shared" si="28"/>
        <v>0.4289258973203946</v>
      </c>
      <c r="AZ60" s="21">
        <f t="shared" si="12"/>
        <v>1.2920670184843215</v>
      </c>
      <c r="BB60" s="21">
        <f>LN(B61/AI60)</f>
        <v>4.2956853721555168</v>
      </c>
      <c r="BD60" s="21">
        <f>100*LN(F61/N61)</f>
        <v>455.47448980069498</v>
      </c>
      <c r="BE60" s="21">
        <f t="shared" si="13"/>
        <v>4.55474489800695</v>
      </c>
      <c r="BF60" s="21">
        <f>(S60/AI60)/M61</f>
        <v>1.2584443269132347E-2</v>
      </c>
      <c r="BG60" s="21">
        <f>(C61/AI60)/M61</f>
        <v>4.8729036127776001E-2</v>
      </c>
      <c r="BH60" s="40">
        <f t="shared" si="14"/>
        <v>1948.6</v>
      </c>
      <c r="BI60" s="40">
        <f>C61</f>
        <v>7545.3</v>
      </c>
      <c r="BK60" s="21">
        <f>LN(AH60/M61)</f>
        <v>-3.5926430584718405</v>
      </c>
      <c r="BL60" s="57">
        <f>LN(AH60/N61)</f>
        <v>8.5769004483664393</v>
      </c>
      <c r="BM60" s="21">
        <f>LN((S60/AI60)/M61)</f>
        <v>-4.3752938890267412</v>
      </c>
      <c r="BN60" s="21">
        <f>LN((C61/AI60)/M61)</f>
        <v>-3.0214802021750855</v>
      </c>
      <c r="BO60" s="44">
        <f>LN((C61/AI60)/N61)</f>
        <v>9.148063304663193</v>
      </c>
      <c r="BP60" s="21">
        <f t="shared" si="58"/>
        <v>12.216547141417323</v>
      </c>
      <c r="BQ60" s="21">
        <f t="shared" si="16"/>
        <v>0.25624327590699975</v>
      </c>
      <c r="BR60" s="21">
        <f t="shared" si="17"/>
        <v>4.2956853721555168</v>
      </c>
      <c r="BS60" s="61">
        <f t="shared" si="18"/>
        <v>0.48883946675553347</v>
      </c>
      <c r="BT60" s="21">
        <f t="shared" si="19"/>
        <v>0.4289258973203946</v>
      </c>
      <c r="BU60" s="21">
        <f>O61/4</f>
        <v>1.4524999999999999</v>
      </c>
      <c r="BV60" s="21">
        <f t="shared" si="20"/>
        <v>1.4420522661230111</v>
      </c>
      <c r="BW60" s="21">
        <f>LN(AW60/M61)</f>
        <v>-4.6315371649337411</v>
      </c>
      <c r="BX60" s="21">
        <f>LN(AW60/N61)</f>
        <v>7.5380063419045378</v>
      </c>
      <c r="BY60" s="21">
        <f>LN(AK60/M61)</f>
        <v>-3.2161314440259696</v>
      </c>
      <c r="CA60" s="21">
        <f t="shared" si="29"/>
        <v>0.44944297090490082</v>
      </c>
      <c r="CB60" s="21">
        <f t="shared" si="55"/>
        <v>-0.1584290985556791</v>
      </c>
      <c r="CC60" s="21">
        <f t="shared" si="55"/>
        <v>0.26102539577874673</v>
      </c>
      <c r="CD60" s="21">
        <f t="shared" si="21"/>
        <v>12.216547141417323</v>
      </c>
      <c r="CE60" s="21">
        <f t="shared" si="56"/>
        <v>-5.9913569435138259E-2</v>
      </c>
      <c r="CF60" s="21">
        <f t="shared" si="56"/>
        <v>-0.14015799979967269</v>
      </c>
      <c r="CG60" s="61">
        <f t="shared" si="57"/>
        <v>0.48883946675553347</v>
      </c>
      <c r="CH60" s="61">
        <f t="shared" si="57"/>
        <v>0.4289258973203946</v>
      </c>
      <c r="CI60" s="21">
        <f t="shared" si="23"/>
        <v>1.4420522661230111</v>
      </c>
      <c r="CM60" s="87">
        <f t="shared" si="59"/>
        <v>0.44944297090490082</v>
      </c>
      <c r="CN60" s="87">
        <f t="shared" si="59"/>
        <v>-0.1584290985556791</v>
      </c>
      <c r="CO60" s="87">
        <f t="shared" si="59"/>
        <v>0.26102539577874673</v>
      </c>
      <c r="CP60" s="87">
        <f t="shared" si="59"/>
        <v>12.216547141417323</v>
      </c>
      <c r="CQ60" s="87">
        <f t="shared" si="61"/>
        <v>-5.9913569435138259E-2</v>
      </c>
      <c r="CR60" s="87">
        <f t="shared" si="61"/>
        <v>-0.14015799979967269</v>
      </c>
      <c r="CS60" s="88">
        <f t="shared" si="60"/>
        <v>0.48883946675553347</v>
      </c>
      <c r="CT60" s="88">
        <f t="shared" si="60"/>
        <v>0.4289258973203946</v>
      </c>
      <c r="CU60" s="87">
        <f t="shared" si="60"/>
        <v>1.4420522661230111</v>
      </c>
      <c r="CV60" s="87">
        <f t="shared" si="35"/>
        <v>-9.8515529120568601E-2</v>
      </c>
      <c r="CW60" s="21">
        <v>0.34749999999999998</v>
      </c>
      <c r="CX60" s="7">
        <v>1.2425999999999999</v>
      </c>
      <c r="CY60" s="7"/>
      <c r="CZ60" s="110">
        <f t="shared" si="36"/>
        <v>9.0582202825209679E-2</v>
      </c>
      <c r="DA60" s="73">
        <f t="shared" si="37"/>
        <v>-0.32757795690918257</v>
      </c>
      <c r="DB60" s="88">
        <f t="shared" si="38"/>
        <v>-4.0960570501640814E-3</v>
      </c>
      <c r="DC60" s="88">
        <f t="shared" si="39"/>
        <v>4.7398001065466167</v>
      </c>
      <c r="DD60" s="88">
        <f t="shared" si="40"/>
        <v>0.46035968682808526</v>
      </c>
      <c r="DE60" s="88">
        <f t="shared" si="41"/>
        <v>-0.35551097861767056</v>
      </c>
      <c r="DF60" s="88">
        <f t="shared" si="42"/>
        <v>-0.17668218113272172</v>
      </c>
      <c r="DG60" s="88">
        <f t="shared" si="43"/>
        <v>0.28367750569536321</v>
      </c>
      <c r="DH60" s="88">
        <f t="shared" si="44"/>
        <v>0.46551288442338257</v>
      </c>
      <c r="DI60" s="88">
        <f t="shared" si="45"/>
        <v>-0.78793764373729613</v>
      </c>
      <c r="DJ60" s="88">
        <f t="shared" si="46"/>
        <v>-0.23381578947368437</v>
      </c>
      <c r="DK60" s="89">
        <v>-0.65073922919880367</v>
      </c>
      <c r="DL60" s="87">
        <f t="shared" si="48"/>
        <v>1.0594076408863058</v>
      </c>
      <c r="DM60" s="88">
        <f t="shared" si="47"/>
        <v>-0.75708696741887227</v>
      </c>
      <c r="DN60" s="88">
        <f t="shared" si="49"/>
        <v>17.952432360915402</v>
      </c>
      <c r="DO60" s="88"/>
      <c r="DP60" s="88"/>
      <c r="DQ60" s="61">
        <v>318987</v>
      </c>
      <c r="DR60" s="21">
        <f>LN(DQ60/AI60/M61)</f>
        <v>0.72274529456750281</v>
      </c>
      <c r="DS60" s="61"/>
      <c r="DT60" s="61">
        <v>73500000</v>
      </c>
      <c r="DU60" s="40">
        <v>67400000</v>
      </c>
      <c r="DV60" s="20">
        <f>LN(DT60/AI60/M61)</f>
        <v>6.1626356301650835</v>
      </c>
      <c r="DW60" s="44">
        <f t="shared" si="50"/>
        <v>21.832259865059456</v>
      </c>
      <c r="DX60" s="61"/>
      <c r="DY60" s="40"/>
      <c r="DZ60" s="44"/>
      <c r="EA60" s="61">
        <v>1428460</v>
      </c>
      <c r="EB60" s="87">
        <f t="shared" si="51"/>
        <v>0.29779256254496461</v>
      </c>
      <c r="EF60" s="28">
        <v>4796829</v>
      </c>
      <c r="EG60" s="98">
        <v>5167.9830000000002</v>
      </c>
      <c r="EH60" s="74">
        <f t="shared" si="52"/>
        <v>5167983</v>
      </c>
      <c r="EI60" s="28">
        <v>-43600</v>
      </c>
      <c r="EJ60" s="68">
        <f t="shared" si="53"/>
        <v>-9.0893379772345444E-3</v>
      </c>
      <c r="EK60" s="21">
        <f t="shared" si="54"/>
        <v>1.0594076408863058</v>
      </c>
      <c r="EN60" s="100"/>
      <c r="EO60" s="87"/>
      <c r="EP60" s="99"/>
      <c r="EQ60" s="87"/>
      <c r="ER60" s="87"/>
      <c r="ES60" s="87"/>
      <c r="ET60" s="87"/>
      <c r="EU60" s="87"/>
      <c r="EV60" s="87"/>
      <c r="EW60" s="87"/>
      <c r="EX60" s="87"/>
      <c r="EY60" s="87"/>
      <c r="EZ60" s="101"/>
      <c r="FA60" s="87"/>
      <c r="FB60" s="87"/>
    </row>
    <row r="61" spans="1:158" x14ac:dyDescent="0.35">
      <c r="A61" s="22">
        <v>34700</v>
      </c>
      <c r="B61" s="43">
        <v>57.459000000000003</v>
      </c>
      <c r="C61" s="40">
        <v>7545.3</v>
      </c>
      <c r="D61" s="40">
        <v>1327.3</v>
      </c>
      <c r="E61" s="40">
        <v>1570.3</v>
      </c>
      <c r="F61" s="43">
        <v>97.512</v>
      </c>
      <c r="G61" s="40">
        <v>621.29999999999995</v>
      </c>
      <c r="H61" s="40">
        <v>462.72335999999996</v>
      </c>
      <c r="I61" s="40">
        <v>3095.2</v>
      </c>
      <c r="J61" s="40">
        <v>4560.1956</v>
      </c>
      <c r="K61" s="40">
        <v>1166.9000000000001</v>
      </c>
      <c r="L61" s="40">
        <v>1554.36375</v>
      </c>
      <c r="M61" s="21">
        <v>197753</v>
      </c>
      <c r="N61" s="21">
        <f>M61/M$51</f>
        <v>1.0255515335068923</v>
      </c>
      <c r="O61" s="21">
        <v>5.81</v>
      </c>
      <c r="P61" s="59"/>
      <c r="R61" s="40">
        <f>I62+K62</f>
        <v>4328.1000000000004</v>
      </c>
      <c r="S61" s="40">
        <f>D62+G62</f>
        <v>1930.6999999999998</v>
      </c>
      <c r="T61" s="40">
        <f t="shared" si="0"/>
        <v>6258.8</v>
      </c>
      <c r="U61" s="21">
        <f t="shared" si="1"/>
        <v>0.6915223365501374</v>
      </c>
      <c r="V61" s="21">
        <f t="shared" si="2"/>
        <v>0.30847766344986255</v>
      </c>
      <c r="W61" s="87">
        <f t="shared" si="24"/>
        <v>0.44608488713292199</v>
      </c>
      <c r="Y61" s="21">
        <f>K62/R61</f>
        <v>0.27194380906171295</v>
      </c>
      <c r="Z61" s="21">
        <f t="shared" si="3"/>
        <v>0.728056190938287</v>
      </c>
      <c r="AA61" s="21">
        <f t="shared" si="25"/>
        <v>0.27286451615423463</v>
      </c>
      <c r="AB61" s="21">
        <f t="shared" si="25"/>
        <v>0.72713548384576532</v>
      </c>
      <c r="AD61" s="42">
        <f>100*(((L62)-(L61))/L61)</f>
        <v>0.49254880011192503</v>
      </c>
      <c r="AE61" s="42">
        <f>100*((J62-J61)/J61)</f>
        <v>1.0248560390698915</v>
      </c>
      <c r="AG61" s="21">
        <f t="shared" si="4"/>
        <v>0.87960828186622941</v>
      </c>
      <c r="AH61" s="21">
        <f t="shared" si="5"/>
        <v>5491.1260368325902</v>
      </c>
      <c r="AI61" s="42">
        <f t="shared" si="6"/>
        <v>0.78819899069309096</v>
      </c>
      <c r="AJ61" s="43">
        <f t="shared" si="26"/>
        <v>0.66090274235035273</v>
      </c>
      <c r="AK61" s="43">
        <f t="shared" si="7"/>
        <v>7940.6343752057055</v>
      </c>
      <c r="AL61" s="60"/>
      <c r="AN61" s="21">
        <f>D62/S61</f>
        <v>0.67529911431087175</v>
      </c>
      <c r="AO61" s="21">
        <f t="shared" si="8"/>
        <v>0.32470088568912825</v>
      </c>
      <c r="AP61" s="21">
        <f t="shared" si="27"/>
        <v>0.6782274079200874</v>
      </c>
      <c r="AQ61" s="21">
        <f t="shared" si="27"/>
        <v>0.3217725920799126</v>
      </c>
      <c r="AS61" s="43">
        <f>100*(((E62)-(E61))/E61)</f>
        <v>-2.0760364261606004</v>
      </c>
      <c r="AT61" s="43">
        <f>100*(((H62)-(H61))/H61)</f>
        <v>1.0169791298195991</v>
      </c>
      <c r="AV61" s="21">
        <f t="shared" si="9"/>
        <v>-1.0807887933693596</v>
      </c>
      <c r="AW61" s="21">
        <f t="shared" si="10"/>
        <v>1905.2531651654126</v>
      </c>
      <c r="AX61" s="21">
        <f t="shared" si="11"/>
        <v>1.0133561435823033</v>
      </c>
      <c r="AY61" s="21">
        <f t="shared" si="28"/>
        <v>0.16381828706701335</v>
      </c>
      <c r="AZ61" s="21">
        <f t="shared" si="12"/>
        <v>1.2856602907994386</v>
      </c>
      <c r="BB61" s="21">
        <f>LN(B62/AI61)</f>
        <v>4.2957198501426896</v>
      </c>
      <c r="BD61" s="21">
        <f>100*LN(F62/N62)</f>
        <v>455.26468922481786</v>
      </c>
      <c r="BE61" s="21">
        <f t="shared" si="13"/>
        <v>4.5526468922481786</v>
      </c>
      <c r="BF61" s="21">
        <f>(S61/AI61)/M62</f>
        <v>1.2362013940958856E-2</v>
      </c>
      <c r="BG61" s="21">
        <f>(C62/AI61)/M62</f>
        <v>4.8693157828558556E-2</v>
      </c>
      <c r="BH61" s="40">
        <f t="shared" si="14"/>
        <v>1930.6999999999998</v>
      </c>
      <c r="BI61" s="40">
        <f>C62</f>
        <v>7604.9</v>
      </c>
      <c r="BK61" s="21">
        <f>LN(AH61/M62)</f>
        <v>-3.5858808848408135</v>
      </c>
      <c r="BL61" s="57">
        <f>LN(AH61/N62)</f>
        <v>8.5836626219974654</v>
      </c>
      <c r="BM61" s="21">
        <f>LN((S61/AI61)/M62)</f>
        <v>-4.3931269000188786</v>
      </c>
      <c r="BN61" s="21">
        <f>LN((C62/AI61)/M62)</f>
        <v>-3.0222167550976273</v>
      </c>
      <c r="BO61" s="44">
        <f>LN((C62/AI61)/N62)</f>
        <v>9.1473267517406516</v>
      </c>
      <c r="BP61" s="21">
        <f t="shared" si="58"/>
        <v>12.006746565540197</v>
      </c>
      <c r="BQ61" s="21">
        <f t="shared" si="16"/>
        <v>0.25127243135416638</v>
      </c>
      <c r="BR61" s="21">
        <f t="shared" si="17"/>
        <v>4.2957198501426896</v>
      </c>
      <c r="BS61" s="61">
        <f t="shared" si="18"/>
        <v>0.66090274235035273</v>
      </c>
      <c r="BT61" s="21">
        <f t="shared" si="19"/>
        <v>0.16381828706701335</v>
      </c>
      <c r="BU61" s="21">
        <f>O62/4</f>
        <v>1.5049999999999999</v>
      </c>
      <c r="BV61" s="21">
        <f t="shared" si="20"/>
        <v>1.4937872364207163</v>
      </c>
      <c r="BW61" s="21">
        <f>LN(AW61/M62)</f>
        <v>-4.6443993313730454</v>
      </c>
      <c r="BX61" s="21">
        <f>LN(AW61/N62)</f>
        <v>7.5251441754652335</v>
      </c>
      <c r="BY61" s="21">
        <f>LN(AK61/M62)</f>
        <v>-3.2170210580327478</v>
      </c>
      <c r="CA61" s="21">
        <f t="shared" si="29"/>
        <v>0.67621736310270464</v>
      </c>
      <c r="CB61" s="21">
        <f t="shared" si="55"/>
        <v>-1.783301099213741</v>
      </c>
      <c r="CC61" s="21">
        <f t="shared" si="55"/>
        <v>-7.3655292254182214E-2</v>
      </c>
      <c r="CD61" s="21">
        <f t="shared" si="21"/>
        <v>12.006746565540197</v>
      </c>
      <c r="CE61" s="21">
        <f t="shared" si="56"/>
        <v>-0.49708445528333645</v>
      </c>
      <c r="CF61" s="21">
        <f t="shared" si="56"/>
        <v>3.447798717282069E-3</v>
      </c>
      <c r="CG61" s="61">
        <f t="shared" si="57"/>
        <v>0.66090274235035273</v>
      </c>
      <c r="CH61" s="61">
        <f t="shared" si="57"/>
        <v>0.16381828706701335</v>
      </c>
      <c r="CI61" s="21">
        <f t="shared" si="23"/>
        <v>1.4937872364207163</v>
      </c>
      <c r="CM61" s="87">
        <f t="shared" si="59"/>
        <v>0.67621736310270464</v>
      </c>
      <c r="CN61" s="87">
        <f t="shared" si="59"/>
        <v>-1.783301099213741</v>
      </c>
      <c r="CO61" s="87">
        <f t="shared" si="59"/>
        <v>-7.3655292254182214E-2</v>
      </c>
      <c r="CP61" s="87">
        <f t="shared" si="59"/>
        <v>12.006746565540197</v>
      </c>
      <c r="CQ61" s="87">
        <f t="shared" si="61"/>
        <v>-0.49708445528333645</v>
      </c>
      <c r="CR61" s="87">
        <f t="shared" si="61"/>
        <v>3.447798717282069E-3</v>
      </c>
      <c r="CS61" s="88">
        <f t="shared" si="60"/>
        <v>0.66090274235035273</v>
      </c>
      <c r="CT61" s="88">
        <f t="shared" si="60"/>
        <v>0.16381828706701335</v>
      </c>
      <c r="CU61" s="87">
        <f t="shared" si="60"/>
        <v>1.4937872364207163</v>
      </c>
      <c r="CV61" s="87">
        <f t="shared" si="35"/>
        <v>-1.2862166439304268</v>
      </c>
      <c r="CW61" s="21">
        <v>0.40250000000000002</v>
      </c>
      <c r="CX61" s="7">
        <v>1.2839</v>
      </c>
      <c r="CY61" s="7"/>
      <c r="CZ61" s="110">
        <f t="shared" si="36"/>
        <v>0.3173565950230135</v>
      </c>
      <c r="DA61" s="73">
        <f t="shared" si="37"/>
        <v>-1.9524499575672445</v>
      </c>
      <c r="DB61" s="88">
        <f t="shared" si="38"/>
        <v>-0.33877674508309302</v>
      </c>
      <c r="DC61" s="88">
        <f t="shared" si="39"/>
        <v>4.5299995306694916</v>
      </c>
      <c r="DD61" s="88">
        <f t="shared" si="40"/>
        <v>2.318880097988707E-2</v>
      </c>
      <c r="DE61" s="88">
        <f t="shared" si="41"/>
        <v>-0.21190518010071582</v>
      </c>
      <c r="DF61" s="88">
        <f t="shared" si="42"/>
        <v>-4.6189055379024513E-3</v>
      </c>
      <c r="DG61" s="88">
        <f t="shared" si="43"/>
        <v>1.8569895441981982E-2</v>
      </c>
      <c r="DH61" s="88">
        <f t="shared" si="44"/>
        <v>0.51724785472108781</v>
      </c>
      <c r="DI61" s="88">
        <f t="shared" si="45"/>
        <v>-1.9756387585471544</v>
      </c>
      <c r="DJ61" s="88">
        <f t="shared" si="46"/>
        <v>-0.17881578947368432</v>
      </c>
      <c r="DK61" s="89">
        <v>2.8361055153953898</v>
      </c>
      <c r="DL61" s="87">
        <f t="shared" si="48"/>
        <v>0.9056444444439512</v>
      </c>
      <c r="DM61" s="88">
        <f t="shared" si="47"/>
        <v>-0.71578696741887216</v>
      </c>
      <c r="DN61" s="88">
        <f t="shared" si="49"/>
        <v>5.222708946473241</v>
      </c>
      <c r="DO61" s="88"/>
      <c r="DP61" s="88"/>
      <c r="DQ61" s="61">
        <v>333602.7</v>
      </c>
      <c r="DR61" s="21">
        <f>LN(DQ61/AI61/M62)</f>
        <v>0.75894123249850642</v>
      </c>
      <c r="DS61" s="61"/>
      <c r="DT61" s="61">
        <v>81200000</v>
      </c>
      <c r="DU61" s="40">
        <v>75300000</v>
      </c>
      <c r="DV61" s="20">
        <f>LN(DT61/AI61/M62)</f>
        <v>6.2536609946712565</v>
      </c>
      <c r="DW61" s="44">
        <f t="shared" si="50"/>
        <v>9.1025364506172934</v>
      </c>
      <c r="DX61" s="61"/>
      <c r="DY61" s="40"/>
      <c r="DZ61" s="44"/>
      <c r="EA61" s="61">
        <v>1440558</v>
      </c>
      <c r="EB61" s="87">
        <f t="shared" si="51"/>
        <v>0.27874665996385822</v>
      </c>
      <c r="EF61" s="28">
        <v>5167983</v>
      </c>
      <c r="EG61" s="98">
        <v>5594.3559999999998</v>
      </c>
      <c r="EH61" s="74">
        <f t="shared" si="52"/>
        <v>5594356</v>
      </c>
      <c r="EI61" s="28">
        <v>-54920</v>
      </c>
      <c r="EJ61" s="68">
        <f t="shared" si="53"/>
        <v>-1.062696994165809E-2</v>
      </c>
      <c r="EK61" s="21">
        <f t="shared" si="54"/>
        <v>0.9056444444439512</v>
      </c>
      <c r="EN61" s="100"/>
      <c r="EO61" s="87"/>
      <c r="EP61" s="99"/>
      <c r="EQ61" s="87"/>
      <c r="ER61" s="87"/>
      <c r="ES61" s="87"/>
      <c r="ET61" s="87"/>
      <c r="EU61" s="87"/>
      <c r="EV61" s="87"/>
      <c r="EW61" s="87"/>
      <c r="EX61" s="87"/>
      <c r="EY61" s="87"/>
      <c r="EZ61" s="101"/>
      <c r="FA61" s="87"/>
      <c r="FB61" s="87"/>
    </row>
    <row r="62" spans="1:158" x14ac:dyDescent="0.35">
      <c r="A62" s="22">
        <v>34790</v>
      </c>
      <c r="B62" s="43">
        <v>57.841999999999999</v>
      </c>
      <c r="C62" s="40">
        <v>7604.9</v>
      </c>
      <c r="D62" s="40">
        <v>1303.8</v>
      </c>
      <c r="E62" s="40">
        <v>1537.7</v>
      </c>
      <c r="F62" s="43">
        <v>97.501999999999995</v>
      </c>
      <c r="G62" s="40">
        <v>626.9</v>
      </c>
      <c r="H62" s="40">
        <v>467.42915999999997</v>
      </c>
      <c r="I62" s="40">
        <v>3151.1</v>
      </c>
      <c r="J62" s="40">
        <v>4606.9310399999995</v>
      </c>
      <c r="K62" s="40">
        <v>1177</v>
      </c>
      <c r="L62" s="40">
        <v>1562.0197499999997</v>
      </c>
      <c r="M62" s="21">
        <v>198148</v>
      </c>
      <c r="N62" s="21">
        <f>M62/M$51</f>
        <v>1.0276000124464544</v>
      </c>
      <c r="O62" s="21">
        <v>6.02</v>
      </c>
      <c r="P62" s="59"/>
      <c r="R62" s="40">
        <f>I63+K63</f>
        <v>4377.8999999999996</v>
      </c>
      <c r="S62" s="40">
        <f>D63+G63</f>
        <v>1945.7</v>
      </c>
      <c r="T62" s="40">
        <f t="shared" si="0"/>
        <v>6323.5999999999995</v>
      </c>
      <c r="U62" s="21">
        <f t="shared" si="1"/>
        <v>0.69231134164083752</v>
      </c>
      <c r="V62" s="21">
        <f t="shared" si="2"/>
        <v>0.30768865835916254</v>
      </c>
      <c r="W62" s="87">
        <f t="shared" si="24"/>
        <v>0.44443683044382015</v>
      </c>
      <c r="Y62" s="21">
        <f>K63/R62</f>
        <v>0.27038077617122369</v>
      </c>
      <c r="Z62" s="21">
        <f t="shared" si="3"/>
        <v>0.72961922382877631</v>
      </c>
      <c r="AA62" s="21">
        <f t="shared" si="25"/>
        <v>0.27116229261646829</v>
      </c>
      <c r="AB62" s="21">
        <f t="shared" si="25"/>
        <v>0.72883770738353171</v>
      </c>
      <c r="AD62" s="42">
        <f>100*(((L63)-(L62))/L62)</f>
        <v>0.35506913404906237</v>
      </c>
      <c r="AE62" s="42">
        <f>100*((J63-J62)/J62)</f>
        <v>0.75038240641867138</v>
      </c>
      <c r="AG62" s="21">
        <f t="shared" si="4"/>
        <v>0.64318835318120982</v>
      </c>
      <c r="AH62" s="21">
        <f t="shared" si="5"/>
        <v>5526.4443199599982</v>
      </c>
      <c r="AI62" s="42">
        <f t="shared" si="6"/>
        <v>0.79217300429287374</v>
      </c>
      <c r="AJ62" s="43">
        <f t="shared" si="26"/>
        <v>0.50292234849063366</v>
      </c>
      <c r="AK62" s="43">
        <f t="shared" si="7"/>
        <v>7982.5997171472727</v>
      </c>
      <c r="AL62" s="60"/>
      <c r="AN62" s="21">
        <f>D63/S62</f>
        <v>0.6697846533381302</v>
      </c>
      <c r="AO62" s="21">
        <f t="shared" si="8"/>
        <v>0.3302153466618698</v>
      </c>
      <c r="AP62" s="21">
        <f t="shared" ref="AP62:AQ124" si="62">AVERAGE(AN61:AN62)</f>
        <v>0.67254188382450097</v>
      </c>
      <c r="AQ62" s="21">
        <f t="shared" si="62"/>
        <v>0.32745811617549903</v>
      </c>
      <c r="AS62" s="43">
        <f>100*(((E63)-(E62))/E62)</f>
        <v>-0.59179293750407336</v>
      </c>
      <c r="AT62" s="43">
        <f>100*(((H63)-(H62))/H62)</f>
        <v>2.8210627680994578</v>
      </c>
      <c r="AV62" s="21">
        <f t="shared" si="9"/>
        <v>0.52577436263166244</v>
      </c>
      <c r="AW62" s="21">
        <f t="shared" si="10"/>
        <v>1915.2704978510806</v>
      </c>
      <c r="AX62" s="21">
        <f t="shared" si="11"/>
        <v>1.0158878352603777</v>
      </c>
      <c r="AY62" s="21">
        <f t="shared" si="28"/>
        <v>0.2495208085385156</v>
      </c>
      <c r="AZ62" s="21">
        <f t="shared" si="12"/>
        <v>1.2824065321024176</v>
      </c>
      <c r="BB62" s="21">
        <f>LN(B63/AI62)</f>
        <v>4.2963968008270639</v>
      </c>
      <c r="BD62" s="21">
        <f>100*LN(F63/N63)</f>
        <v>456.15216375055309</v>
      </c>
      <c r="BE62" s="21">
        <f t="shared" si="13"/>
        <v>4.561521637505531</v>
      </c>
      <c r="BF62" s="21">
        <f>(S62/AI62)/M63</f>
        <v>1.2366414405695818E-2</v>
      </c>
      <c r="BG62" s="21">
        <f>(C63/AI62)/M63</f>
        <v>4.8980712657395703E-2</v>
      </c>
      <c r="BH62" s="40">
        <f t="shared" si="14"/>
        <v>1945.7</v>
      </c>
      <c r="BI62" s="40">
        <f>C63</f>
        <v>7706.5</v>
      </c>
      <c r="BK62" s="21">
        <f>LN(AH62/M63)</f>
        <v>-3.5818236488416844</v>
      </c>
      <c r="BL62" s="57">
        <f>LN(AH62/N63)</f>
        <v>8.5877198579965945</v>
      </c>
      <c r="BM62" s="21">
        <f>LN((S62/AI62)/M63)</f>
        <v>-4.3927709967061634</v>
      </c>
      <c r="BN62" s="21">
        <f>LN((C63/AI62)/M63)</f>
        <v>-3.0163286775967193</v>
      </c>
      <c r="BO62" s="44">
        <f>LN((C63/AI62)/N63)</f>
        <v>9.1532148292415592</v>
      </c>
      <c r="BP62" s="21">
        <f t="shared" si="58"/>
        <v>12.894221091275426</v>
      </c>
      <c r="BQ62" s="21">
        <f t="shared" si="16"/>
        <v>0.24873841595464527</v>
      </c>
      <c r="BR62" s="21">
        <f t="shared" si="17"/>
        <v>4.2963968008270639</v>
      </c>
      <c r="BS62" s="61">
        <f t="shared" si="18"/>
        <v>0.50292234849063366</v>
      </c>
      <c r="BT62" s="21">
        <f t="shared" si="19"/>
        <v>0.2495208085385156</v>
      </c>
      <c r="BU62" s="21">
        <f>O63/4</f>
        <v>1.4491667500000001</v>
      </c>
      <c r="BV62" s="21">
        <f t="shared" si="20"/>
        <v>1.4387666844383622</v>
      </c>
      <c r="BW62" s="21">
        <f>LN(AW62/M63)</f>
        <v>-4.6415094126608087</v>
      </c>
      <c r="BX62" s="21">
        <f>LN(AW62/N63)</f>
        <v>7.5280340941774702</v>
      </c>
      <c r="BY62" s="21">
        <f>LN(AK62/M63)</f>
        <v>-3.2141041399614614</v>
      </c>
      <c r="CA62" s="21">
        <f t="shared" si="29"/>
        <v>0.40572359991291052</v>
      </c>
      <c r="CB62" s="21">
        <f t="shared" si="55"/>
        <v>3.5590331271517783E-2</v>
      </c>
      <c r="CC62" s="21">
        <f t="shared" si="55"/>
        <v>0.58880775009080288</v>
      </c>
      <c r="CD62" s="21">
        <f t="shared" si="21"/>
        <v>12.894221091275426</v>
      </c>
      <c r="CE62" s="21">
        <f t="shared" si="56"/>
        <v>-0.25340153995211112</v>
      </c>
      <c r="CF62" s="21">
        <f t="shared" si="56"/>
        <v>6.7695068437423345E-2</v>
      </c>
      <c r="CG62" s="61">
        <f t="shared" si="57"/>
        <v>0.50292234849063366</v>
      </c>
      <c r="CH62" s="61">
        <f t="shared" si="57"/>
        <v>0.2495208085385156</v>
      </c>
      <c r="CI62" s="21">
        <f t="shared" si="23"/>
        <v>1.4387666844383622</v>
      </c>
      <c r="CM62" s="87">
        <f t="shared" si="59"/>
        <v>0.40572359991291052</v>
      </c>
      <c r="CN62" s="87">
        <f t="shared" si="59"/>
        <v>3.5590331271517783E-2</v>
      </c>
      <c r="CO62" s="87">
        <f t="shared" si="59"/>
        <v>0.58880775009080288</v>
      </c>
      <c r="CP62" s="87">
        <f t="shared" si="59"/>
        <v>12.894221091275426</v>
      </c>
      <c r="CQ62" s="87">
        <f t="shared" si="61"/>
        <v>-0.25340153995211112</v>
      </c>
      <c r="CR62" s="87">
        <f t="shared" si="61"/>
        <v>6.7695068437423345E-2</v>
      </c>
      <c r="CS62" s="88">
        <f t="shared" si="60"/>
        <v>0.50292234849063366</v>
      </c>
      <c r="CT62" s="88">
        <f t="shared" si="60"/>
        <v>0.2495208085385156</v>
      </c>
      <c r="CU62" s="87">
        <f t="shared" si="60"/>
        <v>1.4387666844383622</v>
      </c>
      <c r="CV62" s="87">
        <f t="shared" si="35"/>
        <v>0.28899187122366499</v>
      </c>
      <c r="CW62" s="21">
        <v>0.4325</v>
      </c>
      <c r="CX62" s="7">
        <v>1.26623333333</v>
      </c>
      <c r="CY62" s="7"/>
      <c r="CZ62" s="110">
        <f t="shared" si="36"/>
        <v>4.6862831833219376E-2</v>
      </c>
      <c r="DA62" s="73">
        <f t="shared" si="37"/>
        <v>-0.13355852708198571</v>
      </c>
      <c r="DB62" s="88">
        <f t="shared" si="38"/>
        <v>0.32368629726189208</v>
      </c>
      <c r="DC62" s="88">
        <f t="shared" si="39"/>
        <v>5.4174740564047204</v>
      </c>
      <c r="DD62" s="88">
        <f t="shared" si="40"/>
        <v>0.26687171631111239</v>
      </c>
      <c r="DE62" s="88">
        <f t="shared" si="41"/>
        <v>-0.14765791038057455</v>
      </c>
      <c r="DF62" s="88">
        <f t="shared" si="42"/>
        <v>-0.16259929939762152</v>
      </c>
      <c r="DG62" s="88">
        <f t="shared" si="43"/>
        <v>0.10427241691348424</v>
      </c>
      <c r="DH62" s="88">
        <f t="shared" si="44"/>
        <v>0.46222730273873369</v>
      </c>
      <c r="DI62" s="88">
        <f t="shared" si="45"/>
        <v>-0.40043024339306255</v>
      </c>
      <c r="DJ62" s="88">
        <f t="shared" si="46"/>
        <v>-0.14881578947368435</v>
      </c>
      <c r="DK62" s="89">
        <v>-0.30422837274874215</v>
      </c>
      <c r="DL62" s="87">
        <f t="shared" si="48"/>
        <v>0.6026793320151852</v>
      </c>
      <c r="DM62" s="88">
        <f t="shared" si="47"/>
        <v>-0.73345363408887221</v>
      </c>
      <c r="DN62" s="88">
        <f t="shared" si="49"/>
        <v>6.0040663491023425</v>
      </c>
      <c r="DO62" s="88"/>
      <c r="DP62" s="88"/>
      <c r="DQ62" s="61">
        <v>341090</v>
      </c>
      <c r="DR62" s="21">
        <f>LN(DQ62/AI62/M63)</f>
        <v>0.77375356587763355</v>
      </c>
      <c r="DS62" s="61"/>
      <c r="DT62" s="61">
        <v>90300000</v>
      </c>
      <c r="DU62" s="40">
        <v>82800000</v>
      </c>
      <c r="DV62" s="20">
        <f>LN(DT62/AI62/M63)</f>
        <v>6.3524999332037204</v>
      </c>
      <c r="DW62" s="44">
        <f t="shared" si="50"/>
        <v>9.8838938532463949</v>
      </c>
      <c r="DX62" s="61"/>
      <c r="DY62" s="40"/>
      <c r="DZ62" s="44"/>
      <c r="EA62" s="61">
        <v>1466289</v>
      </c>
      <c r="EB62" s="87">
        <f t="shared" si="51"/>
        <v>0.26210148227964042</v>
      </c>
      <c r="EF62" s="28">
        <v>5594356</v>
      </c>
      <c r="EG62" s="98">
        <v>6024.1229999999996</v>
      </c>
      <c r="EH62" s="74">
        <f t="shared" si="52"/>
        <v>6024123</v>
      </c>
      <c r="EI62" s="28">
        <v>-76400</v>
      </c>
      <c r="EJ62" s="68">
        <f t="shared" si="53"/>
        <v>-1.365662106594575E-2</v>
      </c>
      <c r="EK62" s="21">
        <f t="shared" si="54"/>
        <v>0.6026793320151852</v>
      </c>
      <c r="EN62" s="100"/>
      <c r="EO62" s="87"/>
      <c r="EP62" s="99"/>
      <c r="EQ62" s="87"/>
      <c r="ER62" s="87"/>
      <c r="ES62" s="87"/>
      <c r="ET62" s="87"/>
      <c r="EU62" s="87"/>
      <c r="EV62" s="87"/>
      <c r="EW62" s="87"/>
      <c r="EX62" s="87"/>
      <c r="EY62" s="87"/>
      <c r="EZ62" s="101"/>
      <c r="FA62" s="87"/>
      <c r="FB62" s="87"/>
    </row>
    <row r="63" spans="1:158" x14ac:dyDescent="0.35">
      <c r="A63" s="22">
        <v>34881</v>
      </c>
      <c r="B63" s="43">
        <v>58.173000000000002</v>
      </c>
      <c r="C63" s="40">
        <v>7706.5</v>
      </c>
      <c r="D63" s="40">
        <v>1303.2</v>
      </c>
      <c r="E63" s="40">
        <v>1528.6</v>
      </c>
      <c r="F63" s="43">
        <v>98.602999999999994</v>
      </c>
      <c r="G63" s="40">
        <v>642.5</v>
      </c>
      <c r="H63" s="40">
        <v>480.61563000000001</v>
      </c>
      <c r="I63" s="40">
        <v>3194.2</v>
      </c>
      <c r="J63" s="40">
        <v>4641.5006400000002</v>
      </c>
      <c r="K63" s="40">
        <v>1183.7</v>
      </c>
      <c r="L63" s="40">
        <v>1567.566</v>
      </c>
      <c r="M63" s="21">
        <v>198615</v>
      </c>
      <c r="N63" s="21">
        <f>M63/M$51</f>
        <v>1.0300218850155063</v>
      </c>
      <c r="O63" s="21">
        <v>5.7966670000000002</v>
      </c>
      <c r="P63" s="59"/>
      <c r="R63" s="40">
        <f>I64+K64</f>
        <v>4425.7</v>
      </c>
      <c r="S63" s="40">
        <f>D64+G64</f>
        <v>1987.8</v>
      </c>
      <c r="T63" s="40">
        <f t="shared" si="0"/>
        <v>6413.5</v>
      </c>
      <c r="U63" s="21">
        <f t="shared" si="1"/>
        <v>0.69006002962500967</v>
      </c>
      <c r="V63" s="21">
        <f t="shared" si="2"/>
        <v>0.30993997037499027</v>
      </c>
      <c r="W63" s="87">
        <f t="shared" si="24"/>
        <v>0.44914928711842195</v>
      </c>
      <c r="Y63" s="21">
        <f>K64/R63</f>
        <v>0.26926813837359065</v>
      </c>
      <c r="Z63" s="21">
        <f t="shared" si="3"/>
        <v>0.73073186162640935</v>
      </c>
      <c r="AA63" s="21">
        <f t="shared" ref="AA63:AB124" si="63">AVERAGE(Y62:Y63)</f>
        <v>0.26982445727240717</v>
      </c>
      <c r="AB63" s="21">
        <f t="shared" si="63"/>
        <v>0.73017554272759289</v>
      </c>
      <c r="AD63" s="42">
        <f>100*(((L64)-(L63))/L63)</f>
        <v>0.51476301476301545</v>
      </c>
      <c r="AE63" s="42">
        <f>100*((J64-J63)/J63)</f>
        <v>0.56289209086480907</v>
      </c>
      <c r="AG63" s="21">
        <f t="shared" si="4"/>
        <v>0.54990568902662029</v>
      </c>
      <c r="AH63" s="21">
        <f t="shared" si="5"/>
        <v>5556.8345516763466</v>
      </c>
      <c r="AI63" s="42">
        <f t="shared" si="6"/>
        <v>0.79644264353072847</v>
      </c>
      <c r="AJ63" s="43">
        <f t="shared" si="26"/>
        <v>0.53753084004398988</v>
      </c>
      <c r="AK63" s="43">
        <f t="shared" si="7"/>
        <v>8052.682829196794</v>
      </c>
      <c r="AL63" s="60"/>
      <c r="AN63" s="21">
        <f>D64/S63</f>
        <v>0.67189858134621183</v>
      </c>
      <c r="AO63" s="21">
        <f t="shared" si="8"/>
        <v>0.32810141865378817</v>
      </c>
      <c r="AP63" s="21">
        <f t="shared" si="62"/>
        <v>0.67084161734217096</v>
      </c>
      <c r="AQ63" s="21">
        <f t="shared" si="62"/>
        <v>0.32915838265782899</v>
      </c>
      <c r="AS63" s="43">
        <f>100*(((E64)-(E63))/E63)</f>
        <v>2.4924767761350344</v>
      </c>
      <c r="AT63" s="43">
        <f>100*(((H64)-(H63))/H63)</f>
        <v>1.7347438326131819</v>
      </c>
      <c r="AV63" s="21">
        <f t="shared" si="9"/>
        <v>2.2430626259588253</v>
      </c>
      <c r="AW63" s="21">
        <f t="shared" si="10"/>
        <v>1958.2312145743938</v>
      </c>
      <c r="AX63" s="21">
        <f t="shared" si="11"/>
        <v>1.0150997416472256</v>
      </c>
      <c r="AY63" s="21">
        <f t="shared" si="28"/>
        <v>-7.760693976343741E-2</v>
      </c>
      <c r="AZ63" s="21">
        <f t="shared" si="12"/>
        <v>1.2745421781374779</v>
      </c>
      <c r="BB63" s="21">
        <f>LN(B64/AI63)</f>
        <v>4.3009934383272013</v>
      </c>
      <c r="BD63" s="21">
        <f>100*LN(F64/N64)</f>
        <v>455.94114695301914</v>
      </c>
      <c r="BE63" s="21">
        <f t="shared" si="13"/>
        <v>4.5594114695301915</v>
      </c>
      <c r="BF63" s="21">
        <f>(S63/AI63)/M64</f>
        <v>1.252986203020426E-2</v>
      </c>
      <c r="BG63" s="21">
        <f>(C64/AI63)/M64</f>
        <v>4.9163225125554953E-2</v>
      </c>
      <c r="BH63" s="40">
        <f t="shared" si="14"/>
        <v>1987.8</v>
      </c>
      <c r="BI63" s="40">
        <f>C64</f>
        <v>7799.5</v>
      </c>
      <c r="BK63" s="21">
        <f>LN(AH63/M64)</f>
        <v>-3.5792405628041952</v>
      </c>
      <c r="BL63" s="57">
        <f>LN(AH63/N64)</f>
        <v>8.5903029440340841</v>
      </c>
      <c r="BM63" s="21">
        <f>LN((S63/AI63)/M64)</f>
        <v>-4.379640521291666</v>
      </c>
      <c r="BN63" s="21">
        <f>LN((C64/AI63)/M64)</f>
        <v>-3.0126093917666479</v>
      </c>
      <c r="BO63" s="44">
        <f>LN((C64/AI63)/N64)</f>
        <v>9.1569341150716319</v>
      </c>
      <c r="BP63" s="21">
        <f t="shared" si="58"/>
        <v>12.683204293741483</v>
      </c>
      <c r="BQ63" s="21">
        <f t="shared" si="16"/>
        <v>0.2425870381565709</v>
      </c>
      <c r="BR63" s="21">
        <f t="shared" si="17"/>
        <v>4.3009934383272013</v>
      </c>
      <c r="BS63" s="61">
        <f t="shared" si="18"/>
        <v>0.53753084004398988</v>
      </c>
      <c r="BT63" s="21">
        <f t="shared" si="19"/>
        <v>-7.760693976343741E-2</v>
      </c>
      <c r="BU63" s="21">
        <f>O64/4</f>
        <v>1.43</v>
      </c>
      <c r="BV63" s="21">
        <f t="shared" si="20"/>
        <v>1.4198719399812927</v>
      </c>
      <c r="BW63" s="21">
        <f>LN(AW63/M64)</f>
        <v>-4.6222275594482367</v>
      </c>
      <c r="BX63" s="21">
        <f>LN(AW63/N64)</f>
        <v>7.5473159473900422</v>
      </c>
      <c r="BY63" s="21">
        <f>LN(AK63/M64)</f>
        <v>-3.208263877085666</v>
      </c>
      <c r="CA63" s="21">
        <f t="shared" si="29"/>
        <v>0.25830860374891351</v>
      </c>
      <c r="CB63" s="21">
        <f t="shared" si="55"/>
        <v>1.3130475414497411</v>
      </c>
      <c r="CC63" s="21">
        <f t="shared" si="55"/>
        <v>0.37192858300714171</v>
      </c>
      <c r="CD63" s="21">
        <f t="shared" si="21"/>
        <v>12.683204293741483</v>
      </c>
      <c r="CE63" s="21">
        <f t="shared" si="56"/>
        <v>-0.615137779807437</v>
      </c>
      <c r="CF63" s="21">
        <f t="shared" si="56"/>
        <v>0.45966375001373905</v>
      </c>
      <c r="CG63" s="61">
        <f t="shared" si="57"/>
        <v>0.53753084004398988</v>
      </c>
      <c r="CH63" s="61">
        <f t="shared" si="57"/>
        <v>-7.760693976343741E-2</v>
      </c>
      <c r="CI63" s="21">
        <f t="shared" si="23"/>
        <v>1.4198719399812927</v>
      </c>
      <c r="CM63" s="87">
        <f t="shared" si="59"/>
        <v>0.25830860374891351</v>
      </c>
      <c r="CN63" s="87">
        <f t="shared" si="59"/>
        <v>1.3130475414497411</v>
      </c>
      <c r="CO63" s="87">
        <f t="shared" si="59"/>
        <v>0.37192858300714171</v>
      </c>
      <c r="CP63" s="87">
        <f t="shared" si="59"/>
        <v>12.683204293741483</v>
      </c>
      <c r="CQ63" s="87">
        <f t="shared" si="61"/>
        <v>-0.615137779807437</v>
      </c>
      <c r="CR63" s="87">
        <f t="shared" si="61"/>
        <v>0.45966375001373905</v>
      </c>
      <c r="CS63" s="88">
        <f t="shared" si="60"/>
        <v>0.53753084004398988</v>
      </c>
      <c r="CT63" s="88">
        <f t="shared" si="60"/>
        <v>-7.760693976343741E-2</v>
      </c>
      <c r="CU63" s="87">
        <f t="shared" si="60"/>
        <v>1.4198719399812927</v>
      </c>
      <c r="CV63" s="87">
        <f t="shared" si="35"/>
        <v>1.9281853212572031</v>
      </c>
      <c r="CW63" s="21">
        <v>0.4375</v>
      </c>
      <c r="CX63" s="7">
        <v>1.3904000000000001</v>
      </c>
      <c r="CY63" s="7"/>
      <c r="CZ63" s="110">
        <f t="shared" si="36"/>
        <v>-0.10055216433077763</v>
      </c>
      <c r="DA63" s="73">
        <f t="shared" si="37"/>
        <v>1.1438986830962377</v>
      </c>
      <c r="DB63" s="88">
        <f t="shared" si="38"/>
        <v>0.1068071301782309</v>
      </c>
      <c r="DC63" s="88">
        <f t="shared" si="39"/>
        <v>5.2064572588707767</v>
      </c>
      <c r="DD63" s="88">
        <f t="shared" si="40"/>
        <v>-9.4864523544213486E-2</v>
      </c>
      <c r="DE63" s="88">
        <f t="shared" si="41"/>
        <v>0.24431077119574116</v>
      </c>
      <c r="DF63" s="88">
        <f t="shared" si="42"/>
        <v>-0.12799080784426531</v>
      </c>
      <c r="DG63" s="88">
        <f t="shared" si="43"/>
        <v>-0.22285533138846877</v>
      </c>
      <c r="DH63" s="88">
        <f t="shared" si="44"/>
        <v>0.44333255828166418</v>
      </c>
      <c r="DI63" s="88">
        <f t="shared" si="45"/>
        <v>1.2387632066404755</v>
      </c>
      <c r="DJ63" s="88">
        <f t="shared" si="46"/>
        <v>-0.14381578947368434</v>
      </c>
      <c r="DK63" s="89">
        <v>0.46037651049789852</v>
      </c>
      <c r="DL63" s="87">
        <f t="shared" si="48"/>
        <v>0.99890572157675805</v>
      </c>
      <c r="DM63" s="88">
        <f t="shared" si="47"/>
        <v>-0.60928696741887212</v>
      </c>
      <c r="DN63" s="88">
        <f t="shared" si="49"/>
        <v>25.380909462679888</v>
      </c>
      <c r="DO63" s="88"/>
      <c r="DP63" s="88"/>
      <c r="DQ63" s="61">
        <v>345645.3</v>
      </c>
      <c r="DR63" s="21">
        <f>LN(DQ63/AI63/M64)</f>
        <v>0.77874408388559602</v>
      </c>
      <c r="DS63" s="61"/>
      <c r="DT63" s="61">
        <v>122000000</v>
      </c>
      <c r="DU63" s="40">
        <v>124000000</v>
      </c>
      <c r="DV63" s="20">
        <f>LN(DT63/AI63/M64)</f>
        <v>6.6451073028719598</v>
      </c>
      <c r="DW63" s="44">
        <f t="shared" si="50"/>
        <v>29.260736966823941</v>
      </c>
      <c r="DX63" s="61"/>
      <c r="DY63" s="40"/>
      <c r="DZ63" s="44"/>
      <c r="EA63" s="61">
        <v>1476104</v>
      </c>
      <c r="EB63" s="87">
        <f t="shared" si="51"/>
        <v>0.24503218144782235</v>
      </c>
      <c r="EF63" s="28">
        <v>6024123</v>
      </c>
      <c r="EG63" s="98">
        <v>6406.7539999999999</v>
      </c>
      <c r="EH63" s="74">
        <f t="shared" si="52"/>
        <v>6406754</v>
      </c>
      <c r="EI63" s="28">
        <v>-58400</v>
      </c>
      <c r="EJ63" s="68">
        <f t="shared" si="53"/>
        <v>-9.6943571703300216E-3</v>
      </c>
      <c r="EK63" s="21">
        <f t="shared" si="54"/>
        <v>0.99890572157675805</v>
      </c>
      <c r="EN63" s="100"/>
      <c r="EO63" s="87"/>
      <c r="EP63" s="99"/>
      <c r="EQ63" s="87"/>
      <c r="ER63" s="87"/>
      <c r="ES63" s="87"/>
      <c r="ET63" s="87"/>
      <c r="EU63" s="87"/>
      <c r="EV63" s="87"/>
      <c r="EW63" s="87"/>
      <c r="EX63" s="87"/>
      <c r="EY63" s="87"/>
      <c r="EZ63" s="101"/>
      <c r="FA63" s="87"/>
      <c r="FB63" s="87"/>
    </row>
    <row r="64" spans="1:158" x14ac:dyDescent="0.35">
      <c r="A64" s="22">
        <v>34973</v>
      </c>
      <c r="B64" s="43">
        <v>58.756</v>
      </c>
      <c r="C64" s="40">
        <v>7799.5</v>
      </c>
      <c r="D64" s="40">
        <v>1335.6</v>
      </c>
      <c r="E64" s="40">
        <v>1566.7</v>
      </c>
      <c r="F64" s="43">
        <v>98.680999999999997</v>
      </c>
      <c r="G64" s="40">
        <v>652.20000000000005</v>
      </c>
      <c r="H64" s="40">
        <v>488.95308</v>
      </c>
      <c r="I64" s="40">
        <v>3234</v>
      </c>
      <c r="J64" s="40">
        <v>4667.6272799999997</v>
      </c>
      <c r="K64" s="40">
        <v>1191.7</v>
      </c>
      <c r="L64" s="40">
        <v>1575.63525</v>
      </c>
      <c r="M64" s="21">
        <v>199192</v>
      </c>
      <c r="N64" s="21">
        <f>M64/M$51</f>
        <v>1.0330142200740564</v>
      </c>
      <c r="O64" s="21">
        <v>5.72</v>
      </c>
      <c r="P64" s="59"/>
      <c r="R64" s="40">
        <f>I65+K65</f>
        <v>4494</v>
      </c>
      <c r="S64" s="40">
        <f>D65+G65</f>
        <v>2015</v>
      </c>
      <c r="T64" s="40">
        <f t="shared" si="0"/>
        <v>6509</v>
      </c>
      <c r="U64" s="21">
        <f t="shared" si="1"/>
        <v>0.6904286372714703</v>
      </c>
      <c r="V64" s="21">
        <f t="shared" si="2"/>
        <v>0.30957136272852975</v>
      </c>
      <c r="W64" s="87">
        <f t="shared" si="24"/>
        <v>0.44837561192701381</v>
      </c>
      <c r="Y64" s="21">
        <f>K65/R64</f>
        <v>0.26951490876724521</v>
      </c>
      <c r="Z64" s="21">
        <f t="shared" si="3"/>
        <v>0.73048509123275474</v>
      </c>
      <c r="AA64" s="21">
        <f t="shared" si="63"/>
        <v>0.26939152357041796</v>
      </c>
      <c r="AB64" s="21">
        <f t="shared" si="63"/>
        <v>0.73060847642958204</v>
      </c>
      <c r="AD64" s="42">
        <f>100*(((L65)-(L64))/L64)</f>
        <v>0.64740554642960491</v>
      </c>
      <c r="AE64" s="42">
        <f>100*((J65-J64)/J64)</f>
        <v>0.99984332939282961</v>
      </c>
      <c r="AG64" s="21">
        <f t="shared" si="4"/>
        <v>0.90489957807658616</v>
      </c>
      <c r="AH64" s="21">
        <f t="shared" si="5"/>
        <v>5607.1183240888795</v>
      </c>
      <c r="AI64" s="42">
        <f t="shared" si="6"/>
        <v>0.80148121374453896</v>
      </c>
      <c r="AJ64" s="43">
        <f t="shared" si="26"/>
        <v>0.63064167793668302</v>
      </c>
      <c r="AK64" s="43">
        <f t="shared" si="7"/>
        <v>8121.2134337994021</v>
      </c>
      <c r="AL64" s="60"/>
      <c r="AN64" s="21">
        <f>D65/S64</f>
        <v>0.67255583126550866</v>
      </c>
      <c r="AO64" s="21">
        <f t="shared" si="8"/>
        <v>0.32744416873449134</v>
      </c>
      <c r="AP64" s="21">
        <f t="shared" si="62"/>
        <v>0.6722272063058603</v>
      </c>
      <c r="AQ64" s="21">
        <f t="shared" si="62"/>
        <v>0.32777279369413975</v>
      </c>
      <c r="AS64" s="43">
        <f>100*(((E65)-(E64))/E64)</f>
        <v>1.5254994574583431</v>
      </c>
      <c r="AT64" s="43">
        <f>100*(((H65)-(H64))/H64)</f>
        <v>1.0858649259352133</v>
      </c>
      <c r="AV64" s="21">
        <f t="shared" si="9"/>
        <v>1.3813992188565924</v>
      </c>
      <c r="AW64" s="21">
        <f t="shared" si="10"/>
        <v>1985.2822052759302</v>
      </c>
      <c r="AX64" s="21">
        <f t="shared" si="11"/>
        <v>1.0149690530873112</v>
      </c>
      <c r="AY64" s="21">
        <f t="shared" si="28"/>
        <v>-1.2875283875491556E-2</v>
      </c>
      <c r="AZ64" s="21">
        <f t="shared" si="12"/>
        <v>1.2663666168110816</v>
      </c>
      <c r="BB64" s="21">
        <f>LN(B65/AI64)</f>
        <v>4.3096370031049229</v>
      </c>
      <c r="BD64" s="21">
        <f>100*LN(F65/N65)</f>
        <v>455.55621110560793</v>
      </c>
      <c r="BE64" s="21">
        <f t="shared" si="13"/>
        <v>4.5555621110560791</v>
      </c>
      <c r="BF64" s="21">
        <f>(S64/AI64)/M65</f>
        <v>1.2593521693251265E-2</v>
      </c>
      <c r="BG64" s="21">
        <f>(C65/AI64)/M65</f>
        <v>4.9330980683375471E-2</v>
      </c>
      <c r="BH64" s="40">
        <f t="shared" si="14"/>
        <v>2015</v>
      </c>
      <c r="BI64" s="40">
        <f>C65</f>
        <v>7893.1</v>
      </c>
      <c r="BK64" s="21">
        <f>LN(AH64/M65)</f>
        <v>-3.5724487702105958</v>
      </c>
      <c r="BL64" s="57">
        <f>LN(AH64/N65)</f>
        <v>8.5970947366276835</v>
      </c>
      <c r="BM64" s="21">
        <f>LN((S64/AI64)/M65)</f>
        <v>-4.3745727485750869</v>
      </c>
      <c r="BN64" s="21">
        <f>LN((C65/AI64)/M65)</f>
        <v>-3.0092029838737782</v>
      </c>
      <c r="BO64" s="44">
        <f>LN((C65/AI64)/N65)</f>
        <v>9.1603405229645016</v>
      </c>
      <c r="BP64" s="21">
        <f t="shared" si="58"/>
        <v>12.298268446330269</v>
      </c>
      <c r="BQ64" s="21">
        <f t="shared" si="16"/>
        <v>0.23615186853844916</v>
      </c>
      <c r="BR64" s="21">
        <f t="shared" si="17"/>
        <v>4.3096370031049229</v>
      </c>
      <c r="BS64" s="61">
        <f t="shared" si="18"/>
        <v>0.63064167793668302</v>
      </c>
      <c r="BT64" s="21">
        <f t="shared" si="19"/>
        <v>-1.2875283875491556E-2</v>
      </c>
      <c r="BU64" s="21">
        <f>O65/4</f>
        <v>1.34083325</v>
      </c>
      <c r="BV64" s="21">
        <f t="shared" si="20"/>
        <v>1.3319236346769248</v>
      </c>
      <c r="BW64" s="21">
        <f>LN(AW64/M65)</f>
        <v>-4.6107246171135365</v>
      </c>
      <c r="BX64" s="21">
        <f>LN(AW64/N65)</f>
        <v>7.5588188897247433</v>
      </c>
      <c r="BY64" s="21">
        <f>LN(AK64/M65)</f>
        <v>-3.2020061093834831</v>
      </c>
      <c r="CA64" s="21">
        <f t="shared" si="29"/>
        <v>0.67917925935994106</v>
      </c>
      <c r="CB64" s="21">
        <f t="shared" si="55"/>
        <v>0.50677727165790998</v>
      </c>
      <c r="CC64" s="21">
        <f t="shared" si="55"/>
        <v>0.34064078928697228</v>
      </c>
      <c r="CD64" s="21">
        <f t="shared" si="21"/>
        <v>12.298268446330269</v>
      </c>
      <c r="CE64" s="21">
        <f t="shared" si="56"/>
        <v>-0.64351696181217388</v>
      </c>
      <c r="CF64" s="21">
        <f t="shared" si="56"/>
        <v>0.86435647777216573</v>
      </c>
      <c r="CG64" s="61">
        <f t="shared" si="57"/>
        <v>0.63064167793668302</v>
      </c>
      <c r="CH64" s="61">
        <f t="shared" si="57"/>
        <v>-1.2875283875491556E-2</v>
      </c>
      <c r="CI64" s="21">
        <f t="shared" si="23"/>
        <v>1.3319236346769248</v>
      </c>
      <c r="CM64" s="87">
        <f t="shared" si="59"/>
        <v>0.67917925935994106</v>
      </c>
      <c r="CN64" s="87">
        <f t="shared" si="59"/>
        <v>0.50677727165790998</v>
      </c>
      <c r="CO64" s="87">
        <f t="shared" si="59"/>
        <v>0.34064078928697228</v>
      </c>
      <c r="CP64" s="87">
        <f t="shared" si="59"/>
        <v>12.298268446330269</v>
      </c>
      <c r="CQ64" s="87">
        <f t="shared" si="61"/>
        <v>-0.64351696181217388</v>
      </c>
      <c r="CR64" s="87">
        <f t="shared" si="61"/>
        <v>0.86435647777216573</v>
      </c>
      <c r="CS64" s="88">
        <f t="shared" si="60"/>
        <v>0.63064167793668302</v>
      </c>
      <c r="CT64" s="88">
        <f t="shared" si="60"/>
        <v>-1.2875283875491556E-2</v>
      </c>
      <c r="CU64" s="87">
        <f t="shared" si="60"/>
        <v>1.3319236346769248</v>
      </c>
      <c r="CV64" s="87">
        <f t="shared" si="35"/>
        <v>1.1502942334700172</v>
      </c>
      <c r="CW64" s="21">
        <v>0.45</v>
      </c>
      <c r="CX64" s="7">
        <v>1.329</v>
      </c>
      <c r="CY64" s="7"/>
      <c r="CZ64" s="110">
        <f t="shared" si="36"/>
        <v>0.32031849128024992</v>
      </c>
      <c r="DA64" s="73">
        <f t="shared" si="37"/>
        <v>0.33762841330440652</v>
      </c>
      <c r="DB64" s="88">
        <f t="shared" si="38"/>
        <v>7.551933645806147E-2</v>
      </c>
      <c r="DC64" s="88">
        <f t="shared" si="39"/>
        <v>4.821521411459563</v>
      </c>
      <c r="DD64" s="88">
        <f t="shared" si="40"/>
        <v>-0.12324370554895037</v>
      </c>
      <c r="DE64" s="88">
        <f t="shared" si="41"/>
        <v>0.64900349895416787</v>
      </c>
      <c r="DF64" s="88">
        <f t="shared" si="42"/>
        <v>-3.4879969951572165E-2</v>
      </c>
      <c r="DG64" s="88">
        <f t="shared" si="43"/>
        <v>-0.15812367550052292</v>
      </c>
      <c r="DH64" s="88">
        <f t="shared" si="44"/>
        <v>0.35538425297729626</v>
      </c>
      <c r="DI64" s="88">
        <f t="shared" si="45"/>
        <v>0.46087211885328971</v>
      </c>
      <c r="DJ64" s="88">
        <f t="shared" si="46"/>
        <v>-0.13131578947368433</v>
      </c>
      <c r="DK64" s="89">
        <v>6.100463829226527</v>
      </c>
      <c r="DL64" s="87">
        <f t="shared" si="48"/>
        <v>1.0177820757873386</v>
      </c>
      <c r="DM64" s="88">
        <f t="shared" si="47"/>
        <v>-0.67068696741887224</v>
      </c>
      <c r="DN64" s="88">
        <f t="shared" si="49"/>
        <v>4.6497557045914393</v>
      </c>
      <c r="DO64" s="88"/>
      <c r="DP64" s="88"/>
      <c r="DQ64" s="61">
        <v>284749.5</v>
      </c>
      <c r="DR64" s="21">
        <f>LN(DQ64/AI64/M65)</f>
        <v>0.57641790242576529</v>
      </c>
      <c r="DS64" s="61"/>
      <c r="DT64" s="61">
        <v>134000000</v>
      </c>
      <c r="DU64" s="40">
        <v>121000000</v>
      </c>
      <c r="DV64" s="20">
        <f>LN(DT64/AI64/M65)</f>
        <v>6.7304031349593147</v>
      </c>
      <c r="DW64" s="44">
        <f t="shared" si="50"/>
        <v>8.5295832087354917</v>
      </c>
      <c r="DX64" s="61"/>
      <c r="DY64" s="40"/>
      <c r="DZ64" s="44"/>
      <c r="EA64" s="61">
        <v>1494301</v>
      </c>
      <c r="EB64" s="87">
        <f t="shared" si="51"/>
        <v>0.23323839185959067</v>
      </c>
      <c r="EF64" s="28">
        <v>6406754</v>
      </c>
      <c r="EG64" s="98">
        <v>6683.652</v>
      </c>
      <c r="EH64" s="74">
        <f t="shared" si="52"/>
        <v>6683652</v>
      </c>
      <c r="EI64" s="28">
        <v>-60900</v>
      </c>
      <c r="EJ64" s="68">
        <f t="shared" si="53"/>
        <v>-9.5055936282242154E-3</v>
      </c>
      <c r="EK64" s="21">
        <f t="shared" si="54"/>
        <v>1.0177820757873386</v>
      </c>
      <c r="EN64" s="100"/>
      <c r="EO64" s="87"/>
      <c r="EP64" s="99"/>
      <c r="EQ64" s="87"/>
      <c r="ER64" s="87"/>
      <c r="ES64" s="87"/>
      <c r="ET64" s="87"/>
      <c r="EU64" s="87"/>
      <c r="EV64" s="87"/>
      <c r="EW64" s="87"/>
      <c r="EX64" s="87"/>
      <c r="EY64" s="87"/>
      <c r="EZ64" s="101"/>
      <c r="FA64" s="87"/>
      <c r="FB64" s="87"/>
    </row>
    <row r="65" spans="1:158" x14ac:dyDescent="0.35">
      <c r="A65" s="22">
        <v>35065</v>
      </c>
      <c r="B65" s="43">
        <v>59.640999999999998</v>
      </c>
      <c r="C65" s="40">
        <v>7893.1</v>
      </c>
      <c r="D65" s="40">
        <v>1355.2</v>
      </c>
      <c r="E65" s="40">
        <v>1590.6</v>
      </c>
      <c r="F65" s="43">
        <v>98.52</v>
      </c>
      <c r="G65" s="40">
        <v>659.8</v>
      </c>
      <c r="H65" s="40">
        <v>494.26244999999994</v>
      </c>
      <c r="I65" s="40">
        <v>3282.8</v>
      </c>
      <c r="J65" s="40">
        <v>4714.2962399999997</v>
      </c>
      <c r="K65" s="40">
        <v>1211.2</v>
      </c>
      <c r="L65" s="40">
        <v>1585.836</v>
      </c>
      <c r="M65" s="21">
        <v>199634</v>
      </c>
      <c r="N65" s="21">
        <f>M65/M$51</f>
        <v>1.0353064420773133</v>
      </c>
      <c r="O65" s="21">
        <v>5.3633329999999999</v>
      </c>
      <c r="P65" s="59"/>
      <c r="R65" s="40">
        <f>I66+K66</f>
        <v>4567.8</v>
      </c>
      <c r="S65" s="40">
        <f>D66+G66</f>
        <v>2094.8999999999996</v>
      </c>
      <c r="T65" s="40">
        <f t="shared" si="0"/>
        <v>6662.7</v>
      </c>
      <c r="U65" s="21">
        <f t="shared" si="1"/>
        <v>0.68557791886172281</v>
      </c>
      <c r="V65" s="21">
        <f t="shared" si="2"/>
        <v>0.31442208113827724</v>
      </c>
      <c r="W65" s="87">
        <f t="shared" si="24"/>
        <v>0.45862340732956774</v>
      </c>
      <c r="Y65" s="21">
        <f>K66/R65</f>
        <v>0.27135601383598229</v>
      </c>
      <c r="Z65" s="21">
        <f t="shared" si="3"/>
        <v>0.72864398616401771</v>
      </c>
      <c r="AA65" s="21">
        <f t="shared" si="63"/>
        <v>0.27043546130161378</v>
      </c>
      <c r="AB65" s="21">
        <f t="shared" si="63"/>
        <v>0.72956453869838622</v>
      </c>
      <c r="AD65" s="42">
        <f>100*(((L66)-(L65))/L65)</f>
        <v>1.2851108185209605</v>
      </c>
      <c r="AE65" s="42">
        <f>100*((J66-J65)/J65)</f>
        <v>0.59368521991738465</v>
      </c>
      <c r="AG65" s="21">
        <f t="shared" si="4"/>
        <v>0.78067122063148719</v>
      </c>
      <c r="AH65" s="21">
        <f t="shared" si="5"/>
        <v>5650.8914831517959</v>
      </c>
      <c r="AI65" s="42">
        <f t="shared" si="6"/>
        <v>0.80833263452659698</v>
      </c>
      <c r="AJ65" s="43">
        <f t="shared" si="26"/>
        <v>0.85121172964505443</v>
      </c>
      <c r="AK65" s="43">
        <f t="shared" si="7"/>
        <v>8242.5225896045067</v>
      </c>
      <c r="AL65" s="60"/>
      <c r="AN65" s="21">
        <f>D66/S65</f>
        <v>0.67716836125829405</v>
      </c>
      <c r="AO65" s="21">
        <f t="shared" si="8"/>
        <v>0.32283163874170595</v>
      </c>
      <c r="AP65" s="21">
        <f t="shared" si="62"/>
        <v>0.67486209626190141</v>
      </c>
      <c r="AQ65" s="21">
        <f t="shared" si="62"/>
        <v>0.32513790373809864</v>
      </c>
      <c r="AS65" s="43">
        <f>100*(((E66)-(E65))/E65)</f>
        <v>4.8472274613353541</v>
      </c>
      <c r="AT65" s="43">
        <f>100*(((H66)-(H65))/H65)</f>
        <v>3.1832764151919837</v>
      </c>
      <c r="AV65" s="21">
        <f t="shared" si="9"/>
        <v>4.3062139062694831</v>
      </c>
      <c r="AW65" s="21">
        <f t="shared" si="10"/>
        <v>2070.7727036782157</v>
      </c>
      <c r="AX65" s="21">
        <f t="shared" si="11"/>
        <v>1.011651349411226</v>
      </c>
      <c r="AY65" s="21">
        <f t="shared" si="28"/>
        <v>-0.32741273459842463</v>
      </c>
      <c r="AZ65" s="21">
        <f t="shared" si="12"/>
        <v>1.2515285245209768</v>
      </c>
      <c r="BB65" s="21">
        <f>LN(B66/AI65)</f>
        <v>4.3118151804904477</v>
      </c>
      <c r="BD65" s="21">
        <f>100*LN(F66/N66)</f>
        <v>456.12223291216714</v>
      </c>
      <c r="BE65" s="21">
        <f t="shared" si="13"/>
        <v>4.5612223291216711</v>
      </c>
      <c r="BF65" s="21">
        <f>(S65/AI65)/M66</f>
        <v>1.295161496670537E-2</v>
      </c>
      <c r="BG65" s="21">
        <f>(C66/AI65)/M66</f>
        <v>4.983982245171386E-2</v>
      </c>
      <c r="BH65" s="40">
        <f t="shared" si="14"/>
        <v>2094.8999999999996</v>
      </c>
      <c r="BI65" s="40">
        <f>C66</f>
        <v>8061.5</v>
      </c>
      <c r="BK65" s="21">
        <f>LN(AH65/M66)</f>
        <v>-3.5670089217381489</v>
      </c>
      <c r="BL65" s="57">
        <f>LN(AH65/N66)</f>
        <v>8.6025345851001305</v>
      </c>
      <c r="BM65" s="21">
        <f>LN((S65/AI65)/M66)</f>
        <v>-4.3465347907582714</v>
      </c>
      <c r="BN65" s="21">
        <f>LN((C66/AI65)/M66)</f>
        <v>-2.9989409668745761</v>
      </c>
      <c r="BO65" s="44">
        <f>LN((C66/AI65)/N66)</f>
        <v>9.1706025399637028</v>
      </c>
      <c r="BP65" s="21">
        <f t="shared" ref="BP65:BP128" si="64">BD65-BD$137</f>
        <v>12.864290252889475</v>
      </c>
      <c r="BQ65" s="21">
        <f t="shared" si="16"/>
        <v>0.2243656238960143</v>
      </c>
      <c r="BR65" s="21">
        <f t="shared" si="17"/>
        <v>4.3118151804904477</v>
      </c>
      <c r="BS65" s="61">
        <f t="shared" si="18"/>
        <v>0.85121172964505443</v>
      </c>
      <c r="BT65" s="21">
        <f t="shared" si="19"/>
        <v>-0.32741273459842463</v>
      </c>
      <c r="BU65" s="21">
        <f>O66/4</f>
        <v>1.3108332499999999</v>
      </c>
      <c r="BV65" s="21">
        <f t="shared" si="20"/>
        <v>1.3023161799371958</v>
      </c>
      <c r="BW65" s="21">
        <f>LN(AW65/M66)</f>
        <v>-4.570900414654286</v>
      </c>
      <c r="BX65" s="21">
        <f>LN(AW65/N66)</f>
        <v>7.5986430921839929</v>
      </c>
      <c r="BY65" s="21">
        <f>LN(AK65/M66)</f>
        <v>-3.1895158024930987</v>
      </c>
      <c r="CA65" s="21">
        <f t="shared" si="29"/>
        <v>0.54398484724469398</v>
      </c>
      <c r="CB65" s="21">
        <f t="shared" si="55"/>
        <v>2.8037957816815506</v>
      </c>
      <c r="CC65" s="21">
        <f t="shared" si="55"/>
        <v>1.0262016999202039</v>
      </c>
      <c r="CD65" s="21">
        <f t="shared" si="21"/>
        <v>12.864290252889475</v>
      </c>
      <c r="CE65" s="21">
        <f t="shared" si="56"/>
        <v>-1.1786244642434855</v>
      </c>
      <c r="CF65" s="21">
        <f t="shared" si="56"/>
        <v>0.21781773855247266</v>
      </c>
      <c r="CG65" s="61">
        <f t="shared" si="57"/>
        <v>0.85121172964505443</v>
      </c>
      <c r="CH65" s="61">
        <f t="shared" si="57"/>
        <v>-0.32741273459842463</v>
      </c>
      <c r="CI65" s="21">
        <f t="shared" si="23"/>
        <v>1.3023161799371958</v>
      </c>
      <c r="CM65" s="87">
        <f t="shared" si="59"/>
        <v>0.54398484724469398</v>
      </c>
      <c r="CN65" s="87">
        <f t="shared" si="59"/>
        <v>2.8037957816815506</v>
      </c>
      <c r="CO65" s="87">
        <f t="shared" si="59"/>
        <v>1.0262016999202039</v>
      </c>
      <c r="CP65" s="87">
        <f t="shared" si="59"/>
        <v>12.864290252889475</v>
      </c>
      <c r="CQ65" s="87">
        <f t="shared" si="61"/>
        <v>-1.1786244642434855</v>
      </c>
      <c r="CR65" s="87">
        <f t="shared" si="61"/>
        <v>0.21781773855247266</v>
      </c>
      <c r="CS65" s="88">
        <f t="shared" si="60"/>
        <v>0.85121172964505443</v>
      </c>
      <c r="CT65" s="88">
        <f t="shared" si="60"/>
        <v>-0.32741273459842463</v>
      </c>
      <c r="CU65" s="87">
        <f t="shared" si="60"/>
        <v>1.3023161799371958</v>
      </c>
      <c r="CV65" s="87">
        <f t="shared" si="35"/>
        <v>3.9824202459250557</v>
      </c>
      <c r="CW65" s="21">
        <v>0.39500000000000002</v>
      </c>
      <c r="CX65" s="7">
        <v>1.2492000000000001</v>
      </c>
      <c r="CY65" s="7"/>
      <c r="CZ65" s="110">
        <f t="shared" si="36"/>
        <v>0.18512407916500284</v>
      </c>
      <c r="DA65" s="73">
        <f t="shared" si="37"/>
        <v>2.634646923328047</v>
      </c>
      <c r="DB65" s="88">
        <f t="shared" si="38"/>
        <v>0.76108024709129318</v>
      </c>
      <c r="DC65" s="88">
        <f t="shared" si="39"/>
        <v>5.3875432180187692</v>
      </c>
      <c r="DD65" s="88">
        <f t="shared" si="40"/>
        <v>-0.65835120798026203</v>
      </c>
      <c r="DE65" s="88">
        <f t="shared" si="41"/>
        <v>2.4647597344747696E-3</v>
      </c>
      <c r="DF65" s="88">
        <f t="shared" si="42"/>
        <v>0.18569008175679924</v>
      </c>
      <c r="DG65" s="88">
        <f t="shared" si="43"/>
        <v>-0.47266112622345602</v>
      </c>
      <c r="DH65" s="88">
        <f t="shared" si="44"/>
        <v>0.32577679823756733</v>
      </c>
      <c r="DI65" s="88">
        <f t="shared" si="45"/>
        <v>3.2929981313083281</v>
      </c>
      <c r="DJ65" s="88">
        <f t="shared" si="46"/>
        <v>-0.18631578947368432</v>
      </c>
      <c r="DK65" s="89">
        <v>-3.4118936519589425</v>
      </c>
      <c r="DL65" s="87">
        <f t="shared" si="48"/>
        <v>2.1763115723031365</v>
      </c>
      <c r="DM65" s="88">
        <f t="shared" si="47"/>
        <v>-0.75048696741887211</v>
      </c>
      <c r="DN65" s="88">
        <f t="shared" si="49"/>
        <v>31.520344759003343</v>
      </c>
      <c r="DO65" s="88"/>
      <c r="DP65" s="88"/>
      <c r="DQ65" s="61">
        <v>232122</v>
      </c>
      <c r="DR65" s="21">
        <f>LN(DQ65/AI65/M66)</f>
        <v>0.3612224852220372</v>
      </c>
      <c r="DS65" s="61"/>
      <c r="DT65" s="61">
        <v>193000000</v>
      </c>
      <c r="DU65" s="40">
        <v>193000000</v>
      </c>
      <c r="DV65" s="20">
        <f>LN(DT65/AI65/M66)</f>
        <v>7.0844048575907888</v>
      </c>
      <c r="DW65" s="44">
        <f t="shared" si="50"/>
        <v>35.400172263147397</v>
      </c>
      <c r="DX65" s="61"/>
      <c r="DY65" s="40"/>
      <c r="DZ65" s="44"/>
      <c r="EA65" s="61">
        <v>1517193</v>
      </c>
      <c r="EB65" s="87">
        <f t="shared" si="51"/>
        <v>0.22700059787672966</v>
      </c>
      <c r="EF65" s="28">
        <v>6683652</v>
      </c>
      <c r="EG65" s="98">
        <v>6988.1559999999999</v>
      </c>
      <c r="EH65" s="74">
        <f t="shared" si="52"/>
        <v>6988156</v>
      </c>
      <c r="EI65" s="28">
        <v>13900</v>
      </c>
      <c r="EJ65" s="68">
        <f t="shared" si="53"/>
        <v>2.0797013369337602E-3</v>
      </c>
      <c r="EK65" s="21">
        <f t="shared" si="54"/>
        <v>2.1763115723031365</v>
      </c>
      <c r="EN65" s="100"/>
      <c r="EO65" s="87"/>
      <c r="EP65" s="99"/>
      <c r="EQ65" s="87"/>
      <c r="ER65" s="87"/>
      <c r="ES65" s="87"/>
      <c r="ET65" s="87"/>
      <c r="EU65" s="87"/>
      <c r="EV65" s="87"/>
      <c r="EW65" s="87"/>
      <c r="EX65" s="87"/>
      <c r="EY65" s="87"/>
      <c r="EZ65" s="101"/>
      <c r="FA65" s="87"/>
      <c r="FB65" s="87"/>
    </row>
    <row r="66" spans="1:158" x14ac:dyDescent="0.35">
      <c r="A66" s="22">
        <v>35156</v>
      </c>
      <c r="B66" s="43">
        <v>60.281999999999996</v>
      </c>
      <c r="C66" s="40">
        <v>8061.5</v>
      </c>
      <c r="D66" s="40">
        <v>1418.6</v>
      </c>
      <c r="E66" s="40">
        <v>1667.7</v>
      </c>
      <c r="F66" s="43">
        <v>99.311000000000007</v>
      </c>
      <c r="G66" s="40">
        <v>676.3</v>
      </c>
      <c r="H66" s="40">
        <v>509.99619000000001</v>
      </c>
      <c r="I66" s="40">
        <v>3328.3</v>
      </c>
      <c r="J66" s="40">
        <v>4742.2843200000007</v>
      </c>
      <c r="K66" s="40">
        <v>1239.5</v>
      </c>
      <c r="L66" s="40">
        <v>1606.2157500000001</v>
      </c>
      <c r="M66" s="21">
        <v>200101</v>
      </c>
      <c r="N66" s="21">
        <f>M66/M$51</f>
        <v>1.0377283146463652</v>
      </c>
      <c r="O66" s="21">
        <v>5.2433329999999998</v>
      </c>
      <c r="P66" s="59"/>
      <c r="R66" s="40">
        <f>I67+K67</f>
        <v>4618.8999999999996</v>
      </c>
      <c r="S66" s="40">
        <f>D67+G67</f>
        <v>2153.8000000000002</v>
      </c>
      <c r="T66" s="40">
        <f t="shared" si="0"/>
        <v>6772.7</v>
      </c>
      <c r="U66" s="21">
        <f t="shared" si="1"/>
        <v>0.68198798115965564</v>
      </c>
      <c r="V66" s="21">
        <f t="shared" si="2"/>
        <v>0.31801201884034436</v>
      </c>
      <c r="W66" s="87">
        <f t="shared" si="24"/>
        <v>0.466301500357228</v>
      </c>
      <c r="Y66" s="21">
        <f>K67/R66</f>
        <v>0.26986944943601293</v>
      </c>
      <c r="Z66" s="21">
        <f t="shared" si="3"/>
        <v>0.73013055056398701</v>
      </c>
      <c r="AA66" s="21">
        <f t="shared" si="63"/>
        <v>0.27061273163599764</v>
      </c>
      <c r="AB66" s="21">
        <f t="shared" si="63"/>
        <v>0.72938726836400236</v>
      </c>
      <c r="AD66" s="42">
        <f>100*(((L67)-(L66))/L66)</f>
        <v>0.7122642148167162</v>
      </c>
      <c r="AE66" s="42">
        <f>100*((J67-J66)/J66)</f>
        <v>0.53971458210668688</v>
      </c>
      <c r="AG66" s="21">
        <f t="shared" si="4"/>
        <v>0.58640870955713598</v>
      </c>
      <c r="AH66" s="21">
        <f t="shared" si="5"/>
        <v>5684.0288029766198</v>
      </c>
      <c r="AI66" s="42">
        <f t="shared" si="6"/>
        <v>0.81261023828400869</v>
      </c>
      <c r="AJ66" s="43">
        <f t="shared" si="26"/>
        <v>0.5277932688569853</v>
      </c>
      <c r="AK66" s="43">
        <f t="shared" si="7"/>
        <v>8334.4999618783168</v>
      </c>
      <c r="AL66" s="60"/>
      <c r="AN66" s="21">
        <f>D67/S66</f>
        <v>0.68455752623270494</v>
      </c>
      <c r="AO66" s="21">
        <f t="shared" si="8"/>
        <v>0.31544247376729506</v>
      </c>
      <c r="AP66" s="21">
        <f t="shared" si="62"/>
        <v>0.68086294374549949</v>
      </c>
      <c r="AQ66" s="21">
        <f t="shared" si="62"/>
        <v>0.31913705625450051</v>
      </c>
      <c r="AS66" s="43">
        <f>100*(((E67)-(E66))/E66)</f>
        <v>4.605144810217662</v>
      </c>
      <c r="AT66" s="43">
        <f>100*(((H67)-(H66))/H66)</f>
        <v>0.71209355505184835</v>
      </c>
      <c r="AV66" s="21">
        <f t="shared" si="9"/>
        <v>3.3627278927961561</v>
      </c>
      <c r="AW66" s="21">
        <f t="shared" si="10"/>
        <v>2140.407154981212</v>
      </c>
      <c r="AX66" s="21">
        <f t="shared" si="11"/>
        <v>1.0062571483129366</v>
      </c>
      <c r="AY66" s="21">
        <f t="shared" si="28"/>
        <v>-0.53463414749178206</v>
      </c>
      <c r="AZ66" s="21">
        <f t="shared" si="12"/>
        <v>1.2383023261408233</v>
      </c>
      <c r="BB66" s="21">
        <f>LN(B67/AI66)</f>
        <v>4.3144682896718489</v>
      </c>
      <c r="BD66" s="21">
        <f>100*LN(F67/N67)</f>
        <v>456.64806319357234</v>
      </c>
      <c r="BE66" s="21">
        <f t="shared" si="13"/>
        <v>4.5664806319357236</v>
      </c>
      <c r="BF66" s="21">
        <f>(S66/AI66)/M67</f>
        <v>1.3210017687819023E-2</v>
      </c>
      <c r="BG66" s="21">
        <f>(C67/AI66)/M67</f>
        <v>5.0042034689811214E-2</v>
      </c>
      <c r="BH66" s="40">
        <f t="shared" si="14"/>
        <v>2153.8000000000002</v>
      </c>
      <c r="BI66" s="40">
        <f>C67</f>
        <v>8159</v>
      </c>
      <c r="BK66" s="21">
        <f>LN(AH66/M67)</f>
        <v>-3.5638569638831452</v>
      </c>
      <c r="BL66" s="57">
        <f>LN(AH66/N67)</f>
        <v>8.6056865429551337</v>
      </c>
      <c r="BM66" s="21">
        <f>LN((S66/AI66)/M67)</f>
        <v>-4.3267798214768822</v>
      </c>
      <c r="BN66" s="21">
        <f>LN((C67/AI66)/M67)</f>
        <v>-2.9948919329428629</v>
      </c>
      <c r="BO66" s="44">
        <f>LN((C67/AI66)/N67)</f>
        <v>9.1746515738954155</v>
      </c>
      <c r="BP66" s="21">
        <f t="shared" si="64"/>
        <v>13.390120534294681</v>
      </c>
      <c r="BQ66" s="21">
        <f t="shared" si="16"/>
        <v>0.21374134973252679</v>
      </c>
      <c r="BR66" s="21">
        <f t="shared" si="17"/>
        <v>4.3144682896718489</v>
      </c>
      <c r="BS66" s="61">
        <f t="shared" si="18"/>
        <v>0.5277932688569853</v>
      </c>
      <c r="BT66" s="21">
        <f t="shared" si="19"/>
        <v>-0.53463414749178206</v>
      </c>
      <c r="BU66" s="21">
        <f>O67/4</f>
        <v>1.32666675</v>
      </c>
      <c r="BV66" s="21">
        <f t="shared" si="20"/>
        <v>1.317943593453655</v>
      </c>
      <c r="BW66" s="21">
        <f>LN(AW66/M67)</f>
        <v>-4.5405211712094093</v>
      </c>
      <c r="BX66" s="21">
        <f>LN(AW66/N67)</f>
        <v>7.6290223356288696</v>
      </c>
      <c r="BY66" s="21">
        <f>LN(AK66/M67)</f>
        <v>-3.1811137196561283</v>
      </c>
      <c r="CA66" s="21">
        <f t="shared" si="29"/>
        <v>0.3151957855003662</v>
      </c>
      <c r="CB66" s="21">
        <f t="shared" si="55"/>
        <v>1.9754969281389201</v>
      </c>
      <c r="CC66" s="21">
        <f t="shared" si="55"/>
        <v>0.40490339317131863</v>
      </c>
      <c r="CD66" s="21">
        <f t="shared" si="21"/>
        <v>13.390120534294681</v>
      </c>
      <c r="CE66" s="21">
        <f t="shared" si="56"/>
        <v>-1.0624274163487519</v>
      </c>
      <c r="CF66" s="21">
        <f t="shared" si="56"/>
        <v>0.26531091814012697</v>
      </c>
      <c r="CG66" s="61">
        <f t="shared" si="57"/>
        <v>0.5277932688569853</v>
      </c>
      <c r="CH66" s="61">
        <f t="shared" si="57"/>
        <v>-0.53463414749178206</v>
      </c>
      <c r="CI66" s="21">
        <f t="shared" si="23"/>
        <v>1.317943593453655</v>
      </c>
      <c r="CM66" s="87">
        <f t="shared" si="59"/>
        <v>0.3151957855003662</v>
      </c>
      <c r="CN66" s="87">
        <f t="shared" si="59"/>
        <v>1.9754969281389201</v>
      </c>
      <c r="CO66" s="87">
        <f t="shared" si="59"/>
        <v>0.40490339317131863</v>
      </c>
      <c r="CP66" s="87">
        <f t="shared" si="59"/>
        <v>13.390120534294681</v>
      </c>
      <c r="CQ66" s="87">
        <f t="shared" si="61"/>
        <v>-1.0624274163487519</v>
      </c>
      <c r="CR66" s="87">
        <f t="shared" si="61"/>
        <v>0.26531091814012697</v>
      </c>
      <c r="CS66" s="88">
        <f t="shared" si="60"/>
        <v>0.5277932688569853</v>
      </c>
      <c r="CT66" s="88">
        <f t="shared" si="60"/>
        <v>-0.53463414749178206</v>
      </c>
      <c r="CU66" s="87">
        <f t="shared" si="60"/>
        <v>1.317943593453655</v>
      </c>
      <c r="CV66" s="87">
        <f t="shared" si="35"/>
        <v>3.0379243444876636</v>
      </c>
      <c r="CW66" s="21">
        <v>0.3775</v>
      </c>
      <c r="CX66" s="7">
        <v>1.26373333333</v>
      </c>
      <c r="CY66" s="7"/>
      <c r="CZ66" s="110">
        <f t="shared" si="36"/>
        <v>-4.366498257932494E-2</v>
      </c>
      <c r="DA66" s="73">
        <f t="shared" si="37"/>
        <v>1.8063480697854166</v>
      </c>
      <c r="DB66" s="88">
        <f t="shared" si="38"/>
        <v>0.13978194034240782</v>
      </c>
      <c r="DC66" s="88">
        <f t="shared" si="39"/>
        <v>5.9133734994239751</v>
      </c>
      <c r="DD66" s="88">
        <f t="shared" si="40"/>
        <v>-0.54215416008552841</v>
      </c>
      <c r="DE66" s="88">
        <f t="shared" si="41"/>
        <v>4.995793932212908E-2</v>
      </c>
      <c r="DF66" s="88">
        <f t="shared" si="42"/>
        <v>-0.13772837903126989</v>
      </c>
      <c r="DG66" s="88">
        <f t="shared" si="43"/>
        <v>-0.6798825391168134</v>
      </c>
      <c r="DH66" s="88">
        <f t="shared" si="44"/>
        <v>0.34140421175402647</v>
      </c>
      <c r="DI66" s="88">
        <f t="shared" si="45"/>
        <v>2.3485022298709359</v>
      </c>
      <c r="DJ66" s="88">
        <f t="shared" si="46"/>
        <v>-0.20381578947368434</v>
      </c>
      <c r="DK66" s="89">
        <v>-1.0291133451631904</v>
      </c>
      <c r="DL66" s="87">
        <f t="shared" si="48"/>
        <v>0.35847468692304896</v>
      </c>
      <c r="DM66" s="88">
        <f t="shared" si="47"/>
        <v>-0.73595363408887216</v>
      </c>
      <c r="DN66" s="88">
        <f t="shared" si="49"/>
        <v>9.7710372420500491</v>
      </c>
      <c r="DO66" s="88"/>
      <c r="DP66" s="88"/>
      <c r="DQ66" s="61">
        <v>225008.6</v>
      </c>
      <c r="DR66" s="21">
        <f>LN(DQ66/AI66/M67)</f>
        <v>0.32212507830666554</v>
      </c>
      <c r="DS66" s="61"/>
      <c r="DT66" s="61">
        <v>223000000</v>
      </c>
      <c r="DU66" s="40">
        <v>224000000</v>
      </c>
      <c r="DV66" s="20">
        <f>LN(DT66/AI66/M67)</f>
        <v>7.2209135050527298</v>
      </c>
      <c r="DW66" s="44">
        <f t="shared" si="50"/>
        <v>13.650864746194102</v>
      </c>
      <c r="DX66" s="61"/>
      <c r="DY66" s="40"/>
      <c r="DZ66" s="44"/>
      <c r="EA66" s="61">
        <v>1542707</v>
      </c>
      <c r="EB66" s="87">
        <f t="shared" si="51"/>
        <v>0.2207602406128312</v>
      </c>
      <c r="EF66" s="28">
        <v>6988156</v>
      </c>
      <c r="EG66" s="98">
        <v>7047.8239999999996</v>
      </c>
      <c r="EH66" s="74">
        <f t="shared" si="52"/>
        <v>7047824</v>
      </c>
      <c r="EI66" s="28">
        <v>-112500</v>
      </c>
      <c r="EJ66" s="68">
        <f t="shared" si="53"/>
        <v>-1.6098667516867112E-2</v>
      </c>
      <c r="EK66" s="21">
        <f t="shared" si="54"/>
        <v>0.35847468692304896</v>
      </c>
      <c r="EN66" s="100"/>
      <c r="EO66" s="87"/>
      <c r="EP66" s="99"/>
      <c r="EQ66" s="87"/>
      <c r="ER66" s="87"/>
      <c r="ES66" s="87"/>
      <c r="ET66" s="87"/>
      <c r="EU66" s="87"/>
      <c r="EV66" s="87"/>
      <c r="EW66" s="87"/>
      <c r="EX66" s="87"/>
      <c r="EY66" s="87"/>
      <c r="EZ66" s="101"/>
      <c r="FA66" s="87"/>
      <c r="FB66" s="87"/>
    </row>
    <row r="67" spans="1:158" x14ac:dyDescent="0.35">
      <c r="A67" s="22">
        <v>35247</v>
      </c>
      <c r="B67" s="43">
        <v>60.762</v>
      </c>
      <c r="C67" s="40">
        <v>8159</v>
      </c>
      <c r="D67" s="40">
        <v>1474.4</v>
      </c>
      <c r="E67" s="40">
        <v>1744.5</v>
      </c>
      <c r="F67" s="43">
        <v>100.104</v>
      </c>
      <c r="G67" s="40">
        <v>679.4</v>
      </c>
      <c r="H67" s="40">
        <v>513.62783999999999</v>
      </c>
      <c r="I67" s="40">
        <v>3372.4</v>
      </c>
      <c r="J67" s="40">
        <v>4767.8791199999996</v>
      </c>
      <c r="K67" s="40">
        <v>1246.5</v>
      </c>
      <c r="L67" s="40">
        <v>1617.65625</v>
      </c>
      <c r="M67" s="21">
        <v>200641</v>
      </c>
      <c r="N67" s="21">
        <f>M67/M$51</f>
        <v>1.0405287668675387</v>
      </c>
      <c r="O67" s="21">
        <v>5.306667</v>
      </c>
      <c r="P67" s="59"/>
      <c r="R67" s="40">
        <f>I68+K68</f>
        <v>4686.3999999999996</v>
      </c>
      <c r="S67" s="40">
        <f>D68+G68</f>
        <v>2169.6</v>
      </c>
      <c r="T67" s="40">
        <f t="shared" si="0"/>
        <v>6856</v>
      </c>
      <c r="U67" s="21">
        <f t="shared" si="1"/>
        <v>0.68354725787631265</v>
      </c>
      <c r="V67" s="21">
        <f t="shared" si="2"/>
        <v>0.31645274212368729</v>
      </c>
      <c r="W67" s="87">
        <f t="shared" si="24"/>
        <v>0.46295664049163537</v>
      </c>
      <c r="Y67" s="21">
        <f>K68/R67</f>
        <v>0.27063417548651419</v>
      </c>
      <c r="Z67" s="21">
        <f t="shared" si="3"/>
        <v>0.72936582451348575</v>
      </c>
      <c r="AA67" s="21">
        <f t="shared" si="63"/>
        <v>0.27025181246126356</v>
      </c>
      <c r="AB67" s="21">
        <f t="shared" si="63"/>
        <v>0.72974818753873638</v>
      </c>
      <c r="AD67" s="42">
        <f>100*(((L68)-(L67))/L67)</f>
        <v>0.80941176470587917</v>
      </c>
      <c r="AE67" s="42">
        <f>100*((J68-J67)/J67)</f>
        <v>0.54239462346101985</v>
      </c>
      <c r="AG67" s="21">
        <f t="shared" si="4"/>
        <v>0.61455648984066824</v>
      </c>
      <c r="AH67" s="21">
        <f t="shared" si="5"/>
        <v>5718.9603708697259</v>
      </c>
      <c r="AI67" s="42">
        <f t="shared" si="6"/>
        <v>0.81944963701283757</v>
      </c>
      <c r="AJ67" s="43">
        <f t="shared" si="26"/>
        <v>0.83813576568656789</v>
      </c>
      <c r="AK67" s="43">
        <f t="shared" si="7"/>
        <v>8366.5910512723713</v>
      </c>
      <c r="AL67" s="60"/>
      <c r="AN67" s="21">
        <f>D68/S67</f>
        <v>0.68215339233038352</v>
      </c>
      <c r="AO67" s="21">
        <f t="shared" si="8"/>
        <v>0.31784660766961648</v>
      </c>
      <c r="AP67" s="21">
        <f t="shared" si="62"/>
        <v>0.68335545928154429</v>
      </c>
      <c r="AQ67" s="21">
        <f t="shared" si="62"/>
        <v>0.31664454071845577</v>
      </c>
      <c r="AS67" s="43">
        <f>100*(((E68)-(E67))/E67)</f>
        <v>-3.4393809114354197E-2</v>
      </c>
      <c r="AT67" s="43">
        <f>100*(((H68)-(H67))/H67)</f>
        <v>1.9498884639898049</v>
      </c>
      <c r="AV67" s="21">
        <f t="shared" si="9"/>
        <v>0.59391833990848575</v>
      </c>
      <c r="AW67" s="21">
        <f t="shared" si="10"/>
        <v>2153.1194256233589</v>
      </c>
      <c r="AX67" s="21">
        <f t="shared" si="11"/>
        <v>1.0076542778726125</v>
      </c>
      <c r="AY67" s="21">
        <f t="shared" si="28"/>
        <v>0.13874788788069309</v>
      </c>
      <c r="AZ67" s="21">
        <f t="shared" si="12"/>
        <v>1.2296720046711382</v>
      </c>
      <c r="BB67" s="21">
        <f>LN(B68/AI67)</f>
        <v>4.310602576105568</v>
      </c>
      <c r="BD67" s="21">
        <f>100*LN(F68/N68)</f>
        <v>457.57355052278956</v>
      </c>
      <c r="BE67" s="21">
        <f t="shared" si="13"/>
        <v>4.5757355052278958</v>
      </c>
      <c r="BF67" s="21">
        <f>(S67/AI67)/M68</f>
        <v>1.3154425483808784E-2</v>
      </c>
      <c r="BG67" s="21">
        <f>(C68/AI67)/M68</f>
        <v>5.024522466209061E-2</v>
      </c>
      <c r="BH67" s="40">
        <f t="shared" si="14"/>
        <v>2169.6</v>
      </c>
      <c r="BI67" s="40">
        <f>C68</f>
        <v>8287.1</v>
      </c>
      <c r="BK67" s="21">
        <f>LN(AH67/M68)</f>
        <v>-3.5608751599547315</v>
      </c>
      <c r="BL67" s="57">
        <f>LN(AH67/N68)</f>
        <v>8.6086683468835474</v>
      </c>
      <c r="BM67" s="21">
        <f>LN((S67/AI67)/M68)</f>
        <v>-4.3309970382821241</v>
      </c>
      <c r="BN67" s="21">
        <f>LN((C68/AI67)/M68)</f>
        <v>-2.9908397681589274</v>
      </c>
      <c r="BO67" s="44">
        <f>LN((C68/AI67)/N68)</f>
        <v>9.1787037386793511</v>
      </c>
      <c r="BP67" s="21">
        <f t="shared" si="64"/>
        <v>14.3156078635119</v>
      </c>
      <c r="BQ67" s="21">
        <f t="shared" si="16"/>
        <v>0.20674747095446799</v>
      </c>
      <c r="BR67" s="21">
        <f t="shared" si="17"/>
        <v>4.310602576105568</v>
      </c>
      <c r="BS67" s="61">
        <f t="shared" si="18"/>
        <v>0.83813576568656789</v>
      </c>
      <c r="BT67" s="21">
        <f t="shared" si="19"/>
        <v>0.13874788788069309</v>
      </c>
      <c r="BU67" s="21">
        <f>O68/4</f>
        <v>1.32</v>
      </c>
      <c r="BV67" s="21">
        <f t="shared" si="20"/>
        <v>1.3113639145383205</v>
      </c>
      <c r="BW67" s="21">
        <f>LN(AW67/M68)</f>
        <v>-4.5377445092365916</v>
      </c>
      <c r="BX67" s="21">
        <f>LN(AW67/N68)</f>
        <v>7.6317989976016873</v>
      </c>
      <c r="BY67" s="21">
        <f>LN(AK67/M68)</f>
        <v>-3.1804156757505848</v>
      </c>
      <c r="CA67" s="21">
        <f t="shared" si="29"/>
        <v>0.29818039284137399</v>
      </c>
      <c r="CB67" s="21">
        <f t="shared" si="55"/>
        <v>-0.42172168052418968</v>
      </c>
      <c r="CC67" s="21">
        <f t="shared" si="55"/>
        <v>0.40521647839355524</v>
      </c>
      <c r="CD67" s="21">
        <f t="shared" si="21"/>
        <v>14.3156078635119</v>
      </c>
      <c r="CE67" s="21">
        <f t="shared" si="56"/>
        <v>-0.6993878778058793</v>
      </c>
      <c r="CF67" s="21">
        <f t="shared" si="56"/>
        <v>-0.38657135662809594</v>
      </c>
      <c r="CG67" s="61">
        <f t="shared" si="57"/>
        <v>0.83813576568656789</v>
      </c>
      <c r="CH67" s="61">
        <f t="shared" si="57"/>
        <v>0.13874788788069309</v>
      </c>
      <c r="CI67" s="21">
        <f t="shared" si="23"/>
        <v>1.3113639145383205</v>
      </c>
      <c r="CM67" s="87">
        <f t="shared" si="59"/>
        <v>0.29818039284137399</v>
      </c>
      <c r="CN67" s="87">
        <f t="shared" si="59"/>
        <v>-0.42172168052418968</v>
      </c>
      <c r="CO67" s="87">
        <f t="shared" si="59"/>
        <v>0.40521647839355524</v>
      </c>
      <c r="CP67" s="87">
        <f t="shared" si="59"/>
        <v>14.3156078635119</v>
      </c>
      <c r="CQ67" s="87">
        <f t="shared" si="61"/>
        <v>-0.6993878778058793</v>
      </c>
      <c r="CR67" s="87">
        <f t="shared" si="61"/>
        <v>-0.38657135662809594</v>
      </c>
      <c r="CS67" s="88">
        <f t="shared" si="60"/>
        <v>0.83813576568656789</v>
      </c>
      <c r="CT67" s="88">
        <f t="shared" si="60"/>
        <v>0.13874788788069309</v>
      </c>
      <c r="CU67" s="87">
        <f t="shared" si="60"/>
        <v>1.3113639145383205</v>
      </c>
      <c r="CV67" s="87">
        <f t="shared" si="35"/>
        <v>0.27766619728177844</v>
      </c>
      <c r="CW67" s="21">
        <v>0.39250000000000002</v>
      </c>
      <c r="CX67" s="7">
        <v>1.2926</v>
      </c>
      <c r="CY67" s="7"/>
      <c r="CZ67" s="110">
        <f t="shared" si="36"/>
        <v>-6.0680375238317152E-2</v>
      </c>
      <c r="DA67" s="73">
        <f t="shared" si="37"/>
        <v>-0.59087053887769314</v>
      </c>
      <c r="DB67" s="88">
        <f t="shared" si="38"/>
        <v>0.14009502556464443</v>
      </c>
      <c r="DC67" s="88">
        <f t="shared" si="39"/>
        <v>6.8388608286411943</v>
      </c>
      <c r="DD67" s="88">
        <f t="shared" si="40"/>
        <v>-0.17911462154265578</v>
      </c>
      <c r="DE67" s="88">
        <f t="shared" si="41"/>
        <v>-0.60192433544609381</v>
      </c>
      <c r="DF67" s="88">
        <f t="shared" si="42"/>
        <v>0.17261411779831271</v>
      </c>
      <c r="DG67" s="88">
        <f t="shared" si="43"/>
        <v>-6.5005037443382763E-3</v>
      </c>
      <c r="DH67" s="88">
        <f t="shared" si="44"/>
        <v>0.33482453283869196</v>
      </c>
      <c r="DI67" s="88">
        <f t="shared" si="45"/>
        <v>-0.4117559173349491</v>
      </c>
      <c r="DJ67" s="88">
        <f t="shared" si="46"/>
        <v>-0.18881578947368433</v>
      </c>
      <c r="DK67" s="89">
        <v>0.59195646659014178</v>
      </c>
      <c r="DL67" s="87">
        <f t="shared" si="48"/>
        <v>1.5455158969957812</v>
      </c>
      <c r="DM67" s="88">
        <f t="shared" si="47"/>
        <v>-0.70708696741887223</v>
      </c>
      <c r="DN67" s="88">
        <f t="shared" si="49"/>
        <v>9.1579726737122868</v>
      </c>
      <c r="DO67" s="88"/>
      <c r="DP67" s="88"/>
      <c r="DQ67" s="61">
        <v>232162.6</v>
      </c>
      <c r="DR67" s="21">
        <f>LN(DQ67/AI67/M68)</f>
        <v>0.34189813120008833</v>
      </c>
      <c r="DS67" s="61"/>
      <c r="DT67" s="61">
        <v>257000000</v>
      </c>
      <c r="DU67" s="40">
        <v>258000000</v>
      </c>
      <c r="DV67" s="20">
        <f>LN(DT67/AI67/M68)</f>
        <v>7.3512915068312932</v>
      </c>
      <c r="DW67" s="44">
        <f t="shared" si="50"/>
        <v>13.03780017785634</v>
      </c>
      <c r="DX67" s="61"/>
      <c r="DY67" s="40"/>
      <c r="DZ67" s="44"/>
      <c r="EA67" s="61">
        <v>1558428</v>
      </c>
      <c r="EB67" s="87">
        <f t="shared" si="51"/>
        <v>0.22112186683435908</v>
      </c>
      <c r="EF67" s="28">
        <v>7047824</v>
      </c>
      <c r="EG67" s="98">
        <v>7204.4160000000002</v>
      </c>
      <c r="EH67" s="74">
        <f t="shared" si="52"/>
        <v>7204416</v>
      </c>
      <c r="EI67" s="28">
        <v>-29800</v>
      </c>
      <c r="EJ67" s="68">
        <f t="shared" si="53"/>
        <v>-4.2282554161397904E-3</v>
      </c>
      <c r="EK67" s="21">
        <f t="shared" si="54"/>
        <v>1.5455158969957812</v>
      </c>
      <c r="EN67" s="100"/>
      <c r="EO67" s="87"/>
      <c r="EP67" s="99"/>
      <c r="EQ67" s="87"/>
      <c r="ER67" s="87"/>
      <c r="ES67" s="87"/>
      <c r="ET67" s="87"/>
      <c r="EU67" s="87"/>
      <c r="EV67" s="87"/>
      <c r="EW67" s="87"/>
      <c r="EX67" s="87"/>
      <c r="EY67" s="87"/>
      <c r="EZ67" s="101"/>
      <c r="FA67" s="87"/>
      <c r="FB67" s="87"/>
    </row>
    <row r="68" spans="1:158" x14ac:dyDescent="0.35">
      <c r="A68" s="22">
        <v>35339</v>
      </c>
      <c r="B68" s="43">
        <v>61.036999999999999</v>
      </c>
      <c r="C68" s="40">
        <v>8287.1</v>
      </c>
      <c r="D68" s="40">
        <v>1480</v>
      </c>
      <c r="E68" s="40">
        <v>1743.9</v>
      </c>
      <c r="F68" s="43">
        <v>101.35299999999999</v>
      </c>
      <c r="G68" s="40">
        <v>689.6</v>
      </c>
      <c r="H68" s="40">
        <v>523.64301</v>
      </c>
      <c r="I68" s="40">
        <v>3418.1</v>
      </c>
      <c r="J68" s="40">
        <v>4793.7398400000002</v>
      </c>
      <c r="K68" s="40">
        <v>1268.3</v>
      </c>
      <c r="L68" s="40">
        <v>1630.7497499999999</v>
      </c>
      <c r="M68" s="21">
        <v>201273</v>
      </c>
      <c r="N68" s="21">
        <f>M68/M$51</f>
        <v>1.043806333170838</v>
      </c>
      <c r="O68" s="21">
        <v>5.28</v>
      </c>
      <c r="P68" s="59"/>
      <c r="R68" s="40">
        <f>I69+K69</f>
        <v>4751.1000000000004</v>
      </c>
      <c r="S68" s="40">
        <f>D69+G69</f>
        <v>2227.6</v>
      </c>
      <c r="T68" s="40">
        <f t="shared" si="0"/>
        <v>6978.7000000000007</v>
      </c>
      <c r="U68" s="21">
        <f t="shared" si="1"/>
        <v>0.68080014902489006</v>
      </c>
      <c r="V68" s="21">
        <f t="shared" si="2"/>
        <v>0.31919985097510994</v>
      </c>
      <c r="W68" s="87">
        <f t="shared" si="24"/>
        <v>0.46885984298373001</v>
      </c>
      <c r="Y68" s="21">
        <f>K69/R68</f>
        <v>0.26964281955757607</v>
      </c>
      <c r="Z68" s="21">
        <f t="shared" si="3"/>
        <v>0.73035718044242393</v>
      </c>
      <c r="AA68" s="21">
        <f t="shared" si="63"/>
        <v>0.27013849752204511</v>
      </c>
      <c r="AB68" s="21">
        <f t="shared" si="63"/>
        <v>0.72986150247795489</v>
      </c>
      <c r="AD68" s="42">
        <f>100*(((L69)-(L68))/L68)</f>
        <v>0.60818651052991723</v>
      </c>
      <c r="AE68" s="42">
        <f>100*((J69-J68)/J68)</f>
        <v>0.88894436123591292</v>
      </c>
      <c r="AG68" s="21">
        <f t="shared" si="4"/>
        <v>0.81310085727867654</v>
      </c>
      <c r="AH68" s="21">
        <f t="shared" si="5"/>
        <v>5765.4612866726957</v>
      </c>
      <c r="AI68" s="42">
        <f t="shared" si="6"/>
        <v>0.82406242341484992</v>
      </c>
      <c r="AJ68" s="43">
        <f t="shared" si="26"/>
        <v>0.56133430661506334</v>
      </c>
      <c r="AK68" s="43">
        <f t="shared" si="7"/>
        <v>8468.6545602708302</v>
      </c>
      <c r="AL68" s="60"/>
      <c r="AN68" s="21">
        <f>D69/S68</f>
        <v>0.68324654336505664</v>
      </c>
      <c r="AO68" s="21">
        <f t="shared" si="8"/>
        <v>0.31675345663494336</v>
      </c>
      <c r="AP68" s="21">
        <f t="shared" si="62"/>
        <v>0.68269996784772013</v>
      </c>
      <c r="AQ68" s="21">
        <f t="shared" si="62"/>
        <v>0.31730003215227992</v>
      </c>
      <c r="AS68" s="43">
        <f>100*(((E69)-(E68))/E68)</f>
        <v>2.1618212053443329</v>
      </c>
      <c r="AT68" s="43">
        <f>100*(((H69)-(H68))/H68)</f>
        <v>2.7057651356789778</v>
      </c>
      <c r="AV68" s="21">
        <f t="shared" si="9"/>
        <v>2.3344146319285533</v>
      </c>
      <c r="AW68" s="21">
        <f t="shared" si="10"/>
        <v>2203.3821605380067</v>
      </c>
      <c r="AX68" s="21">
        <f t="shared" si="11"/>
        <v>1.0109912115545494</v>
      </c>
      <c r="AY68" s="21">
        <f t="shared" si="28"/>
        <v>0.33061146584815071</v>
      </c>
      <c r="AZ68" s="21">
        <f t="shared" si="12"/>
        <v>1.2268381409324323</v>
      </c>
      <c r="BB68" s="21">
        <f>LN(B69/AI68)</f>
        <v>4.3141546320121007</v>
      </c>
      <c r="BD68" s="21">
        <f>100*LN(F69/N69)</f>
        <v>458.13781332093566</v>
      </c>
      <c r="BE68" s="21">
        <f t="shared" si="13"/>
        <v>4.5813781332093564</v>
      </c>
      <c r="BF68" s="21">
        <f>(S68/AI68)/M69</f>
        <v>1.3363290770932764E-2</v>
      </c>
      <c r="BG68" s="21">
        <f>(C69/AI68)/M69</f>
        <v>5.0403890010079992E-2</v>
      </c>
      <c r="BH68" s="40">
        <f t="shared" si="14"/>
        <v>2227.6</v>
      </c>
      <c r="BI68" s="40">
        <f>C69</f>
        <v>8402.1</v>
      </c>
      <c r="BK68" s="21">
        <f>LN(AH68/M69)</f>
        <v>-3.5577924285643885</v>
      </c>
      <c r="BL68" s="57">
        <f>LN(AH68/N69)</f>
        <v>8.6117510782738904</v>
      </c>
      <c r="BM68" s="21">
        <f>LN((S68/AI68)/M69)</f>
        <v>-4.3152438260146653</v>
      </c>
      <c r="BN68" s="21">
        <f>LN((C69/AI68)/M69)</f>
        <v>-2.9876869241435662</v>
      </c>
      <c r="BO68" s="44">
        <f>LN((C69/AI68)/N69)</f>
        <v>9.1818565826947136</v>
      </c>
      <c r="BP68" s="21">
        <f t="shared" si="64"/>
        <v>14.879870661658003</v>
      </c>
      <c r="BQ68" s="21">
        <f t="shared" si="16"/>
        <v>0.20444024254679877</v>
      </c>
      <c r="BR68" s="21">
        <f t="shared" si="17"/>
        <v>4.3141546320121007</v>
      </c>
      <c r="BS68" s="61">
        <f t="shared" si="18"/>
        <v>0.56133430661506334</v>
      </c>
      <c r="BT68" s="21">
        <f t="shared" si="19"/>
        <v>0.33061146584815071</v>
      </c>
      <c r="BU68" s="21">
        <f>O69/4</f>
        <v>1.3191667499999999</v>
      </c>
      <c r="BV68" s="21">
        <f t="shared" si="20"/>
        <v>1.3105415167626195</v>
      </c>
      <c r="BW68" s="21">
        <f>LN(AW68/M69)</f>
        <v>-4.5196840685614639</v>
      </c>
      <c r="BX68" s="21">
        <f>LN(AW68/N69)</f>
        <v>7.649859438276815</v>
      </c>
      <c r="BY68" s="21">
        <f>LN(AK68/M69)</f>
        <v>-3.1733059457381163</v>
      </c>
      <c r="CA68" s="21">
        <f t="shared" si="29"/>
        <v>0.30827313903429854</v>
      </c>
      <c r="CB68" s="21">
        <f t="shared" si="55"/>
        <v>1.5753212267458849</v>
      </c>
      <c r="CC68" s="21">
        <f t="shared" si="55"/>
        <v>0.31528440153612003</v>
      </c>
      <c r="CD68" s="21">
        <f t="shared" si="21"/>
        <v>14.879870661658003</v>
      </c>
      <c r="CE68" s="21">
        <f t="shared" si="56"/>
        <v>-0.23072284076692262</v>
      </c>
      <c r="CF68" s="21">
        <f t="shared" si="56"/>
        <v>0.35520559065327362</v>
      </c>
      <c r="CG68" s="61">
        <f t="shared" si="57"/>
        <v>0.56133430661506334</v>
      </c>
      <c r="CH68" s="61">
        <f t="shared" si="57"/>
        <v>0.33061146584815071</v>
      </c>
      <c r="CI68" s="21">
        <f t="shared" si="23"/>
        <v>1.3105415167626195</v>
      </c>
      <c r="CM68" s="87">
        <f t="shared" si="59"/>
        <v>0.30827313903429854</v>
      </c>
      <c r="CN68" s="87">
        <f t="shared" si="59"/>
        <v>1.5753212267458849</v>
      </c>
      <c r="CO68" s="87">
        <f t="shared" si="59"/>
        <v>0.31528440153612003</v>
      </c>
      <c r="CP68" s="87">
        <f t="shared" si="59"/>
        <v>14.879870661658003</v>
      </c>
      <c r="CQ68" s="87">
        <f t="shared" si="61"/>
        <v>-0.23072284076692262</v>
      </c>
      <c r="CR68" s="87">
        <f t="shared" si="61"/>
        <v>0.35520559065327362</v>
      </c>
      <c r="CS68" s="88">
        <f t="shared" si="60"/>
        <v>0.56133430661506334</v>
      </c>
      <c r="CT68" s="88">
        <f t="shared" si="60"/>
        <v>0.33061146584815071</v>
      </c>
      <c r="CU68" s="87">
        <f t="shared" si="60"/>
        <v>1.3105415167626195</v>
      </c>
      <c r="CV68" s="87">
        <f t="shared" si="35"/>
        <v>1.8060440675127687</v>
      </c>
      <c r="CW68" s="21">
        <v>0.3775</v>
      </c>
      <c r="CX68" s="7">
        <v>1.2272333333300001</v>
      </c>
      <c r="CY68" s="7"/>
      <c r="CZ68" s="110">
        <f t="shared" si="36"/>
        <v>-5.0587629045392601E-2</v>
      </c>
      <c r="DA68" s="73">
        <f t="shared" si="37"/>
        <v>1.4061723683923815</v>
      </c>
      <c r="DB68" s="88">
        <f t="shared" si="38"/>
        <v>5.0162948707209221E-2</v>
      </c>
      <c r="DC68" s="88">
        <f t="shared" si="39"/>
        <v>7.4031236267872975</v>
      </c>
      <c r="DD68" s="88">
        <f t="shared" si="40"/>
        <v>0.28955041549630089</v>
      </c>
      <c r="DE68" s="88">
        <f t="shared" si="41"/>
        <v>0.13985261183527573</v>
      </c>
      <c r="DF68" s="88">
        <f t="shared" si="42"/>
        <v>-0.10418734127319185</v>
      </c>
      <c r="DG68" s="88">
        <f t="shared" si="43"/>
        <v>0.18536307422311935</v>
      </c>
      <c r="DH68" s="88">
        <f t="shared" si="44"/>
        <v>0.33400213506299103</v>
      </c>
      <c r="DI68" s="88">
        <f t="shared" si="45"/>
        <v>1.116621952896041</v>
      </c>
      <c r="DJ68" s="88">
        <f t="shared" si="46"/>
        <v>-0.20381578947368434</v>
      </c>
      <c r="DK68" s="89">
        <v>-3.5294317117174963</v>
      </c>
      <c r="DL68" s="87">
        <f t="shared" si="48"/>
        <v>1.1938164805840159</v>
      </c>
      <c r="DM68" s="88">
        <f t="shared" si="47"/>
        <v>-0.77245363408887213</v>
      </c>
      <c r="DN68" s="88">
        <f t="shared" si="49"/>
        <v>-3.7821470623110711</v>
      </c>
      <c r="DO68" s="88"/>
      <c r="DP68" s="88"/>
      <c r="DQ68" s="61">
        <v>228917.2</v>
      </c>
      <c r="DR68" s="21">
        <f>LN(DQ68/AI68/M69)</f>
        <v>0.31719176737086097</v>
      </c>
      <c r="DS68" s="61"/>
      <c r="DT68" s="61">
        <v>260000000</v>
      </c>
      <c r="DU68" s="40">
        <v>260000000</v>
      </c>
      <c r="DV68" s="20">
        <f>LN(DT68/AI68/M69)</f>
        <v>7.352268311249623</v>
      </c>
      <c r="DW68" s="44">
        <f t="shared" si="50"/>
        <v>9.7680441832981302E-2</v>
      </c>
      <c r="DX68" s="61"/>
      <c r="DY68" s="40"/>
      <c r="DZ68" s="44"/>
      <c r="EA68" s="61">
        <v>1582230</v>
      </c>
      <c r="EB68" s="87">
        <f t="shared" si="51"/>
        <v>0.21961946672707405</v>
      </c>
      <c r="EF68" s="28">
        <v>7204416</v>
      </c>
      <c r="EG68" s="98">
        <v>7193.0630000000001</v>
      </c>
      <c r="EH68" s="74">
        <f t="shared" si="52"/>
        <v>7193063</v>
      </c>
      <c r="EI68" s="28">
        <v>-55800</v>
      </c>
      <c r="EJ68" s="68">
        <f t="shared" si="53"/>
        <v>-7.745249580257442E-3</v>
      </c>
      <c r="EK68" s="21">
        <f t="shared" si="54"/>
        <v>1.1938164805840159</v>
      </c>
      <c r="EN68" s="100"/>
      <c r="EO68" s="87"/>
      <c r="EP68" s="99"/>
      <c r="EQ68" s="87"/>
      <c r="ER68" s="87"/>
      <c r="ES68" s="87"/>
      <c r="ET68" s="87"/>
      <c r="EU68" s="87"/>
      <c r="EV68" s="87"/>
      <c r="EW68" s="87"/>
      <c r="EX68" s="87"/>
      <c r="EY68" s="87"/>
      <c r="EZ68" s="101"/>
      <c r="FA68" s="87"/>
      <c r="FB68" s="87"/>
    </row>
    <row r="69" spans="1:158" x14ac:dyDescent="0.35">
      <c r="A69" s="22">
        <v>35431</v>
      </c>
      <c r="B69" s="43">
        <v>61.598999999999997</v>
      </c>
      <c r="C69" s="40">
        <v>8402.1</v>
      </c>
      <c r="D69" s="40">
        <v>1522</v>
      </c>
      <c r="E69" s="40">
        <v>1781.6</v>
      </c>
      <c r="F69" s="43">
        <v>102.43899999999999</v>
      </c>
      <c r="G69" s="40">
        <v>705.6</v>
      </c>
      <c r="H69" s="40">
        <v>537.81155999999999</v>
      </c>
      <c r="I69" s="40">
        <v>3470</v>
      </c>
      <c r="J69" s="40">
        <v>4836.3535199999997</v>
      </c>
      <c r="K69" s="40">
        <v>1281.0999999999999</v>
      </c>
      <c r="L69" s="40">
        <v>1640.6677500000003</v>
      </c>
      <c r="M69" s="21">
        <v>202285</v>
      </c>
      <c r="N69" s="21">
        <f>M69/M$51</f>
        <v>1.0490545880742224</v>
      </c>
      <c r="O69" s="21">
        <v>5.2766669999999998</v>
      </c>
      <c r="P69" s="59"/>
      <c r="R69" s="40">
        <f>I70+K70</f>
        <v>4798.5</v>
      </c>
      <c r="S69" s="40">
        <f>D70+G70</f>
        <v>2286.5</v>
      </c>
      <c r="T69" s="40">
        <f t="shared" si="0"/>
        <v>7085</v>
      </c>
      <c r="U69" s="21">
        <f t="shared" si="1"/>
        <v>0.67727593507410022</v>
      </c>
      <c r="V69" s="21">
        <f t="shared" si="2"/>
        <v>0.32272406492589978</v>
      </c>
      <c r="W69" s="87">
        <f t="shared" si="24"/>
        <v>0.47650307387725332</v>
      </c>
      <c r="Y69" s="21">
        <f>K70/R69</f>
        <v>0.2663123892883193</v>
      </c>
      <c r="Z69" s="21">
        <f t="shared" si="3"/>
        <v>0.73368761071168076</v>
      </c>
      <c r="AA69" s="21">
        <f t="shared" si="63"/>
        <v>0.26797760442294771</v>
      </c>
      <c r="AB69" s="21">
        <f t="shared" si="63"/>
        <v>0.7320223955770524</v>
      </c>
      <c r="AD69" s="42">
        <f>100*(((L70)-(L69))/L69)</f>
        <v>5.5678549176069195E-2</v>
      </c>
      <c r="AE69" s="42">
        <f>100*((J70-J69)/J69)</f>
        <v>0.75464954844739929</v>
      </c>
      <c r="AG69" s="21">
        <f t="shared" si="4"/>
        <v>0.56734097450155441</v>
      </c>
      <c r="AH69" s="21">
        <f t="shared" si="5"/>
        <v>5798.1711109210146</v>
      </c>
      <c r="AI69" s="42">
        <f t="shared" si="6"/>
        <v>0.82758854614723143</v>
      </c>
      <c r="AJ69" s="43">
        <f t="shared" si="26"/>
        <v>0.42698223226777798</v>
      </c>
      <c r="AK69" s="43">
        <f t="shared" si="7"/>
        <v>8561.0174681411663</v>
      </c>
      <c r="AL69" s="60"/>
      <c r="AN69" s="21">
        <f>D70/S69</f>
        <v>0.69534222610977481</v>
      </c>
      <c r="AO69" s="21">
        <f t="shared" si="8"/>
        <v>0.30465777389022519</v>
      </c>
      <c r="AP69" s="21">
        <f t="shared" si="62"/>
        <v>0.68929438473741578</v>
      </c>
      <c r="AQ69" s="21">
        <f t="shared" si="62"/>
        <v>0.31070561526258428</v>
      </c>
      <c r="AS69" s="43">
        <f>100*(((E70)-(E69))/E69)</f>
        <v>5.5231252806466156</v>
      </c>
      <c r="AT69" s="43">
        <f>100*(((H70)-(H69))/H69)</f>
        <v>-0.31765959065661548</v>
      </c>
      <c r="AV69" s="21">
        <f t="shared" si="9"/>
        <v>3.7083606235919517</v>
      </c>
      <c r="AW69" s="21">
        <f t="shared" si="10"/>
        <v>2285.0915169666478</v>
      </c>
      <c r="AX69" s="21">
        <f t="shared" si="11"/>
        <v>1.0006163792666045</v>
      </c>
      <c r="AY69" s="21">
        <f t="shared" si="28"/>
        <v>-1.0315057793241893</v>
      </c>
      <c r="AZ69" s="21">
        <f t="shared" si="12"/>
        <v>1.2090747073831429</v>
      </c>
      <c r="BB69" s="21">
        <f>LN(B70/AI69)</f>
        <v>4.3175341746395999</v>
      </c>
      <c r="BD69" s="21">
        <f>100*LN(F70/N70)</f>
        <v>458.54522772974519</v>
      </c>
      <c r="BE69" s="21">
        <f t="shared" si="13"/>
        <v>4.5854522772974518</v>
      </c>
      <c r="BF69" s="21">
        <f>(S69/AI69)/M70</f>
        <v>1.363197231623273E-2</v>
      </c>
      <c r="BG69" s="21">
        <f>(C70/AI69)/M70</f>
        <v>5.0985901618714483E-2</v>
      </c>
      <c r="BH69" s="40">
        <f t="shared" si="14"/>
        <v>2286.5</v>
      </c>
      <c r="BI69" s="40">
        <f>C70</f>
        <v>8551.9</v>
      </c>
      <c r="BK69" s="21">
        <f>LN(AH69/M70)</f>
        <v>-3.5540562347304534</v>
      </c>
      <c r="BL69" s="57">
        <f>LN(AH69/N70)</f>
        <v>8.6154872721078259</v>
      </c>
      <c r="BM69" s="21">
        <f>LN((S69/AI69)/M70)</f>
        <v>-4.2953373396900263</v>
      </c>
      <c r="BN69" s="21">
        <f>LN((C70/AI69)/M70)</f>
        <v>-2.9762061233228088</v>
      </c>
      <c r="BO69" s="44">
        <f>LN((C70/AI69)/N70)</f>
        <v>9.1933373835154715</v>
      </c>
      <c r="BP69" s="21">
        <f t="shared" si="64"/>
        <v>15.287285070467533</v>
      </c>
      <c r="BQ69" s="21">
        <f t="shared" si="16"/>
        <v>0.18985536243087919</v>
      </c>
      <c r="BR69" s="21">
        <f t="shared" si="17"/>
        <v>4.3175341746395999</v>
      </c>
      <c r="BS69" s="61">
        <f t="shared" si="18"/>
        <v>0.42698223226777798</v>
      </c>
      <c r="BT69" s="21">
        <f t="shared" si="19"/>
        <v>-1.0315057793241893</v>
      </c>
      <c r="BU69" s="21">
        <f>O70/4</f>
        <v>1.38083325</v>
      </c>
      <c r="BV69" s="21">
        <f t="shared" si="20"/>
        <v>1.3713866099076502</v>
      </c>
      <c r="BW69" s="21">
        <f>LN(AW69/M70)</f>
        <v>-4.485192702120905</v>
      </c>
      <c r="BX69" s="21">
        <f>LN(AW69/N70)</f>
        <v>7.6843508047173739</v>
      </c>
      <c r="BY69" s="21">
        <f>LN(AK69/M70)</f>
        <v>-3.164379730663355</v>
      </c>
      <c r="CA69" s="21">
        <f t="shared" si="29"/>
        <v>0.37361938339350864</v>
      </c>
      <c r="CB69" s="21">
        <f t="shared" si="55"/>
        <v>1.9906486324638983</v>
      </c>
      <c r="CC69" s="21">
        <f t="shared" si="55"/>
        <v>1.148080082075742</v>
      </c>
      <c r="CD69" s="21">
        <f t="shared" si="21"/>
        <v>15.287285070467533</v>
      </c>
      <c r="CE69" s="21">
        <f t="shared" si="56"/>
        <v>-1.4584880115919574</v>
      </c>
      <c r="CF69" s="21">
        <f t="shared" si="56"/>
        <v>0.33795426274991769</v>
      </c>
      <c r="CG69" s="61">
        <f t="shared" si="57"/>
        <v>0.42698223226777798</v>
      </c>
      <c r="CH69" s="61">
        <f t="shared" si="57"/>
        <v>-1.0315057793241893</v>
      </c>
      <c r="CI69" s="21">
        <f t="shared" si="23"/>
        <v>1.3713866099076502</v>
      </c>
      <c r="CM69" s="87">
        <f t="shared" si="59"/>
        <v>0.37361938339350864</v>
      </c>
      <c r="CN69" s="87">
        <f t="shared" si="59"/>
        <v>1.9906486324638983</v>
      </c>
      <c r="CO69" s="87">
        <f t="shared" si="59"/>
        <v>1.148080082075742</v>
      </c>
      <c r="CP69" s="87">
        <f t="shared" si="59"/>
        <v>15.287285070467533</v>
      </c>
      <c r="CQ69" s="87">
        <f t="shared" si="61"/>
        <v>-1.4584880115919574</v>
      </c>
      <c r="CR69" s="87">
        <f t="shared" si="61"/>
        <v>0.33795426274991769</v>
      </c>
      <c r="CS69" s="88">
        <f t="shared" si="60"/>
        <v>0.42698223226777798</v>
      </c>
      <c r="CT69" s="88">
        <f t="shared" si="60"/>
        <v>-1.0315057793241893</v>
      </c>
      <c r="CU69" s="87">
        <f t="shared" si="60"/>
        <v>1.3713866099076502</v>
      </c>
      <c r="CV69" s="87">
        <f t="shared" si="35"/>
        <v>3.4491366440558835</v>
      </c>
      <c r="CW69" s="21">
        <v>0.3725</v>
      </c>
      <c r="CX69" s="7">
        <v>1.1746666666700001</v>
      </c>
      <c r="CY69" s="7"/>
      <c r="CZ69" s="110">
        <f t="shared" si="36"/>
        <v>1.4758615313817502E-2</v>
      </c>
      <c r="DA69" s="73">
        <f t="shared" si="37"/>
        <v>1.8214997741103949</v>
      </c>
      <c r="DB69" s="88">
        <f t="shared" si="38"/>
        <v>0.88295862924683122</v>
      </c>
      <c r="DC69" s="88">
        <f t="shared" si="39"/>
        <v>7.810538035596827</v>
      </c>
      <c r="DD69" s="88">
        <f t="shared" si="40"/>
        <v>-0.93821475532873388</v>
      </c>
      <c r="DE69" s="88">
        <f t="shared" si="41"/>
        <v>0.1226012839319198</v>
      </c>
      <c r="DF69" s="88">
        <f t="shared" si="42"/>
        <v>-0.2385394156204772</v>
      </c>
      <c r="DG69" s="88">
        <f t="shared" si="43"/>
        <v>-1.1767541709492206</v>
      </c>
      <c r="DH69" s="88">
        <f t="shared" si="44"/>
        <v>0.39484722820802165</v>
      </c>
      <c r="DI69" s="88">
        <f t="shared" si="45"/>
        <v>2.7597145294391559</v>
      </c>
      <c r="DJ69" s="88">
        <f t="shared" si="46"/>
        <v>-0.20881578947368434</v>
      </c>
      <c r="DK69" s="89">
        <v>1.1963852898214284</v>
      </c>
      <c r="DL69" s="87">
        <f t="shared" si="48"/>
        <v>1.1522774058048202</v>
      </c>
      <c r="DM69" s="88">
        <f t="shared" si="47"/>
        <v>-0.82502030074887212</v>
      </c>
      <c r="DN69" s="88">
        <f t="shared" si="49"/>
        <v>10.806189439444367</v>
      </c>
      <c r="DO69" s="88"/>
      <c r="DP69" s="88"/>
      <c r="DQ69" s="61">
        <v>231763.20000000001</v>
      </c>
      <c r="DR69" s="21">
        <f>LN(DQ69/AI69/M70)</f>
        <v>0.32335655694672694</v>
      </c>
      <c r="DS69" s="61"/>
      <c r="DT69" s="61">
        <v>303000000</v>
      </c>
      <c r="DU69" s="40">
        <v>303000000</v>
      </c>
      <c r="DV69" s="20">
        <f>LN(DT69/AI69/M70)</f>
        <v>7.4991284806855072</v>
      </c>
      <c r="DW69" s="44">
        <f t="shared" si="50"/>
        <v>14.68601694358842</v>
      </c>
      <c r="DX69" s="61"/>
      <c r="DY69" s="40"/>
      <c r="DZ69" s="44"/>
      <c r="EA69" s="61">
        <v>1610224</v>
      </c>
      <c r="EB69" s="87">
        <f t="shared" si="51"/>
        <v>0.22385790309357781</v>
      </c>
      <c r="EF69" s="28">
        <v>7193063</v>
      </c>
      <c r="EG69" s="98">
        <v>8364.9009999999998</v>
      </c>
      <c r="EH69" s="74">
        <f t="shared" si="52"/>
        <v>8364901</v>
      </c>
      <c r="EI69" s="28">
        <v>-58700</v>
      </c>
      <c r="EJ69" s="68">
        <f t="shared" si="53"/>
        <v>-8.1606403280494004E-3</v>
      </c>
      <c r="EK69" s="21">
        <f t="shared" si="54"/>
        <v>1.1522774058048202</v>
      </c>
      <c r="EN69" s="100"/>
      <c r="EO69" s="87"/>
      <c r="EP69" s="99"/>
      <c r="EQ69" s="87"/>
      <c r="ER69" s="87"/>
      <c r="ES69" s="87"/>
      <c r="ET69" s="87"/>
      <c r="EU69" s="87"/>
      <c r="EV69" s="87"/>
      <c r="EW69" s="87"/>
      <c r="EX69" s="87"/>
      <c r="EY69" s="87"/>
      <c r="EZ69" s="101"/>
      <c r="FA69" s="87"/>
      <c r="FB69" s="87"/>
    </row>
    <row r="70" spans="1:158" x14ac:dyDescent="0.35">
      <c r="A70" s="22">
        <v>35521</v>
      </c>
      <c r="B70" s="43">
        <v>62.072000000000003</v>
      </c>
      <c r="C70" s="40">
        <v>8551.9</v>
      </c>
      <c r="D70" s="40">
        <v>1589.9</v>
      </c>
      <c r="E70" s="40">
        <v>1880</v>
      </c>
      <c r="F70" s="43">
        <v>103.05500000000001</v>
      </c>
      <c r="G70" s="40">
        <v>696.6</v>
      </c>
      <c r="H70" s="40">
        <v>536.10315000000003</v>
      </c>
      <c r="I70" s="40">
        <v>3520.6</v>
      </c>
      <c r="J70" s="40">
        <v>4872.8510399999996</v>
      </c>
      <c r="K70" s="40">
        <v>1277.9000000000001</v>
      </c>
      <c r="L70" s="40">
        <v>1641.58125</v>
      </c>
      <c r="M70" s="21">
        <v>202674</v>
      </c>
      <c r="N70" s="21">
        <f>M70/M$51</f>
        <v>1.0510719508779935</v>
      </c>
      <c r="O70" s="21">
        <v>5.523333</v>
      </c>
      <c r="P70" s="59"/>
      <c r="R70" s="40">
        <f>I71+K71</f>
        <v>4880.7</v>
      </c>
      <c r="S70" s="40">
        <f>D71+G71</f>
        <v>2348.1</v>
      </c>
      <c r="T70" s="40">
        <f t="shared" si="0"/>
        <v>7228.7999999999993</v>
      </c>
      <c r="U70" s="21">
        <f t="shared" si="1"/>
        <v>0.67517430278884472</v>
      </c>
      <c r="V70" s="21">
        <f t="shared" si="2"/>
        <v>0.3248256972111554</v>
      </c>
      <c r="W70" s="87">
        <f t="shared" si="24"/>
        <v>0.48109902268117277</v>
      </c>
      <c r="Y70" s="21">
        <f>K71/R70</f>
        <v>0.26588399205032065</v>
      </c>
      <c r="Z70" s="21">
        <f t="shared" si="3"/>
        <v>0.73411600794967935</v>
      </c>
      <c r="AA70" s="21">
        <f t="shared" si="63"/>
        <v>0.26609819066931995</v>
      </c>
      <c r="AB70" s="21">
        <f t="shared" si="63"/>
        <v>0.73390180933068005</v>
      </c>
      <c r="AD70" s="42">
        <f>100*(((L71)-(L70))/L70)</f>
        <v>1.6084796290162227</v>
      </c>
      <c r="AE70" s="42">
        <f>100*((J71-J70)/J70)</f>
        <v>1.2060356353515813</v>
      </c>
      <c r="AG70" s="21">
        <f t="shared" si="4"/>
        <v>1.3131252539114777</v>
      </c>
      <c r="AH70" s="21">
        <f t="shared" si="5"/>
        <v>5874.3083600435175</v>
      </c>
      <c r="AI70" s="42">
        <f t="shared" si="6"/>
        <v>0.83085526003334342</v>
      </c>
      <c r="AJ70" s="43">
        <f t="shared" si="26"/>
        <v>0.39394980991096784</v>
      </c>
      <c r="AK70" s="43">
        <f t="shared" si="7"/>
        <v>8700.4323709882956</v>
      </c>
      <c r="AL70" s="60"/>
      <c r="AN70" s="21">
        <f>D71/S70</f>
        <v>0.69217665346450319</v>
      </c>
      <c r="AO70" s="21">
        <f t="shared" si="8"/>
        <v>0.30782334653549681</v>
      </c>
      <c r="AP70" s="21">
        <f t="shared" si="62"/>
        <v>0.69375943978713894</v>
      </c>
      <c r="AQ70" s="21">
        <f t="shared" si="62"/>
        <v>0.306240560212861</v>
      </c>
      <c r="AS70" s="43">
        <f>100*(((E71)-(E70))/E70)</f>
        <v>1.7872340425531867</v>
      </c>
      <c r="AT70" s="43">
        <f>100*(((H71)-(H70))/H70)</f>
        <v>4.4537734948955157</v>
      </c>
      <c r="AV70" s="21">
        <f t="shared" si="9"/>
        <v>2.6038365782681971</v>
      </c>
      <c r="AW70" s="21">
        <f t="shared" si="10"/>
        <v>2344.5915657323289</v>
      </c>
      <c r="AX70" s="21">
        <f t="shared" si="11"/>
        <v>1.0014963946467048</v>
      </c>
      <c r="AY70" s="21">
        <f t="shared" si="28"/>
        <v>8.7908678096363699E-2</v>
      </c>
      <c r="AZ70" s="21">
        <f t="shared" si="12"/>
        <v>1.2053800978602618</v>
      </c>
      <c r="BB70" s="21">
        <f>LN(B71/AI70)</f>
        <v>4.3232304078338641</v>
      </c>
      <c r="BD70" s="21">
        <f>100*LN(F71/N71)</f>
        <v>458.91126610931678</v>
      </c>
      <c r="BE70" s="21">
        <f t="shared" si="13"/>
        <v>4.5891126610931678</v>
      </c>
      <c r="BF70" s="21">
        <f>(S70/AI70)/M71</f>
        <v>1.3910418135636765E-2</v>
      </c>
      <c r="BG70" s="21">
        <f>(C71/AI70)/M71</f>
        <v>5.149123646834787E-2</v>
      </c>
      <c r="BH70" s="40">
        <f t="shared" si="14"/>
        <v>2348.1</v>
      </c>
      <c r="BI70" s="40">
        <f>C71</f>
        <v>8691.7999999999993</v>
      </c>
      <c r="BK70" s="21">
        <f>LN(AH70/M71)</f>
        <v>-3.5434350517197144</v>
      </c>
      <c r="BL70" s="57">
        <f>LN(AH70/N71)</f>
        <v>8.6261084551185654</v>
      </c>
      <c r="BM70" s="21">
        <f>LN((S70/AI70)/M71)</f>
        <v>-4.2751172134240472</v>
      </c>
      <c r="BN70" s="21">
        <f>LN((C71/AI70)/M71)</f>
        <v>-2.9663436514554138</v>
      </c>
      <c r="BO70" s="44">
        <f>LN((C71/AI70)/N71)</f>
        <v>9.2031998553828647</v>
      </c>
      <c r="BP70" s="21">
        <f t="shared" si="64"/>
        <v>15.653323450039125</v>
      </c>
      <c r="BQ70" s="21">
        <f t="shared" si="16"/>
        <v>0.18679495111273309</v>
      </c>
      <c r="BR70" s="21">
        <f t="shared" si="17"/>
        <v>4.3232304078338641</v>
      </c>
      <c r="BS70" s="61">
        <f t="shared" si="18"/>
        <v>0.39394980991096784</v>
      </c>
      <c r="BT70" s="21">
        <f t="shared" si="19"/>
        <v>8.7908678096363699E-2</v>
      </c>
      <c r="BU70" s="21">
        <f>O71/4</f>
        <v>1.38333325</v>
      </c>
      <c r="BV70" s="21">
        <f t="shared" si="20"/>
        <v>1.3738525288550405</v>
      </c>
      <c r="BW70" s="21">
        <f>LN(AW70/M71)</f>
        <v>-4.4619121645367796</v>
      </c>
      <c r="BX70" s="21">
        <f>LN(AW70/N71)</f>
        <v>7.7076313423014993</v>
      </c>
      <c r="BY70" s="21">
        <f>LN(AK70/M71)</f>
        <v>-3.1506506566292649</v>
      </c>
      <c r="CA70" s="21">
        <f t="shared" si="29"/>
        <v>1.0621183010738999</v>
      </c>
      <c r="CB70" s="21">
        <f t="shared" si="55"/>
        <v>2.0220126265979133</v>
      </c>
      <c r="CC70" s="21">
        <f t="shared" si="55"/>
        <v>0.98624718673949729</v>
      </c>
      <c r="CD70" s="21">
        <f t="shared" si="21"/>
        <v>15.653323450039125</v>
      </c>
      <c r="CE70" s="21">
        <f t="shared" si="56"/>
        <v>-0.30604113181461057</v>
      </c>
      <c r="CF70" s="21">
        <f t="shared" si="56"/>
        <v>0.56962331942642663</v>
      </c>
      <c r="CG70" s="61">
        <f t="shared" si="57"/>
        <v>0.39394980991096784</v>
      </c>
      <c r="CH70" s="61">
        <f t="shared" si="57"/>
        <v>8.7908678096363699E-2</v>
      </c>
      <c r="CI70" s="21">
        <f t="shared" si="23"/>
        <v>1.3738525288550405</v>
      </c>
      <c r="CM70" s="87">
        <f t="shared" si="59"/>
        <v>1.0621183010738999</v>
      </c>
      <c r="CN70" s="87">
        <f t="shared" si="59"/>
        <v>2.0220126265979133</v>
      </c>
      <c r="CO70" s="87">
        <f t="shared" si="59"/>
        <v>0.98624718673949729</v>
      </c>
      <c r="CP70" s="87">
        <f t="shared" si="59"/>
        <v>15.653323450039125</v>
      </c>
      <c r="CQ70" s="87">
        <f t="shared" si="61"/>
        <v>-0.30604113181461057</v>
      </c>
      <c r="CR70" s="87">
        <f t="shared" si="61"/>
        <v>0.56962331942642663</v>
      </c>
      <c r="CS70" s="88">
        <f t="shared" si="60"/>
        <v>0.39394980991096784</v>
      </c>
      <c r="CT70" s="88">
        <f t="shared" si="60"/>
        <v>8.7908678096363699E-2</v>
      </c>
      <c r="CU70" s="87">
        <f t="shared" si="60"/>
        <v>1.3738525288550405</v>
      </c>
      <c r="CV70" s="87">
        <f t="shared" si="35"/>
        <v>2.3280537584125405</v>
      </c>
      <c r="CW70" s="21">
        <v>0.3775</v>
      </c>
      <c r="CX70" s="7">
        <v>1.1735</v>
      </c>
      <c r="CY70" s="7"/>
      <c r="CZ70" s="110">
        <f t="shared" si="36"/>
        <v>0.70325753299420879</v>
      </c>
      <c r="DA70" s="73">
        <f t="shared" si="37"/>
        <v>1.8528637682444098</v>
      </c>
      <c r="DB70" s="88">
        <f t="shared" si="38"/>
        <v>0.72112573391058654</v>
      </c>
      <c r="DC70" s="88">
        <f t="shared" si="39"/>
        <v>8.1765764151684195</v>
      </c>
      <c r="DD70" s="88">
        <f t="shared" si="40"/>
        <v>0.21423212444861295</v>
      </c>
      <c r="DE70" s="88">
        <f t="shared" si="41"/>
        <v>0.35427034060842877</v>
      </c>
      <c r="DF70" s="88">
        <f t="shared" si="42"/>
        <v>-0.27157183797728734</v>
      </c>
      <c r="DG70" s="88">
        <f t="shared" si="43"/>
        <v>-5.7339713528667666E-2</v>
      </c>
      <c r="DH70" s="88">
        <f t="shared" si="44"/>
        <v>0.39731314715541199</v>
      </c>
      <c r="DI70" s="88">
        <f t="shared" si="45"/>
        <v>1.6386316437958128</v>
      </c>
      <c r="DJ70" s="88">
        <f t="shared" si="46"/>
        <v>-0.20381578947368434</v>
      </c>
      <c r="DK70" s="89">
        <v>3.682936704340904</v>
      </c>
      <c r="DL70" s="87">
        <f t="shared" si="48"/>
        <v>0.87448509769191773</v>
      </c>
      <c r="DM70" s="88">
        <f t="shared" si="47"/>
        <v>-0.82618696741887221</v>
      </c>
      <c r="DN70" s="88">
        <f t="shared" si="49"/>
        <v>11.322260880979371</v>
      </c>
      <c r="DO70" s="88"/>
      <c r="DP70" s="88"/>
      <c r="DQ70" s="61">
        <v>224496.1</v>
      </c>
      <c r="DR70" s="21">
        <f>LN(DQ70/AI70/M71)</f>
        <v>0.28513463117296417</v>
      </c>
      <c r="DS70" s="61"/>
      <c r="DT70" s="61">
        <v>355000000</v>
      </c>
      <c r="DU70" s="40">
        <v>357000000</v>
      </c>
      <c r="DV70" s="20">
        <f>LN(DT70/AI70/M71)</f>
        <v>7.6511493645367414</v>
      </c>
      <c r="DW70" s="44">
        <f t="shared" si="50"/>
        <v>15.202088385123425</v>
      </c>
      <c r="DX70" s="61"/>
      <c r="DY70" s="40"/>
      <c r="DZ70" s="44"/>
      <c r="EA70" s="61">
        <v>1645775</v>
      </c>
      <c r="EB70" s="87">
        <f t="shared" si="51"/>
        <v>0.19674769611738382</v>
      </c>
      <c r="EF70" s="28">
        <v>8364901</v>
      </c>
      <c r="EG70" s="98">
        <v>9124.2880000000005</v>
      </c>
      <c r="EH70" s="74">
        <f t="shared" si="52"/>
        <v>9124288</v>
      </c>
      <c r="EI70" s="28">
        <v>-91500</v>
      </c>
      <c r="EJ70" s="68">
        <f t="shared" si="53"/>
        <v>-1.0938563409178424E-2</v>
      </c>
      <c r="EK70" s="21">
        <f t="shared" si="54"/>
        <v>0.87448509769191773</v>
      </c>
      <c r="EN70" s="100"/>
      <c r="EO70" s="87"/>
      <c r="EP70" s="99"/>
      <c r="EQ70" s="87"/>
      <c r="ER70" s="87"/>
      <c r="ES70" s="87"/>
      <c r="ET70" s="87"/>
      <c r="EU70" s="87"/>
      <c r="EV70" s="87"/>
      <c r="EW70" s="87"/>
      <c r="EX70" s="87"/>
      <c r="EY70" s="87"/>
      <c r="EZ70" s="101"/>
      <c r="FA70" s="87"/>
      <c r="FB70" s="87"/>
    </row>
    <row r="71" spans="1:158" x14ac:dyDescent="0.35">
      <c r="A71" s="22">
        <v>35612</v>
      </c>
      <c r="B71" s="43">
        <v>62.673000000000002</v>
      </c>
      <c r="C71" s="40">
        <v>8691.7999999999993</v>
      </c>
      <c r="D71" s="40">
        <v>1625.3</v>
      </c>
      <c r="E71" s="40">
        <v>1913.6</v>
      </c>
      <c r="F71" s="43">
        <v>103.684</v>
      </c>
      <c r="G71" s="40">
        <v>722.8</v>
      </c>
      <c r="H71" s="40">
        <v>559.97996999999998</v>
      </c>
      <c r="I71" s="40">
        <v>3583</v>
      </c>
      <c r="J71" s="40">
        <v>4931.6193599999997</v>
      </c>
      <c r="K71" s="40">
        <v>1297.7</v>
      </c>
      <c r="L71" s="40">
        <v>1667.9857499999998</v>
      </c>
      <c r="M71" s="21">
        <v>203166</v>
      </c>
      <c r="N71" s="21">
        <f>M71/M$51</f>
        <v>1.0536234740128405</v>
      </c>
      <c r="O71" s="21">
        <v>5.5333329999999998</v>
      </c>
      <c r="P71" s="59"/>
      <c r="R71" s="40">
        <f>I72+K72</f>
        <v>4950.3999999999996</v>
      </c>
      <c r="S71" s="40">
        <f>D72+G72</f>
        <v>2382.5</v>
      </c>
      <c r="T71" s="40">
        <f t="shared" si="0"/>
        <v>7332.9</v>
      </c>
      <c r="U71" s="21">
        <f t="shared" si="1"/>
        <v>0.67509443739857355</v>
      </c>
      <c r="V71" s="21">
        <f t="shared" si="2"/>
        <v>0.32490556260142645</v>
      </c>
      <c r="W71" s="87">
        <f t="shared" si="24"/>
        <v>0.48127424046541695</v>
      </c>
      <c r="Y71" s="21">
        <f>K72/R71</f>
        <v>0.26426147382029735</v>
      </c>
      <c r="Z71" s="21">
        <f t="shared" si="3"/>
        <v>0.7357385261797027</v>
      </c>
      <c r="AA71" s="21">
        <f t="shared" si="63"/>
        <v>0.26507273293530897</v>
      </c>
      <c r="AB71" s="21">
        <f t="shared" si="63"/>
        <v>0.73492726706469103</v>
      </c>
      <c r="AD71" s="42">
        <f>100*(((L72)-(L71))/L71)</f>
        <v>0.70283873828058829</v>
      </c>
      <c r="AE71" s="42">
        <f>100*((J72-J71)/J71)</f>
        <v>1.0851689088997234</v>
      </c>
      <c r="AG71" s="21">
        <f t="shared" si="4"/>
        <v>0.98382360569008631</v>
      </c>
      <c r="AH71" s="21">
        <f t="shared" si="5"/>
        <v>5932.101192360652</v>
      </c>
      <c r="AI71" s="42">
        <f t="shared" si="6"/>
        <v>0.83451037658884086</v>
      </c>
      <c r="AJ71" s="43">
        <f t="shared" si="26"/>
        <v>0.43895734895986194</v>
      </c>
      <c r="AK71" s="43">
        <f t="shared" si="7"/>
        <v>8787.0686880780195</v>
      </c>
      <c r="AL71" s="60"/>
      <c r="AN71" s="21">
        <f>D72/S71</f>
        <v>0.69057712486883527</v>
      </c>
      <c r="AO71" s="21">
        <f t="shared" si="8"/>
        <v>0.30942287513116473</v>
      </c>
      <c r="AP71" s="21">
        <f t="shared" si="62"/>
        <v>0.69137688916666917</v>
      </c>
      <c r="AQ71" s="21">
        <f t="shared" si="62"/>
        <v>0.30862311083333077</v>
      </c>
      <c r="AS71" s="43">
        <f>100*(((E72)-(E71))/E71)</f>
        <v>1.4161789297658935</v>
      </c>
      <c r="AT71" s="43">
        <f>100*(((H72)-(H71))/H71)</f>
        <v>2.5539377774530125</v>
      </c>
      <c r="AV71" s="21">
        <f t="shared" si="9"/>
        <v>1.7673176047172379</v>
      </c>
      <c r="AW71" s="21">
        <f t="shared" si="10"/>
        <v>2386.027945232232</v>
      </c>
      <c r="AX71" s="21">
        <f t="shared" si="11"/>
        <v>0.99852141495690294</v>
      </c>
      <c r="AY71" s="21">
        <f t="shared" si="28"/>
        <v>-0.29749553925500699</v>
      </c>
      <c r="AZ71" s="21">
        <f t="shared" si="12"/>
        <v>1.1965356488896837</v>
      </c>
      <c r="BB71" s="21">
        <f>LN(B72/AI71)</f>
        <v>4.3367103126480648</v>
      </c>
      <c r="BD71" s="21">
        <f>100*LN(F72/N72)</f>
        <v>459.08160240593298</v>
      </c>
      <c r="BE71" s="21">
        <f t="shared" si="13"/>
        <v>4.5908160240593299</v>
      </c>
      <c r="BF71" s="21">
        <f>(S71/AI71)/M72</f>
        <v>1.4010941397367419E-2</v>
      </c>
      <c r="BG71" s="21">
        <f>(C72/AI71)/M72</f>
        <v>5.1681996341021656E-2</v>
      </c>
      <c r="BH71" s="40">
        <f t="shared" si="14"/>
        <v>2382.5</v>
      </c>
      <c r="BI71" s="40">
        <f>C72</f>
        <v>8788.2999999999993</v>
      </c>
      <c r="BK71" s="21">
        <f>LN(AH71/M72)</f>
        <v>-3.5365987013673861</v>
      </c>
      <c r="BL71" s="57">
        <f>LN(AH71/N72)</f>
        <v>8.6329448054708937</v>
      </c>
      <c r="BM71" s="21">
        <f>LN((S71/AI71)/M72)</f>
        <v>-4.2679167262177762</v>
      </c>
      <c r="BN71" s="21">
        <f>LN((C72/AI71)/M72)</f>
        <v>-2.9626457913641291</v>
      </c>
      <c r="BO71" s="44">
        <f>LN((C72/AI71)/N72)</f>
        <v>9.2068977154741507</v>
      </c>
      <c r="BP71" s="21">
        <f t="shared" si="64"/>
        <v>15.823659746655323</v>
      </c>
      <c r="BQ71" s="21">
        <f t="shared" si="16"/>
        <v>0.1794304222305845</v>
      </c>
      <c r="BR71" s="21">
        <f t="shared" si="17"/>
        <v>4.3367103126480648</v>
      </c>
      <c r="BS71" s="61">
        <f t="shared" si="18"/>
        <v>0.43895734895986194</v>
      </c>
      <c r="BT71" s="21">
        <f t="shared" si="19"/>
        <v>-0.29749553925500699</v>
      </c>
      <c r="BU71" s="21">
        <f>O72/4</f>
        <v>1.3766667500000001</v>
      </c>
      <c r="BV71" s="21">
        <f t="shared" si="20"/>
        <v>1.3672767742659817</v>
      </c>
      <c r="BW71" s="21">
        <f>LN(AW71/M72)</f>
        <v>-4.44734714844836</v>
      </c>
      <c r="BX71" s="21">
        <f>LN(AW71/N72)</f>
        <v>7.7221963583899189</v>
      </c>
      <c r="BY71" s="21">
        <f>LN(AK71/M72)</f>
        <v>-3.1436960107288172</v>
      </c>
      <c r="CA71" s="21">
        <f t="shared" si="29"/>
        <v>0.68363503523283242</v>
      </c>
      <c r="CB71" s="21">
        <f t="shared" si="55"/>
        <v>0.72004872062709779</v>
      </c>
      <c r="CC71" s="21">
        <f t="shared" si="55"/>
        <v>0.36978600912846993</v>
      </c>
      <c r="CD71" s="21">
        <f t="shared" si="21"/>
        <v>15.823659746655323</v>
      </c>
      <c r="CE71" s="21">
        <f t="shared" si="56"/>
        <v>-0.73645288821485855</v>
      </c>
      <c r="CF71" s="21">
        <f t="shared" si="56"/>
        <v>1.3479904814200694</v>
      </c>
      <c r="CG71" s="61">
        <f t="shared" si="57"/>
        <v>0.43895734895986194</v>
      </c>
      <c r="CH71" s="61">
        <f t="shared" si="57"/>
        <v>-0.29749553925500699</v>
      </c>
      <c r="CI71" s="21">
        <f t="shared" si="23"/>
        <v>1.3672767742659817</v>
      </c>
      <c r="CM71" s="87">
        <f t="shared" si="59"/>
        <v>0.68363503523283242</v>
      </c>
      <c r="CN71" s="87">
        <f t="shared" si="59"/>
        <v>0.72004872062709779</v>
      </c>
      <c r="CO71" s="87">
        <f t="shared" si="59"/>
        <v>0.36978600912846993</v>
      </c>
      <c r="CP71" s="87">
        <f t="shared" si="59"/>
        <v>15.823659746655323</v>
      </c>
      <c r="CQ71" s="87">
        <f t="shared" si="61"/>
        <v>-0.73645288821485855</v>
      </c>
      <c r="CR71" s="87">
        <f t="shared" si="61"/>
        <v>1.3479904814200694</v>
      </c>
      <c r="CS71" s="88">
        <f t="shared" si="60"/>
        <v>0.43895734895986194</v>
      </c>
      <c r="CT71" s="88">
        <f t="shared" si="60"/>
        <v>-0.29749553925500699</v>
      </c>
      <c r="CU71" s="87">
        <f t="shared" si="60"/>
        <v>1.3672767742659817</v>
      </c>
      <c r="CV71" s="87">
        <f t="shared" si="35"/>
        <v>1.4565016088419647</v>
      </c>
      <c r="CW71" s="21">
        <v>0.38250000000000001</v>
      </c>
      <c r="CX71" s="7">
        <v>1.3198666666700001</v>
      </c>
      <c r="CY71" s="7"/>
      <c r="CZ71" s="110">
        <f t="shared" si="36"/>
        <v>0.32477426715314128</v>
      </c>
      <c r="DA71" s="73">
        <f t="shared" si="37"/>
        <v>0.55089986227359433</v>
      </c>
      <c r="DB71" s="88">
        <f t="shared" si="38"/>
        <v>0.10466455629955912</v>
      </c>
      <c r="DC71" s="88">
        <f t="shared" si="39"/>
        <v>8.3469127117846185</v>
      </c>
      <c r="DD71" s="88">
        <f t="shared" si="40"/>
        <v>-0.21617963195163503</v>
      </c>
      <c r="DE71" s="88">
        <f t="shared" si="41"/>
        <v>1.1326375026020714</v>
      </c>
      <c r="DF71" s="88">
        <f t="shared" si="42"/>
        <v>-0.22656429892839325</v>
      </c>
      <c r="DG71" s="88">
        <f t="shared" si="43"/>
        <v>-0.44274393088003838</v>
      </c>
      <c r="DH71" s="88">
        <f t="shared" si="44"/>
        <v>0.3907373925663532</v>
      </c>
      <c r="DI71" s="88">
        <f t="shared" si="45"/>
        <v>0.76707949422523714</v>
      </c>
      <c r="DJ71" s="88">
        <f t="shared" si="46"/>
        <v>-0.19881578947368433</v>
      </c>
      <c r="DK71" s="89">
        <v>-1.9937796747175667</v>
      </c>
      <c r="DL71" s="87">
        <f t="shared" si="48"/>
        <v>0.83400635405302537</v>
      </c>
      <c r="DM71" s="88">
        <f t="shared" si="47"/>
        <v>-0.67982030074887212</v>
      </c>
      <c r="DN71" s="88">
        <f t="shared" si="49"/>
        <v>4.7887295763651681</v>
      </c>
      <c r="DO71" s="88"/>
      <c r="DP71" s="88"/>
      <c r="DQ71" s="61">
        <v>240089.9</v>
      </c>
      <c r="DR71" s="21">
        <f>LN(DQ71/AI71/M72)</f>
        <v>0.34494635377250649</v>
      </c>
      <c r="DS71" s="61"/>
      <c r="DT71" s="61">
        <v>390000000</v>
      </c>
      <c r="DU71" s="40">
        <v>391000000</v>
      </c>
      <c r="DV71" s="20">
        <f>LN(DT71/AI71/M72)</f>
        <v>7.7378349353418336</v>
      </c>
      <c r="DW71" s="44">
        <f t="shared" si="50"/>
        <v>8.6685570805092205</v>
      </c>
      <c r="DX71" s="61"/>
      <c r="DY71" s="40"/>
      <c r="DZ71" s="44"/>
      <c r="EA71" s="61">
        <v>1697187</v>
      </c>
      <c r="EB71" s="87">
        <f t="shared" si="51"/>
        <v>0.1860076095800571</v>
      </c>
      <c r="EF71" s="28">
        <v>9124288</v>
      </c>
      <c r="EG71" s="98">
        <v>9136.8979999999992</v>
      </c>
      <c r="EH71" s="74">
        <f t="shared" si="52"/>
        <v>9136898</v>
      </c>
      <c r="EI71" s="28">
        <v>-103500</v>
      </c>
      <c r="EJ71" s="68">
        <f t="shared" si="53"/>
        <v>-1.1343350845567347E-2</v>
      </c>
      <c r="EK71" s="21">
        <f t="shared" si="54"/>
        <v>0.83400635405302537</v>
      </c>
      <c r="EN71" s="100"/>
      <c r="EO71" s="87"/>
      <c r="EP71" s="99"/>
      <c r="EQ71" s="87"/>
      <c r="ER71" s="87"/>
      <c r="ES71" s="87"/>
      <c r="ET71" s="87"/>
      <c r="EU71" s="87"/>
      <c r="EV71" s="87"/>
      <c r="EW71" s="87"/>
      <c r="EX71" s="87"/>
      <c r="EY71" s="87"/>
      <c r="EZ71" s="101"/>
      <c r="FA71" s="87"/>
      <c r="FB71" s="87"/>
    </row>
    <row r="72" spans="1:158" x14ac:dyDescent="0.35">
      <c r="A72" s="22">
        <v>35704</v>
      </c>
      <c r="B72" s="43">
        <v>63.802999999999997</v>
      </c>
      <c r="C72" s="40">
        <v>8788.2999999999993</v>
      </c>
      <c r="D72" s="40">
        <v>1645.3</v>
      </c>
      <c r="E72" s="40">
        <v>1940.7</v>
      </c>
      <c r="F72" s="43">
        <v>104.16800000000001</v>
      </c>
      <c r="G72" s="40">
        <v>737.2</v>
      </c>
      <c r="H72" s="40">
        <v>574.28151000000003</v>
      </c>
      <c r="I72" s="40">
        <v>3642.2</v>
      </c>
      <c r="J72" s="40">
        <v>4985.1357599999992</v>
      </c>
      <c r="K72" s="40">
        <v>1308.2</v>
      </c>
      <c r="L72" s="40">
        <v>1679.7089999999998</v>
      </c>
      <c r="M72" s="21">
        <v>203767</v>
      </c>
      <c r="N72" s="21">
        <f>M72/M$51</f>
        <v>1.0567402736145541</v>
      </c>
      <c r="O72" s="21">
        <v>5.5066670000000002</v>
      </c>
      <c r="P72" s="59"/>
      <c r="R72" s="40">
        <f>I73+K73</f>
        <v>5008.2999999999993</v>
      </c>
      <c r="S72" s="40">
        <f>D73+G73</f>
        <v>2450</v>
      </c>
      <c r="T72" s="40">
        <f t="shared" ref="T72:T135" si="65">SUM(R72:S72)</f>
        <v>7458.2999999999993</v>
      </c>
      <c r="U72" s="21">
        <f t="shared" ref="U72:U135" si="66">R72/T72</f>
        <v>0.67150691176273414</v>
      </c>
      <c r="V72" s="21">
        <f t="shared" ref="V72:V135" si="67">S72/T72</f>
        <v>0.32849308823726592</v>
      </c>
      <c r="W72" s="87">
        <f t="shared" si="24"/>
        <v>0.4891879480063096</v>
      </c>
      <c r="Y72" s="21">
        <f>K73/R72</f>
        <v>0.26098676197512133</v>
      </c>
      <c r="Z72" s="21">
        <f t="shared" ref="Z72:Z119" si="68">1-Y72</f>
        <v>0.73901323802487862</v>
      </c>
      <c r="AA72" s="21">
        <f t="shared" si="63"/>
        <v>0.26262411789770934</v>
      </c>
      <c r="AB72" s="21">
        <f t="shared" si="63"/>
        <v>0.73737588210229066</v>
      </c>
      <c r="AD72" s="42">
        <f>100*(((L73)-(L72))/L72)</f>
        <v>0.71865126638008081</v>
      </c>
      <c r="AE72" s="42">
        <f>100*((J73-J72)/J72)</f>
        <v>1.1842052622454735</v>
      </c>
      <c r="AG72" s="21">
        <f t="shared" ref="AG72:AG135" si="69">AD72*AA72+AE72*AB72</f>
        <v>1.061939554747571</v>
      </c>
      <c r="AH72" s="21">
        <f t="shared" ref="AH72:AH97" si="70">AH73/(1+AG73/100)</f>
        <v>5995.096521349983</v>
      </c>
      <c r="AI72" s="42">
        <f t="shared" ref="AI72:AI119" si="71">R72/AH72</f>
        <v>0.83539939384866224</v>
      </c>
      <c r="AJ72" s="43">
        <f t="shared" si="26"/>
        <v>0.10647489577567393</v>
      </c>
      <c r="AK72" s="43">
        <f t="shared" ref="AK72:AK135" si="72">T72/AI72</f>
        <v>8927.8254867289452</v>
      </c>
      <c r="AL72" s="60"/>
      <c r="AN72" s="21">
        <f>D73/S72</f>
        <v>0.69889795918367348</v>
      </c>
      <c r="AO72" s="21">
        <f t="shared" ref="AO72:AO135" si="73">1-AN72</f>
        <v>0.30110204081632652</v>
      </c>
      <c r="AP72" s="21">
        <f t="shared" si="62"/>
        <v>0.69473754202625437</v>
      </c>
      <c r="AQ72" s="21">
        <f t="shared" si="62"/>
        <v>0.30526245797374563</v>
      </c>
      <c r="AS72" s="43">
        <f>100*(((E73)-(E72))/E72)</f>
        <v>4.4520018550007663</v>
      </c>
      <c r="AT72" s="43">
        <f>100*(((H73)-(H72))/H72)</f>
        <v>0.80695441509164889</v>
      </c>
      <c r="AV72" s="21">
        <f t="shared" ref="AV72:AV135" si="74">AS72*AP72+AT72*AQ72</f>
        <v>3.3393057140632001</v>
      </c>
      <c r="AW72" s="21">
        <f t="shared" ref="AW72:AW98" si="75">AW73/(1+AV73/100)</f>
        <v>2465.7047127465166</v>
      </c>
      <c r="AX72" s="21">
        <f t="shared" ref="AX72:AX119" si="76">S72/AW72</f>
        <v>0.99363074067006862</v>
      </c>
      <c r="AY72" s="21">
        <f t="shared" si="28"/>
        <v>-0.49099503752492851</v>
      </c>
      <c r="AZ72" s="21">
        <f t="shared" ref="AZ72:AZ119" si="77">AX72/AI72</f>
        <v>1.1894080220628829</v>
      </c>
      <c r="BB72" s="21">
        <f>LN(B73/AI72)</f>
        <v>4.3533707125980285</v>
      </c>
      <c r="BD72" s="21">
        <f>100*LN(F73/N73)</f>
        <v>459.40788061742035</v>
      </c>
      <c r="BE72" s="21">
        <f t="shared" ref="BE72:BE135" si="78">BD72/100</f>
        <v>4.5940788061742035</v>
      </c>
      <c r="BF72" s="21">
        <f>(S72/AI72)/M73</f>
        <v>1.4359369781230541E-2</v>
      </c>
      <c r="BG72" s="21">
        <f>(C73/AI72)/M73</f>
        <v>5.2102240630287816E-2</v>
      </c>
      <c r="BH72" s="40">
        <f t="shared" ref="BH72:BH135" si="79">S72</f>
        <v>2450</v>
      </c>
      <c r="BI72" s="40">
        <f>C73</f>
        <v>8889.7000000000007</v>
      </c>
      <c r="BK72" s="21">
        <f>LN(AH72/M73)</f>
        <v>-3.5283440918257289</v>
      </c>
      <c r="BL72" s="57">
        <f>LN(AH72/N73)</f>
        <v>8.6411994150125508</v>
      </c>
      <c r="BM72" s="21">
        <f>LN((S72/AI72)/M73)</f>
        <v>-4.2433526034260636</v>
      </c>
      <c r="BN72" s="21">
        <f>LN((C73/AI72)/M73)</f>
        <v>-2.9545473248080647</v>
      </c>
      <c r="BO72" s="44">
        <f>LN((C73/AI72)/N73)</f>
        <v>9.2149961820302142</v>
      </c>
      <c r="BP72" s="21">
        <f t="shared" si="64"/>
        <v>16.149937958142687</v>
      </c>
      <c r="BQ72" s="21">
        <f t="shared" ref="BQ72:BQ119" si="80">LN(AZ72)</f>
        <v>0.17345572289757843</v>
      </c>
      <c r="BR72" s="21">
        <f t="shared" ref="BR72:BR119" si="81">BB72</f>
        <v>4.3533707125980285</v>
      </c>
      <c r="BS72" s="61">
        <f t="shared" ref="BS72:BS119" si="82">AJ72</f>
        <v>0.10647489577567393</v>
      </c>
      <c r="BT72" s="21">
        <f t="shared" ref="BT72:BT119" si="83">AY72</f>
        <v>-0.49099503752492851</v>
      </c>
      <c r="BU72" s="21">
        <f>O73/4</f>
        <v>1.38</v>
      </c>
      <c r="BV72" s="21">
        <f t="shared" ref="BV72:BV135" si="84">100*LN(1+BU72/100)</f>
        <v>1.3705647056111967</v>
      </c>
      <c r="BW72" s="21">
        <f>LN(AW72/M73)</f>
        <v>-4.4168083263236415</v>
      </c>
      <c r="BX72" s="21">
        <f>LN(AW72/N73)</f>
        <v>7.7527351805146374</v>
      </c>
      <c r="BY72" s="21">
        <f>LN(AK72/M73)</f>
        <v>-3.1301131217736198</v>
      </c>
      <c r="CA72" s="21">
        <f t="shared" si="29"/>
        <v>0.82546095416571319</v>
      </c>
      <c r="CB72" s="21">
        <f t="shared" si="55"/>
        <v>2.4564122791712606</v>
      </c>
      <c r="CC72" s="21">
        <f t="shared" si="55"/>
        <v>0.80984665560643876</v>
      </c>
      <c r="CD72" s="21">
        <f t="shared" ref="CD72:CD135" si="85">BP72</f>
        <v>16.149937958142687</v>
      </c>
      <c r="CE72" s="21">
        <f t="shared" si="56"/>
        <v>-0.59746993330060671</v>
      </c>
      <c r="CF72" s="21">
        <f t="shared" si="56"/>
        <v>1.6660399949963711</v>
      </c>
      <c r="CG72" s="61">
        <f t="shared" si="57"/>
        <v>0.10647489577567393</v>
      </c>
      <c r="CH72" s="61">
        <f t="shared" si="57"/>
        <v>-0.49099503752492851</v>
      </c>
      <c r="CI72" s="21">
        <f t="shared" ref="CI72:CI135" si="86">BV72</f>
        <v>1.3705647056111967</v>
      </c>
      <c r="CM72" s="87">
        <f t="shared" si="59"/>
        <v>0.82546095416571319</v>
      </c>
      <c r="CN72" s="87">
        <f t="shared" si="59"/>
        <v>2.4564122791712606</v>
      </c>
      <c r="CO72" s="87">
        <f t="shared" si="59"/>
        <v>0.80984665560643876</v>
      </c>
      <c r="CP72" s="87">
        <f t="shared" si="59"/>
        <v>16.149937958142687</v>
      </c>
      <c r="CQ72" s="87">
        <f t="shared" si="61"/>
        <v>-0.59746993330060671</v>
      </c>
      <c r="CR72" s="87">
        <f t="shared" si="61"/>
        <v>1.6660399949963711</v>
      </c>
      <c r="CS72" s="88">
        <f t="shared" si="60"/>
        <v>0.10647489577567393</v>
      </c>
      <c r="CT72" s="88">
        <f t="shared" si="60"/>
        <v>-0.49099503752492851</v>
      </c>
      <c r="CU72" s="87">
        <f t="shared" si="60"/>
        <v>1.3705647056111967</v>
      </c>
      <c r="CV72" s="87">
        <f t="shared" si="35"/>
        <v>3.0538822124718479</v>
      </c>
      <c r="CW72" s="21">
        <v>0.41749999999999998</v>
      </c>
      <c r="CX72" s="7">
        <v>1.34106666667</v>
      </c>
      <c r="CY72" s="7"/>
      <c r="CZ72" s="110">
        <f t="shared" si="36"/>
        <v>0.46660018608602205</v>
      </c>
      <c r="DA72" s="73">
        <f t="shared" si="37"/>
        <v>2.2872634208177569</v>
      </c>
      <c r="DB72" s="88">
        <f t="shared" si="38"/>
        <v>0.54472520277752801</v>
      </c>
      <c r="DC72" s="88">
        <f t="shared" si="39"/>
        <v>8.6731909232719815</v>
      </c>
      <c r="DD72" s="88">
        <f t="shared" si="40"/>
        <v>-7.7196677037383199E-2</v>
      </c>
      <c r="DE72" s="88">
        <f t="shared" si="41"/>
        <v>1.4506870161783731</v>
      </c>
      <c r="DF72" s="88">
        <f t="shared" si="42"/>
        <v>-0.55904675211258126</v>
      </c>
      <c r="DG72" s="88">
        <f t="shared" si="43"/>
        <v>-0.6362434291499599</v>
      </c>
      <c r="DH72" s="88">
        <f t="shared" si="44"/>
        <v>0.39402532391156819</v>
      </c>
      <c r="DI72" s="88">
        <f t="shared" si="45"/>
        <v>2.3644600978551202</v>
      </c>
      <c r="DJ72" s="88">
        <f t="shared" si="46"/>
        <v>-0.16381578947368436</v>
      </c>
      <c r="DK72" s="89">
        <v>0.79351788931441103</v>
      </c>
      <c r="DL72" s="87">
        <f t="shared" si="48"/>
        <v>1.0194417135608431</v>
      </c>
      <c r="DM72" s="88">
        <f t="shared" si="47"/>
        <v>-0.65862030074887223</v>
      </c>
      <c r="DN72" s="88">
        <f t="shared" si="49"/>
        <v>9.2000392636227701</v>
      </c>
      <c r="DO72" s="88"/>
      <c r="DP72" s="88"/>
      <c r="DQ72" s="61">
        <v>235504.6</v>
      </c>
      <c r="DR72" s="21">
        <f>LN(DQ72/AI72/M73)</f>
        <v>0.32228981819171365</v>
      </c>
      <c r="DS72" s="61"/>
      <c r="DT72" s="61">
        <v>446000000</v>
      </c>
      <c r="DU72" s="40">
        <v>448000000</v>
      </c>
      <c r="DV72" s="20">
        <f>LN(DT72/AI72/M73)</f>
        <v>7.8686336030195019</v>
      </c>
      <c r="DW72" s="44">
        <f t="shared" si="50"/>
        <v>13.079866767766823</v>
      </c>
      <c r="DX72" s="61"/>
      <c r="DY72" s="40"/>
      <c r="DZ72" s="44"/>
      <c r="EA72" s="61">
        <v>1710690</v>
      </c>
      <c r="EB72" s="87">
        <f t="shared" si="51"/>
        <v>0.18722875093932317</v>
      </c>
      <c r="EF72" s="28">
        <v>9136898</v>
      </c>
      <c r="EG72" s="98">
        <v>10399.956</v>
      </c>
      <c r="EH72" s="74">
        <f t="shared" si="52"/>
        <v>10399956</v>
      </c>
      <c r="EI72" s="28">
        <v>-86700</v>
      </c>
      <c r="EJ72" s="68">
        <f t="shared" si="53"/>
        <v>-9.4889972504891701E-3</v>
      </c>
      <c r="EK72" s="21">
        <f t="shared" si="54"/>
        <v>1.0194417135608431</v>
      </c>
      <c r="EN72" s="100"/>
      <c r="EO72" s="87"/>
      <c r="EP72" s="99"/>
      <c r="EQ72" s="87"/>
      <c r="ER72" s="87"/>
      <c r="ES72" s="87"/>
      <c r="ET72" s="87"/>
      <c r="EU72" s="87"/>
      <c r="EV72" s="87"/>
      <c r="EW72" s="87"/>
      <c r="EX72" s="87"/>
      <c r="EY72" s="87"/>
      <c r="EZ72" s="101"/>
      <c r="FA72" s="87"/>
      <c r="FB72" s="87"/>
    </row>
    <row r="73" spans="1:158" x14ac:dyDescent="0.35">
      <c r="A73" s="22">
        <v>35796</v>
      </c>
      <c r="B73" s="43">
        <v>64.944000000000003</v>
      </c>
      <c r="C73" s="40">
        <v>8889.7000000000007</v>
      </c>
      <c r="D73" s="40">
        <v>1712.3</v>
      </c>
      <c r="E73" s="40">
        <v>2027.1</v>
      </c>
      <c r="F73" s="43">
        <v>104.75</v>
      </c>
      <c r="G73" s="40">
        <v>737.7</v>
      </c>
      <c r="H73" s="40">
        <v>578.91570000000002</v>
      </c>
      <c r="I73" s="40">
        <v>3701.2</v>
      </c>
      <c r="J73" s="40">
        <v>5044.17</v>
      </c>
      <c r="K73" s="40">
        <v>1307.0999999999999</v>
      </c>
      <c r="L73" s="40">
        <v>1691.78025</v>
      </c>
      <c r="M73" s="21">
        <v>204238</v>
      </c>
      <c r="N73" s="21">
        <f>M73/M$51</f>
        <v>1.0591828902741331</v>
      </c>
      <c r="O73" s="21">
        <v>5.52</v>
      </c>
      <c r="P73" s="59"/>
      <c r="R73" s="40">
        <f>I74+K74</f>
        <v>5088.6000000000004</v>
      </c>
      <c r="S73" s="40">
        <f>D74+G74</f>
        <v>2464</v>
      </c>
      <c r="T73" s="40">
        <f t="shared" si="65"/>
        <v>7552.6</v>
      </c>
      <c r="U73" s="21">
        <f t="shared" si="66"/>
        <v>0.67375473346926884</v>
      </c>
      <c r="V73" s="21">
        <f t="shared" si="67"/>
        <v>0.3262452665307311</v>
      </c>
      <c r="W73" s="87">
        <f t="shared" ref="W73:W136" si="87">S73/R73</f>
        <v>0.48421962818849973</v>
      </c>
      <c r="Y73" s="21">
        <f>K74/R73</f>
        <v>0.25946232755571275</v>
      </c>
      <c r="Z73" s="21">
        <f t="shared" si="68"/>
        <v>0.74053767244428725</v>
      </c>
      <c r="AA73" s="21">
        <f t="shared" si="63"/>
        <v>0.26022454476541701</v>
      </c>
      <c r="AB73" s="21">
        <f t="shared" si="63"/>
        <v>0.73977545523458299</v>
      </c>
      <c r="AD73" s="42">
        <f>100*(((L74)-(L73))/L73)</f>
        <v>1.2110615430106795</v>
      </c>
      <c r="AE73" s="42">
        <f>100*((J74-J73)/J73)</f>
        <v>1.3074135090609718</v>
      </c>
      <c r="AG73" s="21">
        <f t="shared" si="69"/>
        <v>1.2823403625582814</v>
      </c>
      <c r="AH73" s="21">
        <f t="shared" si="70"/>
        <v>6071.9740638175808</v>
      </c>
      <c r="AI73" s="42">
        <f t="shared" si="71"/>
        <v>0.83804705792842071</v>
      </c>
      <c r="AJ73" s="43">
        <f t="shared" ref="AJ73:AJ119" si="88">100*(LN(AI73)-LN(AI72))</f>
        <v>0.31643274706454061</v>
      </c>
      <c r="AK73" s="43">
        <f t="shared" si="72"/>
        <v>9012.1430873695444</v>
      </c>
      <c r="AL73" s="60"/>
      <c r="AN73" s="21">
        <f>D74/S73</f>
        <v>0.68782467532467528</v>
      </c>
      <c r="AO73" s="21">
        <f t="shared" si="73"/>
        <v>0.31217532467532472</v>
      </c>
      <c r="AP73" s="21">
        <f t="shared" si="62"/>
        <v>0.69336131725417438</v>
      </c>
      <c r="AQ73" s="21">
        <f t="shared" si="62"/>
        <v>0.30663868274582562</v>
      </c>
      <c r="AS73" s="43">
        <f>100*(((E74)-(E73))/E73)</f>
        <v>-0.67584233634254942</v>
      </c>
      <c r="AT73" s="43">
        <f>100*(((H74)-(H73))/H73)</f>
        <v>5.052129351475525</v>
      </c>
      <c r="AV73" s="21">
        <f t="shared" si="74"/>
        <v>1.0805753568153684</v>
      </c>
      <c r="AW73" s="21">
        <f t="shared" si="75"/>
        <v>2492.3485102442905</v>
      </c>
      <c r="AX73" s="21">
        <f t="shared" si="76"/>
        <v>0.98862578402347434</v>
      </c>
      <c r="AY73" s="21">
        <f t="shared" ref="AY73:AY119" si="89">100*(LN(AX73)-LN(AX72))</f>
        <v>-0.50497674946078908</v>
      </c>
      <c r="AZ73" s="21">
        <f t="shared" si="77"/>
        <v>1.1796781274637145</v>
      </c>
      <c r="BB73" s="21">
        <f>LN(B74/AI73)</f>
        <v>4.3632856656782399</v>
      </c>
      <c r="BD73" s="21">
        <f>100*LN(F74/N74)</f>
        <v>459.62777475256394</v>
      </c>
      <c r="BE73" s="21">
        <f t="shared" si="78"/>
        <v>4.5962777475256393</v>
      </c>
      <c r="BF73" s="21">
        <f>(S73/AI73)/M74</f>
        <v>1.4361132527814366E-2</v>
      </c>
      <c r="BG73" s="21">
        <f>(C74/AI73)/M74</f>
        <v>5.2424544946400926E-2</v>
      </c>
      <c r="BH73" s="40">
        <f t="shared" si="79"/>
        <v>2464</v>
      </c>
      <c r="BI73" s="40">
        <f>C74</f>
        <v>8994.7000000000007</v>
      </c>
      <c r="BK73" s="21">
        <f>LN(AH73/M74)</f>
        <v>-3.5180131536901453</v>
      </c>
      <c r="BL73" s="57">
        <f>LN(AH73/N74)</f>
        <v>8.651530353148134</v>
      </c>
      <c r="BM73" s="21">
        <f>LN((S73/AI73)/M74)</f>
        <v>-4.243229851632444</v>
      </c>
      <c r="BN73" s="21">
        <f>LN((C74/AI73)/M74)</f>
        <v>-2.9483803823195522</v>
      </c>
      <c r="BO73" s="44">
        <f>LN((C74/AI73)/N74)</f>
        <v>9.2211631245187267</v>
      </c>
      <c r="BP73" s="21">
        <f t="shared" si="64"/>
        <v>16.369832093286277</v>
      </c>
      <c r="BQ73" s="21">
        <f t="shared" si="80"/>
        <v>0.16524162793232519</v>
      </c>
      <c r="BR73" s="21">
        <f t="shared" si="81"/>
        <v>4.3632856656782399</v>
      </c>
      <c r="BS73" s="61">
        <f t="shared" si="82"/>
        <v>0.31643274706454061</v>
      </c>
      <c r="BT73" s="21">
        <f t="shared" si="83"/>
        <v>-0.50497674946078908</v>
      </c>
      <c r="BU73" s="21">
        <f>O74/4</f>
        <v>1.375</v>
      </c>
      <c r="BV73" s="21">
        <f t="shared" si="84"/>
        <v>1.3656326447485556</v>
      </c>
      <c r="BW73" s="21">
        <f>LN(AW73/M74)</f>
        <v>-4.4084714795647688</v>
      </c>
      <c r="BX73" s="21">
        <f>LN(AW73/N74)</f>
        <v>7.7610720272735101</v>
      </c>
      <c r="BY73" s="21">
        <f>LN(AK73/M74)</f>
        <v>-3.1231240224638923</v>
      </c>
      <c r="CA73" s="21">
        <f t="shared" ref="CA73:CA136" si="90">100*(BK73-BK72)</f>
        <v>1.0330938135583612</v>
      </c>
      <c r="CB73" s="21">
        <f t="shared" si="55"/>
        <v>1.2275179361953548E-2</v>
      </c>
      <c r="CC73" s="21">
        <f t="shared" si="55"/>
        <v>0.61669424885124613</v>
      </c>
      <c r="CD73" s="21">
        <f t="shared" si="85"/>
        <v>16.369832093286277</v>
      </c>
      <c r="CE73" s="21">
        <f t="shared" si="56"/>
        <v>-0.82140949652532436</v>
      </c>
      <c r="CF73" s="21">
        <f t="shared" si="56"/>
        <v>0.99149530802113972</v>
      </c>
      <c r="CG73" s="61">
        <f t="shared" si="57"/>
        <v>0.31643274706454061</v>
      </c>
      <c r="CH73" s="61">
        <f t="shared" si="57"/>
        <v>-0.50497674946078908</v>
      </c>
      <c r="CI73" s="21">
        <f t="shared" si="86"/>
        <v>1.3656326447485556</v>
      </c>
      <c r="CM73" s="87">
        <f t="shared" ref="CM73:CP104" si="91">CA73</f>
        <v>1.0330938135583612</v>
      </c>
      <c r="CN73" s="87">
        <f t="shared" si="91"/>
        <v>1.2275179361953548E-2</v>
      </c>
      <c r="CO73" s="87">
        <f t="shared" si="91"/>
        <v>0.61669424885124613</v>
      </c>
      <c r="CP73" s="87">
        <f t="shared" si="91"/>
        <v>16.369832093286277</v>
      </c>
      <c r="CQ73" s="87">
        <f t="shared" si="61"/>
        <v>-0.82140949652532436</v>
      </c>
      <c r="CR73" s="87">
        <f t="shared" si="61"/>
        <v>0.99149530802113972</v>
      </c>
      <c r="CS73" s="88">
        <f t="shared" ref="CS73:CU104" si="92">CG73</f>
        <v>0.31643274706454061</v>
      </c>
      <c r="CT73" s="88">
        <f t="shared" si="92"/>
        <v>-0.50497674946078908</v>
      </c>
      <c r="CU73" s="87">
        <f t="shared" si="92"/>
        <v>1.3656326447485556</v>
      </c>
      <c r="CV73" s="87">
        <f t="shared" si="35"/>
        <v>0.83368467588726958</v>
      </c>
      <c r="CW73" s="21">
        <v>0.41499999999999998</v>
      </c>
      <c r="CX73" s="7">
        <v>1.2581</v>
      </c>
      <c r="CY73" s="7"/>
      <c r="CZ73" s="110">
        <f t="shared" si="36"/>
        <v>0.67423304547867002</v>
      </c>
      <c r="DA73" s="73">
        <f t="shared" si="37"/>
        <v>-0.15687367899154994</v>
      </c>
      <c r="DB73" s="88">
        <f t="shared" si="38"/>
        <v>0.35157279602233532</v>
      </c>
      <c r="DC73" s="88">
        <f t="shared" si="39"/>
        <v>8.8930850584155721</v>
      </c>
      <c r="DD73" s="88">
        <f t="shared" si="40"/>
        <v>-0.30113624026210084</v>
      </c>
      <c r="DE73" s="88">
        <f t="shared" si="41"/>
        <v>0.77614232920314186</v>
      </c>
      <c r="DF73" s="88">
        <f t="shared" si="42"/>
        <v>-0.34908890082371458</v>
      </c>
      <c r="DG73" s="88">
        <f t="shared" si="43"/>
        <v>-0.65022514108582041</v>
      </c>
      <c r="DH73" s="88">
        <f t="shared" si="44"/>
        <v>0.38909326304892711</v>
      </c>
      <c r="DI73" s="88">
        <f t="shared" si="45"/>
        <v>0.14426256127054204</v>
      </c>
      <c r="DJ73" s="88">
        <f t="shared" si="46"/>
        <v>-0.16631578947368436</v>
      </c>
      <c r="DK73" s="89">
        <v>4.1211120595781949</v>
      </c>
      <c r="DL73" s="87">
        <f t="shared" si="48"/>
        <v>1.283415463922944</v>
      </c>
      <c r="DM73" s="88">
        <f t="shared" si="47"/>
        <v>-0.7415869674188722</v>
      </c>
      <c r="DN73" s="88">
        <f t="shared" si="49"/>
        <v>3.3251617668077147</v>
      </c>
      <c r="DO73" s="88"/>
      <c r="DP73" s="88"/>
      <c r="DQ73" s="61">
        <v>228268.2</v>
      </c>
      <c r="DR73" s="21">
        <f>LN(DQ73/AI73/M74)</f>
        <v>0.2855053561228641</v>
      </c>
      <c r="DS73" s="61"/>
      <c r="DT73" s="61">
        <v>482000000</v>
      </c>
      <c r="DU73" s="40">
        <v>482000000</v>
      </c>
      <c r="DV73" s="20">
        <f>LN(DT73/AI73/M74)</f>
        <v>7.9406834957290195</v>
      </c>
      <c r="DW73" s="44">
        <f t="shared" si="50"/>
        <v>7.2049892709517671</v>
      </c>
      <c r="DX73" s="61"/>
      <c r="DY73" s="40"/>
      <c r="DZ73" s="44"/>
      <c r="EA73" s="61">
        <v>1782420</v>
      </c>
      <c r="EB73" s="87">
        <f t="shared" si="51"/>
        <v>0.17138726356149969</v>
      </c>
      <c r="EF73" s="28">
        <v>10399956</v>
      </c>
      <c r="EG73" s="98">
        <v>10649.187</v>
      </c>
      <c r="EH73" s="74">
        <f t="shared" si="52"/>
        <v>10649187</v>
      </c>
      <c r="EI73" s="28">
        <v>-71232</v>
      </c>
      <c r="EJ73" s="68">
        <f t="shared" si="53"/>
        <v>-6.8492597468681601E-3</v>
      </c>
      <c r="EK73" s="21">
        <f t="shared" si="54"/>
        <v>1.283415463922944</v>
      </c>
      <c r="EN73" s="100"/>
      <c r="EO73" s="87"/>
      <c r="EP73" s="99"/>
      <c r="EQ73" s="87"/>
      <c r="ER73" s="87"/>
      <c r="ES73" s="87"/>
      <c r="ET73" s="87"/>
      <c r="EU73" s="87"/>
      <c r="EV73" s="87"/>
      <c r="EW73" s="87"/>
      <c r="EX73" s="87"/>
      <c r="EY73" s="87"/>
      <c r="EZ73" s="101"/>
      <c r="FA73" s="87"/>
      <c r="FB73" s="87"/>
    </row>
    <row r="74" spans="1:158" x14ac:dyDescent="0.35">
      <c r="A74" s="22">
        <v>35886</v>
      </c>
      <c r="B74" s="43">
        <v>65.799000000000007</v>
      </c>
      <c r="C74" s="40">
        <v>8994.7000000000007</v>
      </c>
      <c r="D74" s="40">
        <v>1694.8</v>
      </c>
      <c r="E74" s="40">
        <v>2013.4</v>
      </c>
      <c r="F74" s="43">
        <v>105.23399999999999</v>
      </c>
      <c r="G74" s="40">
        <v>769.2</v>
      </c>
      <c r="H74" s="40">
        <v>608.16327000000001</v>
      </c>
      <c r="I74" s="40">
        <v>3768.3</v>
      </c>
      <c r="J74" s="40">
        <v>5110.1181600000009</v>
      </c>
      <c r="K74" s="40">
        <v>1320.3</v>
      </c>
      <c r="L74" s="40">
        <v>1712.26875</v>
      </c>
      <c r="M74" s="21">
        <v>204731</v>
      </c>
      <c r="N74" s="21">
        <f>M74/M$51</f>
        <v>1.0617395994316119</v>
      </c>
      <c r="O74" s="21">
        <v>5.5</v>
      </c>
      <c r="P74" s="59"/>
      <c r="R74" s="40">
        <f>I75+K75</f>
        <v>5167.7999999999993</v>
      </c>
      <c r="S74" s="40">
        <f>D75+G75</f>
        <v>2524.8000000000002</v>
      </c>
      <c r="T74" s="40">
        <f t="shared" si="65"/>
        <v>7692.5999999999995</v>
      </c>
      <c r="U74" s="21">
        <f t="shared" si="66"/>
        <v>0.67178847203806247</v>
      </c>
      <c r="V74" s="21">
        <f t="shared" si="67"/>
        <v>0.32821152796193748</v>
      </c>
      <c r="W74" s="87">
        <f t="shared" si="87"/>
        <v>0.48856379890862661</v>
      </c>
      <c r="Y74" s="21">
        <f>K75/R74</f>
        <v>0.25834978133828712</v>
      </c>
      <c r="Z74" s="21">
        <f t="shared" si="68"/>
        <v>0.74165021866171288</v>
      </c>
      <c r="AA74" s="21">
        <f t="shared" si="63"/>
        <v>0.25890605444699993</v>
      </c>
      <c r="AB74" s="21">
        <f t="shared" si="63"/>
        <v>0.74109394555300012</v>
      </c>
      <c r="AD74" s="42">
        <f>100*(((L75)-(L74))/L74)</f>
        <v>0.71895839949189166</v>
      </c>
      <c r="AE74" s="42">
        <f>100*((J75-J74)/J74)</f>
        <v>1.2124839007636532</v>
      </c>
      <c r="AG74" s="21">
        <f t="shared" si="69"/>
        <v>1.0847071604604037</v>
      </c>
      <c r="AH74" s="21">
        <f t="shared" si="70"/>
        <v>6137.8372012691088</v>
      </c>
      <c r="AI74" s="42">
        <f t="shared" si="71"/>
        <v>0.84195781519448953</v>
      </c>
      <c r="AJ74" s="43">
        <f t="shared" si="88"/>
        <v>0.46556583168146093</v>
      </c>
      <c r="AK74" s="43">
        <f t="shared" si="72"/>
        <v>9136.5622614038366</v>
      </c>
      <c r="AL74" s="60"/>
      <c r="AN74" s="21">
        <f>D75/S74</f>
        <v>0.68908428390367549</v>
      </c>
      <c r="AO74" s="21">
        <f t="shared" si="73"/>
        <v>0.31091571609632451</v>
      </c>
      <c r="AP74" s="21">
        <f t="shared" si="62"/>
        <v>0.68845447961417539</v>
      </c>
      <c r="AQ74" s="21">
        <f t="shared" si="62"/>
        <v>0.31154552038582461</v>
      </c>
      <c r="AS74" s="43">
        <f>100*(((E75)-(E74))/E74)</f>
        <v>2.6720969504320911</v>
      </c>
      <c r="AT74" s="43">
        <f>100*(((H75)-(H74))/H74)</f>
        <v>2.8410906827701004</v>
      </c>
      <c r="AV74" s="21">
        <f t="shared" si="74"/>
        <v>2.7247461907152788</v>
      </c>
      <c r="AW74" s="21">
        <f t="shared" si="75"/>
        <v>2560.2586813365206</v>
      </c>
      <c r="AX74" s="21">
        <f t="shared" si="76"/>
        <v>0.98615035207379509</v>
      </c>
      <c r="AY74" s="21">
        <f t="shared" si="89"/>
        <v>-0.2507052015670681</v>
      </c>
      <c r="AZ74" s="21">
        <f t="shared" si="77"/>
        <v>1.1712586239798695</v>
      </c>
      <c r="BB74" s="21">
        <f>LN(B75/AI74)</f>
        <v>4.3742223372489315</v>
      </c>
      <c r="BD74" s="21">
        <f>100*LN(F75/N75)</f>
        <v>459.52910896912664</v>
      </c>
      <c r="BE74" s="21">
        <f t="shared" si="78"/>
        <v>4.5952910896912664</v>
      </c>
      <c r="BF74" s="21">
        <f>(S74/AI74)/M75</f>
        <v>1.4608686413673348E-2</v>
      </c>
      <c r="BG74" s="21">
        <f>(C75/AI74)/M75</f>
        <v>5.2922350397125825E-2</v>
      </c>
      <c r="BH74" s="40">
        <f t="shared" si="79"/>
        <v>2524.8000000000002</v>
      </c>
      <c r="BI74" s="40">
        <f>C75</f>
        <v>9146.5</v>
      </c>
      <c r="BK74" s="21">
        <f>LN(AH74/M75)</f>
        <v>-3.5098537529740148</v>
      </c>
      <c r="BL74" s="57">
        <f>LN(AH74/N75)</f>
        <v>8.6596897538642637</v>
      </c>
      <c r="BM74" s="21">
        <f>LN((S74/AI74)/M75)</f>
        <v>-4.2261389673456424</v>
      </c>
      <c r="BN74" s="21">
        <f>LN((C75/AI74)/M75)</f>
        <v>-2.9389295265658446</v>
      </c>
      <c r="BO74" s="44">
        <f>LN((C75/AI74)/N75)</f>
        <v>9.2306139802724338</v>
      </c>
      <c r="BP74" s="21">
        <f t="shared" si="64"/>
        <v>16.271166309848979</v>
      </c>
      <c r="BQ74" s="21">
        <f t="shared" si="80"/>
        <v>0.15807891759983977</v>
      </c>
      <c r="BR74" s="21">
        <f t="shared" si="81"/>
        <v>4.3742223372489315</v>
      </c>
      <c r="BS74" s="61">
        <f t="shared" si="82"/>
        <v>0.46556583168146093</v>
      </c>
      <c r="BT74" s="21">
        <f t="shared" si="83"/>
        <v>-0.2507052015670681</v>
      </c>
      <c r="BU74" s="21">
        <f>O75/4</f>
        <v>1.38333325</v>
      </c>
      <c r="BV74" s="21">
        <f t="shared" si="84"/>
        <v>1.3738525288550405</v>
      </c>
      <c r="BW74" s="21">
        <f>LN(AW74/M75)</f>
        <v>-4.3842178849454827</v>
      </c>
      <c r="BX74" s="21">
        <f>LN(AW74/N75)</f>
        <v>7.7853256218927971</v>
      </c>
      <c r="BY74" s="21">
        <f>LN(AK74/M75)</f>
        <v>-3.112041991210488</v>
      </c>
      <c r="CA74" s="21">
        <f t="shared" si="90"/>
        <v>0.81594007161305271</v>
      </c>
      <c r="CB74" s="21">
        <f t="shared" si="55"/>
        <v>1.7090884286801611</v>
      </c>
      <c r="CC74" s="21">
        <f t="shared" si="55"/>
        <v>0.94508557537076321</v>
      </c>
      <c r="CD74" s="21">
        <f t="shared" si="85"/>
        <v>16.271166309848979</v>
      </c>
      <c r="CE74" s="21">
        <f t="shared" si="56"/>
        <v>-0.71627103324854169</v>
      </c>
      <c r="CF74" s="21">
        <f t="shared" si="56"/>
        <v>1.0936671570691558</v>
      </c>
      <c r="CG74" s="61">
        <f t="shared" si="57"/>
        <v>0.46556583168146093</v>
      </c>
      <c r="CH74" s="61">
        <f t="shared" si="57"/>
        <v>-0.2507052015670681</v>
      </c>
      <c r="CI74" s="21">
        <f t="shared" si="86"/>
        <v>1.3738525288550405</v>
      </c>
      <c r="CM74" s="87">
        <f t="shared" si="91"/>
        <v>0.81594007161305271</v>
      </c>
      <c r="CN74" s="87">
        <f t="shared" si="91"/>
        <v>1.7090884286801611</v>
      </c>
      <c r="CO74" s="87">
        <f t="shared" si="91"/>
        <v>0.94508557537076321</v>
      </c>
      <c r="CP74" s="87">
        <f t="shared" si="91"/>
        <v>16.271166309848979</v>
      </c>
      <c r="CQ74" s="87">
        <f t="shared" si="61"/>
        <v>-0.71627103324854169</v>
      </c>
      <c r="CR74" s="87">
        <f t="shared" si="61"/>
        <v>1.0936671570691558</v>
      </c>
      <c r="CS74" s="88">
        <f t="shared" si="92"/>
        <v>0.46556583168146093</v>
      </c>
      <c r="CT74" s="88">
        <f t="shared" si="92"/>
        <v>-0.2507052015670681</v>
      </c>
      <c r="CU74" s="87">
        <f t="shared" si="92"/>
        <v>1.3738525288550405</v>
      </c>
      <c r="CV74" s="87">
        <f t="shared" si="35"/>
        <v>2.4253594619286112</v>
      </c>
      <c r="CW74" s="21">
        <v>0.48</v>
      </c>
      <c r="CX74" s="7">
        <v>1.8499333333300001</v>
      </c>
      <c r="CY74" s="7"/>
      <c r="CZ74" s="110">
        <f t="shared" si="36"/>
        <v>0.45707930353336157</v>
      </c>
      <c r="DA74" s="73">
        <f t="shared" si="37"/>
        <v>1.5399395703266576</v>
      </c>
      <c r="DB74" s="88">
        <f t="shared" si="38"/>
        <v>0.67996412254185246</v>
      </c>
      <c r="DC74" s="88">
        <f t="shared" si="39"/>
        <v>8.7944192749782744</v>
      </c>
      <c r="DD74" s="88">
        <f t="shared" si="40"/>
        <v>-0.19599777698531817</v>
      </c>
      <c r="DE74" s="88">
        <f t="shared" si="41"/>
        <v>0.87831417825115798</v>
      </c>
      <c r="DF74" s="88">
        <f t="shared" si="42"/>
        <v>-0.19995581620679426</v>
      </c>
      <c r="DG74" s="88">
        <f t="shared" si="43"/>
        <v>-0.39595359319209944</v>
      </c>
      <c r="DH74" s="88">
        <f t="shared" si="44"/>
        <v>0.39731314715541199</v>
      </c>
      <c r="DI74" s="88">
        <f t="shared" si="45"/>
        <v>1.7359373473118835</v>
      </c>
      <c r="DJ74" s="88">
        <f t="shared" si="46"/>
        <v>-0.10131578947368436</v>
      </c>
      <c r="DK74" s="89">
        <v>3.2154424691376495</v>
      </c>
      <c r="DL74" s="87">
        <f t="shared" si="48"/>
        <v>-0.46714964629653366</v>
      </c>
      <c r="DM74" s="88">
        <f t="shared" si="47"/>
        <v>-0.1497536340888721</v>
      </c>
      <c r="DN74" s="88">
        <f t="shared" si="49"/>
        <v>-25.788057167969161</v>
      </c>
      <c r="DO74" s="88"/>
      <c r="DP74" s="88"/>
      <c r="DQ74" s="61">
        <v>214490.1</v>
      </c>
      <c r="DR74" s="21">
        <f>LN(DQ74/AI74/M75)</f>
        <v>0.21596276444173562</v>
      </c>
      <c r="DS74" s="61"/>
      <c r="DT74" s="61">
        <v>390000000</v>
      </c>
      <c r="DU74" s="40">
        <v>390000000</v>
      </c>
      <c r="DV74" s="20">
        <f>LN(DT74/AI74/M75)</f>
        <v>7.7216011990907685</v>
      </c>
      <c r="DW74" s="44">
        <f t="shared" si="50"/>
        <v>-21.908229663825107</v>
      </c>
      <c r="DX74" s="61"/>
      <c r="DY74" s="40"/>
      <c r="DZ74" s="44"/>
      <c r="EA74" s="61">
        <v>1855359</v>
      </c>
      <c r="EB74" s="87">
        <f t="shared" si="51"/>
        <v>0.17422541270051883</v>
      </c>
      <c r="EF74" s="28">
        <v>10649187</v>
      </c>
      <c r="EG74" s="98">
        <v>9548.9770000000008</v>
      </c>
      <c r="EH74" s="74">
        <f t="shared" si="52"/>
        <v>9548977</v>
      </c>
      <c r="EI74" s="28">
        <v>-259360</v>
      </c>
      <c r="EJ74" s="68">
        <f t="shared" si="53"/>
        <v>-2.4354910849062938E-2</v>
      </c>
      <c r="EK74" s="21">
        <f t="shared" si="54"/>
        <v>-0.46714964629653366</v>
      </c>
      <c r="EN74" s="100"/>
      <c r="EO74" s="87"/>
      <c r="EP74" s="99"/>
      <c r="EQ74" s="87"/>
      <c r="ER74" s="87"/>
      <c r="ES74" s="87"/>
      <c r="ET74" s="87"/>
      <c r="EU74" s="87"/>
      <c r="EV74" s="87"/>
      <c r="EW74" s="87"/>
      <c r="EX74" s="87"/>
      <c r="EY74" s="87"/>
      <c r="EZ74" s="101"/>
      <c r="FA74" s="87"/>
      <c r="FB74" s="87"/>
    </row>
    <row r="75" spans="1:158" x14ac:dyDescent="0.35">
      <c r="A75" s="22">
        <v>35977</v>
      </c>
      <c r="B75" s="43">
        <v>66.832999999999998</v>
      </c>
      <c r="C75" s="40">
        <v>9146.5</v>
      </c>
      <c r="D75" s="40">
        <v>1739.8</v>
      </c>
      <c r="E75" s="40">
        <v>2067.1999999999998</v>
      </c>
      <c r="F75" s="43">
        <v>105.407</v>
      </c>
      <c r="G75" s="40">
        <v>785</v>
      </c>
      <c r="H75" s="40">
        <v>625.44173999999998</v>
      </c>
      <c r="I75" s="40">
        <v>3832.7</v>
      </c>
      <c r="J75" s="40">
        <v>5172.0775200000007</v>
      </c>
      <c r="K75" s="40">
        <v>1335.1</v>
      </c>
      <c r="L75" s="40">
        <v>1724.5792499999998</v>
      </c>
      <c r="M75" s="21">
        <v>205270</v>
      </c>
      <c r="N75" s="21">
        <f>M75/M$51</f>
        <v>1.0645348656301536</v>
      </c>
      <c r="O75" s="21">
        <v>5.5333329999999998</v>
      </c>
      <c r="P75" s="59"/>
      <c r="R75" s="40">
        <f>I76+K76</f>
        <v>5230.3999999999996</v>
      </c>
      <c r="S75" s="40">
        <f>D76+G76</f>
        <v>2619.6000000000004</v>
      </c>
      <c r="T75" s="40">
        <f t="shared" si="65"/>
        <v>7850</v>
      </c>
      <c r="U75" s="21">
        <f t="shared" si="66"/>
        <v>0.66629299363057315</v>
      </c>
      <c r="V75" s="21">
        <f t="shared" si="67"/>
        <v>0.3337070063694268</v>
      </c>
      <c r="W75" s="87">
        <f t="shared" si="87"/>
        <v>0.50084123585194262</v>
      </c>
      <c r="Y75" s="21">
        <f>K76/R75</f>
        <v>0.25911976139492199</v>
      </c>
      <c r="Z75" s="21">
        <f t="shared" si="68"/>
        <v>0.74088023860507801</v>
      </c>
      <c r="AA75" s="21">
        <f t="shared" si="63"/>
        <v>0.25873477136660455</v>
      </c>
      <c r="AB75" s="21">
        <f t="shared" si="63"/>
        <v>0.74126522863339539</v>
      </c>
      <c r="AD75" s="42">
        <f>100*(((L76)-(L75))/L75)</f>
        <v>1.3545042943083223</v>
      </c>
      <c r="AE75" s="42">
        <f>100*((J76-J75)/J75)</f>
        <v>0.60669160271981371</v>
      </c>
      <c r="AG75" s="21">
        <f t="shared" si="69"/>
        <v>0.80017674850301157</v>
      </c>
      <c r="AH75" s="21">
        <f t="shared" si="70"/>
        <v>6186.9507474146321</v>
      </c>
      <c r="AI75" s="42">
        <f t="shared" si="71"/>
        <v>0.84539221557334188</v>
      </c>
      <c r="AJ75" s="43">
        <f t="shared" si="88"/>
        <v>0.40707678417525317</v>
      </c>
      <c r="AK75" s="43">
        <f t="shared" si="72"/>
        <v>9285.630805904877</v>
      </c>
      <c r="AL75" s="60"/>
      <c r="AN75" s="21">
        <f>D76/S75</f>
        <v>0.68499007482058327</v>
      </c>
      <c r="AO75" s="21">
        <f t="shared" si="73"/>
        <v>0.31500992517941673</v>
      </c>
      <c r="AP75" s="21">
        <f t="shared" si="62"/>
        <v>0.68703717936212938</v>
      </c>
      <c r="AQ75" s="21">
        <f t="shared" si="62"/>
        <v>0.31296282063787062</v>
      </c>
      <c r="AS75" s="43">
        <f>100*(((E76)-(E75))/E75)</f>
        <v>2.8202399380805043</v>
      </c>
      <c r="AT75" s="43">
        <f>100*(((H76)-(H75))/H75)</f>
        <v>5.9063103143707627</v>
      </c>
      <c r="AV75" s="21">
        <f t="shared" si="74"/>
        <v>3.7860652277312785</v>
      </c>
      <c r="AW75" s="21">
        <f t="shared" si="75"/>
        <v>2657.1917450105739</v>
      </c>
      <c r="AX75" s="21">
        <f t="shared" si="76"/>
        <v>0.98585282937102303</v>
      </c>
      <c r="AY75" s="21">
        <f t="shared" si="89"/>
        <v>-3.0174667853380584E-2</v>
      </c>
      <c r="AZ75" s="21">
        <f t="shared" si="77"/>
        <v>1.1661484589166951</v>
      </c>
      <c r="BB75" s="21">
        <f>LN(B76/AI75)</f>
        <v>4.3738256281431163</v>
      </c>
      <c r="BD75" s="21">
        <f>100*LN(F76/N76)</f>
        <v>460.60120500633087</v>
      </c>
      <c r="BE75" s="21">
        <f t="shared" si="78"/>
        <v>4.6060120500633088</v>
      </c>
      <c r="BF75" s="21">
        <f>(S75/AI75)/M76</f>
        <v>1.5048053159204563E-2</v>
      </c>
      <c r="BG75" s="21">
        <f>(C76/AI75)/M76</f>
        <v>5.3570632671703304E-2</v>
      </c>
      <c r="BH75" s="40">
        <f t="shared" si="79"/>
        <v>2619.6000000000004</v>
      </c>
      <c r="BI75" s="40">
        <f>C76</f>
        <v>9325.7000000000007</v>
      </c>
      <c r="BK75" s="21">
        <f>LN(AH75/M76)</f>
        <v>-3.5050405317210855</v>
      </c>
      <c r="BL75" s="57">
        <f>LN(AH75/N76)</f>
        <v>8.6645029751171947</v>
      </c>
      <c r="BM75" s="21">
        <f>LN((S75/AI75)/M76)</f>
        <v>-4.1965066543471323</v>
      </c>
      <c r="BN75" s="21">
        <f>LN((C76/AI75)/M76)</f>
        <v>-2.9267542589722746</v>
      </c>
      <c r="BO75" s="44">
        <f>LN((C76/AI75)/N76)</f>
        <v>9.2427892478660052</v>
      </c>
      <c r="BP75" s="21">
        <f t="shared" si="64"/>
        <v>17.343262347053212</v>
      </c>
      <c r="BQ75" s="21">
        <f t="shared" si="80"/>
        <v>0.15370640307955352</v>
      </c>
      <c r="BR75" s="21">
        <f t="shared" si="81"/>
        <v>4.3738256281431163</v>
      </c>
      <c r="BS75" s="61">
        <f t="shared" si="82"/>
        <v>0.40707678417525317</v>
      </c>
      <c r="BT75" s="21">
        <f t="shared" si="83"/>
        <v>-3.0174667853380584E-2</v>
      </c>
      <c r="BU75" s="21">
        <f>O76/4</f>
        <v>1.2150000000000001</v>
      </c>
      <c r="BV75" s="21">
        <f t="shared" si="84"/>
        <v>1.2076781225449367</v>
      </c>
      <c r="BW75" s="21">
        <f>LN(AW75/M76)</f>
        <v>-4.3502130574266866</v>
      </c>
      <c r="BX75" s="21">
        <f>LN(AW75/N76)</f>
        <v>7.8193304494115932</v>
      </c>
      <c r="BY75" s="21">
        <f>LN(AK75/M76)</f>
        <v>-3.0990147569145772</v>
      </c>
      <c r="CA75" s="21">
        <f t="shared" si="90"/>
        <v>0.48132212529292673</v>
      </c>
      <c r="CB75" s="21">
        <f t="shared" si="55"/>
        <v>2.9632312998510102</v>
      </c>
      <c r="CC75" s="21">
        <f t="shared" si="55"/>
        <v>1.2175267593570016</v>
      </c>
      <c r="CD75" s="21">
        <f t="shared" si="85"/>
        <v>17.343262347053212</v>
      </c>
      <c r="CE75" s="21">
        <f t="shared" si="56"/>
        <v>-0.43725145202862525</v>
      </c>
      <c r="CF75" s="21">
        <f t="shared" si="56"/>
        <v>-3.9670910581524055E-2</v>
      </c>
      <c r="CG75" s="61">
        <f t="shared" si="57"/>
        <v>0.40707678417525317</v>
      </c>
      <c r="CH75" s="61">
        <f t="shared" si="57"/>
        <v>-3.0174667853380584E-2</v>
      </c>
      <c r="CI75" s="21">
        <f t="shared" si="86"/>
        <v>1.2076781225449367</v>
      </c>
      <c r="CM75" s="87">
        <f t="shared" si="91"/>
        <v>0.48132212529292673</v>
      </c>
      <c r="CN75" s="87">
        <f t="shared" si="91"/>
        <v>2.9632312998510102</v>
      </c>
      <c r="CO75" s="87">
        <f t="shared" si="91"/>
        <v>1.2175267593570016</v>
      </c>
      <c r="CP75" s="87">
        <f t="shared" si="91"/>
        <v>17.343262347053212</v>
      </c>
      <c r="CQ75" s="87">
        <f t="shared" si="61"/>
        <v>-0.43725145202862525</v>
      </c>
      <c r="CR75" s="87">
        <f t="shared" si="61"/>
        <v>-3.9670910581524055E-2</v>
      </c>
      <c r="CS75" s="88">
        <f t="shared" si="92"/>
        <v>0.40707678417525317</v>
      </c>
      <c r="CT75" s="88">
        <f t="shared" si="92"/>
        <v>-3.0174667853380584E-2</v>
      </c>
      <c r="CU75" s="87">
        <f t="shared" si="92"/>
        <v>1.2076781225449367</v>
      </c>
      <c r="CV75" s="87">
        <f t="shared" si="35"/>
        <v>3.4004827518796077</v>
      </c>
      <c r="CW75" s="21">
        <v>0.64500000000000002</v>
      </c>
      <c r="CX75" s="7">
        <v>2.0992666666700002</v>
      </c>
      <c r="CY75" s="7"/>
      <c r="CZ75" s="110">
        <f t="shared" si="36"/>
        <v>0.12246135721323559</v>
      </c>
      <c r="DA75" s="73">
        <f t="shared" si="37"/>
        <v>2.7940824414975065</v>
      </c>
      <c r="DB75" s="88">
        <f t="shared" si="38"/>
        <v>0.95240530652809086</v>
      </c>
      <c r="DC75" s="88">
        <f t="shared" si="39"/>
        <v>9.8665153121825071</v>
      </c>
      <c r="DD75" s="88">
        <f t="shared" si="40"/>
        <v>8.3021804234598262E-2</v>
      </c>
      <c r="DE75" s="88">
        <f t="shared" si="41"/>
        <v>-0.25502388939952192</v>
      </c>
      <c r="DF75" s="88">
        <f t="shared" si="42"/>
        <v>-0.25844486371300202</v>
      </c>
      <c r="DG75" s="88">
        <f t="shared" si="43"/>
        <v>-0.17542305947841194</v>
      </c>
      <c r="DH75" s="88">
        <f t="shared" si="44"/>
        <v>0.23113874084530817</v>
      </c>
      <c r="DI75" s="88">
        <f t="shared" si="45"/>
        <v>2.71106063726288</v>
      </c>
      <c r="DJ75" s="88">
        <f t="shared" si="46"/>
        <v>6.3684210526315677E-2</v>
      </c>
      <c r="DK75" s="89">
        <v>-2.9219771736548186</v>
      </c>
      <c r="DL75" s="87">
        <f t="shared" si="48"/>
        <v>-2.6903356112983086</v>
      </c>
      <c r="DM75" s="88">
        <f t="shared" si="47"/>
        <v>9.9579699251127973E-2</v>
      </c>
      <c r="DN75" s="88">
        <f t="shared" si="49"/>
        <v>62.770334996756965</v>
      </c>
      <c r="DO75" s="88"/>
      <c r="DP75" s="88"/>
      <c r="DQ75" s="61">
        <v>228851.7</v>
      </c>
      <c r="DR75" s="21">
        <f>LN(DQ75/AI75/M76)</f>
        <v>0.27354590680974683</v>
      </c>
      <c r="DS75" s="61"/>
      <c r="DT75" s="61">
        <v>765000000</v>
      </c>
      <c r="DU75" s="40">
        <v>765000000</v>
      </c>
      <c r="DV75" s="20">
        <f>LN(DT75/AI75/M76)</f>
        <v>8.3881028240997786</v>
      </c>
      <c r="DW75" s="44">
        <f t="shared" si="50"/>
        <v>66.650162500901018</v>
      </c>
      <c r="DX75" s="61"/>
      <c r="DY75" s="40"/>
      <c r="DZ75" s="44"/>
      <c r="EA75" s="61">
        <v>1882000</v>
      </c>
      <c r="EB75" s="87">
        <f t="shared" si="51"/>
        <v>0.19708917510221252</v>
      </c>
      <c r="EF75" s="28">
        <v>9548977</v>
      </c>
      <c r="EG75" s="98">
        <v>11510.005999999999</v>
      </c>
      <c r="EH75" s="74">
        <f t="shared" si="52"/>
        <v>11510006</v>
      </c>
      <c r="EI75" s="28">
        <v>-444856</v>
      </c>
      <c r="EJ75" s="68">
        <f t="shared" si="53"/>
        <v>-4.6586770499080686E-2</v>
      </c>
      <c r="EK75" s="21">
        <f t="shared" si="54"/>
        <v>-2.6903356112983086</v>
      </c>
      <c r="EN75" s="100"/>
      <c r="EO75" s="87"/>
      <c r="EP75" s="99"/>
      <c r="EQ75" s="87"/>
      <c r="ER75" s="87"/>
      <c r="ES75" s="87"/>
      <c r="ET75" s="87"/>
      <c r="EU75" s="87"/>
      <c r="EV75" s="87"/>
      <c r="EW75" s="87"/>
      <c r="EX75" s="87"/>
      <c r="EY75" s="87"/>
      <c r="EZ75" s="101"/>
      <c r="FA75" s="87"/>
      <c r="FB75" s="87"/>
    </row>
    <row r="76" spans="1:158" x14ac:dyDescent="0.35">
      <c r="A76" s="22">
        <v>36069</v>
      </c>
      <c r="B76" s="43">
        <v>67.078999999999994</v>
      </c>
      <c r="C76" s="40">
        <v>9325.7000000000007</v>
      </c>
      <c r="D76" s="40">
        <v>1794.4</v>
      </c>
      <c r="E76" s="40">
        <v>2125.5</v>
      </c>
      <c r="F76" s="43">
        <v>106.88</v>
      </c>
      <c r="G76" s="40">
        <v>825.2</v>
      </c>
      <c r="H76" s="40">
        <v>662.38226999999995</v>
      </c>
      <c r="I76" s="40">
        <v>3875.1</v>
      </c>
      <c r="J76" s="40">
        <v>5203.4560799999999</v>
      </c>
      <c r="K76" s="40">
        <v>1355.3</v>
      </c>
      <c r="L76" s="40">
        <v>1747.93875</v>
      </c>
      <c r="M76" s="21">
        <v>205919</v>
      </c>
      <c r="N76" s="21">
        <f>M76/M$51</f>
        <v>1.0679005943181936</v>
      </c>
      <c r="O76" s="21">
        <v>4.8600000000000003</v>
      </c>
      <c r="P76" s="59"/>
      <c r="R76" s="40">
        <f>I77+K77</f>
        <v>5309</v>
      </c>
      <c r="S76" s="40">
        <f>D77+G77</f>
        <v>2670.5</v>
      </c>
      <c r="T76" s="40">
        <f t="shared" si="65"/>
        <v>7979.5</v>
      </c>
      <c r="U76" s="21">
        <f t="shared" si="66"/>
        <v>0.66532990788896551</v>
      </c>
      <c r="V76" s="21">
        <f t="shared" si="67"/>
        <v>0.33467009211103455</v>
      </c>
      <c r="W76" s="87">
        <f t="shared" si="87"/>
        <v>0.50301375023544925</v>
      </c>
      <c r="Y76" s="21">
        <f>K77/R76</f>
        <v>0.26084008287813149</v>
      </c>
      <c r="Z76" s="21">
        <f t="shared" si="68"/>
        <v>0.73915991712186857</v>
      </c>
      <c r="AA76" s="21">
        <f t="shared" si="63"/>
        <v>0.25997992213652676</v>
      </c>
      <c r="AB76" s="21">
        <f t="shared" si="63"/>
        <v>0.74002007786347335</v>
      </c>
      <c r="AD76" s="42">
        <f>100*(((L77)-(L76))/L76)</f>
        <v>1.8403533876687452</v>
      </c>
      <c r="AE76" s="42">
        <f>100*((J77-J76)/J76)</f>
        <v>0.79850774871919705</v>
      </c>
      <c r="AG76" s="21">
        <f t="shared" si="69"/>
        <v>1.0693666968115807</v>
      </c>
      <c r="AH76" s="21">
        <f t="shared" si="70"/>
        <v>6253.1119382556199</v>
      </c>
      <c r="AI76" s="42">
        <f t="shared" si="71"/>
        <v>0.84901726571058456</v>
      </c>
      <c r="AJ76" s="43">
        <f t="shared" si="88"/>
        <v>0.42788425207126723</v>
      </c>
      <c r="AK76" s="43">
        <f t="shared" si="72"/>
        <v>9398.5132249596372</v>
      </c>
      <c r="AL76" s="60"/>
      <c r="AN76" s="21">
        <f>D77/S76</f>
        <v>0.69297884291331213</v>
      </c>
      <c r="AO76" s="21">
        <f t="shared" si="73"/>
        <v>0.30702115708668787</v>
      </c>
      <c r="AP76" s="21">
        <f t="shared" si="62"/>
        <v>0.6889844588669477</v>
      </c>
      <c r="AQ76" s="21">
        <f t="shared" si="62"/>
        <v>0.3110155411330523</v>
      </c>
      <c r="AS76" s="43">
        <f>100*(((E77)-(E76))/E76)</f>
        <v>2.8510938602681679</v>
      </c>
      <c r="AT76" s="43">
        <f>100*(((H77)-(H76))/H76)</f>
        <v>0.21621955551438293</v>
      </c>
      <c r="AV76" s="21">
        <f t="shared" si="74"/>
        <v>2.0316070025575947</v>
      </c>
      <c r="AW76" s="21">
        <f t="shared" si="75"/>
        <v>2711.1754385735912</v>
      </c>
      <c r="AX76" s="21">
        <f t="shared" si="76"/>
        <v>0.98499712043902576</v>
      </c>
      <c r="AY76" s="21">
        <f t="shared" si="89"/>
        <v>-8.6836543375710423E-2</v>
      </c>
      <c r="AZ76" s="21">
        <f t="shared" si="77"/>
        <v>1.1601614716452591</v>
      </c>
      <c r="BB76" s="21">
        <f>LN(B77/AI76)</f>
        <v>4.3855629811651378</v>
      </c>
      <c r="BD76" s="21">
        <f>100*LN(F77/N77)</f>
        <v>460.23403716647937</v>
      </c>
      <c r="BE76" s="21">
        <f t="shared" si="78"/>
        <v>4.6023403716647939</v>
      </c>
      <c r="BF76" s="21">
        <f>(S76/AI76)/M77</f>
        <v>1.5215830604366402E-2</v>
      </c>
      <c r="BG76" s="21">
        <f>(C77/AI76)/M77</f>
        <v>5.38271759230518E-2</v>
      </c>
      <c r="BH76" s="40">
        <f t="shared" si="79"/>
        <v>2670.5</v>
      </c>
      <c r="BI76" s="40">
        <f>C77</f>
        <v>9447.1</v>
      </c>
      <c r="BK76" s="21">
        <f>LN(AH76/M77)</f>
        <v>-3.49828113316814</v>
      </c>
      <c r="BL76" s="57">
        <f>LN(AH76/N77)</f>
        <v>8.6712623736701389</v>
      </c>
      <c r="BM76" s="21">
        <f>LN((S76/AI76)/M77)</f>
        <v>-4.1854189059719866</v>
      </c>
      <c r="BN76" s="21">
        <f>LN((C77/AI76)/M77)</f>
        <v>-2.9219768106676844</v>
      </c>
      <c r="BO76" s="44">
        <f>LN((C77/AI76)/N77)</f>
        <v>9.247566696170594</v>
      </c>
      <c r="BP76" s="21">
        <f t="shared" si="64"/>
        <v>16.976094507201708</v>
      </c>
      <c r="BQ76" s="21">
        <f t="shared" si="80"/>
        <v>0.14855919512508367</v>
      </c>
      <c r="BR76" s="21">
        <f t="shared" si="81"/>
        <v>4.3855629811651378</v>
      </c>
      <c r="BS76" s="61">
        <f t="shared" si="82"/>
        <v>0.42788425207126723</v>
      </c>
      <c r="BT76" s="21">
        <f t="shared" si="83"/>
        <v>-8.6836543375710423E-2</v>
      </c>
      <c r="BU76" s="21">
        <f>O77/4</f>
        <v>1.18333325</v>
      </c>
      <c r="BV76" s="21">
        <f t="shared" si="84"/>
        <v>1.1763866096654407</v>
      </c>
      <c r="BW76" s="21">
        <f>LN(AW76/M77)</f>
        <v>-4.3339781010970704</v>
      </c>
      <c r="BX76" s="21">
        <f>LN(AW76/N77)</f>
        <v>7.8355654057412094</v>
      </c>
      <c r="BY76" s="21">
        <f>LN(AK76/M77)</f>
        <v>-3.0908088739125708</v>
      </c>
      <c r="CA76" s="21">
        <f t="shared" si="90"/>
        <v>0.67593985529454947</v>
      </c>
      <c r="CB76" s="21">
        <f t="shared" si="55"/>
        <v>1.1087748375145701</v>
      </c>
      <c r="CC76" s="21">
        <f t="shared" si="55"/>
        <v>0.47774483045901484</v>
      </c>
      <c r="CD76" s="21">
        <f t="shared" si="85"/>
        <v>16.976094507201708</v>
      </c>
      <c r="CE76" s="21">
        <f t="shared" si="56"/>
        <v>-0.51472079544698512</v>
      </c>
      <c r="CF76" s="21">
        <f t="shared" si="56"/>
        <v>1.1737353022021502</v>
      </c>
      <c r="CG76" s="61">
        <f t="shared" si="57"/>
        <v>0.42788425207126723</v>
      </c>
      <c r="CH76" s="61">
        <f t="shared" si="57"/>
        <v>-8.6836543375710423E-2</v>
      </c>
      <c r="CI76" s="21">
        <f t="shared" si="86"/>
        <v>1.1763866096654407</v>
      </c>
      <c r="CM76" s="87">
        <f t="shared" si="91"/>
        <v>0.67593985529454947</v>
      </c>
      <c r="CN76" s="87">
        <f t="shared" si="91"/>
        <v>1.1087748375145701</v>
      </c>
      <c r="CO76" s="87">
        <f t="shared" si="91"/>
        <v>0.47774483045901484</v>
      </c>
      <c r="CP76" s="87">
        <f t="shared" si="91"/>
        <v>16.976094507201708</v>
      </c>
      <c r="CQ76" s="87">
        <f t="shared" si="61"/>
        <v>-0.51472079544698512</v>
      </c>
      <c r="CR76" s="87">
        <f t="shared" si="61"/>
        <v>1.1737353022021502</v>
      </c>
      <c r="CS76" s="88">
        <f t="shared" si="92"/>
        <v>0.42788425207126723</v>
      </c>
      <c r="CT76" s="88">
        <f t="shared" si="92"/>
        <v>-8.6836543375710423E-2</v>
      </c>
      <c r="CU76" s="87">
        <f t="shared" si="92"/>
        <v>1.1763866096654407</v>
      </c>
      <c r="CV76" s="87">
        <f t="shared" si="35"/>
        <v>1.6234956329616246</v>
      </c>
      <c r="CW76" s="21">
        <v>0.60499999999999998</v>
      </c>
      <c r="CX76" s="7">
        <v>1.8198666666700001</v>
      </c>
      <c r="CY76" s="7"/>
      <c r="CZ76" s="110">
        <f t="shared" si="36"/>
        <v>0.31707908721485834</v>
      </c>
      <c r="DA76" s="73">
        <f t="shared" si="37"/>
        <v>0.9396259791610666</v>
      </c>
      <c r="DB76" s="88">
        <f t="shared" si="38"/>
        <v>0.21262337763010403</v>
      </c>
      <c r="DC76" s="88">
        <f t="shared" si="39"/>
        <v>9.499347472331003</v>
      </c>
      <c r="DD76" s="88">
        <f t="shared" si="40"/>
        <v>5.5524608162383915E-3</v>
      </c>
      <c r="DE76" s="88">
        <f t="shared" si="41"/>
        <v>0.9583823233841523</v>
      </c>
      <c r="DF76" s="88">
        <f t="shared" si="42"/>
        <v>-0.23763739581698795</v>
      </c>
      <c r="DG76" s="88">
        <f t="shared" si="43"/>
        <v>-0.23208493500074179</v>
      </c>
      <c r="DH76" s="88">
        <f t="shared" si="44"/>
        <v>0.19984722796581222</v>
      </c>
      <c r="DI76" s="88">
        <f t="shared" si="45"/>
        <v>0.93407351834489705</v>
      </c>
      <c r="DJ76" s="88">
        <f t="shared" si="46"/>
        <v>2.3684210526315641E-2</v>
      </c>
      <c r="DK76" s="89">
        <v>3.989216555087022</v>
      </c>
      <c r="DL76" s="87">
        <f t="shared" si="48"/>
        <v>1.7278550305227445</v>
      </c>
      <c r="DM76" s="88">
        <f t="shared" si="47"/>
        <v>-0.17982030074887212</v>
      </c>
      <c r="DN76" s="88">
        <f t="shared" si="49"/>
        <v>-2.497570638344583</v>
      </c>
      <c r="DO76" s="88"/>
      <c r="DP76" s="88"/>
      <c r="DQ76" s="61">
        <v>232797.5</v>
      </c>
      <c r="DR76" s="21">
        <f>LN(DQ76/AI76/M77)</f>
        <v>0.28248435019833146</v>
      </c>
      <c r="DS76" s="61"/>
      <c r="DT76" s="61">
        <v>782000000</v>
      </c>
      <c r="DU76" s="40">
        <v>782000000</v>
      </c>
      <c r="DV76" s="20">
        <f>LN(DT76/AI76/M77)</f>
        <v>8.4019253927577733</v>
      </c>
      <c r="DW76" s="44">
        <f t="shared" si="50"/>
        <v>1.3822568657994694</v>
      </c>
      <c r="DX76" s="61"/>
      <c r="DY76" s="40"/>
      <c r="DZ76" s="44"/>
      <c r="EA76" s="61">
        <v>1917923</v>
      </c>
      <c r="EB76" s="87">
        <f t="shared" si="51"/>
        <v>0.16663092964504103</v>
      </c>
      <c r="EF76" s="28">
        <v>11510006</v>
      </c>
      <c r="EG76" s="98">
        <v>11839.323</v>
      </c>
      <c r="EH76" s="74">
        <f t="shared" si="52"/>
        <v>11839323</v>
      </c>
      <c r="EI76" s="28">
        <v>-27680</v>
      </c>
      <c r="EJ76" s="68">
        <f t="shared" si="53"/>
        <v>-2.4048640808701578E-3</v>
      </c>
      <c r="EK76" s="21">
        <f t="shared" si="54"/>
        <v>1.7278550305227445</v>
      </c>
      <c r="EN76" s="100"/>
      <c r="EO76" s="87"/>
      <c r="EP76" s="99"/>
      <c r="EQ76" s="87"/>
      <c r="ER76" s="87"/>
      <c r="ES76" s="87"/>
      <c r="ET76" s="87"/>
      <c r="EU76" s="87"/>
      <c r="EV76" s="87"/>
      <c r="EW76" s="87"/>
      <c r="EX76" s="87"/>
      <c r="EY76" s="87"/>
      <c r="EZ76" s="101"/>
      <c r="FA76" s="87"/>
      <c r="FB76" s="87"/>
    </row>
    <row r="77" spans="1:158" x14ac:dyDescent="0.35">
      <c r="A77" s="22">
        <v>36161</v>
      </c>
      <c r="B77" s="43">
        <v>68.162000000000006</v>
      </c>
      <c r="C77" s="40">
        <v>9447.1</v>
      </c>
      <c r="D77" s="40">
        <v>1850.6</v>
      </c>
      <c r="E77" s="40">
        <v>2186.1</v>
      </c>
      <c r="F77" s="43">
        <v>106.902</v>
      </c>
      <c r="G77" s="40">
        <v>819.9</v>
      </c>
      <c r="H77" s="40">
        <v>663.81447000000003</v>
      </c>
      <c r="I77" s="40">
        <v>3924.2</v>
      </c>
      <c r="J77" s="40">
        <v>5245.0060800000001</v>
      </c>
      <c r="K77" s="40">
        <v>1384.8</v>
      </c>
      <c r="L77" s="40">
        <v>1780.1069999999997</v>
      </c>
      <c r="M77" s="21">
        <v>206719</v>
      </c>
      <c r="N77" s="21">
        <f>M77/M$51</f>
        <v>1.0720494124236357</v>
      </c>
      <c r="O77" s="21">
        <v>4.733333</v>
      </c>
      <c r="P77" s="59"/>
      <c r="R77" s="40">
        <f>I78+K78</f>
        <v>5398.2000000000007</v>
      </c>
      <c r="S77" s="40">
        <f>D78+G78</f>
        <v>2700.6</v>
      </c>
      <c r="T77" s="40">
        <f t="shared" si="65"/>
        <v>8098.8000000000011</v>
      </c>
      <c r="U77" s="21">
        <f t="shared" si="66"/>
        <v>0.66654319158393838</v>
      </c>
      <c r="V77" s="21">
        <f t="shared" si="67"/>
        <v>0.33345680841606157</v>
      </c>
      <c r="W77" s="87">
        <f t="shared" si="87"/>
        <v>0.50027787040124483</v>
      </c>
      <c r="Y77" s="21">
        <f>K78/R77</f>
        <v>0.26266162795005743</v>
      </c>
      <c r="Z77" s="21">
        <f t="shared" si="68"/>
        <v>0.73733837204994257</v>
      </c>
      <c r="AA77" s="21">
        <f t="shared" si="63"/>
        <v>0.26175085541409449</v>
      </c>
      <c r="AB77" s="21">
        <f t="shared" si="63"/>
        <v>0.73824914458590563</v>
      </c>
      <c r="AD77" s="42">
        <f>100*(((L78)-(L77))/L77)</f>
        <v>0.92981770196961833</v>
      </c>
      <c r="AE77" s="42">
        <f>100*((J78-J77)/J77)</f>
        <v>0.99244575136888269</v>
      </c>
      <c r="AG77" s="21">
        <f t="shared" si="69"/>
        <v>0.97605280586570919</v>
      </c>
      <c r="AH77" s="21">
        <f t="shared" si="70"/>
        <v>6314.1456127828869</v>
      </c>
      <c r="AI77" s="42">
        <f t="shared" si="71"/>
        <v>0.85493752140771528</v>
      </c>
      <c r="AJ77" s="43">
        <f t="shared" si="88"/>
        <v>0.69488692591812562</v>
      </c>
      <c r="AK77" s="43">
        <f t="shared" si="72"/>
        <v>9472.9729333492724</v>
      </c>
      <c r="AL77" s="60"/>
      <c r="AN77" s="21">
        <f>D78/S77</f>
        <v>0.68347774568614383</v>
      </c>
      <c r="AO77" s="21">
        <f t="shared" si="73"/>
        <v>0.31652225431385617</v>
      </c>
      <c r="AP77" s="21">
        <f t="shared" si="62"/>
        <v>0.68822829429972798</v>
      </c>
      <c r="AQ77" s="21">
        <f t="shared" si="62"/>
        <v>0.31177170570027202</v>
      </c>
      <c r="AS77" s="43">
        <f>100*(((E78)-(E77))/E77)</f>
        <v>8.6912767028044971E-2</v>
      </c>
      <c r="AT77" s="43">
        <f>100*(((H78)-(H77))/H77)</f>
        <v>4.7820123595678794</v>
      </c>
      <c r="AV77" s="21">
        <f t="shared" si="74"/>
        <v>1.5507119754268412</v>
      </c>
      <c r="AW77" s="21">
        <f t="shared" si="75"/>
        <v>2753.2179607743833</v>
      </c>
      <c r="AX77" s="21">
        <f t="shared" si="76"/>
        <v>0.98088855966943356</v>
      </c>
      <c r="AY77" s="21">
        <f t="shared" si="89"/>
        <v>-0.41798633490977932</v>
      </c>
      <c r="AZ77" s="21">
        <f t="shared" si="77"/>
        <v>1.1473219213192689</v>
      </c>
      <c r="BB77" s="21">
        <f>LN(B78/AI77)</f>
        <v>4.3809440734679166</v>
      </c>
      <c r="BD77" s="21">
        <f>100*LN(F78/N78)</f>
        <v>460.68523679637786</v>
      </c>
      <c r="BE77" s="21">
        <f t="shared" si="78"/>
        <v>4.6068523679637785</v>
      </c>
      <c r="BF77" s="21">
        <f>(S77/AI77)/M78</f>
        <v>1.5242657263054611E-2</v>
      </c>
      <c r="BG77" s="21">
        <f>(C78/AI77)/M78</f>
        <v>5.3941374310528367E-2</v>
      </c>
      <c r="BH77" s="40">
        <f t="shared" si="79"/>
        <v>2700.6</v>
      </c>
      <c r="BI77" s="40">
        <f>C78</f>
        <v>9557</v>
      </c>
      <c r="BK77" s="21">
        <f>LN(AH77/M78)</f>
        <v>-3.491065788705757</v>
      </c>
      <c r="BL77" s="57">
        <f>LN(AH77/N78)</f>
        <v>8.6784777181325232</v>
      </c>
      <c r="BM77" s="21">
        <f>LN((S77/AI77)/M78)</f>
        <v>-4.183657382829943</v>
      </c>
      <c r="BN77" s="21">
        <f>LN((C78/AI77)/M78)</f>
        <v>-2.9198574830907056</v>
      </c>
      <c r="BO77" s="44">
        <f>LN((C78/AI77)/N78)</f>
        <v>9.2496860237475733</v>
      </c>
      <c r="BP77" s="21">
        <f t="shared" si="64"/>
        <v>17.427294137100205</v>
      </c>
      <c r="BQ77" s="21">
        <f t="shared" si="80"/>
        <v>0.1374304625168046</v>
      </c>
      <c r="BR77" s="21">
        <f t="shared" si="81"/>
        <v>4.3809440734679166</v>
      </c>
      <c r="BS77" s="61">
        <f t="shared" si="82"/>
        <v>0.69488692591812562</v>
      </c>
      <c r="BT77" s="21">
        <f t="shared" si="83"/>
        <v>-0.41798633490977932</v>
      </c>
      <c r="BU77" s="21">
        <f>O78/4</f>
        <v>1.1866667500000001</v>
      </c>
      <c r="BV77" s="21">
        <f t="shared" si="84"/>
        <v>1.1796810703071514</v>
      </c>
      <c r="BW77" s="21">
        <f>LN(AW77/M78)</f>
        <v>-4.3210878453467476</v>
      </c>
      <c r="BX77" s="21">
        <f>LN(AW77/N78)</f>
        <v>7.8484556614915313</v>
      </c>
      <c r="BY77" s="21">
        <f>LN(AK77/M78)</f>
        <v>-3.0854154508195242</v>
      </c>
      <c r="CA77" s="21">
        <f t="shared" si="90"/>
        <v>0.72153444623830332</v>
      </c>
      <c r="CB77" s="21">
        <f t="shared" si="55"/>
        <v>0.17615231420435862</v>
      </c>
      <c r="CC77" s="21">
        <f t="shared" si="55"/>
        <v>0.21193275769788578</v>
      </c>
      <c r="CD77" s="21">
        <f t="shared" si="85"/>
        <v>17.427294137100205</v>
      </c>
      <c r="CE77" s="21">
        <f t="shared" si="56"/>
        <v>-1.1128732608279068</v>
      </c>
      <c r="CF77" s="21">
        <f t="shared" si="56"/>
        <v>-0.46189076972211751</v>
      </c>
      <c r="CG77" s="61">
        <f t="shared" si="57"/>
        <v>0.69488692591812562</v>
      </c>
      <c r="CH77" s="61">
        <f t="shared" si="57"/>
        <v>-0.41798633490977932</v>
      </c>
      <c r="CI77" s="21">
        <f t="shared" si="86"/>
        <v>1.1796810703071514</v>
      </c>
      <c r="CM77" s="87">
        <f t="shared" si="91"/>
        <v>0.72153444623830332</v>
      </c>
      <c r="CN77" s="87">
        <f t="shared" si="91"/>
        <v>0.17615231420435862</v>
      </c>
      <c r="CO77" s="87">
        <f t="shared" si="91"/>
        <v>0.21193275769788578</v>
      </c>
      <c r="CP77" s="87">
        <f t="shared" si="91"/>
        <v>17.427294137100205</v>
      </c>
      <c r="CQ77" s="87">
        <f t="shared" si="61"/>
        <v>-1.1128732608279068</v>
      </c>
      <c r="CR77" s="87">
        <f t="shared" si="61"/>
        <v>-0.46189076972211751</v>
      </c>
      <c r="CS77" s="88">
        <f t="shared" si="92"/>
        <v>0.69488692591812562</v>
      </c>
      <c r="CT77" s="88">
        <f t="shared" si="92"/>
        <v>-0.41798633490977932</v>
      </c>
      <c r="CU77" s="87">
        <f t="shared" si="92"/>
        <v>1.1796810703071514</v>
      </c>
      <c r="CV77" s="87">
        <f t="shared" si="35"/>
        <v>1.2890255750322765</v>
      </c>
      <c r="CW77" s="21">
        <v>0.55000000000000004</v>
      </c>
      <c r="CX77" s="7">
        <v>1.6801333333299999</v>
      </c>
      <c r="CY77" s="7"/>
      <c r="CZ77" s="110">
        <f t="shared" si="36"/>
        <v>0.36267367815861218</v>
      </c>
      <c r="DA77" s="73">
        <f t="shared" si="37"/>
        <v>7.0034558508551281E-3</v>
      </c>
      <c r="DB77" s="88">
        <f t="shared" si="38"/>
        <v>-5.3188695131025032E-2</v>
      </c>
      <c r="DC77" s="88">
        <f t="shared" si="39"/>
        <v>9.9505471022294998</v>
      </c>
      <c r="DD77" s="88">
        <f t="shared" si="40"/>
        <v>-0.59260000456468331</v>
      </c>
      <c r="DE77" s="88">
        <f t="shared" si="41"/>
        <v>-0.67724374854011538</v>
      </c>
      <c r="DF77" s="88">
        <f t="shared" si="42"/>
        <v>2.9365278029870434E-2</v>
      </c>
      <c r="DG77" s="88">
        <f t="shared" si="43"/>
        <v>-0.56323472653481066</v>
      </c>
      <c r="DH77" s="88">
        <f t="shared" si="44"/>
        <v>0.20314168860752291</v>
      </c>
      <c r="DI77" s="88">
        <f t="shared" si="45"/>
        <v>0.59960346041554902</v>
      </c>
      <c r="DJ77" s="88">
        <f t="shared" si="46"/>
        <v>-3.1315789473684297E-2</v>
      </c>
      <c r="DK77" s="89">
        <v>-2.2524850276529982</v>
      </c>
      <c r="DL77" s="87">
        <f t="shared" si="48"/>
        <v>-0.62302294937087033</v>
      </c>
      <c r="DM77" s="88">
        <f t="shared" si="47"/>
        <v>-0.31955363408887227</v>
      </c>
      <c r="DN77" s="88">
        <f t="shared" si="49"/>
        <v>-15.759185515723431</v>
      </c>
      <c r="DO77" s="88"/>
      <c r="DP77" s="88"/>
      <c r="DQ77" s="61">
        <v>230196.5</v>
      </c>
      <c r="DR77" s="21">
        <f>LN(DQ77/AI77/M78)</f>
        <v>0.261801938627163</v>
      </c>
      <c r="DS77" s="61"/>
      <c r="DT77" s="61">
        <v>701000000</v>
      </c>
      <c r="DU77" s="40">
        <v>701000000</v>
      </c>
      <c r="DV77" s="20">
        <f>LN(DT77/AI77/M78)</f>
        <v>8.2831318126419795</v>
      </c>
      <c r="DW77" s="44">
        <f t="shared" si="50"/>
        <v>-11.879358011579377</v>
      </c>
      <c r="DX77" s="61"/>
      <c r="DY77" s="40"/>
      <c r="DZ77" s="44"/>
      <c r="EA77" s="61">
        <v>1967638</v>
      </c>
      <c r="EB77" s="87">
        <f t="shared" si="51"/>
        <v>0.16619514477305838</v>
      </c>
      <c r="EF77" s="28">
        <v>11839323</v>
      </c>
      <c r="EG77" s="98">
        <v>12878.567999999999</v>
      </c>
      <c r="EH77" s="74">
        <f t="shared" si="52"/>
        <v>12878568</v>
      </c>
      <c r="EI77" s="28">
        <v>-306800</v>
      </c>
      <c r="EJ77" s="68">
        <f t="shared" si="53"/>
        <v>-2.5913643879806304E-2</v>
      </c>
      <c r="EK77" s="21">
        <f t="shared" si="54"/>
        <v>-0.62302294937087033</v>
      </c>
      <c r="EN77" s="100"/>
      <c r="EO77" s="87"/>
      <c r="EP77" s="99"/>
      <c r="EQ77" s="87"/>
      <c r="ER77" s="87"/>
      <c r="ES77" s="87"/>
      <c r="ET77" s="87"/>
      <c r="EU77" s="87"/>
      <c r="EV77" s="87"/>
      <c r="EW77" s="87"/>
      <c r="EX77" s="87"/>
      <c r="EY77" s="87"/>
      <c r="EZ77" s="101"/>
      <c r="FA77" s="87"/>
      <c r="FB77" s="87"/>
    </row>
    <row r="78" spans="1:158" x14ac:dyDescent="0.35">
      <c r="A78" s="22">
        <v>36251</v>
      </c>
      <c r="B78" s="43">
        <v>68.320999999999998</v>
      </c>
      <c r="C78" s="40">
        <v>9557</v>
      </c>
      <c r="D78" s="40">
        <v>1845.8</v>
      </c>
      <c r="E78" s="40">
        <v>2188</v>
      </c>
      <c r="F78" s="43">
        <v>107.654</v>
      </c>
      <c r="G78" s="40">
        <v>854.8</v>
      </c>
      <c r="H78" s="40">
        <v>695.55816000000004</v>
      </c>
      <c r="I78" s="40">
        <v>3980.3</v>
      </c>
      <c r="J78" s="40">
        <v>5297.0599199999997</v>
      </c>
      <c r="K78" s="40">
        <v>1417.9</v>
      </c>
      <c r="L78" s="40">
        <v>1796.6587500000001</v>
      </c>
      <c r="M78" s="21">
        <v>207236</v>
      </c>
      <c r="N78" s="21">
        <f>M78/M$51</f>
        <v>1.0747305861242777</v>
      </c>
      <c r="O78" s="21">
        <v>4.7466670000000004</v>
      </c>
      <c r="P78" s="59"/>
      <c r="R78" s="40">
        <f>I79+K79</f>
        <v>5486</v>
      </c>
      <c r="S78" s="40">
        <f>D79+G79</f>
        <v>2762.1000000000004</v>
      </c>
      <c r="T78" s="40">
        <f t="shared" si="65"/>
        <v>8248.1</v>
      </c>
      <c r="U78" s="21">
        <f t="shared" si="66"/>
        <v>0.66512287678374415</v>
      </c>
      <c r="V78" s="21">
        <f t="shared" si="67"/>
        <v>0.3348771232162559</v>
      </c>
      <c r="W78" s="87">
        <f t="shared" si="87"/>
        <v>0.50348158950054689</v>
      </c>
      <c r="Y78" s="21">
        <f>K79/R78</f>
        <v>0.26243164418519871</v>
      </c>
      <c r="Z78" s="21">
        <f t="shared" si="68"/>
        <v>0.73756835581480129</v>
      </c>
      <c r="AA78" s="21">
        <f t="shared" si="63"/>
        <v>0.26254663606762807</v>
      </c>
      <c r="AB78" s="21">
        <f t="shared" si="63"/>
        <v>0.73745336393237193</v>
      </c>
      <c r="AD78" s="42">
        <f>100*(((L79)-(L78))/L78)</f>
        <v>0.46244174081470063</v>
      </c>
      <c r="AE78" s="42">
        <f>100*((J79-J78)/J78)</f>
        <v>1.1081966390140385</v>
      </c>
      <c r="AG78" s="21">
        <f t="shared" si="69"/>
        <v>0.93865586276760871</v>
      </c>
      <c r="AH78" s="21">
        <f t="shared" si="70"/>
        <v>6373.4137107609567</v>
      </c>
      <c r="AI78" s="42">
        <f t="shared" si="71"/>
        <v>0.8607632030441339</v>
      </c>
      <c r="AJ78" s="43">
        <f t="shared" si="88"/>
        <v>0.67910492111003251</v>
      </c>
      <c r="AK78" s="43">
        <f t="shared" si="72"/>
        <v>9582.3101763994619</v>
      </c>
      <c r="AL78" s="60"/>
      <c r="AN78" s="21">
        <f>D79/S78</f>
        <v>0.68458781362007159</v>
      </c>
      <c r="AO78" s="21">
        <f t="shared" si="73"/>
        <v>0.31541218637992841</v>
      </c>
      <c r="AP78" s="21">
        <f t="shared" si="62"/>
        <v>0.68403277965310771</v>
      </c>
      <c r="AQ78" s="21">
        <f t="shared" si="62"/>
        <v>0.31596722034689229</v>
      </c>
      <c r="AS78" s="43">
        <f>100*(((E79)-(E78))/E78)</f>
        <v>2.5045703839122568</v>
      </c>
      <c r="AT78" s="43">
        <f>100*(((H79)-(H78))/H78)</f>
        <v>2.3973408636310123</v>
      </c>
      <c r="AV78" s="21">
        <f t="shared" si="74"/>
        <v>2.4706893704498611</v>
      </c>
      <c r="AW78" s="21">
        <f t="shared" si="75"/>
        <v>2821.2414242765522</v>
      </c>
      <c r="AX78" s="21">
        <f t="shared" si="76"/>
        <v>0.97903709205187306</v>
      </c>
      <c r="AY78" s="21">
        <f t="shared" si="89"/>
        <v>-0.18893249003362755</v>
      </c>
      <c r="AZ78" s="21">
        <f t="shared" si="77"/>
        <v>1.1374058377373213</v>
      </c>
      <c r="BB78" s="21">
        <f>LN(B79/AI78)</f>
        <v>4.3825339590632328</v>
      </c>
      <c r="BD78" s="21">
        <f>100*LN(F79/N79)</f>
        <v>461.05825719616007</v>
      </c>
      <c r="BE78" s="21">
        <f t="shared" si="78"/>
        <v>4.6105825719616007</v>
      </c>
      <c r="BF78" s="21">
        <f>(S78/AI78)/M79</f>
        <v>1.5440154674242668E-2</v>
      </c>
      <c r="BG78" s="21">
        <f>(C79/AI78)/M79</f>
        <v>5.4291812114929595E-2</v>
      </c>
      <c r="BH78" s="40">
        <f t="shared" si="79"/>
        <v>2762.1000000000004</v>
      </c>
      <c r="BI78" s="40">
        <f>C79</f>
        <v>9712.2999999999993</v>
      </c>
      <c r="BK78" s="21">
        <f>LN(AH78/M79)</f>
        <v>-3.4845755841382151</v>
      </c>
      <c r="BL78" s="57">
        <f>LN(AH78/N79)</f>
        <v>8.6849679227000642</v>
      </c>
      <c r="BM78" s="21">
        <f>LN((S78/AI78)/M79)</f>
        <v>-4.1707837166738537</v>
      </c>
      <c r="BN78" s="21">
        <f>LN((C79/AI78)/M79)</f>
        <v>-2.9133818531924711</v>
      </c>
      <c r="BO78" s="44">
        <f>LN((C79/AI78)/N79)</f>
        <v>9.2561616536458082</v>
      </c>
      <c r="BP78" s="21">
        <f t="shared" si="64"/>
        <v>17.800314536882411</v>
      </c>
      <c r="BQ78" s="21">
        <f t="shared" si="80"/>
        <v>0.12875008840536808</v>
      </c>
      <c r="BR78" s="21">
        <f t="shared" si="81"/>
        <v>4.3825339590632328</v>
      </c>
      <c r="BS78" s="61">
        <f t="shared" si="82"/>
        <v>0.67910492111003251</v>
      </c>
      <c r="BT78" s="21">
        <f t="shared" si="83"/>
        <v>-0.18893249003362755</v>
      </c>
      <c r="BU78" s="21">
        <f>O79/4</f>
        <v>1.2733332500000001</v>
      </c>
      <c r="BV78" s="21">
        <f t="shared" si="84"/>
        <v>1.2652945300459988</v>
      </c>
      <c r="BW78" s="21">
        <f>LN(AW78/M79)</f>
        <v>-4.2995338050792213</v>
      </c>
      <c r="BX78" s="21">
        <f>LN(AW78/N79)</f>
        <v>7.8700097017590576</v>
      </c>
      <c r="BY78" s="21">
        <f>LN(AK78/M79)</f>
        <v>-3.0767921058611551</v>
      </c>
      <c r="CA78" s="21">
        <f t="shared" si="90"/>
        <v>0.64902045675419018</v>
      </c>
      <c r="CB78" s="21">
        <f t="shared" si="55"/>
        <v>1.2873666156089314</v>
      </c>
      <c r="CC78" s="21">
        <f t="shared" si="55"/>
        <v>0.64756298982344696</v>
      </c>
      <c r="CD78" s="21">
        <f t="shared" si="85"/>
        <v>17.800314536882411</v>
      </c>
      <c r="CE78" s="21">
        <f t="shared" si="56"/>
        <v>-0.86803741114365174</v>
      </c>
      <c r="CF78" s="21">
        <f t="shared" si="56"/>
        <v>0.15898855953162538</v>
      </c>
      <c r="CG78" s="61">
        <f t="shared" si="57"/>
        <v>0.67910492111003251</v>
      </c>
      <c r="CH78" s="61">
        <f t="shared" si="57"/>
        <v>-0.18893249003362755</v>
      </c>
      <c r="CI78" s="21">
        <f t="shared" si="86"/>
        <v>1.2652945300459988</v>
      </c>
      <c r="CM78" s="87">
        <f t="shared" si="91"/>
        <v>0.64902045675419018</v>
      </c>
      <c r="CN78" s="87">
        <f t="shared" si="91"/>
        <v>1.2873666156089314</v>
      </c>
      <c r="CO78" s="87">
        <f t="shared" si="91"/>
        <v>0.64756298982344696</v>
      </c>
      <c r="CP78" s="87">
        <f t="shared" si="91"/>
        <v>17.800314536882411</v>
      </c>
      <c r="CQ78" s="87">
        <f t="shared" si="61"/>
        <v>-0.86803741114365174</v>
      </c>
      <c r="CR78" s="87">
        <f t="shared" si="61"/>
        <v>0.15898855953162538</v>
      </c>
      <c r="CS78" s="88">
        <f t="shared" si="92"/>
        <v>0.67910492111003251</v>
      </c>
      <c r="CT78" s="88">
        <f t="shared" si="92"/>
        <v>-0.18893249003362755</v>
      </c>
      <c r="CU78" s="87">
        <f t="shared" si="92"/>
        <v>1.2652945300459988</v>
      </c>
      <c r="CV78" s="87">
        <f t="shared" si="35"/>
        <v>2.1554040267526275</v>
      </c>
      <c r="CW78" s="21">
        <v>0.55500000000000005</v>
      </c>
      <c r="CX78" s="7">
        <v>1.93566666667</v>
      </c>
      <c r="CY78" s="7"/>
      <c r="CZ78" s="110">
        <f t="shared" si="36"/>
        <v>0.29015968867449904</v>
      </c>
      <c r="DA78" s="73">
        <f t="shared" si="37"/>
        <v>1.1182177572554279</v>
      </c>
      <c r="DB78" s="88">
        <f t="shared" si="38"/>
        <v>0.38244153699453615</v>
      </c>
      <c r="DC78" s="88">
        <f t="shared" si="39"/>
        <v>10.323567502011706</v>
      </c>
      <c r="DD78" s="88">
        <f t="shared" si="40"/>
        <v>-0.34776415488042822</v>
      </c>
      <c r="DE78" s="88">
        <f t="shared" si="41"/>
        <v>-5.6364419286372508E-2</v>
      </c>
      <c r="DF78" s="88">
        <f t="shared" si="42"/>
        <v>1.3583273221777326E-2</v>
      </c>
      <c r="DG78" s="88">
        <f t="shared" si="43"/>
        <v>-0.33418088165865889</v>
      </c>
      <c r="DH78" s="88">
        <f t="shared" si="44"/>
        <v>0.28875514834637028</v>
      </c>
      <c r="DI78" s="88">
        <f t="shared" si="45"/>
        <v>1.4659819121358999</v>
      </c>
      <c r="DJ78" s="88">
        <f t="shared" si="46"/>
        <v>-2.6315789473684292E-2</v>
      </c>
      <c r="DK78" s="89">
        <v>-0.33597018972702686</v>
      </c>
      <c r="DL78" s="87">
        <f t="shared" si="48"/>
        <v>1.1549590811923827</v>
      </c>
      <c r="DM78" s="88">
        <f t="shared" si="47"/>
        <v>-6.4020300748872216E-2</v>
      </c>
      <c r="DN78" s="88">
        <f t="shared" si="49"/>
        <v>-14.890083091768282</v>
      </c>
      <c r="DO78" s="88"/>
      <c r="DP78" s="88"/>
      <c r="DQ78" s="61">
        <v>203771.5</v>
      </c>
      <c r="DR78" s="21">
        <f>LN(DQ78/AI78/M79)</f>
        <v>0.13022429137273944</v>
      </c>
      <c r="DS78" s="61"/>
      <c r="DT78" s="61">
        <v>634000000</v>
      </c>
      <c r="DU78" s="40">
        <v>634000000</v>
      </c>
      <c r="DV78" s="20">
        <f>LN(DT78/AI78/M79)</f>
        <v>8.1730292567657372</v>
      </c>
      <c r="DW78" s="44">
        <f t="shared" si="50"/>
        <v>-11.010255587624229</v>
      </c>
      <c r="DX78" s="61"/>
      <c r="DY78" s="40"/>
      <c r="DZ78" s="44"/>
      <c r="EA78" s="61">
        <v>2028664</v>
      </c>
      <c r="EB78" s="87">
        <f t="shared" si="51"/>
        <v>0.15752248231325097</v>
      </c>
      <c r="EF78" s="28">
        <v>12878568</v>
      </c>
      <c r="EG78" s="98">
        <v>12341.204</v>
      </c>
      <c r="EH78" s="74">
        <f t="shared" si="52"/>
        <v>12341204</v>
      </c>
      <c r="EI78" s="28">
        <v>-104752</v>
      </c>
      <c r="EJ78" s="68">
        <f t="shared" si="53"/>
        <v>-8.1338235741737746E-3</v>
      </c>
      <c r="EK78" s="21">
        <f t="shared" si="54"/>
        <v>1.1549590811923827</v>
      </c>
      <c r="EN78" s="100"/>
      <c r="EO78" s="87"/>
      <c r="EP78" s="99"/>
      <c r="EQ78" s="87"/>
      <c r="ER78" s="87"/>
      <c r="ES78" s="87"/>
      <c r="ET78" s="87"/>
      <c r="EU78" s="87"/>
      <c r="EV78" s="87"/>
      <c r="EW78" s="87"/>
      <c r="EX78" s="87"/>
      <c r="EY78" s="87"/>
      <c r="EZ78" s="101"/>
      <c r="FA78" s="87"/>
      <c r="FB78" s="87"/>
    </row>
    <row r="79" spans="1:158" x14ac:dyDescent="0.35">
      <c r="A79" s="22">
        <v>36342</v>
      </c>
      <c r="B79" s="43">
        <v>68.896000000000001</v>
      </c>
      <c r="C79" s="40">
        <v>9712.2999999999993</v>
      </c>
      <c r="D79" s="40">
        <v>1890.9</v>
      </c>
      <c r="E79" s="40">
        <v>2242.8000000000002</v>
      </c>
      <c r="F79" s="43">
        <v>108.36499999999999</v>
      </c>
      <c r="G79" s="40">
        <v>871.2</v>
      </c>
      <c r="H79" s="40">
        <v>712.23306000000002</v>
      </c>
      <c r="I79" s="40">
        <v>4046.3</v>
      </c>
      <c r="J79" s="40">
        <v>5355.7617599999994</v>
      </c>
      <c r="K79" s="40">
        <v>1439.7</v>
      </c>
      <c r="L79" s="40">
        <v>1804.9672499999997</v>
      </c>
      <c r="M79" s="21">
        <v>207828</v>
      </c>
      <c r="N79" s="21">
        <f>M79/M$51</f>
        <v>1.0778007115223052</v>
      </c>
      <c r="O79" s="21">
        <v>5.0933330000000003</v>
      </c>
      <c r="P79" s="59"/>
      <c r="R79" s="40">
        <f>I80+K80</f>
        <v>5612.6</v>
      </c>
      <c r="S79" s="40">
        <f>D80+G80</f>
        <v>2825.7</v>
      </c>
      <c r="T79" s="40">
        <f t="shared" si="65"/>
        <v>8438.2999999999993</v>
      </c>
      <c r="U79" s="21">
        <f t="shared" si="66"/>
        <v>0.66513397248260919</v>
      </c>
      <c r="V79" s="21">
        <f t="shared" si="67"/>
        <v>0.33486602751739097</v>
      </c>
      <c r="W79" s="87">
        <f t="shared" si="87"/>
        <v>0.50345650857000313</v>
      </c>
      <c r="Y79" s="21">
        <f>K80/R79</f>
        <v>0.26410219862452339</v>
      </c>
      <c r="Z79" s="21">
        <f t="shared" si="68"/>
        <v>0.73589780137547667</v>
      </c>
      <c r="AA79" s="21">
        <f t="shared" si="63"/>
        <v>0.26326692140486108</v>
      </c>
      <c r="AB79" s="21">
        <f t="shared" si="63"/>
        <v>0.73673307859513892</v>
      </c>
      <c r="AD79" s="42">
        <f>100*(((L80)-(L79))/L79)</f>
        <v>2.0364635424825797</v>
      </c>
      <c r="AE79" s="42">
        <f>100*((J80-J79)/J79)</f>
        <v>1.3306521685161914</v>
      </c>
      <c r="AG79" s="21">
        <f t="shared" si="69"/>
        <v>1.5164689560328575</v>
      </c>
      <c r="AH79" s="21">
        <f t="shared" si="70"/>
        <v>6470.0645511241883</v>
      </c>
      <c r="AI79" s="42">
        <f t="shared" si="71"/>
        <v>0.8674720253022512</v>
      </c>
      <c r="AJ79" s="43">
        <f t="shared" si="88"/>
        <v>0.77638227099954271</v>
      </c>
      <c r="AK79" s="43">
        <f t="shared" si="72"/>
        <v>9727.460660255716</v>
      </c>
      <c r="AL79" s="60"/>
      <c r="AN79" s="21">
        <f>D80/S79</f>
        <v>0.68988215309480849</v>
      </c>
      <c r="AO79" s="21">
        <f t="shared" si="73"/>
        <v>0.31011784690519151</v>
      </c>
      <c r="AP79" s="21">
        <f t="shared" si="62"/>
        <v>0.68723498335744004</v>
      </c>
      <c r="AQ79" s="21">
        <f t="shared" si="62"/>
        <v>0.31276501664255996</v>
      </c>
      <c r="AS79" s="43">
        <f>100*(((E80)-(E79))/E79)</f>
        <v>2.9338327091135956</v>
      </c>
      <c r="AT79" s="43">
        <f>100*(((H80)-(H79))/H79)</f>
        <v>1.1978972163971053</v>
      </c>
      <c r="AV79" s="21">
        <f t="shared" si="74"/>
        <v>2.3908928158437122</v>
      </c>
      <c r="AW79" s="21">
        <f t="shared" si="75"/>
        <v>2888.6942828071869</v>
      </c>
      <c r="AX79" s="21">
        <f t="shared" si="76"/>
        <v>0.97819281770933186</v>
      </c>
      <c r="AY79" s="21">
        <f t="shared" si="89"/>
        <v>-8.6272378190846086E-2</v>
      </c>
      <c r="AZ79" s="21">
        <f t="shared" si="77"/>
        <v>1.1276361533024681</v>
      </c>
      <c r="BB79" s="21">
        <f>LN(B80/AI79)</f>
        <v>4.3954415563809439</v>
      </c>
      <c r="BD79" s="21">
        <f>100*LN(F80/N80)</f>
        <v>461.08168637415321</v>
      </c>
      <c r="BE79" s="21">
        <f t="shared" si="78"/>
        <v>4.6108168637415323</v>
      </c>
      <c r="BF79" s="21">
        <f>(S79/AI79)/M80</f>
        <v>1.5624276843347076E-2</v>
      </c>
      <c r="BG79" s="21">
        <f>(C80/AI79)/M80</f>
        <v>5.4884854858883614E-2</v>
      </c>
      <c r="BH79" s="40">
        <f t="shared" si="79"/>
        <v>2825.7</v>
      </c>
      <c r="BI79" s="40">
        <f>C80</f>
        <v>9926.1</v>
      </c>
      <c r="BK79" s="21">
        <f>LN(AH79/M80)</f>
        <v>-3.472671417689666</v>
      </c>
      <c r="BL79" s="57">
        <f>LN(AH79/N80)</f>
        <v>8.6968720891486129</v>
      </c>
      <c r="BM79" s="21">
        <f>LN((S79/AI79)/M80)</f>
        <v>-4.1589293664565048</v>
      </c>
      <c r="BN79" s="21">
        <f>LN((C80/AI79)/M80)</f>
        <v>-2.9025178363050652</v>
      </c>
      <c r="BO79" s="44">
        <f>LN((C80/AI79)/N80)</f>
        <v>9.2670256705332132</v>
      </c>
      <c r="BP79" s="21">
        <f t="shared" si="64"/>
        <v>17.823743714875548</v>
      </c>
      <c r="BQ79" s="21">
        <f t="shared" si="80"/>
        <v>0.12012354191346415</v>
      </c>
      <c r="BR79" s="21">
        <f t="shared" si="81"/>
        <v>4.3954415563809439</v>
      </c>
      <c r="BS79" s="61">
        <f t="shared" si="82"/>
        <v>0.77638227099954271</v>
      </c>
      <c r="BT79" s="21">
        <f t="shared" si="83"/>
        <v>-8.6272378190846086E-2</v>
      </c>
      <c r="BU79" s="21">
        <f>O80/4</f>
        <v>1.32666675</v>
      </c>
      <c r="BV79" s="21">
        <f t="shared" si="84"/>
        <v>1.317943593453655</v>
      </c>
      <c r="BW79" s="21">
        <f>LN(AW79/M80)</f>
        <v>-4.2790529083699695</v>
      </c>
      <c r="BX79" s="21">
        <f>LN(AW79/N80)</f>
        <v>7.8904905984683102</v>
      </c>
      <c r="BY79" s="21">
        <f>LN(AK79/M80)</f>
        <v>-3.0649046214524267</v>
      </c>
      <c r="CA79" s="21">
        <f t="shared" si="90"/>
        <v>1.1904166448549081</v>
      </c>
      <c r="CB79" s="21">
        <f t="shared" si="55"/>
        <v>1.185435021734893</v>
      </c>
      <c r="CC79" s="21">
        <f t="shared" si="55"/>
        <v>1.0864016887405903</v>
      </c>
      <c r="CD79" s="21">
        <f t="shared" si="85"/>
        <v>17.823743714875548</v>
      </c>
      <c r="CE79" s="21">
        <f t="shared" si="56"/>
        <v>-0.86265464919039325</v>
      </c>
      <c r="CF79" s="21">
        <f t="shared" si="56"/>
        <v>1.2907597317711073</v>
      </c>
      <c r="CG79" s="61">
        <f t="shared" si="57"/>
        <v>0.77638227099954271</v>
      </c>
      <c r="CH79" s="61">
        <f t="shared" si="57"/>
        <v>-8.6272378190846086E-2</v>
      </c>
      <c r="CI79" s="21">
        <f t="shared" si="86"/>
        <v>1.317943593453655</v>
      </c>
      <c r="CM79" s="87">
        <f t="shared" si="91"/>
        <v>1.1904166448549081</v>
      </c>
      <c r="CN79" s="87">
        <f t="shared" si="91"/>
        <v>1.185435021734893</v>
      </c>
      <c r="CO79" s="87">
        <f t="shared" si="91"/>
        <v>1.0864016887405903</v>
      </c>
      <c r="CP79" s="87">
        <f t="shared" si="91"/>
        <v>17.823743714875548</v>
      </c>
      <c r="CQ79" s="87">
        <f t="shared" si="61"/>
        <v>-0.86265464919039325</v>
      </c>
      <c r="CR79" s="87">
        <f t="shared" si="61"/>
        <v>1.2907597317711073</v>
      </c>
      <c r="CS79" s="88">
        <f t="shared" si="92"/>
        <v>0.77638227099954271</v>
      </c>
      <c r="CT79" s="88">
        <f t="shared" si="92"/>
        <v>-8.6272378190846086E-2</v>
      </c>
      <c r="CU79" s="87">
        <f t="shared" si="92"/>
        <v>1.317943593453655</v>
      </c>
      <c r="CV79" s="87">
        <f t="shared" si="35"/>
        <v>2.0480896709251795</v>
      </c>
      <c r="CW79" s="21">
        <v>0.52500000000000002</v>
      </c>
      <c r="CX79" s="7">
        <v>2.01993333333</v>
      </c>
      <c r="CY79" s="7"/>
      <c r="CZ79" s="110">
        <f t="shared" si="36"/>
        <v>0.83155587677521692</v>
      </c>
      <c r="DA79" s="73">
        <f t="shared" si="37"/>
        <v>1.0162861633813896</v>
      </c>
      <c r="DB79" s="88">
        <f t="shared" si="38"/>
        <v>0.82128023591167953</v>
      </c>
      <c r="DC79" s="88">
        <f t="shared" si="39"/>
        <v>10.346996680004843</v>
      </c>
      <c r="DD79" s="88">
        <f t="shared" si="40"/>
        <v>-0.34238139292716974</v>
      </c>
      <c r="DE79" s="88">
        <f t="shared" si="41"/>
        <v>1.0754067529531093</v>
      </c>
      <c r="DF79" s="88">
        <f t="shared" si="42"/>
        <v>0.11086062311128753</v>
      </c>
      <c r="DG79" s="88">
        <f t="shared" si="43"/>
        <v>-0.23152076981587744</v>
      </c>
      <c r="DH79" s="88">
        <f t="shared" si="44"/>
        <v>0.34140421175402647</v>
      </c>
      <c r="DI79" s="88">
        <f t="shared" si="45"/>
        <v>1.3586675563084518</v>
      </c>
      <c r="DJ79" s="88">
        <f t="shared" si="46"/>
        <v>-5.6315789473684319E-2</v>
      </c>
      <c r="DK79" s="89">
        <v>5.1878272306243502</v>
      </c>
      <c r="DL79" s="87">
        <f t="shared" si="48"/>
        <v>1.9501908594604327</v>
      </c>
      <c r="DM79" s="88">
        <f t="shared" si="47"/>
        <v>2.0246365911127828E-2</v>
      </c>
      <c r="DN79" s="88">
        <f t="shared" si="49"/>
        <v>15.881740904339701</v>
      </c>
      <c r="DO79" s="88"/>
      <c r="DP79" s="88"/>
      <c r="DQ79" s="61">
        <v>208958.1</v>
      </c>
      <c r="DR79" s="21">
        <f>LN(DQ79/AI79/M80)</f>
        <v>0.14444826542616795</v>
      </c>
      <c r="DS79" s="61"/>
      <c r="DT79" s="61">
        <v>781000000</v>
      </c>
      <c r="DU79" s="40">
        <v>780000000</v>
      </c>
      <c r="DV79" s="20">
        <f>LN(DT79/AI79/M80)</f>
        <v>8.3706449408505748</v>
      </c>
      <c r="DW79" s="44">
        <f t="shared" si="50"/>
        <v>19.761568408483754</v>
      </c>
      <c r="DX79" s="61"/>
      <c r="DY79" s="40"/>
      <c r="DZ79" s="44"/>
      <c r="EA79" s="61">
        <v>2098647</v>
      </c>
      <c r="EB79" s="87">
        <f t="shared" si="51"/>
        <v>0.1700520467857107</v>
      </c>
      <c r="EF79" s="28">
        <v>12341204</v>
      </c>
      <c r="EG79" s="98">
        <v>15163.21</v>
      </c>
      <c r="EH79" s="74">
        <f t="shared" si="52"/>
        <v>15163210</v>
      </c>
      <c r="EI79" s="28">
        <v>-2240</v>
      </c>
      <c r="EJ79" s="68">
        <f t="shared" si="53"/>
        <v>-1.8150579149327732E-4</v>
      </c>
      <c r="EK79" s="21">
        <f t="shared" si="54"/>
        <v>1.9501908594604327</v>
      </c>
      <c r="EN79" s="100"/>
      <c r="EO79" s="87"/>
      <c r="EP79" s="99"/>
      <c r="EQ79" s="87"/>
      <c r="ER79" s="87"/>
      <c r="ES79" s="87"/>
      <c r="ET79" s="87"/>
      <c r="EU79" s="87"/>
      <c r="EV79" s="87"/>
      <c r="EW79" s="87"/>
      <c r="EX79" s="87"/>
      <c r="EY79" s="87"/>
      <c r="EZ79" s="101"/>
      <c r="FA79" s="87"/>
      <c r="FB79" s="87"/>
    </row>
    <row r="80" spans="1:158" x14ac:dyDescent="0.35">
      <c r="A80" s="22">
        <v>36434</v>
      </c>
      <c r="B80" s="43">
        <v>70.334999999999994</v>
      </c>
      <c r="C80" s="40">
        <v>9926.1</v>
      </c>
      <c r="D80" s="40">
        <v>1949.4</v>
      </c>
      <c r="E80" s="40">
        <v>2308.6</v>
      </c>
      <c r="F80" s="43">
        <v>108.732</v>
      </c>
      <c r="G80" s="40">
        <v>876.3</v>
      </c>
      <c r="H80" s="40">
        <v>720.76487999999995</v>
      </c>
      <c r="I80" s="40">
        <v>4130.3</v>
      </c>
      <c r="J80" s="40">
        <v>5427.0283200000003</v>
      </c>
      <c r="K80" s="40">
        <v>1482.3</v>
      </c>
      <c r="L80" s="40">
        <v>1841.7247500000001</v>
      </c>
      <c r="M80" s="21">
        <v>208483</v>
      </c>
      <c r="N80" s="21">
        <f>M80/M$51</f>
        <v>1.0811975563461358</v>
      </c>
      <c r="O80" s="21">
        <v>5.306667</v>
      </c>
      <c r="P80" s="59"/>
      <c r="R80" s="40">
        <f>I81+K81</f>
        <v>5721.8</v>
      </c>
      <c r="S80" s="40">
        <f>D81+G81</f>
        <v>2866.8</v>
      </c>
      <c r="T80" s="40">
        <f t="shared" si="65"/>
        <v>8588.6</v>
      </c>
      <c r="U80" s="21">
        <f t="shared" si="66"/>
        <v>0.66620869524718818</v>
      </c>
      <c r="V80" s="21">
        <f t="shared" si="67"/>
        <v>0.33379130475281188</v>
      </c>
      <c r="W80" s="87">
        <f t="shared" si="87"/>
        <v>0.50103114404558002</v>
      </c>
      <c r="Y80" s="21">
        <f>K81/R80</f>
        <v>0.26072215037226049</v>
      </c>
      <c r="Z80" s="21">
        <f t="shared" si="68"/>
        <v>0.73927784962773946</v>
      </c>
      <c r="AA80" s="21">
        <f t="shared" si="63"/>
        <v>0.26241217449839194</v>
      </c>
      <c r="AB80" s="21">
        <f t="shared" si="63"/>
        <v>0.73758782550160806</v>
      </c>
      <c r="AD80" s="42">
        <f>100*(((L81)-(L80))/L80)</f>
        <v>-0.87627100629450849</v>
      </c>
      <c r="AE80" s="42">
        <f>100*((J81-J80)/J80)</f>
        <v>1.5348996741553556</v>
      </c>
      <c r="AG80" s="21">
        <f t="shared" si="69"/>
        <v>0.90217913281173934</v>
      </c>
      <c r="AH80" s="21">
        <f t="shared" si="70"/>
        <v>6528.4361233838808</v>
      </c>
      <c r="AI80" s="42">
        <f t="shared" si="71"/>
        <v>0.8764426720061439</v>
      </c>
      <c r="AJ80" s="43">
        <f t="shared" si="88"/>
        <v>1.0288032827991485</v>
      </c>
      <c r="AK80" s="43">
        <f t="shared" si="72"/>
        <v>9799.3859431113979</v>
      </c>
      <c r="AL80" s="60"/>
      <c r="AN80" s="21">
        <f>D81/S80</f>
        <v>0.67877075484861171</v>
      </c>
      <c r="AO80" s="21">
        <f t="shared" si="73"/>
        <v>0.32122924515138829</v>
      </c>
      <c r="AP80" s="21">
        <f t="shared" si="62"/>
        <v>0.6843264539717101</v>
      </c>
      <c r="AQ80" s="21">
        <f t="shared" si="62"/>
        <v>0.3156735460282899</v>
      </c>
      <c r="AS80" s="43">
        <f>100*(((E81)-(E80))/E80)</f>
        <v>-0.90097894828033132</v>
      </c>
      <c r="AT80" s="43">
        <f>100*(((H81)-(H80))/H80)</f>
        <v>5.5807880095378746</v>
      </c>
      <c r="AV80" s="21">
        <f t="shared" si="74"/>
        <v>1.1451434118231427</v>
      </c>
      <c r="AW80" s="21">
        <f t="shared" si="75"/>
        <v>2921.7739750744654</v>
      </c>
      <c r="AX80" s="21">
        <f t="shared" si="76"/>
        <v>0.98118472696948977</v>
      </c>
      <c r="AY80" s="21">
        <f t="shared" si="89"/>
        <v>0.30539408738589657</v>
      </c>
      <c r="AZ80" s="21">
        <f t="shared" si="77"/>
        <v>1.1195081644342981</v>
      </c>
      <c r="BB80" s="21">
        <f>LN(B81/AI80)</f>
        <v>4.4218501511679609</v>
      </c>
      <c r="BD80" s="21">
        <f>100*LN(F81/N81)</f>
        <v>460.07302580853366</v>
      </c>
      <c r="BE80" s="21">
        <f t="shared" si="78"/>
        <v>4.6007302580853366</v>
      </c>
      <c r="BF80" s="21">
        <f>(S80/AI80)/M81</f>
        <v>1.5472067639787699E-2</v>
      </c>
      <c r="BG80" s="21">
        <f>(C81/AI80)/M81</f>
        <v>5.4137125190006415E-2</v>
      </c>
      <c r="BH80" s="40">
        <f t="shared" si="79"/>
        <v>2866.8</v>
      </c>
      <c r="BI80" s="40">
        <f>C81</f>
        <v>10031</v>
      </c>
      <c r="BK80" s="21">
        <f>LN(AH80/M81)</f>
        <v>-3.4776319524603947</v>
      </c>
      <c r="BL80" s="57">
        <f>LN(AH80/N81)</f>
        <v>8.6919115543778851</v>
      </c>
      <c r="BM80" s="21">
        <f>LN((S80/AI80)/M81)</f>
        <v>-4.1687189685261208</v>
      </c>
      <c r="BN80" s="21">
        <f>LN((C81/AI80)/M81)</f>
        <v>-2.9162350957623997</v>
      </c>
      <c r="BO80" s="44">
        <f>LN((C81/AI80)/N81)</f>
        <v>9.2533084110758796</v>
      </c>
      <c r="BP80" s="21">
        <f t="shared" si="64"/>
        <v>16.815083149255997</v>
      </c>
      <c r="BQ80" s="21">
        <f t="shared" si="80"/>
        <v>0.11288944995933164</v>
      </c>
      <c r="BR80" s="21">
        <f t="shared" si="81"/>
        <v>4.4218501511679609</v>
      </c>
      <c r="BS80" s="61">
        <f t="shared" si="82"/>
        <v>1.0288032827991485</v>
      </c>
      <c r="BT80" s="21">
        <f t="shared" si="83"/>
        <v>0.30539408738589657</v>
      </c>
      <c r="BU80" s="21">
        <f>O81/4</f>
        <v>1.41916675</v>
      </c>
      <c r="BV80" s="21">
        <f t="shared" si="84"/>
        <v>1.4091908509890485</v>
      </c>
      <c r="BW80" s="21">
        <f>LN(AW80/M81)</f>
        <v>-4.2816084184854519</v>
      </c>
      <c r="BX80" s="21">
        <f>LN(AW80/N81)</f>
        <v>7.887935088352827</v>
      </c>
      <c r="BY80" s="21">
        <f>LN(AK80/M81)</f>
        <v>-3.0714796511598474</v>
      </c>
      <c r="CA80" s="21">
        <f t="shared" si="90"/>
        <v>-0.4960534770728664</v>
      </c>
      <c r="CB80" s="21">
        <f t="shared" si="55"/>
        <v>-0.9789602069615988</v>
      </c>
      <c r="CC80" s="21">
        <f t="shared" si="55"/>
        <v>-1.3717259457334485</v>
      </c>
      <c r="CD80" s="21">
        <f t="shared" si="85"/>
        <v>16.815083149255997</v>
      </c>
      <c r="CE80" s="21">
        <f t="shared" si="56"/>
        <v>-0.72340919541325066</v>
      </c>
      <c r="CF80" s="21">
        <f t="shared" si="56"/>
        <v>2.6408594787016959</v>
      </c>
      <c r="CG80" s="61">
        <f t="shared" si="57"/>
        <v>1.0288032827991485</v>
      </c>
      <c r="CH80" s="61">
        <f t="shared" si="57"/>
        <v>0.30539408738589657</v>
      </c>
      <c r="CI80" s="21">
        <f t="shared" si="86"/>
        <v>1.4091908509890485</v>
      </c>
      <c r="CM80" s="87">
        <f t="shared" si="91"/>
        <v>-0.4960534770728664</v>
      </c>
      <c r="CN80" s="87">
        <f t="shared" si="91"/>
        <v>-0.9789602069615988</v>
      </c>
      <c r="CO80" s="87">
        <f t="shared" si="91"/>
        <v>-1.3717259457334485</v>
      </c>
      <c r="CP80" s="87">
        <f t="shared" si="91"/>
        <v>16.815083149255997</v>
      </c>
      <c r="CQ80" s="87">
        <f t="shared" ref="CQ80:CR111" si="93">100*(BQ80-BQ79)</f>
        <v>-0.72340919541325066</v>
      </c>
      <c r="CR80" s="87">
        <f t="shared" si="93"/>
        <v>2.6408594787016959</v>
      </c>
      <c r="CS80" s="88">
        <f t="shared" si="92"/>
        <v>1.0288032827991485</v>
      </c>
      <c r="CT80" s="88">
        <f t="shared" si="92"/>
        <v>0.30539408738589657</v>
      </c>
      <c r="CU80" s="87">
        <f t="shared" si="92"/>
        <v>1.4091908509890485</v>
      </c>
      <c r="CV80" s="87">
        <f t="shared" ref="CV80:CV143" si="94">100*(BW80-BW79)</f>
        <v>-0.25555101154823845</v>
      </c>
      <c r="CW80" s="21">
        <v>0.46250000000000002</v>
      </c>
      <c r="CX80" s="7">
        <v>2.1985999999999999</v>
      </c>
      <c r="CY80" s="7"/>
      <c r="CZ80" s="110">
        <f t="shared" ref="CZ80:CZ143" si="95">CM80-$CM$151</f>
        <v>-0.85491424515255754</v>
      </c>
      <c r="DA80" s="73">
        <f t="shared" ref="DA80:DA143" si="96">CN80-$CN$151</f>
        <v>-1.1481090653151023</v>
      </c>
      <c r="DB80" s="88">
        <f t="shared" ref="DB80:DB143" si="97">CO80-$CO$151</f>
        <v>-1.6368473985623593</v>
      </c>
      <c r="DC80" s="88">
        <f t="shared" ref="DC80:DC143" si="98">CP80-$CP$151</f>
        <v>9.3383361143852923</v>
      </c>
      <c r="DD80" s="88">
        <f t="shared" ref="DD80:DD143" si="99">CQ80-$CQ$151</f>
        <v>-0.20313593915002714</v>
      </c>
      <c r="DE80" s="88">
        <f t="shared" ref="DE80:DE143" si="100">CR80-$CR$151</f>
        <v>2.4255064998836979</v>
      </c>
      <c r="DF80" s="88">
        <f t="shared" ref="DF80:DF143" si="101">CS80-$CS$151</f>
        <v>0.36328163491089327</v>
      </c>
      <c r="DG80" s="88">
        <f t="shared" ref="DG80:DG143" si="102">CT80-$CT$151</f>
        <v>0.16014569576086521</v>
      </c>
      <c r="DH80" s="88">
        <f t="shared" ref="DH80:DH143" si="103">CU80-$CU$151</f>
        <v>0.43265146928942</v>
      </c>
      <c r="DI80" s="88">
        <f t="shared" ref="DI80:DI143" si="104">CV80-$CV$151</f>
        <v>-0.94497312616496598</v>
      </c>
      <c r="DJ80" s="88">
        <f t="shared" ref="DJ80:DJ143" si="105">CW80-$CW$151</f>
        <v>-0.11881578947368432</v>
      </c>
      <c r="DK80" s="89">
        <v>-0.88103980271341076</v>
      </c>
      <c r="DL80" s="87">
        <f t="shared" si="48"/>
        <v>2.6817523852364968</v>
      </c>
      <c r="DM80" s="88">
        <f t="shared" ref="DM80:DM143" si="106">CX80-$CX$151</f>
        <v>0.19891303258112769</v>
      </c>
      <c r="DN80" s="88">
        <f t="shared" si="49"/>
        <v>-4.2748651783411153</v>
      </c>
      <c r="DO80" s="88"/>
      <c r="DP80" s="88"/>
      <c r="DQ80" s="61">
        <v>218815.1</v>
      </c>
      <c r="DR80" s="21">
        <f>LN(DQ80/AI80/M81)</f>
        <v>0.16631168729988</v>
      </c>
      <c r="DS80" s="61"/>
      <c r="DT80" s="61">
        <v>797000000</v>
      </c>
      <c r="DU80" s="40">
        <v>796000000</v>
      </c>
      <c r="DV80" s="20">
        <f>LN(DT80/AI80/M81)</f>
        <v>8.3666945641086041</v>
      </c>
      <c r="DW80" s="44">
        <f t="shared" si="50"/>
        <v>-0.39503767419706293</v>
      </c>
      <c r="DX80" s="61"/>
      <c r="DY80" s="40"/>
      <c r="DZ80" s="44"/>
      <c r="EA80" s="61">
        <v>2124589</v>
      </c>
      <c r="EB80" s="87">
        <f t="shared" si="51"/>
        <v>0.1401147250483242</v>
      </c>
      <c r="EF80" s="28">
        <v>15163210</v>
      </c>
      <c r="EG80" s="98">
        <v>16116.67</v>
      </c>
      <c r="EH80" s="74">
        <f t="shared" si="52"/>
        <v>16116670</v>
      </c>
      <c r="EI80" s="28">
        <v>108176</v>
      </c>
      <c r="EJ80" s="68">
        <f t="shared" si="53"/>
        <v>7.1341094662673672E-3</v>
      </c>
      <c r="EK80" s="21">
        <f t="shared" si="54"/>
        <v>2.6817523852364968</v>
      </c>
      <c r="EN80" s="100"/>
      <c r="EO80" s="87"/>
      <c r="EP80" s="99"/>
      <c r="EQ80" s="87"/>
      <c r="ER80" s="87"/>
      <c r="ES80" s="87"/>
      <c r="ET80" s="87"/>
      <c r="EU80" s="87"/>
      <c r="EV80" s="87"/>
      <c r="EW80" s="87"/>
      <c r="EX80" s="87"/>
      <c r="EY80" s="87"/>
      <c r="EZ80" s="101"/>
      <c r="FA80" s="87"/>
      <c r="FB80" s="87"/>
    </row>
    <row r="81" spans="1:158" x14ac:dyDescent="0.35">
      <c r="A81" s="22">
        <v>36526</v>
      </c>
      <c r="B81" s="43">
        <v>72.963999999999999</v>
      </c>
      <c r="C81" s="40">
        <v>10031</v>
      </c>
      <c r="D81" s="40">
        <v>1945.9</v>
      </c>
      <c r="E81" s="40">
        <v>2287.8000000000002</v>
      </c>
      <c r="F81" s="43">
        <v>109.152</v>
      </c>
      <c r="G81" s="40">
        <v>920.9</v>
      </c>
      <c r="H81" s="40">
        <v>760.98924</v>
      </c>
      <c r="I81" s="40">
        <v>4230</v>
      </c>
      <c r="J81" s="40">
        <v>5510.3277599999992</v>
      </c>
      <c r="K81" s="40">
        <v>1491.8</v>
      </c>
      <c r="L81" s="40">
        <v>1825.5862500000001</v>
      </c>
      <c r="M81" s="21">
        <v>211410</v>
      </c>
      <c r="N81" s="21">
        <f>M81/M$51</f>
        <v>1.0963770445894225</v>
      </c>
      <c r="O81" s="21">
        <v>5.6766670000000001</v>
      </c>
      <c r="P81" s="59"/>
      <c r="R81" s="40">
        <f>I82+K82</f>
        <v>5835.3</v>
      </c>
      <c r="S81" s="40">
        <f>D82+G82</f>
        <v>2973.7000000000003</v>
      </c>
      <c r="T81" s="40">
        <f t="shared" si="65"/>
        <v>8809</v>
      </c>
      <c r="U81" s="21">
        <f t="shared" si="66"/>
        <v>0.66242479282551936</v>
      </c>
      <c r="V81" s="21">
        <f t="shared" si="67"/>
        <v>0.3375752071744807</v>
      </c>
      <c r="W81" s="87">
        <f t="shared" si="87"/>
        <v>0.50960533305914013</v>
      </c>
      <c r="Y81" s="21">
        <f>K82/R81</f>
        <v>0.26301989614929822</v>
      </c>
      <c r="Z81" s="21">
        <f t="shared" si="68"/>
        <v>0.73698010385070178</v>
      </c>
      <c r="AA81" s="21">
        <f t="shared" si="63"/>
        <v>0.26187102326077938</v>
      </c>
      <c r="AB81" s="21">
        <f t="shared" si="63"/>
        <v>0.73812897673922062</v>
      </c>
      <c r="AD81" s="42">
        <f>100*(((L82)-(L81))/L81)</f>
        <v>1.9908262345862799</v>
      </c>
      <c r="AE81" s="42">
        <f>100*((J82-J81)/J81)</f>
        <v>1.2076682712608893</v>
      </c>
      <c r="AG81" s="21">
        <f t="shared" si="69"/>
        <v>1.4127546484917373</v>
      </c>
      <c r="AH81" s="21">
        <f t="shared" si="70"/>
        <v>6620.6669081908003</v>
      </c>
      <c r="AI81" s="42">
        <f t="shared" si="71"/>
        <v>0.88137646568215378</v>
      </c>
      <c r="AJ81" s="43">
        <f t="shared" si="88"/>
        <v>0.56135543485214268</v>
      </c>
      <c r="AK81" s="43">
        <f t="shared" si="72"/>
        <v>9994.5940730130005</v>
      </c>
      <c r="AL81" s="60"/>
      <c r="AN81" s="21">
        <f>D82/S81</f>
        <v>0.69670780509130037</v>
      </c>
      <c r="AO81" s="21">
        <f t="shared" si="73"/>
        <v>0.30329219490869963</v>
      </c>
      <c r="AP81" s="21">
        <f t="shared" si="62"/>
        <v>0.68773927996995599</v>
      </c>
      <c r="AQ81" s="21">
        <f t="shared" si="62"/>
        <v>0.31226072003004396</v>
      </c>
      <c r="AS81" s="43">
        <f>100*(((E82)-(E81))/E81)</f>
        <v>5.9751726549523472</v>
      </c>
      <c r="AT81" s="43">
        <f>100*(((H82)-(H81))/H81)</f>
        <v>-1.8484164112491221</v>
      </c>
      <c r="AV81" s="21">
        <f t="shared" si="74"/>
        <v>3.5321730999210965</v>
      </c>
      <c r="AW81" s="21">
        <f t="shared" si="75"/>
        <v>3024.9760894625406</v>
      </c>
      <c r="AX81" s="21">
        <f t="shared" si="76"/>
        <v>0.98304909263872864</v>
      </c>
      <c r="AY81" s="21">
        <f t="shared" si="89"/>
        <v>0.1898313948671404</v>
      </c>
      <c r="AZ81" s="21">
        <f t="shared" si="77"/>
        <v>1.1153566392062486</v>
      </c>
      <c r="BB81" s="21">
        <f>LN(B82/AI81)</f>
        <v>4.4194385261844022</v>
      </c>
      <c r="BD81" s="21">
        <f>100*LN(F82/N82)</f>
        <v>459.89114794056343</v>
      </c>
      <c r="BE81" s="21">
        <f t="shared" si="78"/>
        <v>4.5989114794056345</v>
      </c>
      <c r="BF81" s="21">
        <f>(S81/AI81)/M82</f>
        <v>1.5913399639757946E-2</v>
      </c>
      <c r="BG81" s="21">
        <f>(C82/AI81)/M82</f>
        <v>5.5003092281441998E-2</v>
      </c>
      <c r="BH81" s="40">
        <f t="shared" si="79"/>
        <v>2973.7000000000003</v>
      </c>
      <c r="BI81" s="40">
        <f>C82</f>
        <v>10278.299999999999</v>
      </c>
      <c r="BK81" s="21">
        <f>LN(AH81/M82)</f>
        <v>-3.4664750704347176</v>
      </c>
      <c r="BL81" s="57">
        <f>LN(AH81/N82)</f>
        <v>8.7030684364035622</v>
      </c>
      <c r="BM81" s="21">
        <f>LN((S81/AI81)/M82)</f>
        <v>-4.1405937800269648</v>
      </c>
      <c r="BN81" s="21">
        <f>LN((C82/AI81)/M82)</f>
        <v>-2.9003658720311911</v>
      </c>
      <c r="BO81" s="44">
        <f>LN((C82/AI81)/N82)</f>
        <v>9.2691776348070878</v>
      </c>
      <c r="BP81" s="21">
        <f t="shared" si="64"/>
        <v>16.633205281285768</v>
      </c>
      <c r="BQ81" s="21">
        <f t="shared" si="80"/>
        <v>0.10917420955948155</v>
      </c>
      <c r="BR81" s="21">
        <f t="shared" si="81"/>
        <v>4.4194385261844022</v>
      </c>
      <c r="BS81" s="61">
        <f t="shared" si="82"/>
        <v>0.56135543485214268</v>
      </c>
      <c r="BT81" s="21">
        <f t="shared" si="83"/>
        <v>0.1898313948671404</v>
      </c>
      <c r="BU81" s="21">
        <f>O82/4</f>
        <v>1.56833325</v>
      </c>
      <c r="BV81" s="21">
        <f t="shared" si="84"/>
        <v>1.5561619963557543</v>
      </c>
      <c r="BW81" s="21">
        <f>LN(AW81/M82)</f>
        <v>-4.2497679895864469</v>
      </c>
      <c r="BX81" s="21">
        <f>LN(AW81/N82)</f>
        <v>7.9197755172518329</v>
      </c>
      <c r="BY81" s="21">
        <f>LN(AK81/M82)</f>
        <v>-3.0546268226056776</v>
      </c>
      <c r="CA81" s="21">
        <f t="shared" si="90"/>
        <v>1.1156882025677106</v>
      </c>
      <c r="CB81" s="21">
        <f t="shared" si="55"/>
        <v>2.8125188499156017</v>
      </c>
      <c r="CC81" s="21">
        <f t="shared" si="55"/>
        <v>1.5869223731208582</v>
      </c>
      <c r="CD81" s="21">
        <f t="shared" si="85"/>
        <v>16.633205281285768</v>
      </c>
      <c r="CE81" s="21">
        <f t="shared" si="56"/>
        <v>-0.37152403998500921</v>
      </c>
      <c r="CF81" s="21">
        <f t="shared" si="56"/>
        <v>-0.24116249835586245</v>
      </c>
      <c r="CG81" s="61">
        <f t="shared" si="57"/>
        <v>0.56135543485214268</v>
      </c>
      <c r="CH81" s="61">
        <f t="shared" si="57"/>
        <v>0.1898313948671404</v>
      </c>
      <c r="CI81" s="21">
        <f t="shared" si="86"/>
        <v>1.5561619963557543</v>
      </c>
      <c r="CM81" s="87">
        <f t="shared" si="91"/>
        <v>1.1156882025677106</v>
      </c>
      <c r="CN81" s="87">
        <f t="shared" si="91"/>
        <v>2.8125188499156017</v>
      </c>
      <c r="CO81" s="87">
        <f t="shared" si="91"/>
        <v>1.5869223731208582</v>
      </c>
      <c r="CP81" s="87">
        <f t="shared" si="91"/>
        <v>16.633205281285768</v>
      </c>
      <c r="CQ81" s="87">
        <f t="shared" si="93"/>
        <v>-0.37152403998500921</v>
      </c>
      <c r="CR81" s="87">
        <f t="shared" si="93"/>
        <v>-0.24116249835586245</v>
      </c>
      <c r="CS81" s="88">
        <f t="shared" si="92"/>
        <v>0.56135543485214268</v>
      </c>
      <c r="CT81" s="88">
        <f t="shared" si="92"/>
        <v>0.1898313948671404</v>
      </c>
      <c r="CU81" s="87">
        <f t="shared" si="92"/>
        <v>1.5561619963557543</v>
      </c>
      <c r="CV81" s="87">
        <f t="shared" si="94"/>
        <v>3.1840428899005069</v>
      </c>
      <c r="CW81" s="21">
        <v>0.60499999999999998</v>
      </c>
      <c r="CX81" s="7">
        <v>2.7628666666699999</v>
      </c>
      <c r="CY81" s="7"/>
      <c r="CZ81" s="110">
        <f t="shared" si="95"/>
        <v>0.75682743448801948</v>
      </c>
      <c r="DA81" s="73">
        <f t="shared" si="96"/>
        <v>2.6433699915620981</v>
      </c>
      <c r="DB81" s="88">
        <f t="shared" si="97"/>
        <v>1.3218009202919474</v>
      </c>
      <c r="DC81" s="88">
        <f t="shared" si="98"/>
        <v>9.1564582464150632</v>
      </c>
      <c r="DD81" s="88">
        <f t="shared" si="99"/>
        <v>0.1487492162782143</v>
      </c>
      <c r="DE81" s="88">
        <f t="shared" si="100"/>
        <v>-0.45651547717386032</v>
      </c>
      <c r="DF81" s="88">
        <f t="shared" si="101"/>
        <v>-0.10416621303611251</v>
      </c>
      <c r="DG81" s="88">
        <f t="shared" si="102"/>
        <v>4.4583003242109037E-2</v>
      </c>
      <c r="DH81" s="88">
        <f t="shared" si="103"/>
        <v>0.57962261465612575</v>
      </c>
      <c r="DI81" s="88">
        <f t="shared" si="104"/>
        <v>2.4946207752837792</v>
      </c>
      <c r="DJ81" s="88">
        <f t="shared" si="105"/>
        <v>2.3684210526315641E-2</v>
      </c>
      <c r="DK81" s="89">
        <v>2.9408522932249448</v>
      </c>
      <c r="DL81" s="87">
        <f t="shared" ref="DL81:DL144" si="107">EK81</f>
        <v>0.71175431484287788</v>
      </c>
      <c r="DM81" s="88">
        <f t="shared" si="106"/>
        <v>0.76317969925112772</v>
      </c>
      <c r="DN81" s="88">
        <f t="shared" ref="DN81:DN144" si="108">DW81-$DW$151</f>
        <v>-34.125898953859881</v>
      </c>
      <c r="DO81" s="88"/>
      <c r="DP81" s="88"/>
      <c r="DQ81" s="61">
        <v>226711.8</v>
      </c>
      <c r="DR81" s="21">
        <f>LN(DQ81/AI81/M82)</f>
        <v>0.1932788585944773</v>
      </c>
      <c r="DS81" s="61"/>
      <c r="DT81" s="61">
        <v>594000000</v>
      </c>
      <c r="DU81" s="40">
        <v>594000000</v>
      </c>
      <c r="DV81" s="20">
        <f>LN(DT81/AI81/M82)</f>
        <v>8.0642338496114458</v>
      </c>
      <c r="DW81" s="44">
        <f t="shared" ref="DW81:DW144" si="109">100*(DV81-DV80)</f>
        <v>-30.246071449715828</v>
      </c>
      <c r="DX81" s="61"/>
      <c r="DY81" s="40"/>
      <c r="DZ81" s="44"/>
      <c r="EA81" s="61">
        <v>2169399</v>
      </c>
      <c r="EB81" s="87">
        <f t="shared" ref="EB81:EB144" si="110">EA81/EF81</f>
        <v>0.13460590804427963</v>
      </c>
      <c r="EF81" s="28">
        <v>16116670</v>
      </c>
      <c r="EG81" s="98">
        <v>15339.284</v>
      </c>
      <c r="EH81" s="74">
        <f t="shared" ref="EH81:EH144" si="111">1000*EG81</f>
        <v>15339284</v>
      </c>
      <c r="EI81" s="28">
        <v>-202520</v>
      </c>
      <c r="EJ81" s="68">
        <f t="shared" ref="EJ81:EJ144" si="112">EI81/EF81</f>
        <v>-1.2565871237668823E-2</v>
      </c>
      <c r="EK81" s="21">
        <f t="shared" ref="EK81:EK144" si="113">100*(EJ81-$EJ$152)</f>
        <v>0.71175431484287788</v>
      </c>
      <c r="EN81" s="100"/>
      <c r="EO81" s="87"/>
      <c r="EP81" s="99"/>
      <c r="EQ81" s="87"/>
      <c r="ER81" s="87"/>
      <c r="ES81" s="87"/>
      <c r="ET81" s="87"/>
      <c r="EU81" s="87"/>
      <c r="EV81" s="87"/>
      <c r="EW81" s="87"/>
      <c r="EX81" s="87"/>
      <c r="EY81" s="87"/>
      <c r="EZ81" s="101"/>
      <c r="FA81" s="87"/>
      <c r="FB81" s="87"/>
    </row>
    <row r="82" spans="1:158" x14ac:dyDescent="0.35">
      <c r="A82" s="22">
        <v>36617</v>
      </c>
      <c r="B82" s="43">
        <v>73.197999999999993</v>
      </c>
      <c r="C82" s="40">
        <v>10278.299999999999</v>
      </c>
      <c r="D82" s="40">
        <v>2071.8000000000002</v>
      </c>
      <c r="E82" s="40">
        <v>2424.5</v>
      </c>
      <c r="F82" s="43">
        <v>109.267</v>
      </c>
      <c r="G82" s="40">
        <v>901.9</v>
      </c>
      <c r="H82" s="40">
        <v>746.92299000000003</v>
      </c>
      <c r="I82" s="40">
        <v>4300.5</v>
      </c>
      <c r="J82" s="40">
        <v>5576.8742400000001</v>
      </c>
      <c r="K82" s="40">
        <v>1534.8</v>
      </c>
      <c r="L82" s="40">
        <v>1861.9304999999999</v>
      </c>
      <c r="M82" s="21">
        <v>212018</v>
      </c>
      <c r="N82" s="21">
        <f>M82/M$51</f>
        <v>1.0995301463495586</v>
      </c>
      <c r="O82" s="21">
        <v>6.273333</v>
      </c>
      <c r="P82" s="59"/>
      <c r="R82" s="40">
        <f>I83+K83</f>
        <v>5933.5</v>
      </c>
      <c r="S82" s="40">
        <f>D83+G83</f>
        <v>2967.5</v>
      </c>
      <c r="T82" s="40">
        <f t="shared" si="65"/>
        <v>8901</v>
      </c>
      <c r="U82" s="21">
        <f t="shared" si="66"/>
        <v>0.66661049320301091</v>
      </c>
      <c r="V82" s="21">
        <f t="shared" si="67"/>
        <v>0.33338950679698909</v>
      </c>
      <c r="W82" s="87">
        <f t="shared" si="87"/>
        <v>0.50012640094379368</v>
      </c>
      <c r="Y82" s="21">
        <f>K83/R82</f>
        <v>0.26244206623409455</v>
      </c>
      <c r="Z82" s="21">
        <f t="shared" si="68"/>
        <v>0.7375579337659055</v>
      </c>
      <c r="AA82" s="21">
        <f t="shared" si="63"/>
        <v>0.26273098119169636</v>
      </c>
      <c r="AB82" s="21">
        <f t="shared" si="63"/>
        <v>0.73726901880830364</v>
      </c>
      <c r="AD82" s="42">
        <f>100*(((L83)-(L82))/L82)</f>
        <v>0.65883232483704701</v>
      </c>
      <c r="AE82" s="42">
        <f>100*((J83-J82)/J82)</f>
        <v>0.93100324241845667</v>
      </c>
      <c r="AG82" s="21">
        <f t="shared" si="69"/>
        <v>0.85949551019044867</v>
      </c>
      <c r="AH82" s="21">
        <f t="shared" si="70"/>
        <v>6677.5712430113645</v>
      </c>
      <c r="AI82" s="42">
        <f t="shared" si="71"/>
        <v>0.88857157551256427</v>
      </c>
      <c r="AJ82" s="43">
        <f t="shared" si="88"/>
        <v>0.81303510583704275</v>
      </c>
      <c r="AK82" s="43">
        <f t="shared" si="72"/>
        <v>10017.200915824413</v>
      </c>
      <c r="AL82" s="60"/>
      <c r="AN82" s="21">
        <f>D83/S82</f>
        <v>0.69277169334456623</v>
      </c>
      <c r="AO82" s="21">
        <f t="shared" si="73"/>
        <v>0.30722830665543377</v>
      </c>
      <c r="AP82" s="21">
        <f t="shared" si="62"/>
        <v>0.69473974921793324</v>
      </c>
      <c r="AQ82" s="21">
        <f t="shared" si="62"/>
        <v>0.3052602507820667</v>
      </c>
      <c r="AS82" s="43">
        <f>100*(((E83)-(E82))/E82)</f>
        <v>-1.253866776654984</v>
      </c>
      <c r="AT82" s="43">
        <f>100*(((H83)-(H82))/H82)</f>
        <v>1.6983276950680026</v>
      </c>
      <c r="AV82" s="21">
        <f t="shared" si="74"/>
        <v>-0.35267915185939414</v>
      </c>
      <c r="AW82" s="21">
        <f t="shared" si="75"/>
        <v>3014.3076294462749</v>
      </c>
      <c r="AX82" s="21">
        <f t="shared" si="76"/>
        <v>0.98447151545216594</v>
      </c>
      <c r="AY82" s="21">
        <f t="shared" si="89"/>
        <v>0.14459041042846588</v>
      </c>
      <c r="AZ82" s="21">
        <f t="shared" si="77"/>
        <v>1.1079259595765065</v>
      </c>
      <c r="BB82" s="21">
        <f>LN(B83/AI82)</f>
        <v>4.4312720495863385</v>
      </c>
      <c r="BD82" s="21">
        <f>100*LN(F83/N83)</f>
        <v>459.56982445370232</v>
      </c>
      <c r="BE82" s="21">
        <f t="shared" si="78"/>
        <v>4.5956982445370231</v>
      </c>
      <c r="BF82" s="21">
        <f>(S82/AI82)/M83</f>
        <v>1.5702824813275756E-2</v>
      </c>
      <c r="BG82" s="21">
        <f>(C83/AI82)/M83</f>
        <v>5.4807224168836502E-2</v>
      </c>
      <c r="BH82" s="40">
        <f t="shared" si="79"/>
        <v>2967.5</v>
      </c>
      <c r="BI82" s="40">
        <f>C83</f>
        <v>10357.4</v>
      </c>
      <c r="BK82" s="21">
        <f>LN(AH82/M83)</f>
        <v>-3.461020247778491</v>
      </c>
      <c r="BL82" s="57">
        <f>LN(AH82/N83)</f>
        <v>8.7085232590597883</v>
      </c>
      <c r="BM82" s="21">
        <f>LN((S82/AI82)/M83)</f>
        <v>-4.1539146583998621</v>
      </c>
      <c r="BN82" s="21">
        <f>LN((C83/AI82)/M83)</f>
        <v>-2.9039332658182246</v>
      </c>
      <c r="BO82" s="44">
        <f>LN((C83/AI82)/N83)</f>
        <v>9.2656102410200543</v>
      </c>
      <c r="BP82" s="21">
        <f t="shared" si="64"/>
        <v>16.311881794424664</v>
      </c>
      <c r="BQ82" s="21">
        <f t="shared" si="80"/>
        <v>0.10248976260539593</v>
      </c>
      <c r="BR82" s="21">
        <f t="shared" si="81"/>
        <v>4.4312720495863385</v>
      </c>
      <c r="BS82" s="61">
        <f t="shared" si="82"/>
        <v>0.81303510583704275</v>
      </c>
      <c r="BT82" s="21">
        <f t="shared" si="83"/>
        <v>0.14459041042846588</v>
      </c>
      <c r="BU82" s="21">
        <f>O83/4</f>
        <v>1.63</v>
      </c>
      <c r="BV82" s="21">
        <f t="shared" si="84"/>
        <v>1.6168581161583688</v>
      </c>
      <c r="BW82" s="21">
        <f>LN(AW82/M83)</f>
        <v>-4.2564044210052581</v>
      </c>
      <c r="BX82" s="21">
        <f>LN(AW82/N83)</f>
        <v>7.9131390858330217</v>
      </c>
      <c r="BY82" s="21">
        <f>LN(AK82/M83)</f>
        <v>-3.0554708759247533</v>
      </c>
      <c r="CA82" s="21">
        <f t="shared" si="90"/>
        <v>0.54548226562265434</v>
      </c>
      <c r="CB82" s="21">
        <f t="shared" si="55"/>
        <v>-1.3320878372897305</v>
      </c>
      <c r="CC82" s="21">
        <f t="shared" si="55"/>
        <v>-0.35673937870335237</v>
      </c>
      <c r="CD82" s="21">
        <f t="shared" si="85"/>
        <v>16.311881794424664</v>
      </c>
      <c r="CE82" s="21">
        <f t="shared" si="56"/>
        <v>-0.66844469540856266</v>
      </c>
      <c r="CF82" s="21">
        <f t="shared" si="56"/>
        <v>1.1833523401936219</v>
      </c>
      <c r="CG82" s="61">
        <f t="shared" si="57"/>
        <v>0.81303510583704275</v>
      </c>
      <c r="CH82" s="61">
        <f t="shared" si="57"/>
        <v>0.14459041042846588</v>
      </c>
      <c r="CI82" s="21">
        <f t="shared" si="86"/>
        <v>1.6168581161583688</v>
      </c>
      <c r="CM82" s="87">
        <f t="shared" si="91"/>
        <v>0.54548226562265434</v>
      </c>
      <c r="CN82" s="87">
        <f t="shared" si="91"/>
        <v>-1.3320878372897305</v>
      </c>
      <c r="CO82" s="87">
        <f t="shared" si="91"/>
        <v>-0.35673937870335237</v>
      </c>
      <c r="CP82" s="87">
        <f t="shared" si="91"/>
        <v>16.311881794424664</v>
      </c>
      <c r="CQ82" s="87">
        <f t="shared" si="93"/>
        <v>-0.66844469540856266</v>
      </c>
      <c r="CR82" s="87">
        <f t="shared" si="93"/>
        <v>1.1833523401936219</v>
      </c>
      <c r="CS82" s="88">
        <f t="shared" si="92"/>
        <v>0.81303510583704275</v>
      </c>
      <c r="CT82" s="88">
        <f t="shared" si="92"/>
        <v>0.14459041042846588</v>
      </c>
      <c r="CU82" s="87">
        <f t="shared" si="92"/>
        <v>1.6168581161583688</v>
      </c>
      <c r="CV82" s="87">
        <f t="shared" si="94"/>
        <v>-0.66364314188112061</v>
      </c>
      <c r="CW82" s="21">
        <v>0.60750000000000004</v>
      </c>
      <c r="CX82" s="7">
        <v>3.0701000000000001</v>
      </c>
      <c r="CY82" s="7"/>
      <c r="CZ82" s="110">
        <f t="shared" si="95"/>
        <v>0.1866214975429632</v>
      </c>
      <c r="DA82" s="73">
        <f t="shared" si="96"/>
        <v>-1.5012366956432339</v>
      </c>
      <c r="DB82" s="88">
        <f t="shared" si="97"/>
        <v>-0.62186083153226313</v>
      </c>
      <c r="DC82" s="88">
        <f t="shared" si="98"/>
        <v>8.8351347595539593</v>
      </c>
      <c r="DD82" s="88">
        <f t="shared" si="99"/>
        <v>-0.14817143914533915</v>
      </c>
      <c r="DE82" s="88">
        <f t="shared" si="100"/>
        <v>0.96799936137562403</v>
      </c>
      <c r="DF82" s="88">
        <f t="shared" si="101"/>
        <v>0.14751345794878756</v>
      </c>
      <c r="DG82" s="88">
        <f t="shared" si="102"/>
        <v>-6.5798119656548804E-4</v>
      </c>
      <c r="DH82" s="88">
        <f t="shared" si="103"/>
        <v>0.64031873445874032</v>
      </c>
      <c r="DI82" s="88">
        <f t="shared" si="104"/>
        <v>-1.3530652564978483</v>
      </c>
      <c r="DJ82" s="88">
        <f t="shared" si="105"/>
        <v>2.6184210526315699E-2</v>
      </c>
      <c r="DK82" s="89">
        <v>-0.21505492131395765</v>
      </c>
      <c r="DL82" s="87">
        <f t="shared" si="107"/>
        <v>1.6885109067544271</v>
      </c>
      <c r="DM82" s="88">
        <f t="shared" si="106"/>
        <v>1.0704130325811279</v>
      </c>
      <c r="DN82" s="88">
        <f t="shared" si="108"/>
        <v>11.559653546229285</v>
      </c>
      <c r="DO82" s="88"/>
      <c r="DP82" s="88"/>
      <c r="DQ82" s="61">
        <v>232490.4</v>
      </c>
      <c r="DR82" s="21">
        <f>LN(DQ82/AI82/M83)</f>
        <v>0.20721442795081371</v>
      </c>
      <c r="DS82" s="61"/>
      <c r="DT82" s="61">
        <v>701000000</v>
      </c>
      <c r="DU82" s="40">
        <v>701000000</v>
      </c>
      <c r="DV82" s="20">
        <f>LN(DT82/AI82/M83)</f>
        <v>8.2186286601151792</v>
      </c>
      <c r="DW82" s="44">
        <f t="shared" si="109"/>
        <v>15.439481050373338</v>
      </c>
      <c r="DX82" s="61"/>
      <c r="DY82" s="40"/>
      <c r="DZ82" s="44"/>
      <c r="EA82" s="61">
        <v>2202458</v>
      </c>
      <c r="EB82" s="87">
        <f t="shared" si="110"/>
        <v>0.1435828425890022</v>
      </c>
      <c r="EF82" s="28">
        <v>15339284</v>
      </c>
      <c r="EG82" s="98">
        <v>15092.223</v>
      </c>
      <c r="EH82" s="74">
        <f t="shared" si="111"/>
        <v>15092223</v>
      </c>
      <c r="EI82" s="28">
        <v>-42924</v>
      </c>
      <c r="EJ82" s="68">
        <f t="shared" si="112"/>
        <v>-2.79830531855333E-3</v>
      </c>
      <c r="EK82" s="21">
        <f t="shared" si="113"/>
        <v>1.6885109067544271</v>
      </c>
      <c r="EN82" s="100"/>
      <c r="EO82" s="87"/>
      <c r="EP82" s="99"/>
      <c r="EQ82" s="87"/>
      <c r="ER82" s="87"/>
      <c r="ES82" s="87"/>
      <c r="ET82" s="87"/>
      <c r="EU82" s="87"/>
      <c r="EV82" s="87"/>
      <c r="EW82" s="87"/>
      <c r="EX82" s="87"/>
      <c r="EY82" s="87"/>
      <c r="EZ82" s="101"/>
      <c r="FA82" s="87"/>
      <c r="FB82" s="87"/>
    </row>
    <row r="83" spans="1:158" x14ac:dyDescent="0.35">
      <c r="A83" s="22">
        <v>36708</v>
      </c>
      <c r="B83" s="43">
        <v>74.674000000000007</v>
      </c>
      <c r="C83" s="40">
        <v>10357.4</v>
      </c>
      <c r="D83" s="40">
        <v>2055.8000000000002</v>
      </c>
      <c r="E83" s="40">
        <v>2394.1</v>
      </c>
      <c r="F83" s="43">
        <v>109.255</v>
      </c>
      <c r="G83" s="40">
        <v>911.7</v>
      </c>
      <c r="H83" s="40">
        <v>759.60819000000004</v>
      </c>
      <c r="I83" s="40">
        <v>4376.3</v>
      </c>
      <c r="J83" s="40">
        <v>5628.7951199999998</v>
      </c>
      <c r="K83" s="40">
        <v>1557.2</v>
      </c>
      <c r="L83" s="40">
        <v>1874.1975</v>
      </c>
      <c r="M83" s="21">
        <v>212677</v>
      </c>
      <c r="N83" s="21">
        <f>M83/M$51</f>
        <v>1.1029477352639168</v>
      </c>
      <c r="O83" s="21">
        <v>6.52</v>
      </c>
      <c r="P83" s="59"/>
      <c r="R83" s="40">
        <f>I84+K84</f>
        <v>6028.6</v>
      </c>
      <c r="S83" s="40">
        <f>D84+G84</f>
        <v>2977.3999999999996</v>
      </c>
      <c r="T83" s="40">
        <f t="shared" si="65"/>
        <v>9006</v>
      </c>
      <c r="U83" s="21">
        <f t="shared" si="66"/>
        <v>0.66939817899178333</v>
      </c>
      <c r="V83" s="21">
        <f t="shared" si="67"/>
        <v>0.33060182100821672</v>
      </c>
      <c r="W83" s="87">
        <f t="shared" si="87"/>
        <v>0.49387917592807606</v>
      </c>
      <c r="Y83" s="21">
        <f>K84/R83</f>
        <v>0.26163620077629962</v>
      </c>
      <c r="Z83" s="21">
        <f t="shared" si="68"/>
        <v>0.73836379922370043</v>
      </c>
      <c r="AA83" s="21">
        <f t="shared" si="63"/>
        <v>0.26203913350519709</v>
      </c>
      <c r="AB83" s="21">
        <f t="shared" si="63"/>
        <v>0.73796086649480297</v>
      </c>
      <c r="AD83" s="42">
        <f>100*(((L84)-(L83))/L83)</f>
        <v>0.96205175815248389</v>
      </c>
      <c r="AE83" s="42">
        <f>100*((J84-J83)/J83)</f>
        <v>0.89997519753392718</v>
      </c>
      <c r="AG83" s="21">
        <f t="shared" si="69"/>
        <v>0.91624168568939668</v>
      </c>
      <c r="AH83" s="21">
        <f t="shared" si="70"/>
        <v>6738.753934331442</v>
      </c>
      <c r="AI83" s="42">
        <f t="shared" si="71"/>
        <v>0.89461643187274253</v>
      </c>
      <c r="AJ83" s="43">
        <f t="shared" si="88"/>
        <v>0.67798566277664507</v>
      </c>
      <c r="AK83" s="43">
        <f t="shared" si="72"/>
        <v>10066.884174201135</v>
      </c>
      <c r="AL83" s="60"/>
      <c r="AN83" s="21">
        <f>D84/S83</f>
        <v>0.69241620205548471</v>
      </c>
      <c r="AO83" s="21">
        <f t="shared" si="73"/>
        <v>0.30758379794451529</v>
      </c>
      <c r="AP83" s="21">
        <f t="shared" si="62"/>
        <v>0.69259394770002547</v>
      </c>
      <c r="AQ83" s="21">
        <f t="shared" si="62"/>
        <v>0.30740605229997453</v>
      </c>
      <c r="AS83" s="43">
        <f>100*(((E84)-(E83))/E83)</f>
        <v>6.2654024476838904E-2</v>
      </c>
      <c r="AT83" s="43">
        <f>100*(((H84)-(H83))/H83)</f>
        <v>0.69222792345088102</v>
      </c>
      <c r="AV83" s="21">
        <f t="shared" si="74"/>
        <v>0.25618885139155217</v>
      </c>
      <c r="AW83" s="21">
        <f t="shared" si="75"/>
        <v>3022.0299495395616</v>
      </c>
      <c r="AX83" s="21">
        <f t="shared" si="76"/>
        <v>0.98523179773702718</v>
      </c>
      <c r="AY83" s="21">
        <f t="shared" si="89"/>
        <v>7.7197648755296736E-2</v>
      </c>
      <c r="AZ83" s="21">
        <f t="shared" si="77"/>
        <v>1.1012896283098614</v>
      </c>
      <c r="BB83" s="21">
        <f>LN(B84/AI83)</f>
        <v>4.4300476144204275</v>
      </c>
      <c r="BD83" s="21">
        <f>100*LN(F84/N84)</f>
        <v>458.81353666560136</v>
      </c>
      <c r="BE83" s="21">
        <f t="shared" si="78"/>
        <v>4.5881353666560134</v>
      </c>
      <c r="BF83" s="21">
        <f>(S83/AI83)/M84</f>
        <v>1.5595371429299655E-2</v>
      </c>
      <c r="BG83" s="21">
        <f>(C84/AI83)/M84</f>
        <v>5.4853028890661244E-2</v>
      </c>
      <c r="BH83" s="40">
        <f t="shared" si="79"/>
        <v>2977.3999999999996</v>
      </c>
      <c r="BI83" s="40">
        <f>C84</f>
        <v>10472.299999999999</v>
      </c>
      <c r="BK83" s="21">
        <f>LN(AH83/M84)</f>
        <v>-3.4553167371506901</v>
      </c>
      <c r="BL83" s="57">
        <f>LN(AH83/N84)</f>
        <v>8.7142267696875901</v>
      </c>
      <c r="BM83" s="21">
        <f>LN((S83/AI83)/M84)</f>
        <v>-4.1607811120017857</v>
      </c>
      <c r="BN83" s="21">
        <f>LN((C84/AI83)/M84)</f>
        <v>-2.903097872442582</v>
      </c>
      <c r="BO83" s="44">
        <f>LN((C84/AI83)/N84)</f>
        <v>9.2664456343956978</v>
      </c>
      <c r="BP83" s="21">
        <f t="shared" si="64"/>
        <v>15.555594006323702</v>
      </c>
      <c r="BQ83" s="21">
        <f t="shared" si="80"/>
        <v>9.64818824651823E-2</v>
      </c>
      <c r="BR83" s="21">
        <f t="shared" si="81"/>
        <v>4.4300476144204275</v>
      </c>
      <c r="BS83" s="61">
        <f t="shared" si="82"/>
        <v>0.67798566277664507</v>
      </c>
      <c r="BT83" s="21">
        <f t="shared" si="83"/>
        <v>7.7197648755296736E-2</v>
      </c>
      <c r="BU83" s="21">
        <f>O84/4</f>
        <v>1.6183332500000001</v>
      </c>
      <c r="BV83" s="21">
        <f t="shared" si="84"/>
        <v>1.6053778251997632</v>
      </c>
      <c r="BW83" s="21">
        <f>LN(AW83/M84)</f>
        <v>-4.2572629944669682</v>
      </c>
      <c r="BX83" s="21">
        <f>LN(AW83/N84)</f>
        <v>7.9122805123713116</v>
      </c>
      <c r="BY83" s="21">
        <f>LN(AK83/M84)</f>
        <v>-3.0539405265832253</v>
      </c>
      <c r="CA83" s="21">
        <f t="shared" si="90"/>
        <v>0.57035106278009451</v>
      </c>
      <c r="CB83" s="21">
        <f t="shared" si="55"/>
        <v>-0.68664536019236166</v>
      </c>
      <c r="CC83" s="21">
        <f t="shared" si="55"/>
        <v>8.3539337564264571E-2</v>
      </c>
      <c r="CD83" s="21">
        <f t="shared" si="85"/>
        <v>15.555594006323702</v>
      </c>
      <c r="CE83" s="21">
        <f t="shared" si="56"/>
        <v>-0.60078801402136262</v>
      </c>
      <c r="CF83" s="21">
        <f t="shared" si="56"/>
        <v>-0.12244351659109753</v>
      </c>
      <c r="CG83" s="61">
        <f t="shared" si="57"/>
        <v>0.67798566277664507</v>
      </c>
      <c r="CH83" s="61">
        <f t="shared" si="57"/>
        <v>7.7197648755296736E-2</v>
      </c>
      <c r="CI83" s="21">
        <f t="shared" si="86"/>
        <v>1.6053778251997632</v>
      </c>
      <c r="CM83" s="87">
        <f t="shared" si="91"/>
        <v>0.57035106278009451</v>
      </c>
      <c r="CN83" s="87">
        <f t="shared" si="91"/>
        <v>-0.68664536019236166</v>
      </c>
      <c r="CO83" s="87">
        <f t="shared" si="91"/>
        <v>8.3539337564264571E-2</v>
      </c>
      <c r="CP83" s="87">
        <f t="shared" si="91"/>
        <v>15.555594006323702</v>
      </c>
      <c r="CQ83" s="87">
        <f t="shared" si="93"/>
        <v>-0.60078801402136262</v>
      </c>
      <c r="CR83" s="87">
        <f t="shared" si="93"/>
        <v>-0.12244351659109753</v>
      </c>
      <c r="CS83" s="88">
        <f t="shared" si="92"/>
        <v>0.67798566277664507</v>
      </c>
      <c r="CT83" s="88">
        <f t="shared" si="92"/>
        <v>7.7197648755296736E-2</v>
      </c>
      <c r="CU83" s="87">
        <f t="shared" si="92"/>
        <v>1.6053778251997632</v>
      </c>
      <c r="CV83" s="87">
        <f t="shared" si="94"/>
        <v>-8.585734617101437E-2</v>
      </c>
      <c r="CW83" s="21">
        <v>0.66249999999999998</v>
      </c>
      <c r="CX83" s="7">
        <v>3.7411666666699999</v>
      </c>
      <c r="CY83" s="7"/>
      <c r="CZ83" s="110">
        <f t="shared" si="95"/>
        <v>0.21149029470040337</v>
      </c>
      <c r="DA83" s="73">
        <f t="shared" si="96"/>
        <v>-0.85579421854586513</v>
      </c>
      <c r="DB83" s="88">
        <f t="shared" si="97"/>
        <v>-0.18158211526464624</v>
      </c>
      <c r="DC83" s="88">
        <f t="shared" si="98"/>
        <v>8.0788469714529967</v>
      </c>
      <c r="DD83" s="88">
        <f t="shared" si="99"/>
        <v>-8.0514757758139099E-2</v>
      </c>
      <c r="DE83" s="88">
        <f t="shared" si="100"/>
        <v>-0.3377964954090954</v>
      </c>
      <c r="DF83" s="88">
        <f t="shared" si="101"/>
        <v>1.2464014888389885E-2</v>
      </c>
      <c r="DG83" s="88">
        <f t="shared" si="102"/>
        <v>-6.8050742869734629E-2</v>
      </c>
      <c r="DH83" s="88">
        <f t="shared" si="103"/>
        <v>0.62883844350013474</v>
      </c>
      <c r="DI83" s="88">
        <f t="shared" si="104"/>
        <v>-0.7752794607877419</v>
      </c>
      <c r="DJ83" s="88">
        <f t="shared" si="105"/>
        <v>8.1184210526315637E-2</v>
      </c>
      <c r="DK83" s="89">
        <v>3.3779721280438912</v>
      </c>
      <c r="DL83" s="87">
        <f t="shared" si="107"/>
        <v>-0.25497582883321351</v>
      </c>
      <c r="DM83" s="88">
        <f t="shared" si="106"/>
        <v>1.7414796992511277</v>
      </c>
      <c r="DN83" s="88">
        <f t="shared" si="108"/>
        <v>4.7481345387689098</v>
      </c>
      <c r="DO83" s="88"/>
      <c r="DP83" s="88"/>
      <c r="DQ83" s="61">
        <v>263426.09999999998</v>
      </c>
      <c r="DR83" s="21">
        <f>LN(DQ83/AI83/M84)</f>
        <v>0.32194132477586962</v>
      </c>
      <c r="DS83" s="61"/>
      <c r="DT83" s="61">
        <v>772000000</v>
      </c>
      <c r="DU83" s="40">
        <v>773000000</v>
      </c>
      <c r="DV83" s="20">
        <f>LN(DT83/AI83/M84)</f>
        <v>8.3049082805443089</v>
      </c>
      <c r="DW83" s="44">
        <f t="shared" si="109"/>
        <v>8.6279620429129622</v>
      </c>
      <c r="DX83" s="61"/>
      <c r="DY83" s="40"/>
      <c r="DZ83" s="44"/>
      <c r="EA83" s="61">
        <v>2245626</v>
      </c>
      <c r="EB83" s="87">
        <f t="shared" si="110"/>
        <v>0.14879358726676647</v>
      </c>
      <c r="EF83" s="28">
        <v>15092223</v>
      </c>
      <c r="EG83" s="98">
        <v>13135.116</v>
      </c>
      <c r="EH83" s="74">
        <f t="shared" si="111"/>
        <v>13135116</v>
      </c>
      <c r="EI83" s="28">
        <v>-335548</v>
      </c>
      <c r="EJ83" s="68">
        <f t="shared" si="112"/>
        <v>-2.2233172674429737E-2</v>
      </c>
      <c r="EK83" s="21">
        <f t="shared" si="113"/>
        <v>-0.25497582883321351</v>
      </c>
      <c r="EN83" s="100"/>
      <c r="EO83" s="87"/>
      <c r="EP83" s="99"/>
      <c r="EQ83" s="87"/>
      <c r="ER83" s="87"/>
      <c r="ES83" s="87"/>
      <c r="ET83" s="87"/>
      <c r="EU83" s="87"/>
      <c r="EV83" s="87"/>
      <c r="EW83" s="87"/>
      <c r="EX83" s="87"/>
      <c r="EY83" s="87"/>
      <c r="EZ83" s="101"/>
      <c r="FA83" s="87"/>
      <c r="FB83" s="87"/>
    </row>
    <row r="84" spans="1:158" x14ac:dyDescent="0.35">
      <c r="A84" s="22">
        <v>36800</v>
      </c>
      <c r="B84" s="43">
        <v>75.09</v>
      </c>
      <c r="C84" s="40">
        <v>10472.299999999999</v>
      </c>
      <c r="D84" s="40">
        <v>2061.6</v>
      </c>
      <c r="E84" s="40">
        <v>2395.6</v>
      </c>
      <c r="F84" s="43">
        <v>108.803</v>
      </c>
      <c r="G84" s="40">
        <v>915.8</v>
      </c>
      <c r="H84" s="40">
        <v>764.86640999999986</v>
      </c>
      <c r="I84" s="40">
        <v>4451.3</v>
      </c>
      <c r="J84" s="40">
        <v>5679.4528799999998</v>
      </c>
      <c r="K84" s="40">
        <v>1577.3</v>
      </c>
      <c r="L84" s="40">
        <v>1892.2282499999999</v>
      </c>
      <c r="M84" s="21">
        <v>213405</v>
      </c>
      <c r="N84" s="21">
        <f>M84/M$51</f>
        <v>1.106723159739869</v>
      </c>
      <c r="O84" s="21">
        <v>6.4733330000000002</v>
      </c>
      <c r="P84" s="59"/>
      <c r="R84" s="40">
        <f>I85+K85</f>
        <v>6093.6</v>
      </c>
      <c r="S84" s="40">
        <f>D85+G85</f>
        <v>2894.3</v>
      </c>
      <c r="T84" s="40">
        <f t="shared" si="65"/>
        <v>8987.9000000000015</v>
      </c>
      <c r="U84" s="21">
        <f t="shared" si="66"/>
        <v>0.67797817065165378</v>
      </c>
      <c r="V84" s="21">
        <f t="shared" si="67"/>
        <v>0.32202182934834606</v>
      </c>
      <c r="W84" s="87">
        <f t="shared" si="87"/>
        <v>0.47497374294341604</v>
      </c>
      <c r="Y84" s="21">
        <f>K85/R84</f>
        <v>0.25799199159774189</v>
      </c>
      <c r="Z84" s="21">
        <f t="shared" si="68"/>
        <v>0.74200800840225811</v>
      </c>
      <c r="AA84" s="21">
        <f t="shared" si="63"/>
        <v>0.25981409618702078</v>
      </c>
      <c r="AB84" s="21">
        <f t="shared" si="63"/>
        <v>0.74018590381297922</v>
      </c>
      <c r="AD84" s="42">
        <f>100*(((L85)-(L84))/L84)</f>
        <v>-0.59655858113310778</v>
      </c>
      <c r="AE84" s="42">
        <f>100*((J85-J84)/J84)</f>
        <v>0.52205873746064679</v>
      </c>
      <c r="AG84" s="21">
        <f t="shared" si="69"/>
        <v>0.23142618985106178</v>
      </c>
      <c r="AH84" s="21">
        <f t="shared" si="70"/>
        <v>6754.3491758051032</v>
      </c>
      <c r="AI84" s="42">
        <f t="shared" si="71"/>
        <v>0.90217426452100136</v>
      </c>
      <c r="AJ84" s="43">
        <f t="shared" si="88"/>
        <v>0.84126406456602465</v>
      </c>
      <c r="AK84" s="43">
        <f t="shared" si="72"/>
        <v>9962.4876849840311</v>
      </c>
      <c r="AL84" s="60"/>
      <c r="AN84" s="21">
        <f>D85/S84</f>
        <v>0.67978440382821403</v>
      </c>
      <c r="AO84" s="21">
        <f t="shared" si="73"/>
        <v>0.32021559617178597</v>
      </c>
      <c r="AP84" s="21">
        <f t="shared" si="62"/>
        <v>0.68610030294184932</v>
      </c>
      <c r="AQ84" s="21">
        <f t="shared" si="62"/>
        <v>0.31389969705815063</v>
      </c>
      <c r="AS84" s="43">
        <f>100*(((E85)-(E84))/E84)</f>
        <v>-4.604274503255958</v>
      </c>
      <c r="AT84" s="43">
        <f>100*(((H85)-(H84))/H84)</f>
        <v>1.6451108109192702</v>
      </c>
      <c r="AV84" s="21">
        <f t="shared" si="74"/>
        <v>-2.6425943463366983</v>
      </c>
      <c r="AW84" s="21">
        <f t="shared" si="75"/>
        <v>2942.1699569484272</v>
      </c>
      <c r="AX84" s="21">
        <f t="shared" si="76"/>
        <v>0.98372971050316993</v>
      </c>
      <c r="AY84" s="21">
        <f t="shared" si="89"/>
        <v>-0.15257662671120664</v>
      </c>
      <c r="AZ84" s="21">
        <f t="shared" si="77"/>
        <v>1.0903987723762765</v>
      </c>
      <c r="BB84" s="21">
        <f>LN(B85/AI84)</f>
        <v>4.4457265008190685</v>
      </c>
      <c r="BD84" s="21">
        <f>100*LN(F85/N85)</f>
        <v>458.4182060479929</v>
      </c>
      <c r="BE84" s="21">
        <f t="shared" si="78"/>
        <v>4.5841820604799288</v>
      </c>
      <c r="BF84" s="21">
        <f>(S84/AI84)/M85</f>
        <v>1.4999151467959526E-2</v>
      </c>
      <c r="BG84" s="21">
        <f>(C85/AI84)/M85</f>
        <v>5.4456201340726769E-2</v>
      </c>
      <c r="BH84" s="40">
        <f t="shared" si="79"/>
        <v>2894.3</v>
      </c>
      <c r="BI84" s="40">
        <f>C85</f>
        <v>10508.1</v>
      </c>
      <c r="BK84" s="21">
        <f>LN(AH84/M85)</f>
        <v>-3.4552658937934577</v>
      </c>
      <c r="BL84" s="57">
        <f>LN(AH84/N85)</f>
        <v>8.7142776130448212</v>
      </c>
      <c r="BM84" s="21">
        <f>LN((S84/AI84)/M85)</f>
        <v>-4.1997616482827</v>
      </c>
      <c r="BN84" s="21">
        <f>LN((C85/AI84)/M85)</f>
        <v>-2.9103585455330756</v>
      </c>
      <c r="BO84" s="44">
        <f>LN((C85/AI84)/N85)</f>
        <v>9.2591849613052037</v>
      </c>
      <c r="BP84" s="21">
        <f t="shared" si="64"/>
        <v>15.160263388715236</v>
      </c>
      <c r="BQ84" s="21">
        <f t="shared" si="80"/>
        <v>8.654347555241014E-2</v>
      </c>
      <c r="BR84" s="21">
        <f t="shared" si="81"/>
        <v>4.4457265008190685</v>
      </c>
      <c r="BS84" s="61">
        <f t="shared" si="82"/>
        <v>0.84126406456602465</v>
      </c>
      <c r="BT84" s="21">
        <f t="shared" si="83"/>
        <v>-0.15257662671120664</v>
      </c>
      <c r="BU84" s="21">
        <f>O85/4</f>
        <v>1.3983332500000001</v>
      </c>
      <c r="BV84" s="21">
        <f t="shared" si="84"/>
        <v>1.388646765717048</v>
      </c>
      <c r="BW84" s="21">
        <f>LN(AW84/M85)</f>
        <v>-4.2863051238351106</v>
      </c>
      <c r="BX84" s="21">
        <f>LN(AW84/N85)</f>
        <v>7.8832383830031691</v>
      </c>
      <c r="BY84" s="21">
        <f>LN(AK84/M85)</f>
        <v>-3.0666257055544155</v>
      </c>
      <c r="CA84" s="21">
        <f t="shared" si="90"/>
        <v>5.0843357232377429E-3</v>
      </c>
      <c r="CB84" s="21">
        <f t="shared" si="55"/>
        <v>-3.8980536280914357</v>
      </c>
      <c r="CC84" s="21">
        <f t="shared" si="55"/>
        <v>-0.72606730904936079</v>
      </c>
      <c r="CD84" s="21">
        <f t="shared" si="85"/>
        <v>15.160263388715236</v>
      </c>
      <c r="CE84" s="21">
        <f t="shared" si="56"/>
        <v>-0.99384069127721597</v>
      </c>
      <c r="CF84" s="21">
        <f t="shared" si="56"/>
        <v>1.5678886398641012</v>
      </c>
      <c r="CG84" s="61">
        <f t="shared" si="57"/>
        <v>0.84126406456602465</v>
      </c>
      <c r="CH84" s="61">
        <f t="shared" si="57"/>
        <v>-0.15257662671120664</v>
      </c>
      <c r="CI84" s="21">
        <f t="shared" si="86"/>
        <v>1.388646765717048</v>
      </c>
      <c r="CM84" s="87">
        <f t="shared" si="91"/>
        <v>5.0843357232377429E-3</v>
      </c>
      <c r="CN84" s="87">
        <f t="shared" si="91"/>
        <v>-3.8980536280914357</v>
      </c>
      <c r="CO84" s="87">
        <f t="shared" si="91"/>
        <v>-0.72606730904936079</v>
      </c>
      <c r="CP84" s="87">
        <f t="shared" si="91"/>
        <v>15.160263388715236</v>
      </c>
      <c r="CQ84" s="87">
        <f t="shared" si="93"/>
        <v>-0.99384069127721597</v>
      </c>
      <c r="CR84" s="87">
        <f t="shared" si="93"/>
        <v>1.5678886398641012</v>
      </c>
      <c r="CS84" s="88">
        <f t="shared" si="92"/>
        <v>0.84126406456602465</v>
      </c>
      <c r="CT84" s="88">
        <f t="shared" si="92"/>
        <v>-0.15257662671120664</v>
      </c>
      <c r="CU84" s="87">
        <f t="shared" si="92"/>
        <v>1.388646765717048</v>
      </c>
      <c r="CV84" s="87">
        <f t="shared" si="94"/>
        <v>-2.9042129368142433</v>
      </c>
      <c r="CW84" s="21">
        <v>0.70750000000000002</v>
      </c>
      <c r="CX84" s="7">
        <v>3.3199000000000001</v>
      </c>
      <c r="CY84" s="7"/>
      <c r="CZ84" s="110">
        <f t="shared" si="95"/>
        <v>-0.3537764323564534</v>
      </c>
      <c r="DA84" s="73">
        <f t="shared" si="96"/>
        <v>-4.0672024864449394</v>
      </c>
      <c r="DB84" s="88">
        <f t="shared" si="97"/>
        <v>-0.99118876187827154</v>
      </c>
      <c r="DC84" s="88">
        <f t="shared" si="98"/>
        <v>7.6835163538445306</v>
      </c>
      <c r="DD84" s="88">
        <f t="shared" si="99"/>
        <v>-0.47356743501399245</v>
      </c>
      <c r="DE84" s="88">
        <f t="shared" si="100"/>
        <v>1.3525356610461032</v>
      </c>
      <c r="DF84" s="88">
        <f t="shared" si="101"/>
        <v>0.17574241667776946</v>
      </c>
      <c r="DG84" s="88">
        <f t="shared" si="102"/>
        <v>-0.29782501833623798</v>
      </c>
      <c r="DH84" s="88">
        <f t="shared" si="103"/>
        <v>0.41210738401741953</v>
      </c>
      <c r="DI84" s="88">
        <f t="shared" si="104"/>
        <v>-3.593635051430971</v>
      </c>
      <c r="DJ84" s="88">
        <f t="shared" si="105"/>
        <v>0.12618421052631568</v>
      </c>
      <c r="DK84" s="89">
        <v>0.1168343177035398</v>
      </c>
      <c r="DL84" s="87">
        <f t="shared" si="107"/>
        <v>1.8206457501971114</v>
      </c>
      <c r="DM84" s="88">
        <f t="shared" si="106"/>
        <v>1.3202130325811279</v>
      </c>
      <c r="DN84" s="88">
        <f t="shared" si="108"/>
        <v>-13.601211677979244</v>
      </c>
      <c r="DO84" s="88"/>
      <c r="DP84" s="88"/>
      <c r="DQ84" s="61">
        <v>266184</v>
      </c>
      <c r="DR84" s="21">
        <f>LN(DQ84/AI84/M85)</f>
        <v>0.32168286510065103</v>
      </c>
      <c r="DS84" s="61"/>
      <c r="DT84" s="61">
        <v>708000000</v>
      </c>
      <c r="DU84" s="40">
        <v>709000000</v>
      </c>
      <c r="DV84" s="20">
        <f>LN(DT84/AI84/M85)</f>
        <v>8.2076944388059569</v>
      </c>
      <c r="DW84" s="44">
        <f t="shared" si="109"/>
        <v>-9.7213841738351903</v>
      </c>
      <c r="DX84" s="61"/>
      <c r="DY84" s="40"/>
      <c r="DZ84" s="44"/>
      <c r="EA84" s="61">
        <v>2275814</v>
      </c>
      <c r="EB84" s="87">
        <f t="shared" si="110"/>
        <v>0.17326181207687849</v>
      </c>
      <c r="EF84" s="28">
        <v>13135116</v>
      </c>
      <c r="EG84" s="98">
        <v>11424.826999999999</v>
      </c>
      <c r="EH84" s="74">
        <f t="shared" si="111"/>
        <v>11424827</v>
      </c>
      <c r="EI84" s="28">
        <v>-19400</v>
      </c>
      <c r="EJ84" s="68">
        <f t="shared" si="112"/>
        <v>-1.4769568841264897E-3</v>
      </c>
      <c r="EK84" s="21">
        <f t="shared" si="113"/>
        <v>1.8206457501971114</v>
      </c>
      <c r="EN84" s="100"/>
      <c r="EO84" s="87"/>
      <c r="EP84" s="99"/>
      <c r="EQ84" s="87"/>
      <c r="ER84" s="87"/>
      <c r="ES84" s="87"/>
      <c r="ET84" s="87"/>
      <c r="EU84" s="87"/>
      <c r="EV84" s="87"/>
      <c r="EW84" s="87"/>
      <c r="EX84" s="87"/>
      <c r="EY84" s="87"/>
      <c r="EZ84" s="101"/>
      <c r="FA84" s="87"/>
      <c r="FB84" s="87"/>
    </row>
    <row r="85" spans="1:158" x14ac:dyDescent="0.35">
      <c r="A85" s="22">
        <v>36892</v>
      </c>
      <c r="B85" s="43">
        <v>76.921000000000006</v>
      </c>
      <c r="C85" s="40">
        <v>10508.1</v>
      </c>
      <c r="D85" s="40">
        <v>1967.5</v>
      </c>
      <c r="E85" s="40">
        <v>2285.3000000000002</v>
      </c>
      <c r="F85" s="43">
        <v>108.619</v>
      </c>
      <c r="G85" s="40">
        <v>926.8</v>
      </c>
      <c r="H85" s="40">
        <v>777.44930999999997</v>
      </c>
      <c r="I85" s="40">
        <v>4521.5</v>
      </c>
      <c r="J85" s="40">
        <v>5709.1029600000002</v>
      </c>
      <c r="K85" s="40">
        <v>1572.1</v>
      </c>
      <c r="L85" s="40">
        <v>1880.94</v>
      </c>
      <c r="M85" s="21">
        <v>213888</v>
      </c>
      <c r="N85" s="21">
        <f>M85/M$51</f>
        <v>1.1092280086710298</v>
      </c>
      <c r="O85" s="21">
        <v>5.5933330000000003</v>
      </c>
      <c r="P85" s="59"/>
      <c r="R85" s="40">
        <f>I86+K86</f>
        <v>6152.5999999999995</v>
      </c>
      <c r="S85" s="40">
        <f>D86+G86</f>
        <v>2886.5</v>
      </c>
      <c r="T85" s="40">
        <f t="shared" si="65"/>
        <v>9039.0999999999985</v>
      </c>
      <c r="U85" s="21">
        <f t="shared" si="66"/>
        <v>0.68066511046453748</v>
      </c>
      <c r="V85" s="21">
        <f t="shared" si="67"/>
        <v>0.31933488953546263</v>
      </c>
      <c r="W85" s="87">
        <f t="shared" si="87"/>
        <v>0.46915125312875861</v>
      </c>
      <c r="Y85" s="21">
        <f>K86/R85</f>
        <v>0.25845983811721879</v>
      </c>
      <c r="Z85" s="21">
        <f t="shared" si="68"/>
        <v>0.74154016188278127</v>
      </c>
      <c r="AA85" s="21">
        <f t="shared" si="63"/>
        <v>0.25822591485748037</v>
      </c>
      <c r="AB85" s="21">
        <f t="shared" si="63"/>
        <v>0.74177408514251963</v>
      </c>
      <c r="AD85" s="42">
        <f>100*(((L86)-(L85))/L85)</f>
        <v>0.46600370027751681</v>
      </c>
      <c r="AE85" s="42">
        <f>100*((J86-J85)/J85)</f>
        <v>0.24802915798176739</v>
      </c>
      <c r="AG85" s="21">
        <f t="shared" si="69"/>
        <v>0.30431583358172781</v>
      </c>
      <c r="AH85" s="21">
        <f t="shared" si="70"/>
        <v>6774.903729802475</v>
      </c>
      <c r="AI85" s="42">
        <f t="shared" si="71"/>
        <v>0.9081457457373171</v>
      </c>
      <c r="AJ85" s="43">
        <f t="shared" si="88"/>
        <v>0.6597179327870073</v>
      </c>
      <c r="AK85" s="43">
        <f t="shared" si="72"/>
        <v>9953.3583044660045</v>
      </c>
      <c r="AL85" s="60"/>
      <c r="AN85" s="21">
        <f>D86/S85</f>
        <v>0.68144812056123327</v>
      </c>
      <c r="AO85" s="21">
        <f t="shared" si="73"/>
        <v>0.31855187943876673</v>
      </c>
      <c r="AP85" s="21">
        <f t="shared" si="62"/>
        <v>0.6806162621947236</v>
      </c>
      <c r="AQ85" s="21">
        <f t="shared" si="62"/>
        <v>0.31938373780527635</v>
      </c>
      <c r="AS85" s="43">
        <f>100*(((E86)-(E85))/E85)</f>
        <v>-0.35881503522514646</v>
      </c>
      <c r="AT85" s="43">
        <f>100*(((H86)-(H85))/H85)</f>
        <v>-8.6845533376311679E-2</v>
      </c>
      <c r="AV85" s="21">
        <f t="shared" si="74"/>
        <v>-0.27195239915562658</v>
      </c>
      <c r="AW85" s="21">
        <f t="shared" si="75"/>
        <v>2934.1686551632697</v>
      </c>
      <c r="AX85" s="21">
        <f t="shared" si="76"/>
        <v>0.98375394847212105</v>
      </c>
      <c r="AY85" s="21">
        <f t="shared" si="89"/>
        <v>2.4638546644879106E-3</v>
      </c>
      <c r="AZ85" s="21">
        <f t="shared" si="77"/>
        <v>1.0832555821460335</v>
      </c>
      <c r="BB85" s="21">
        <f>LN(B86/AI85)</f>
        <v>4.4416741494658165</v>
      </c>
      <c r="BD85" s="21">
        <f>100*LN(F86/N86)</f>
        <v>457.10202215743163</v>
      </c>
      <c r="BE85" s="21">
        <f t="shared" si="78"/>
        <v>4.5710202215743161</v>
      </c>
      <c r="BF85" s="21">
        <f>(S85/AI85)/M86</f>
        <v>1.4816243210178449E-2</v>
      </c>
      <c r="BG85" s="21">
        <f>(C86/AI85)/M86</f>
        <v>5.4606312754949739E-2</v>
      </c>
      <c r="BH85" s="40">
        <f t="shared" si="79"/>
        <v>2886.5</v>
      </c>
      <c r="BI85" s="40">
        <f>C86</f>
        <v>10638.4</v>
      </c>
      <c r="BK85" s="21">
        <f>LN(AH85/M86)</f>
        <v>-3.4552011246516288</v>
      </c>
      <c r="BL85" s="57">
        <f>LN(AH85/N86)</f>
        <v>8.7143423821866506</v>
      </c>
      <c r="BM85" s="21">
        <f>LN((S85/AI85)/M86)</f>
        <v>-4.212031185839229</v>
      </c>
      <c r="BN85" s="21">
        <f>LN((C86/AI85)/M86)</f>
        <v>-2.9076057846920267</v>
      </c>
      <c r="BO85" s="44">
        <f>LN((C86/AI85)/N86)</f>
        <v>9.2619377221462518</v>
      </c>
      <c r="BP85" s="21">
        <f t="shared" si="64"/>
        <v>13.844079498153974</v>
      </c>
      <c r="BQ85" s="21">
        <f t="shared" si="80"/>
        <v>7.9970934771184943E-2</v>
      </c>
      <c r="BR85" s="21">
        <f t="shared" si="81"/>
        <v>4.4416741494658165</v>
      </c>
      <c r="BS85" s="61">
        <f t="shared" si="82"/>
        <v>0.6597179327870073</v>
      </c>
      <c r="BT85" s="21">
        <f t="shared" si="83"/>
        <v>2.4638546644879106E-3</v>
      </c>
      <c r="BU85" s="21">
        <f>O86/4</f>
        <v>1.0816667499999999</v>
      </c>
      <c r="BV85" s="21">
        <f t="shared" si="84"/>
        <v>1.0758585810278596</v>
      </c>
      <c r="BW85" s="21">
        <f>LN(AW85/M86)</f>
        <v>-4.2920021206104133</v>
      </c>
      <c r="BX85" s="21">
        <f>LN(AW85/N86)</f>
        <v>7.8775413862278656</v>
      </c>
      <c r="BY85" s="21">
        <f>LN(AK85/M86)</f>
        <v>-3.0705162694322983</v>
      </c>
      <c r="CA85" s="21">
        <f t="shared" si="90"/>
        <v>6.4769141828957544E-3</v>
      </c>
      <c r="CB85" s="21">
        <f t="shared" si="55"/>
        <v>-1.2269537556528931</v>
      </c>
      <c r="CC85" s="21">
        <f t="shared" si="55"/>
        <v>0.27527608410489179</v>
      </c>
      <c r="CD85" s="21">
        <f t="shared" si="85"/>
        <v>13.844079498153974</v>
      </c>
      <c r="CE85" s="21">
        <f t="shared" si="56"/>
        <v>-0.65725407812251979</v>
      </c>
      <c r="CF85" s="21">
        <f t="shared" si="56"/>
        <v>-0.40523513532519928</v>
      </c>
      <c r="CG85" s="61">
        <f t="shared" si="57"/>
        <v>0.6597179327870073</v>
      </c>
      <c r="CH85" s="61">
        <f t="shared" si="57"/>
        <v>2.4638546644879106E-3</v>
      </c>
      <c r="CI85" s="21">
        <f t="shared" si="86"/>
        <v>1.0758585810278596</v>
      </c>
      <c r="CM85" s="87">
        <f t="shared" si="91"/>
        <v>6.4769141828957544E-3</v>
      </c>
      <c r="CN85" s="87">
        <f t="shared" si="91"/>
        <v>-1.2269537556528931</v>
      </c>
      <c r="CO85" s="87">
        <f t="shared" si="91"/>
        <v>0.27527608410489179</v>
      </c>
      <c r="CP85" s="87">
        <f t="shared" si="91"/>
        <v>13.844079498153974</v>
      </c>
      <c r="CQ85" s="87">
        <f t="shared" si="93"/>
        <v>-0.65725407812251979</v>
      </c>
      <c r="CR85" s="87">
        <f t="shared" si="93"/>
        <v>-0.40523513532519928</v>
      </c>
      <c r="CS85" s="88">
        <f t="shared" si="92"/>
        <v>0.6597179327870073</v>
      </c>
      <c r="CT85" s="88">
        <f t="shared" si="92"/>
        <v>2.4638546644879106E-3</v>
      </c>
      <c r="CU85" s="87">
        <f t="shared" si="92"/>
        <v>1.0758585810278596</v>
      </c>
      <c r="CV85" s="87">
        <f t="shared" si="94"/>
        <v>-0.56969967753026651</v>
      </c>
      <c r="CW85" s="21">
        <v>0.6925</v>
      </c>
      <c r="CX85" s="7">
        <v>3.0663</v>
      </c>
      <c r="CY85" s="7"/>
      <c r="CZ85" s="110">
        <f t="shared" si="95"/>
        <v>-0.35238385389679538</v>
      </c>
      <c r="DA85" s="73">
        <f t="shared" si="96"/>
        <v>-1.3961026140063966</v>
      </c>
      <c r="DB85" s="88">
        <f t="shared" si="97"/>
        <v>1.0154631275980985E-2</v>
      </c>
      <c r="DC85" s="88">
        <f t="shared" si="98"/>
        <v>6.367332463283268</v>
      </c>
      <c r="DD85" s="88">
        <f t="shared" si="99"/>
        <v>-0.13698082185929628</v>
      </c>
      <c r="DE85" s="88">
        <f t="shared" si="100"/>
        <v>-0.62058811414319714</v>
      </c>
      <c r="DF85" s="88">
        <f t="shared" si="101"/>
        <v>-5.803715101247886E-3</v>
      </c>
      <c r="DG85" s="88">
        <f t="shared" si="102"/>
        <v>-0.14278453696054344</v>
      </c>
      <c r="DH85" s="88">
        <f t="shared" si="103"/>
        <v>9.9319199328231078E-2</v>
      </c>
      <c r="DI85" s="88">
        <f t="shared" si="104"/>
        <v>-1.2591217921469942</v>
      </c>
      <c r="DJ85" s="88">
        <f t="shared" si="105"/>
        <v>0.11118421052631566</v>
      </c>
      <c r="DK85" s="89">
        <v>2.6360496053457751</v>
      </c>
      <c r="DL85" s="87">
        <f t="shared" si="107"/>
        <v>1.4510469535379074</v>
      </c>
      <c r="DM85" s="88">
        <f t="shared" si="106"/>
        <v>1.0666130325811278</v>
      </c>
      <c r="DN85" s="88">
        <f t="shared" si="108"/>
        <v>-1.9139584214683216</v>
      </c>
      <c r="DO85" s="88"/>
      <c r="DP85" s="88"/>
      <c r="DQ85" s="61">
        <v>277287.5</v>
      </c>
      <c r="DR85" s="21">
        <f>LN(DQ85/AI85/M86)</f>
        <v>0.35297899271427224</v>
      </c>
      <c r="DS85" s="61"/>
      <c r="DT85" s="61">
        <v>729000000</v>
      </c>
      <c r="DU85" s="40">
        <v>730000000</v>
      </c>
      <c r="DV85" s="20">
        <f>LN(DT85/AI85/M86)</f>
        <v>8.2273531296327143</v>
      </c>
      <c r="DW85" s="44">
        <f t="shared" si="109"/>
        <v>1.9658690826757308</v>
      </c>
      <c r="DX85" s="61"/>
      <c r="DY85" s="40"/>
      <c r="DZ85" s="44"/>
      <c r="EA85" s="61">
        <v>2377380</v>
      </c>
      <c r="EB85" s="87">
        <f t="shared" si="110"/>
        <v>0.20808892773606114</v>
      </c>
      <c r="EF85" s="28">
        <v>11424827</v>
      </c>
      <c r="EG85" s="98">
        <v>12299.561</v>
      </c>
      <c r="EH85" s="74">
        <f t="shared" si="111"/>
        <v>12299561</v>
      </c>
      <c r="EI85" s="28">
        <v>-59100</v>
      </c>
      <c r="EJ85" s="68">
        <f t="shared" si="112"/>
        <v>-5.1729448507185274E-3</v>
      </c>
      <c r="EK85" s="21">
        <f t="shared" si="113"/>
        <v>1.4510469535379074</v>
      </c>
      <c r="EN85" s="100"/>
      <c r="EO85" s="87"/>
      <c r="EP85" s="99"/>
      <c r="EQ85" s="87"/>
      <c r="ER85" s="87"/>
      <c r="ES85" s="87"/>
      <c r="ET85" s="87"/>
      <c r="EU85" s="87"/>
      <c r="EV85" s="87"/>
      <c r="EW85" s="87"/>
      <c r="EX85" s="87"/>
      <c r="EY85" s="87"/>
      <c r="EZ85" s="101"/>
      <c r="FA85" s="87"/>
      <c r="FB85" s="87"/>
    </row>
    <row r="86" spans="1:158" x14ac:dyDescent="0.35">
      <c r="A86" s="22">
        <v>36982</v>
      </c>
      <c r="B86" s="43">
        <v>77.117000000000004</v>
      </c>
      <c r="C86" s="40">
        <v>10638.4</v>
      </c>
      <c r="D86" s="40">
        <v>1967</v>
      </c>
      <c r="E86" s="40">
        <v>2277.1</v>
      </c>
      <c r="F86" s="43">
        <v>107.518</v>
      </c>
      <c r="G86" s="40">
        <v>919.5</v>
      </c>
      <c r="H86" s="40">
        <v>776.77413000000001</v>
      </c>
      <c r="I86" s="40">
        <v>4562.3999999999996</v>
      </c>
      <c r="J86" s="40">
        <v>5723.2632000000003</v>
      </c>
      <c r="K86" s="40">
        <v>1590.2</v>
      </c>
      <c r="L86" s="40">
        <v>1889.70525</v>
      </c>
      <c r="M86" s="21">
        <v>214525</v>
      </c>
      <c r="N86" s="21">
        <f>M86/M$51</f>
        <v>1.1125315050874882</v>
      </c>
      <c r="O86" s="21">
        <v>4.3266669999999996</v>
      </c>
      <c r="P86" s="59"/>
      <c r="R86" s="40">
        <f>I87+K87</f>
        <v>6179.5</v>
      </c>
      <c r="S86" s="40">
        <f>D87+G87</f>
        <v>2861.2</v>
      </c>
      <c r="T86" s="40">
        <f t="shared" si="65"/>
        <v>9040.7000000000007</v>
      </c>
      <c r="U86" s="21">
        <f t="shared" si="66"/>
        <v>0.68352008140962528</v>
      </c>
      <c r="V86" s="21">
        <f t="shared" si="67"/>
        <v>0.31647991859037461</v>
      </c>
      <c r="W86" s="87">
        <f t="shared" si="87"/>
        <v>0.4630148070232219</v>
      </c>
      <c r="Y86" s="21">
        <f>K87/R86</f>
        <v>0.25746419613237315</v>
      </c>
      <c r="Z86" s="21">
        <f t="shared" si="68"/>
        <v>0.74253580386762685</v>
      </c>
      <c r="AA86" s="21">
        <f t="shared" si="63"/>
        <v>0.25796201712479594</v>
      </c>
      <c r="AB86" s="21">
        <f t="shared" si="63"/>
        <v>0.74203798287520406</v>
      </c>
      <c r="AD86" s="42">
        <f>100*(((L87)-(L86))/L86)</f>
        <v>0.46384217856198212</v>
      </c>
      <c r="AE86" s="42">
        <f>100*((J87-J86)/J86)</f>
        <v>0.17423626437448747</v>
      </c>
      <c r="AG86" s="21">
        <f t="shared" si="69"/>
        <v>0.24894359016956416</v>
      </c>
      <c r="AH86" s="21">
        <f t="shared" si="70"/>
        <v>6791.7694183779768</v>
      </c>
      <c r="AI86" s="42">
        <f t="shared" si="71"/>
        <v>0.90985126545650596</v>
      </c>
      <c r="AJ86" s="43">
        <f t="shared" si="88"/>
        <v>0.18762629520564511</v>
      </c>
      <c r="AK86" s="43">
        <f t="shared" si="72"/>
        <v>9936.4592249744783</v>
      </c>
      <c r="AL86" s="60"/>
      <c r="AN86" s="21">
        <f>D87/S86</f>
        <v>0.67709352719138827</v>
      </c>
      <c r="AO86" s="21">
        <f t="shared" si="73"/>
        <v>0.32290647280861173</v>
      </c>
      <c r="AP86" s="21">
        <f t="shared" si="62"/>
        <v>0.67927082387631077</v>
      </c>
      <c r="AQ86" s="21">
        <f t="shared" si="62"/>
        <v>0.32072917612368923</v>
      </c>
      <c r="AS86" s="43">
        <f>100*(((E87)-(E86))/E86)</f>
        <v>-1.7785780158974134</v>
      </c>
      <c r="AT86" s="43">
        <f>100*(((H87)-(H86))/H86)</f>
        <v>1.1470940722498113</v>
      </c>
      <c r="AV86" s="21">
        <f t="shared" si="74"/>
        <v>-0.84022961745788061</v>
      </c>
      <c r="AW86" s="21">
        <f t="shared" si="75"/>
        <v>2909.5149010964224</v>
      </c>
      <c r="AX86" s="21">
        <f t="shared" si="76"/>
        <v>0.98339417300175525</v>
      </c>
      <c r="AY86" s="21">
        <f t="shared" si="89"/>
        <v>-3.657838171410091E-2</v>
      </c>
      <c r="AZ86" s="21">
        <f t="shared" si="77"/>
        <v>1.080829593074589</v>
      </c>
      <c r="BB86" s="21">
        <f>LN(B87/AI86)</f>
        <v>4.4409513116009736</v>
      </c>
      <c r="BD86" s="21">
        <f>100*LN(F87/N87)</f>
        <v>455.70676879896047</v>
      </c>
      <c r="BE86" s="21">
        <f t="shared" si="78"/>
        <v>4.5570676879896048</v>
      </c>
      <c r="BF86" s="21">
        <f>(S86/AI86)/M87</f>
        <v>1.4614229048222415E-2</v>
      </c>
      <c r="BG86" s="21">
        <f>(C87/AI86)/M87</f>
        <v>5.4343663483350485E-2</v>
      </c>
      <c r="BH86" s="40">
        <f t="shared" si="79"/>
        <v>2861.2</v>
      </c>
      <c r="BI86" s="40">
        <f>C87</f>
        <v>10639.5</v>
      </c>
      <c r="BK86" s="21">
        <f>LN(AH86/M87)</f>
        <v>-3.455763387735062</v>
      </c>
      <c r="BL86" s="57">
        <f>LN(AH86/N87)</f>
        <v>8.7137801191032178</v>
      </c>
      <c r="BM86" s="21">
        <f>LN((S86/AI86)/M87)</f>
        <v>-4.2257596325306235</v>
      </c>
      <c r="BN86" s="21">
        <f>LN((C87/AI86)/M87)</f>
        <v>-2.912427259454601</v>
      </c>
      <c r="BO86" s="44">
        <f>LN((C87/AI86)/N87)</f>
        <v>9.2571162473836779</v>
      </c>
      <c r="BP86" s="21">
        <f t="shared" si="64"/>
        <v>12.448826139682808</v>
      </c>
      <c r="BQ86" s="21">
        <f t="shared" si="80"/>
        <v>7.7728888001987406E-2</v>
      </c>
      <c r="BR86" s="21">
        <f t="shared" si="81"/>
        <v>4.4409513116009736</v>
      </c>
      <c r="BS86" s="61">
        <f t="shared" si="82"/>
        <v>0.18762629520564511</v>
      </c>
      <c r="BT86" s="21">
        <f t="shared" si="83"/>
        <v>-3.657838171410091E-2</v>
      </c>
      <c r="BU86" s="21">
        <f>O87/4</f>
        <v>0.87416674999999999</v>
      </c>
      <c r="BV86" s="21">
        <f t="shared" si="84"/>
        <v>0.87036803448573929</v>
      </c>
      <c r="BW86" s="21">
        <f>LN(AW86/M87)</f>
        <v>-4.3034885205326106</v>
      </c>
      <c r="BX86" s="21">
        <f>LN(AW86/N87)</f>
        <v>7.8660549863056684</v>
      </c>
      <c r="BY86" s="21">
        <f>LN(AK86/M87)</f>
        <v>-3.0752641447481399</v>
      </c>
      <c r="CA86" s="21">
        <f t="shared" si="90"/>
        <v>-5.6226308343321207E-2</v>
      </c>
      <c r="CB86" s="21">
        <f t="shared" si="55"/>
        <v>-1.3728446691394502</v>
      </c>
      <c r="CC86" s="21">
        <f t="shared" si="55"/>
        <v>-0.48214747625743293</v>
      </c>
      <c r="CD86" s="21">
        <f t="shared" si="85"/>
        <v>12.448826139682808</v>
      </c>
      <c r="CE86" s="21">
        <f t="shared" si="56"/>
        <v>-0.22420467691975365</v>
      </c>
      <c r="CF86" s="21">
        <f t="shared" si="56"/>
        <v>-7.2283786484295121E-2</v>
      </c>
      <c r="CG86" s="61">
        <f t="shared" si="57"/>
        <v>0.18762629520564511</v>
      </c>
      <c r="CH86" s="61">
        <f t="shared" si="57"/>
        <v>-3.657838171410091E-2</v>
      </c>
      <c r="CI86" s="21">
        <f t="shared" si="86"/>
        <v>0.87036803448573929</v>
      </c>
      <c r="CM86" s="87">
        <f t="shared" si="91"/>
        <v>-5.6226308343321207E-2</v>
      </c>
      <c r="CN86" s="87">
        <f t="shared" si="91"/>
        <v>-1.3728446691394502</v>
      </c>
      <c r="CO86" s="87">
        <f t="shared" si="91"/>
        <v>-0.48214747625743293</v>
      </c>
      <c r="CP86" s="87">
        <f t="shared" si="91"/>
        <v>12.448826139682808</v>
      </c>
      <c r="CQ86" s="87">
        <f t="shared" si="93"/>
        <v>-0.22420467691975365</v>
      </c>
      <c r="CR86" s="87">
        <f t="shared" si="93"/>
        <v>-7.2283786484295121E-2</v>
      </c>
      <c r="CS86" s="88">
        <f t="shared" si="92"/>
        <v>0.18762629520564511</v>
      </c>
      <c r="CT86" s="88">
        <f t="shared" si="92"/>
        <v>-3.657838171410091E-2</v>
      </c>
      <c r="CU86" s="87">
        <f t="shared" si="92"/>
        <v>0.87036803448573929</v>
      </c>
      <c r="CV86" s="87">
        <f t="shared" si="94"/>
        <v>-1.1486399922197243</v>
      </c>
      <c r="CW86" s="21">
        <v>0.74250000000000005</v>
      </c>
      <c r="CX86" s="7">
        <v>3.1521666666699999</v>
      </c>
      <c r="CY86" s="7"/>
      <c r="CZ86" s="110">
        <f t="shared" si="95"/>
        <v>-0.41508707642301235</v>
      </c>
      <c r="DA86" s="73">
        <f t="shared" si="96"/>
        <v>-1.5419935274929537</v>
      </c>
      <c r="DB86" s="88">
        <f t="shared" si="97"/>
        <v>-0.74726892908634368</v>
      </c>
      <c r="DC86" s="88">
        <f t="shared" si="98"/>
        <v>4.972079104812102</v>
      </c>
      <c r="DD86" s="88">
        <f t="shared" si="99"/>
        <v>0.29606857934346986</v>
      </c>
      <c r="DE86" s="88">
        <f t="shared" si="100"/>
        <v>-0.28763676530229298</v>
      </c>
      <c r="DF86" s="88">
        <f t="shared" si="101"/>
        <v>-0.47789535268261008</v>
      </c>
      <c r="DG86" s="88">
        <f t="shared" si="102"/>
        <v>-0.18182677333913227</v>
      </c>
      <c r="DH86" s="88">
        <f t="shared" si="103"/>
        <v>-0.10617134721388921</v>
      </c>
      <c r="DI86" s="88">
        <f t="shared" si="104"/>
        <v>-1.838062106836452</v>
      </c>
      <c r="DJ86" s="88">
        <f t="shared" si="105"/>
        <v>0.16118421052631571</v>
      </c>
      <c r="DK86" s="89">
        <v>3.6467237805199559E-2</v>
      </c>
      <c r="DL86" s="87">
        <f t="shared" si="107"/>
        <v>1.0788787984391071</v>
      </c>
      <c r="DM86" s="88">
        <f t="shared" si="106"/>
        <v>1.1524796992511277</v>
      </c>
      <c r="DN86" s="88">
        <f t="shared" si="108"/>
        <v>-1.3991223710597813</v>
      </c>
      <c r="DO86" s="88"/>
      <c r="DP86" s="88"/>
      <c r="DQ86" s="61">
        <v>280450.2</v>
      </c>
      <c r="DR86" s="21">
        <f>LN(DQ86/AI86/M87)</f>
        <v>0.3593954193109738</v>
      </c>
      <c r="DS86" s="61"/>
      <c r="DT86" s="61">
        <v>751000000</v>
      </c>
      <c r="DU86" s="40">
        <v>751000000</v>
      </c>
      <c r="DV86" s="20">
        <f>LN(DT86/AI86/M87)</f>
        <v>8.252160180963557</v>
      </c>
      <c r="DW86" s="44">
        <f t="shared" si="109"/>
        <v>2.4807051330842711</v>
      </c>
      <c r="DX86" s="61"/>
      <c r="DY86" s="40"/>
      <c r="DZ86" s="44"/>
      <c r="EA86" s="61">
        <v>2479712</v>
      </c>
      <c r="EB86" s="87">
        <f t="shared" si="110"/>
        <v>0.20160979729276515</v>
      </c>
      <c r="EF86" s="28">
        <v>12299561</v>
      </c>
      <c r="EG86" s="98">
        <v>10250.403</v>
      </c>
      <c r="EH86" s="74">
        <f t="shared" si="111"/>
        <v>10250403</v>
      </c>
      <c r="EI86" s="28">
        <v>-109400</v>
      </c>
      <c r="EJ86" s="68">
        <f t="shared" si="112"/>
        <v>-8.8946264017065318E-3</v>
      </c>
      <c r="EK86" s="21">
        <f t="shared" si="113"/>
        <v>1.0788787984391071</v>
      </c>
      <c r="EN86" s="100"/>
      <c r="EO86" s="87"/>
      <c r="EP86" s="99"/>
      <c r="EQ86" s="87"/>
      <c r="ER86" s="87"/>
      <c r="ES86" s="87"/>
      <c r="ET86" s="87"/>
      <c r="EU86" s="87"/>
      <c r="EV86" s="87"/>
      <c r="EW86" s="87"/>
      <c r="EX86" s="87"/>
      <c r="EY86" s="87"/>
      <c r="EZ86" s="101"/>
      <c r="FA86" s="87"/>
      <c r="FB86" s="87"/>
    </row>
    <row r="87" spans="1:158" x14ac:dyDescent="0.35">
      <c r="A87" s="22">
        <v>37073</v>
      </c>
      <c r="B87" s="43">
        <v>77.206000000000003</v>
      </c>
      <c r="C87" s="40">
        <v>10639.5</v>
      </c>
      <c r="D87" s="40">
        <v>1937.3</v>
      </c>
      <c r="E87" s="40">
        <v>2236.6</v>
      </c>
      <c r="F87" s="43">
        <v>106.352</v>
      </c>
      <c r="G87" s="40">
        <v>923.9</v>
      </c>
      <c r="H87" s="40">
        <v>785.68446000000006</v>
      </c>
      <c r="I87" s="40">
        <v>4588.5</v>
      </c>
      <c r="J87" s="40">
        <v>5733.2352000000001</v>
      </c>
      <c r="K87" s="40">
        <v>1591</v>
      </c>
      <c r="L87" s="40">
        <v>1898.4705000000001</v>
      </c>
      <c r="M87" s="21">
        <v>215180</v>
      </c>
      <c r="N87" s="21">
        <f>M87/M$51</f>
        <v>1.1159283499113191</v>
      </c>
      <c r="O87" s="21">
        <v>3.496667</v>
      </c>
      <c r="P87" s="59"/>
      <c r="R87" s="40">
        <f>I88+K88</f>
        <v>6220.7000000000007</v>
      </c>
      <c r="S87" s="40">
        <f>D88+G88</f>
        <v>2838.6</v>
      </c>
      <c r="T87" s="40">
        <f t="shared" si="65"/>
        <v>9059.3000000000011</v>
      </c>
      <c r="U87" s="21">
        <f t="shared" si="66"/>
        <v>0.68666453257977988</v>
      </c>
      <c r="V87" s="21">
        <f t="shared" si="67"/>
        <v>0.31333546742022006</v>
      </c>
      <c r="W87" s="87">
        <f t="shared" si="87"/>
        <v>0.45631520568424766</v>
      </c>
      <c r="Y87" s="21">
        <f>K88/R87</f>
        <v>0.2542479142218721</v>
      </c>
      <c r="Z87" s="21">
        <f t="shared" si="68"/>
        <v>0.7457520857781279</v>
      </c>
      <c r="AA87" s="21">
        <f t="shared" si="63"/>
        <v>0.25585605517712262</v>
      </c>
      <c r="AB87" s="21">
        <f t="shared" si="63"/>
        <v>0.74414394482287738</v>
      </c>
      <c r="AD87" s="42">
        <f>100*(((L88)-(L87))/L87)</f>
        <v>0.84664207318469864</v>
      </c>
      <c r="AE87" s="42">
        <f>100*((J88-J87)/J87)</f>
        <v>0.40352504638219128</v>
      </c>
      <c r="AG87" s="21">
        <f t="shared" si="69"/>
        <v>0.51689922084169604</v>
      </c>
      <c r="AH87" s="21">
        <f t="shared" si="70"/>
        <v>6826.8760215829379</v>
      </c>
      <c r="AI87" s="42">
        <f t="shared" si="71"/>
        <v>0.91120740736077055</v>
      </c>
      <c r="AJ87" s="43">
        <f t="shared" si="88"/>
        <v>0.14893997378590679</v>
      </c>
      <c r="AK87" s="43">
        <f t="shared" si="72"/>
        <v>9942.0833575524157</v>
      </c>
      <c r="AL87" s="60"/>
      <c r="AN87" s="21">
        <f>D88/S87</f>
        <v>0.64915803565137753</v>
      </c>
      <c r="AO87" s="21">
        <f t="shared" si="73"/>
        <v>0.35084196434862247</v>
      </c>
      <c r="AP87" s="21">
        <f t="shared" si="62"/>
        <v>0.6631257814213829</v>
      </c>
      <c r="AQ87" s="21">
        <f t="shared" si="62"/>
        <v>0.3368742185786171</v>
      </c>
      <c r="AS87" s="43">
        <f>100*(((E88)-(E87))/E87)</f>
        <v>-4.9047661629258617</v>
      </c>
      <c r="AT87" s="43">
        <f>100*(((H88)-(H87))/H87)</f>
        <v>8.3331163250956823</v>
      </c>
      <c r="AV87" s="21">
        <f t="shared" si="74"/>
        <v>-0.44526484413804424</v>
      </c>
      <c r="AW87" s="21">
        <f t="shared" si="75"/>
        <v>2896.5598541068821</v>
      </c>
      <c r="AX87" s="21">
        <f t="shared" si="76"/>
        <v>0.97999010653113072</v>
      </c>
      <c r="AY87" s="21">
        <f t="shared" si="89"/>
        <v>-0.34675533638146638</v>
      </c>
      <c r="AZ87" s="21">
        <f t="shared" si="77"/>
        <v>1.0754852282967968</v>
      </c>
      <c r="BB87" s="21">
        <f>LN(B88/AI87)</f>
        <v>4.4481153966060099</v>
      </c>
      <c r="BD87" s="21">
        <f>100*LN(F88/N88)</f>
        <v>454.23278766308482</v>
      </c>
      <c r="BE87" s="21">
        <f t="shared" si="78"/>
        <v>4.5423278766308481</v>
      </c>
      <c r="BF87" s="21">
        <f>(S87/AI87)/M88</f>
        <v>1.4428735756193646E-2</v>
      </c>
      <c r="BG87" s="21">
        <f>(C88/AI87)/M88</f>
        <v>5.4395205364530075E-2</v>
      </c>
      <c r="BH87" s="40">
        <f t="shared" si="79"/>
        <v>2838.6</v>
      </c>
      <c r="BI87" s="40">
        <f>C88</f>
        <v>10701.3</v>
      </c>
      <c r="BK87" s="21">
        <f>LN(AH87/M88)</f>
        <v>-3.4539620544891001</v>
      </c>
      <c r="BL87" s="57">
        <f>LN(AH87/N88)</f>
        <v>8.7155814523491788</v>
      </c>
      <c r="BM87" s="21">
        <f>LN((S87/AI87)/M88)</f>
        <v>-4.2385335222179217</v>
      </c>
      <c r="BN87" s="21">
        <f>LN((C88/AI87)/M88)</f>
        <v>-2.9114792656859381</v>
      </c>
      <c r="BO87" s="44">
        <f>LN((C88/AI87)/N88)</f>
        <v>9.2580642411523417</v>
      </c>
      <c r="BP87" s="21">
        <f t="shared" si="64"/>
        <v>10.974845003807161</v>
      </c>
      <c r="BQ87" s="21">
        <f t="shared" si="80"/>
        <v>7.2771934900313626E-2</v>
      </c>
      <c r="BR87" s="21">
        <f t="shared" si="81"/>
        <v>4.4481153966060099</v>
      </c>
      <c r="BS87" s="61">
        <f t="shared" si="82"/>
        <v>0.14893997378590679</v>
      </c>
      <c r="BT87" s="21">
        <f t="shared" si="83"/>
        <v>-0.34675533638146638</v>
      </c>
      <c r="BU87" s="21">
        <f>O88/4</f>
        <v>0.53333324999999998</v>
      </c>
      <c r="BV87" s="21">
        <f t="shared" si="84"/>
        <v>0.53191606486874909</v>
      </c>
      <c r="BW87" s="21">
        <f>LN(AW87/M88)</f>
        <v>-4.3113054571182357</v>
      </c>
      <c r="BX87" s="21">
        <f>LN(AW87/N88)</f>
        <v>7.8582380497200441</v>
      </c>
      <c r="BY87" s="21">
        <f>LN(AK87/M88)</f>
        <v>-3.0780526407241262</v>
      </c>
      <c r="CA87" s="21">
        <f t="shared" si="90"/>
        <v>0.1801333245961878</v>
      </c>
      <c r="CB87" s="21">
        <f t="shared" si="55"/>
        <v>-1.2773889687298201</v>
      </c>
      <c r="CC87" s="21">
        <f t="shared" si="55"/>
        <v>9.4799376866294693E-2</v>
      </c>
      <c r="CD87" s="21">
        <f t="shared" si="85"/>
        <v>10.974845003807161</v>
      </c>
      <c r="CE87" s="21">
        <f t="shared" si="56"/>
        <v>-0.49569531016737806</v>
      </c>
      <c r="CF87" s="21">
        <f t="shared" si="56"/>
        <v>0.71640850050362914</v>
      </c>
      <c r="CG87" s="61">
        <f t="shared" si="57"/>
        <v>0.14893997378590679</v>
      </c>
      <c r="CH87" s="61">
        <f t="shared" si="57"/>
        <v>-0.34675533638146638</v>
      </c>
      <c r="CI87" s="21">
        <f t="shared" si="86"/>
        <v>0.53191606486874909</v>
      </c>
      <c r="CM87" s="87">
        <f t="shared" si="91"/>
        <v>0.1801333245961878</v>
      </c>
      <c r="CN87" s="87">
        <f t="shared" si="91"/>
        <v>-1.2773889687298201</v>
      </c>
      <c r="CO87" s="87">
        <f t="shared" si="91"/>
        <v>9.4799376866294693E-2</v>
      </c>
      <c r="CP87" s="87">
        <f t="shared" si="91"/>
        <v>10.974845003807161</v>
      </c>
      <c r="CQ87" s="87">
        <f t="shared" si="93"/>
        <v>-0.49569531016737806</v>
      </c>
      <c r="CR87" s="87">
        <f t="shared" si="93"/>
        <v>0.71640850050362914</v>
      </c>
      <c r="CS87" s="88">
        <f t="shared" si="92"/>
        <v>0.14893997378590679</v>
      </c>
      <c r="CT87" s="88">
        <f t="shared" si="92"/>
        <v>-0.34675533638146638</v>
      </c>
      <c r="CU87" s="87">
        <f t="shared" si="92"/>
        <v>0.53191606486874909</v>
      </c>
      <c r="CV87" s="87">
        <f t="shared" si="94"/>
        <v>-0.78169365856251005</v>
      </c>
      <c r="CW87" s="21">
        <v>0.78749999999999998</v>
      </c>
      <c r="CX87" s="7">
        <v>3.0567666666700002</v>
      </c>
      <c r="CY87" s="7"/>
      <c r="CZ87" s="110">
        <f t="shared" si="95"/>
        <v>-0.17872744348350333</v>
      </c>
      <c r="DA87" s="73">
        <f t="shared" si="96"/>
        <v>-1.4465378270833236</v>
      </c>
      <c r="DB87" s="88">
        <f t="shared" si="97"/>
        <v>-0.17032207596261612</v>
      </c>
      <c r="DC87" s="88">
        <f t="shared" si="98"/>
        <v>3.4980979689364551</v>
      </c>
      <c r="DD87" s="88">
        <f t="shared" si="99"/>
        <v>2.457794609584546E-2</v>
      </c>
      <c r="DE87" s="88">
        <f t="shared" si="100"/>
        <v>0.50105552168563128</v>
      </c>
      <c r="DF87" s="88">
        <f t="shared" si="101"/>
        <v>-0.51658167410234834</v>
      </c>
      <c r="DG87" s="88">
        <f t="shared" si="102"/>
        <v>-0.49200372800649772</v>
      </c>
      <c r="DH87" s="88">
        <f t="shared" si="103"/>
        <v>-0.44462331683087941</v>
      </c>
      <c r="DI87" s="88">
        <f t="shared" si="104"/>
        <v>-1.4711157731792377</v>
      </c>
      <c r="DJ87" s="88">
        <f t="shared" si="105"/>
        <v>0.20618421052631564</v>
      </c>
      <c r="DK87" s="89">
        <v>3.3419972528398554</v>
      </c>
      <c r="DL87" s="87">
        <f t="shared" si="107"/>
        <v>1.9234651542334287</v>
      </c>
      <c r="DM87" s="88">
        <f t="shared" si="106"/>
        <v>1.057079699251128</v>
      </c>
      <c r="DN87" s="88">
        <f t="shared" si="108"/>
        <v>8.4883521664767514</v>
      </c>
      <c r="DO87" s="88"/>
      <c r="DP87" s="88"/>
      <c r="DQ87" s="61">
        <v>301139.40000000002</v>
      </c>
      <c r="DR87" s="21">
        <f>LN(DQ87/AI87/M88)</f>
        <v>0.42572878536319997</v>
      </c>
      <c r="DS87" s="61"/>
      <c r="DT87" s="61">
        <v>854000000</v>
      </c>
      <c r="DU87" s="40">
        <v>855000000</v>
      </c>
      <c r="DV87" s="20">
        <f>LN(DT87/AI87/M88)</f>
        <v>8.375841977669765</v>
      </c>
      <c r="DW87" s="44">
        <f t="shared" si="109"/>
        <v>12.368179670620805</v>
      </c>
      <c r="DX87" s="61"/>
      <c r="DY87" s="40"/>
      <c r="DZ87" s="44"/>
      <c r="EA87" s="61">
        <v>2513953</v>
      </c>
      <c r="EB87" s="87">
        <f t="shared" si="110"/>
        <v>0.2452540646450681</v>
      </c>
      <c r="EF87" s="28">
        <v>10250403</v>
      </c>
      <c r="EG87" s="98">
        <v>11623.647000000001</v>
      </c>
      <c r="EH87" s="74">
        <f t="shared" si="111"/>
        <v>11623647</v>
      </c>
      <c r="EI87" s="28">
        <v>-4600</v>
      </c>
      <c r="EJ87" s="68">
        <f t="shared" si="112"/>
        <v>-4.4876284376331352E-4</v>
      </c>
      <c r="EK87" s="21">
        <f t="shared" si="113"/>
        <v>1.9234651542334287</v>
      </c>
      <c r="EN87" s="100"/>
      <c r="EO87" s="87"/>
      <c r="EP87" s="99"/>
      <c r="EQ87" s="87"/>
      <c r="ER87" s="87"/>
      <c r="ES87" s="87"/>
      <c r="ET87" s="87"/>
      <c r="EU87" s="87"/>
      <c r="EV87" s="87"/>
      <c r="EW87" s="87"/>
      <c r="EX87" s="87"/>
      <c r="EY87" s="87"/>
      <c r="EZ87" s="101"/>
      <c r="FA87" s="87"/>
      <c r="FB87" s="87"/>
    </row>
    <row r="88" spans="1:158" x14ac:dyDescent="0.35">
      <c r="A88" s="22">
        <v>37165</v>
      </c>
      <c r="B88" s="43">
        <v>77.876999999999995</v>
      </c>
      <c r="C88" s="40">
        <v>10701.3</v>
      </c>
      <c r="D88" s="40">
        <v>1842.7</v>
      </c>
      <c r="E88" s="40">
        <v>2126.9</v>
      </c>
      <c r="F88" s="43">
        <v>105.148</v>
      </c>
      <c r="G88" s="40">
        <v>995.9</v>
      </c>
      <c r="H88" s="40">
        <v>851.15645999999992</v>
      </c>
      <c r="I88" s="40">
        <v>4639.1000000000004</v>
      </c>
      <c r="J88" s="40">
        <v>5756.3702400000002</v>
      </c>
      <c r="K88" s="40">
        <v>1581.6</v>
      </c>
      <c r="L88" s="40">
        <v>1914.54375</v>
      </c>
      <c r="M88" s="21">
        <v>215903</v>
      </c>
      <c r="N88" s="21">
        <f>M88/M$51</f>
        <v>1.1196778442741124</v>
      </c>
      <c r="O88" s="21">
        <v>2.1333329999999999</v>
      </c>
      <c r="P88" s="59"/>
      <c r="R88" s="40">
        <f>I89+K89</f>
        <v>6276.4</v>
      </c>
      <c r="S88" s="40">
        <f>D89+G89</f>
        <v>2884.9</v>
      </c>
      <c r="T88" s="40">
        <f t="shared" si="65"/>
        <v>9161.2999999999993</v>
      </c>
      <c r="U88" s="21">
        <f t="shared" si="66"/>
        <v>0.68509927630358136</v>
      </c>
      <c r="V88" s="21">
        <f t="shared" si="67"/>
        <v>0.31490072369641864</v>
      </c>
      <c r="W88" s="87">
        <f t="shared" si="87"/>
        <v>0.45964247020585053</v>
      </c>
      <c r="Y88" s="21">
        <f>K89/R88</f>
        <v>0.2524695685424766</v>
      </c>
      <c r="Z88" s="21">
        <f t="shared" si="68"/>
        <v>0.7475304314575234</v>
      </c>
      <c r="AA88" s="21">
        <f t="shared" si="63"/>
        <v>0.25335874138217435</v>
      </c>
      <c r="AB88" s="21">
        <f t="shared" si="63"/>
        <v>0.74664125861782571</v>
      </c>
      <c r="AD88" s="42">
        <f>100*(((L89)-(L88))/L88)</f>
        <v>0.37034933257596186</v>
      </c>
      <c r="AE88" s="42">
        <f>100*((J89-J88)/J88)</f>
        <v>0.60978426571810385</v>
      </c>
      <c r="AG88" s="21">
        <f t="shared" si="69"/>
        <v>0.54912133241428573</v>
      </c>
      <c r="AH88" s="21">
        <f t="shared" si="70"/>
        <v>6864.3638541549262</v>
      </c>
      <c r="AI88" s="42">
        <f t="shared" si="71"/>
        <v>0.91434547080440109</v>
      </c>
      <c r="AJ88" s="43">
        <f t="shared" si="88"/>
        <v>0.34379355120293109</v>
      </c>
      <c r="AK88" s="43">
        <f t="shared" si="72"/>
        <v>10019.517012470449</v>
      </c>
      <c r="AL88" s="60"/>
      <c r="AN88" s="21">
        <f>D89/S88</f>
        <v>0.66206800928975007</v>
      </c>
      <c r="AO88" s="21">
        <f t="shared" si="73"/>
        <v>0.33793199071024993</v>
      </c>
      <c r="AP88" s="21">
        <f t="shared" si="62"/>
        <v>0.65561302247056386</v>
      </c>
      <c r="AQ88" s="21">
        <f t="shared" si="62"/>
        <v>0.3443869775294362</v>
      </c>
      <c r="AS88" s="43">
        <f>100*(((E89)-(E88))/E88)</f>
        <v>3.5685739809111898</v>
      </c>
      <c r="AT88" s="43">
        <f>100*(((H89)-(H88))/H88)</f>
        <v>-1.2283358573110961</v>
      </c>
      <c r="AV88" s="21">
        <f t="shared" si="74"/>
        <v>1.9165807002446005</v>
      </c>
      <c r="AW88" s="21">
        <f t="shared" si="75"/>
        <v>2952.0747612417281</v>
      </c>
      <c r="AX88" s="21">
        <f t="shared" si="76"/>
        <v>0.97724489835973116</v>
      </c>
      <c r="AY88" s="21">
        <f t="shared" si="89"/>
        <v>-0.28051919822944354</v>
      </c>
      <c r="AZ88" s="21">
        <f t="shared" si="77"/>
        <v>1.0687917527496407</v>
      </c>
      <c r="BB88" s="21">
        <f>LN(B89/AI88)</f>
        <v>4.4499411366799277</v>
      </c>
      <c r="BD88" s="21">
        <f>100*LN(F89/N89)</f>
        <v>453.05588689757928</v>
      </c>
      <c r="BE88" s="21">
        <f t="shared" si="78"/>
        <v>4.5305588689757927</v>
      </c>
      <c r="BF88" s="21">
        <f>(S88/AI88)/M89</f>
        <v>1.4573051824501507E-2</v>
      </c>
      <c r="BG88" s="21">
        <f>(C89/AI88)/M89</f>
        <v>5.4729894515365911E-2</v>
      </c>
      <c r="BH88" s="40">
        <f t="shared" si="79"/>
        <v>2884.9</v>
      </c>
      <c r="BI88" s="40">
        <f>C89</f>
        <v>10834.4</v>
      </c>
      <c r="BK88" s="21">
        <f>LN(AH88/M89)</f>
        <v>-3.4512748908484596</v>
      </c>
      <c r="BL88" s="57">
        <f>LN(AH88/N89)</f>
        <v>8.7182686159898193</v>
      </c>
      <c r="BM88" s="21">
        <f>LN((S88/AI88)/M89)</f>
        <v>-4.2285812212369756</v>
      </c>
      <c r="BN88" s="21">
        <f>LN((C89/AI88)/M89)</f>
        <v>-2.905345201192211</v>
      </c>
      <c r="BO88" s="44">
        <f>LN((C89/AI88)/N89)</f>
        <v>9.2641983056460688</v>
      </c>
      <c r="BP88" s="21">
        <f t="shared" si="64"/>
        <v>9.7979442383016249</v>
      </c>
      <c r="BQ88" s="21">
        <f t="shared" si="80"/>
        <v>6.6528807405990029E-2</v>
      </c>
      <c r="BR88" s="21">
        <f t="shared" si="81"/>
        <v>4.4499411366799277</v>
      </c>
      <c r="BS88" s="61">
        <f t="shared" si="82"/>
        <v>0.34379355120293109</v>
      </c>
      <c r="BT88" s="21">
        <f t="shared" si="83"/>
        <v>-0.28051919822944354</v>
      </c>
      <c r="BU88" s="21">
        <f>O89/4</f>
        <v>0.43333325</v>
      </c>
      <c r="BV88" s="21">
        <f t="shared" si="84"/>
        <v>0.4323970650316587</v>
      </c>
      <c r="BW88" s="21">
        <f>LN(AW88/M89)</f>
        <v>-4.2951100286429655</v>
      </c>
      <c r="BX88" s="21">
        <f>LN(AW88/N89)</f>
        <v>7.8744334781953134</v>
      </c>
      <c r="BY88" s="21">
        <f>LN(AK88/M89)</f>
        <v>-3.0730833685377057</v>
      </c>
      <c r="CA88" s="21">
        <f t="shared" si="90"/>
        <v>0.26871636406404775</v>
      </c>
      <c r="CB88" s="21">
        <f t="shared" si="55"/>
        <v>0.99523009809461271</v>
      </c>
      <c r="CC88" s="21">
        <f t="shared" si="55"/>
        <v>0.61340644937271094</v>
      </c>
      <c r="CD88" s="21">
        <f t="shared" si="85"/>
        <v>9.7979442383016249</v>
      </c>
      <c r="CE88" s="21">
        <f t="shared" si="56"/>
        <v>-0.6243127494323597</v>
      </c>
      <c r="CF88" s="21">
        <f t="shared" si="56"/>
        <v>0.18257400739178919</v>
      </c>
      <c r="CG88" s="61">
        <f t="shared" si="57"/>
        <v>0.34379355120293109</v>
      </c>
      <c r="CH88" s="61">
        <f t="shared" si="57"/>
        <v>-0.28051919822944354</v>
      </c>
      <c r="CI88" s="21">
        <f t="shared" si="86"/>
        <v>0.4323970650316587</v>
      </c>
      <c r="CM88" s="87">
        <f t="shared" si="91"/>
        <v>0.26871636406404775</v>
      </c>
      <c r="CN88" s="87">
        <f t="shared" si="91"/>
        <v>0.99523009809461271</v>
      </c>
      <c r="CO88" s="87">
        <f t="shared" si="91"/>
        <v>0.61340644937271094</v>
      </c>
      <c r="CP88" s="87">
        <f t="shared" si="91"/>
        <v>9.7979442383016249</v>
      </c>
      <c r="CQ88" s="87">
        <f t="shared" si="93"/>
        <v>-0.6243127494323597</v>
      </c>
      <c r="CR88" s="87">
        <f t="shared" si="93"/>
        <v>0.18257400739178919</v>
      </c>
      <c r="CS88" s="88">
        <f t="shared" si="92"/>
        <v>0.34379355120293109</v>
      </c>
      <c r="CT88" s="88">
        <f t="shared" si="92"/>
        <v>-0.28051919822944354</v>
      </c>
      <c r="CU88" s="87">
        <f t="shared" si="92"/>
        <v>0.4323970650316587</v>
      </c>
      <c r="CV88" s="87">
        <f t="shared" si="94"/>
        <v>1.6195428475270113</v>
      </c>
      <c r="CW88" s="21">
        <v>0.72</v>
      </c>
      <c r="CX88" s="7">
        <v>2.7812666666700001</v>
      </c>
      <c r="CY88" s="7"/>
      <c r="CZ88" s="110">
        <f t="shared" si="95"/>
        <v>-9.0144404015643387E-2</v>
      </c>
      <c r="DA88" s="73">
        <f t="shared" si="96"/>
        <v>0.82608123974110925</v>
      </c>
      <c r="DB88" s="88">
        <f t="shared" si="97"/>
        <v>0.34828499654380013</v>
      </c>
      <c r="DC88" s="88">
        <f t="shared" si="98"/>
        <v>2.321197203430919</v>
      </c>
      <c r="DD88" s="88">
        <f t="shared" si="99"/>
        <v>-0.10403949316913619</v>
      </c>
      <c r="DE88" s="88">
        <f t="shared" si="100"/>
        <v>-3.2778971426208697E-2</v>
      </c>
      <c r="DF88" s="88">
        <f t="shared" si="101"/>
        <v>-0.32172809668532409</v>
      </c>
      <c r="DG88" s="88">
        <f t="shared" si="102"/>
        <v>-0.42576758985447494</v>
      </c>
      <c r="DH88" s="88">
        <f t="shared" si="103"/>
        <v>-0.54414231666796975</v>
      </c>
      <c r="DI88" s="88">
        <f t="shared" si="104"/>
        <v>0.93012073291028374</v>
      </c>
      <c r="DJ88" s="88">
        <f t="shared" si="105"/>
        <v>0.13868421052631563</v>
      </c>
      <c r="DK88" s="89">
        <v>4.4925240230462204</v>
      </c>
      <c r="DL88" s="87">
        <f t="shared" si="107"/>
        <v>1.9470400346700156</v>
      </c>
      <c r="DM88" s="88">
        <f t="shared" si="106"/>
        <v>0.78157969925112791</v>
      </c>
      <c r="DN88" s="88">
        <f t="shared" si="108"/>
        <v>32.791022631877773</v>
      </c>
      <c r="DO88" s="88"/>
      <c r="DP88" s="88"/>
      <c r="DQ88" s="61">
        <v>287572.3</v>
      </c>
      <c r="DR88" s="21">
        <f>LN(DQ88/AI88/M89)</f>
        <v>0.37340284833168164</v>
      </c>
      <c r="DS88" s="61"/>
      <c r="DT88" s="61">
        <v>1240000000</v>
      </c>
      <c r="DU88" s="40">
        <v>1240000000</v>
      </c>
      <c r="DV88" s="20">
        <f>LN(DT88/AI88/M89)</f>
        <v>8.7425504790299833</v>
      </c>
      <c r="DW88" s="44">
        <f t="shared" si="109"/>
        <v>36.670850136021826</v>
      </c>
      <c r="DX88" s="61"/>
      <c r="DY88" s="40"/>
      <c r="DZ88" s="44"/>
      <c r="EA88" s="61">
        <v>2566315</v>
      </c>
      <c r="EB88" s="87">
        <f t="shared" si="110"/>
        <v>0.22078397597587057</v>
      </c>
      <c r="EF88" s="28">
        <v>11623647</v>
      </c>
      <c r="EG88" s="98">
        <v>11658.9</v>
      </c>
      <c r="EH88" s="74">
        <f t="shared" si="111"/>
        <v>11658900</v>
      </c>
      <c r="EI88" s="28">
        <v>-2476</v>
      </c>
      <c r="EJ88" s="68">
        <f t="shared" si="112"/>
        <v>-2.1301403939744557E-4</v>
      </c>
      <c r="EK88" s="21">
        <f t="shared" si="113"/>
        <v>1.9470400346700156</v>
      </c>
      <c r="EN88" s="100"/>
      <c r="EO88" s="87"/>
      <c r="EP88" s="99"/>
      <c r="EQ88" s="87"/>
      <c r="ER88" s="87"/>
      <c r="ES88" s="87"/>
      <c r="ET88" s="87"/>
      <c r="EU88" s="87"/>
      <c r="EV88" s="87"/>
      <c r="EW88" s="87"/>
      <c r="EX88" s="87"/>
      <c r="EY88" s="87"/>
      <c r="EZ88" s="101"/>
      <c r="FA88" s="87"/>
      <c r="FB88" s="87"/>
    </row>
    <row r="89" spans="1:158" x14ac:dyDescent="0.35">
      <c r="A89" s="22">
        <v>37257</v>
      </c>
      <c r="B89" s="43">
        <v>78.287999999999997</v>
      </c>
      <c r="C89" s="40">
        <v>10834.4</v>
      </c>
      <c r="D89" s="40">
        <v>1910</v>
      </c>
      <c r="E89" s="40">
        <v>2202.8000000000002</v>
      </c>
      <c r="F89" s="43">
        <v>104.208</v>
      </c>
      <c r="G89" s="40">
        <v>974.9</v>
      </c>
      <c r="H89" s="40">
        <v>840.70140000000015</v>
      </c>
      <c r="I89" s="40">
        <v>4691.8</v>
      </c>
      <c r="J89" s="40">
        <v>5791.4716799999997</v>
      </c>
      <c r="K89" s="40">
        <v>1584.6</v>
      </c>
      <c r="L89" s="40">
        <v>1921.6342499999998</v>
      </c>
      <c r="M89" s="21">
        <v>216506</v>
      </c>
      <c r="N89" s="21">
        <f>M89/M$51</f>
        <v>1.1228050159210894</v>
      </c>
      <c r="O89" s="21">
        <v>1.733333</v>
      </c>
      <c r="P89" s="59"/>
      <c r="R89" s="40">
        <f>I90+K90</f>
        <v>6364.9</v>
      </c>
      <c r="S89" s="40">
        <f>D90+G90</f>
        <v>2905.3</v>
      </c>
      <c r="T89" s="40">
        <f t="shared" si="65"/>
        <v>9270.2000000000007</v>
      </c>
      <c r="U89" s="21">
        <f t="shared" si="66"/>
        <v>0.68659791590256947</v>
      </c>
      <c r="V89" s="21">
        <f t="shared" si="67"/>
        <v>0.31340208409743048</v>
      </c>
      <c r="W89" s="87">
        <f t="shared" si="87"/>
        <v>0.45645650363713497</v>
      </c>
      <c r="Y89" s="21">
        <f>K90/R89</f>
        <v>0.2526669704158746</v>
      </c>
      <c r="Z89" s="21">
        <f t="shared" si="68"/>
        <v>0.7473330295841254</v>
      </c>
      <c r="AA89" s="21">
        <f t="shared" si="63"/>
        <v>0.2525682694791756</v>
      </c>
      <c r="AB89" s="21">
        <f t="shared" si="63"/>
        <v>0.74743173052082446</v>
      </c>
      <c r="AD89" s="42">
        <f>100*(((L90)-(L89))/L89)</f>
        <v>4.9801360482626039E-2</v>
      </c>
      <c r="AE89" s="42">
        <f>100*((J90-J89)/J89)</f>
        <v>0.57394738050415162</v>
      </c>
      <c r="AG89" s="21">
        <f t="shared" si="69"/>
        <v>0.44156472727291762</v>
      </c>
      <c r="AH89" s="21">
        <f t="shared" si="70"/>
        <v>6894.6744636865469</v>
      </c>
      <c r="AI89" s="42">
        <f t="shared" si="71"/>
        <v>0.92316178719143183</v>
      </c>
      <c r="AJ89" s="43">
        <f t="shared" si="88"/>
        <v>0.95960263578079719</v>
      </c>
      <c r="AK89" s="43">
        <f t="shared" si="72"/>
        <v>10041.793463097149</v>
      </c>
      <c r="AL89" s="60"/>
      <c r="AN89" s="21">
        <f>D90/S89</f>
        <v>0.66278869652015271</v>
      </c>
      <c r="AO89" s="21">
        <f t="shared" si="73"/>
        <v>0.33721130347984729</v>
      </c>
      <c r="AP89" s="21">
        <f t="shared" si="62"/>
        <v>0.66242835290495139</v>
      </c>
      <c r="AQ89" s="21">
        <f t="shared" si="62"/>
        <v>0.33757164709504861</v>
      </c>
      <c r="AS89" s="43">
        <f>100*(((E90)-(E89))/E89)</f>
        <v>1.0032685672780055</v>
      </c>
      <c r="AT89" s="43">
        <f>100*(((H90)-(H89))/H89)</f>
        <v>0.98199075200776609</v>
      </c>
      <c r="AV89" s="21">
        <f t="shared" si="74"/>
        <v>0.99608578013064664</v>
      </c>
      <c r="AW89" s="21">
        <f t="shared" si="75"/>
        <v>2981.4799581572825</v>
      </c>
      <c r="AX89" s="21">
        <f t="shared" si="76"/>
        <v>0.9744489450788173</v>
      </c>
      <c r="AY89" s="21">
        <f t="shared" si="89"/>
        <v>-0.28651575686506786</v>
      </c>
      <c r="AZ89" s="21">
        <f t="shared" si="77"/>
        <v>1.0555559801098551</v>
      </c>
      <c r="BB89" s="21">
        <f>LN(B90/AI89)</f>
        <v>4.449132770120424</v>
      </c>
      <c r="BD89" s="21">
        <f>100*LN(F90/N90)</f>
        <v>453.09641682223776</v>
      </c>
      <c r="BE89" s="21">
        <f t="shared" si="78"/>
        <v>4.5309641682223774</v>
      </c>
      <c r="BF89" s="21">
        <f>(S89/AI89)/M90</f>
        <v>1.4502451542402513E-2</v>
      </c>
      <c r="BG89" s="21">
        <f>(C90/AI89)/M90</f>
        <v>5.4583487807063978E-2</v>
      </c>
      <c r="BH89" s="40">
        <f t="shared" si="79"/>
        <v>2905.3</v>
      </c>
      <c r="BI89" s="40">
        <f>C90</f>
        <v>10934.8</v>
      </c>
      <c r="BK89" s="21">
        <f>LN(AH89/M90)</f>
        <v>-3.4491757061855819</v>
      </c>
      <c r="BL89" s="57">
        <f>LN(AH89/N90)</f>
        <v>8.7203678006526975</v>
      </c>
      <c r="BM89" s="21">
        <f>LN((S89/AI89)/M90)</f>
        <v>-4.2334375719568209</v>
      </c>
      <c r="BN89" s="21">
        <f>LN((C90/AI89)/M90)</f>
        <v>-2.9080238630858095</v>
      </c>
      <c r="BO89" s="44">
        <f>LN((C90/AI89)/N90)</f>
        <v>9.2615196437524698</v>
      </c>
      <c r="BP89" s="21">
        <f t="shared" si="64"/>
        <v>9.8384741629600967</v>
      </c>
      <c r="BQ89" s="21">
        <f t="shared" si="80"/>
        <v>5.4067623479531271E-2</v>
      </c>
      <c r="BR89" s="21">
        <f t="shared" si="81"/>
        <v>4.449132770120424</v>
      </c>
      <c r="BS89" s="61">
        <f t="shared" si="82"/>
        <v>0.95960263578079719</v>
      </c>
      <c r="BT89" s="21">
        <f t="shared" si="83"/>
        <v>-0.28651575686506786</v>
      </c>
      <c r="BU89" s="21">
        <f>O90/4</f>
        <v>0.4375</v>
      </c>
      <c r="BV89" s="21">
        <f t="shared" si="84"/>
        <v>0.43654575096399983</v>
      </c>
      <c r="BW89" s="21">
        <f>LN(AW89/M90)</f>
        <v>-4.2875051954363519</v>
      </c>
      <c r="BX89" s="21">
        <f>LN(AW89/N90)</f>
        <v>7.882038311401927</v>
      </c>
      <c r="BY89" s="21">
        <f>LN(AK89/M90)</f>
        <v>-3.0731692728343867</v>
      </c>
      <c r="CA89" s="21">
        <f t="shared" si="90"/>
        <v>0.20991846628777289</v>
      </c>
      <c r="CB89" s="21">
        <f t="shared" si="55"/>
        <v>-0.48563507198453593</v>
      </c>
      <c r="CC89" s="21">
        <f t="shared" si="55"/>
        <v>-0.26786618935985551</v>
      </c>
      <c r="CD89" s="21">
        <f t="shared" si="85"/>
        <v>9.8384741629600967</v>
      </c>
      <c r="CE89" s="21">
        <f t="shared" si="56"/>
        <v>-1.2461183926458759</v>
      </c>
      <c r="CF89" s="21">
        <f t="shared" si="56"/>
        <v>-8.0836655950378145E-2</v>
      </c>
      <c r="CG89" s="61">
        <f t="shared" si="57"/>
        <v>0.95960263578079719</v>
      </c>
      <c r="CH89" s="61">
        <f t="shared" si="57"/>
        <v>-0.28651575686506786</v>
      </c>
      <c r="CI89" s="21">
        <f t="shared" si="86"/>
        <v>0.43654575096399983</v>
      </c>
      <c r="CM89" s="87">
        <f t="shared" si="91"/>
        <v>0.20991846628777289</v>
      </c>
      <c r="CN89" s="87">
        <f t="shared" si="91"/>
        <v>-0.48563507198453593</v>
      </c>
      <c r="CO89" s="87">
        <f t="shared" si="91"/>
        <v>-0.26786618935985551</v>
      </c>
      <c r="CP89" s="87">
        <f t="shared" si="91"/>
        <v>9.8384741629600967</v>
      </c>
      <c r="CQ89" s="87">
        <f t="shared" si="93"/>
        <v>-1.2461183926458759</v>
      </c>
      <c r="CR89" s="87">
        <f t="shared" si="93"/>
        <v>-8.0836655950378145E-2</v>
      </c>
      <c r="CS89" s="88">
        <f t="shared" si="92"/>
        <v>0.95960263578079719</v>
      </c>
      <c r="CT89" s="88">
        <f t="shared" si="92"/>
        <v>-0.28651575686506786</v>
      </c>
      <c r="CU89" s="87">
        <f t="shared" si="92"/>
        <v>0.43654575096399983</v>
      </c>
      <c r="CV89" s="87">
        <f t="shared" si="94"/>
        <v>0.76048332066136481</v>
      </c>
      <c r="CW89" s="21">
        <v>0.73</v>
      </c>
      <c r="CX89" s="7">
        <v>2.8335333333300001</v>
      </c>
      <c r="CY89" s="7"/>
      <c r="CZ89" s="110">
        <f t="shared" si="95"/>
        <v>-0.14894230179191825</v>
      </c>
      <c r="DA89" s="73">
        <f t="shared" si="96"/>
        <v>-0.65478393033803939</v>
      </c>
      <c r="DB89" s="88">
        <f t="shared" si="97"/>
        <v>-0.53298764218876626</v>
      </c>
      <c r="DC89" s="88">
        <f t="shared" si="98"/>
        <v>2.3617271280893908</v>
      </c>
      <c r="DD89" s="88">
        <f t="shared" si="99"/>
        <v>-0.72584513638265236</v>
      </c>
      <c r="DE89" s="88">
        <f t="shared" si="100"/>
        <v>-0.29618963476837601</v>
      </c>
      <c r="DF89" s="88">
        <f t="shared" si="101"/>
        <v>0.294080987892542</v>
      </c>
      <c r="DG89" s="88">
        <f t="shared" si="102"/>
        <v>-0.43176414849009925</v>
      </c>
      <c r="DH89" s="88">
        <f t="shared" si="103"/>
        <v>-0.53999363073562867</v>
      </c>
      <c r="DI89" s="88">
        <f t="shared" si="104"/>
        <v>7.1061206044637282E-2</v>
      </c>
      <c r="DJ89" s="88">
        <f t="shared" si="105"/>
        <v>0.14868421052631564</v>
      </c>
      <c r="DK89" s="89">
        <v>-2.6444981025287282</v>
      </c>
      <c r="DL89" s="87">
        <f t="shared" si="107"/>
        <v>2.173883985505265</v>
      </c>
      <c r="DM89" s="88">
        <f t="shared" si="106"/>
        <v>0.83384636591112793</v>
      </c>
      <c r="DN89" s="88">
        <f t="shared" si="108"/>
        <v>-6.6961564514429375</v>
      </c>
      <c r="DO89" s="88"/>
      <c r="DP89" s="88"/>
      <c r="DQ89" s="61">
        <v>297846.59999999998</v>
      </c>
      <c r="DR89" s="21">
        <f>LN(DQ89/AI89/M90)</f>
        <v>0.39660436171524804</v>
      </c>
      <c r="DS89" s="61"/>
      <c r="DT89" s="61">
        <v>1220000000</v>
      </c>
      <c r="DU89" s="40">
        <v>1220000000</v>
      </c>
      <c r="DV89" s="20">
        <f>LN(DT89/AI89/M90)</f>
        <v>8.7143871895569944</v>
      </c>
      <c r="DW89" s="44">
        <f t="shared" si="109"/>
        <v>-2.8163289472988851</v>
      </c>
      <c r="DX89" s="61"/>
      <c r="DY89" s="40"/>
      <c r="DZ89" s="44"/>
      <c r="EA89" s="61">
        <v>2614152</v>
      </c>
      <c r="EB89" s="87">
        <f t="shared" si="110"/>
        <v>0.2242194375112575</v>
      </c>
      <c r="EF89" s="28">
        <v>11658900</v>
      </c>
      <c r="EG89" s="98">
        <v>10032.659</v>
      </c>
      <c r="EH89" s="74">
        <f t="shared" si="111"/>
        <v>10032659</v>
      </c>
      <c r="EI89" s="28">
        <v>23964</v>
      </c>
      <c r="EJ89" s="68">
        <f t="shared" si="112"/>
        <v>2.0554254689550472E-3</v>
      </c>
      <c r="EK89" s="21">
        <f t="shared" si="113"/>
        <v>2.173883985505265</v>
      </c>
      <c r="EN89" s="100"/>
      <c r="EO89" s="87"/>
      <c r="EP89" s="99"/>
      <c r="EQ89" s="87"/>
      <c r="ER89" s="87"/>
      <c r="ES89" s="87"/>
      <c r="ET89" s="87"/>
      <c r="EU89" s="87"/>
      <c r="EV89" s="87"/>
      <c r="EW89" s="87"/>
      <c r="EX89" s="87"/>
      <c r="EY89" s="87"/>
      <c r="EZ89" s="101"/>
      <c r="FA89" s="87"/>
      <c r="FB89" s="87"/>
    </row>
    <row r="90" spans="1:158" x14ac:dyDescent="0.35">
      <c r="A90" s="22">
        <v>37347</v>
      </c>
      <c r="B90" s="43">
        <v>78.978999999999999</v>
      </c>
      <c r="C90" s="40">
        <v>10934.8</v>
      </c>
      <c r="D90" s="40">
        <v>1925.6</v>
      </c>
      <c r="E90" s="40">
        <v>2224.9</v>
      </c>
      <c r="F90" s="43">
        <v>104.491</v>
      </c>
      <c r="G90" s="40">
        <v>979.7</v>
      </c>
      <c r="H90" s="40">
        <v>848.95700999999997</v>
      </c>
      <c r="I90" s="40">
        <v>4756.7</v>
      </c>
      <c r="J90" s="40">
        <v>5824.7116799999994</v>
      </c>
      <c r="K90" s="40">
        <v>1608.2</v>
      </c>
      <c r="L90" s="40">
        <v>1922.5912499999999</v>
      </c>
      <c r="M90" s="21">
        <v>217006</v>
      </c>
      <c r="N90" s="21">
        <f>M90/M$51</f>
        <v>1.1253980272369908</v>
      </c>
      <c r="O90" s="21">
        <v>1.75</v>
      </c>
      <c r="P90" s="59"/>
      <c r="R90" s="40">
        <f>I91+K91</f>
        <v>6429.6</v>
      </c>
      <c r="S90" s="40">
        <f>D91+G91</f>
        <v>2931.4</v>
      </c>
      <c r="T90" s="40">
        <f t="shared" si="65"/>
        <v>9361</v>
      </c>
      <c r="U90" s="21">
        <f t="shared" si="66"/>
        <v>0.6868496955453478</v>
      </c>
      <c r="V90" s="21">
        <f t="shared" si="67"/>
        <v>0.31315030445465231</v>
      </c>
      <c r="W90" s="87">
        <f t="shared" si="87"/>
        <v>0.45592260793828543</v>
      </c>
      <c r="Y90" s="21">
        <f>K91/R90</f>
        <v>0.2514308821699639</v>
      </c>
      <c r="Z90" s="21">
        <f t="shared" si="68"/>
        <v>0.7485691178300361</v>
      </c>
      <c r="AA90" s="21">
        <f t="shared" si="63"/>
        <v>0.25204892629291925</v>
      </c>
      <c r="AB90" s="21">
        <f t="shared" si="63"/>
        <v>0.74795107370708069</v>
      </c>
      <c r="AD90" s="42">
        <f>100*(((L91)-(L90))/L90)</f>
        <v>0.24548899824649412</v>
      </c>
      <c r="AE90" s="42">
        <f>100*((J91-J90)/J90)</f>
        <v>0.39490504017532962</v>
      </c>
      <c r="AG90" s="21">
        <f t="shared" si="69"/>
        <v>0.35724488723622883</v>
      </c>
      <c r="AH90" s="21">
        <f t="shared" si="70"/>
        <v>6919.3053356996488</v>
      </c>
      <c r="AI90" s="42">
        <f t="shared" si="71"/>
        <v>0.92922622836528834</v>
      </c>
      <c r="AJ90" s="43">
        <f t="shared" si="88"/>
        <v>0.65477241155595522</v>
      </c>
      <c r="AK90" s="43">
        <f t="shared" si="72"/>
        <v>10073.973069473126</v>
      </c>
      <c r="AL90" s="60"/>
      <c r="AN90" s="21">
        <f>D91/S90</f>
        <v>0.65767210206727167</v>
      </c>
      <c r="AO90" s="21">
        <f t="shared" si="73"/>
        <v>0.34232789793272833</v>
      </c>
      <c r="AP90" s="21">
        <f t="shared" si="62"/>
        <v>0.66023039929371219</v>
      </c>
      <c r="AQ90" s="21">
        <f t="shared" si="62"/>
        <v>0.33976960070628781</v>
      </c>
      <c r="AS90" s="43">
        <f>100*(((E91)-(E90))/E90)</f>
        <v>-1.3483752078753287E-2</v>
      </c>
      <c r="AT90" s="43">
        <f>100*(((H91)-(H90))/H90)</f>
        <v>2.9317844963669142</v>
      </c>
      <c r="AV90" s="21">
        <f t="shared" si="74"/>
        <v>0.98722886466853876</v>
      </c>
      <c r="AW90" s="21">
        <f t="shared" si="75"/>
        <v>3010.9139888985183</v>
      </c>
      <c r="AX90" s="21">
        <f t="shared" si="76"/>
        <v>0.97359141138149652</v>
      </c>
      <c r="AY90" s="21">
        <f t="shared" si="89"/>
        <v>-8.8040655817789304E-2</v>
      </c>
      <c r="AZ90" s="21">
        <f t="shared" si="77"/>
        <v>1.0477442216566102</v>
      </c>
      <c r="BB90" s="21">
        <f>LN(B91/AI90)</f>
        <v>4.4473849137505672</v>
      </c>
      <c r="BD90" s="21">
        <f>100*LN(F91/N91)</f>
        <v>452.49872352333932</v>
      </c>
      <c r="BE90" s="21">
        <f t="shared" si="78"/>
        <v>4.5249872352333931</v>
      </c>
      <c r="BF90" s="21">
        <f>(S90/AI90)/M91</f>
        <v>1.4495555455467895E-2</v>
      </c>
      <c r="BG90" s="21">
        <f>(C91/AI90)/M91</f>
        <v>5.4577640416710337E-2</v>
      </c>
      <c r="BH90" s="40">
        <f t="shared" si="79"/>
        <v>2931.4</v>
      </c>
      <c r="BI90" s="40">
        <f>C91</f>
        <v>11037.1</v>
      </c>
      <c r="BK90" s="21">
        <f>LN(AH90/M91)</f>
        <v>-3.4484809935498122</v>
      </c>
      <c r="BL90" s="57">
        <f>LN(AH90/N91)</f>
        <v>8.7210625132884676</v>
      </c>
      <c r="BM90" s="21">
        <f>LN((S90/AI90)/M91)</f>
        <v>-4.23391319685512</v>
      </c>
      <c r="BN90" s="21">
        <f>LN((C91/AI90)/M91)</f>
        <v>-2.9081309962833934</v>
      </c>
      <c r="BO90" s="44">
        <f>LN((C91/AI90)/N91)</f>
        <v>9.2614125105548855</v>
      </c>
      <c r="BP90" s="21">
        <f t="shared" si="64"/>
        <v>9.2407808640616622</v>
      </c>
      <c r="BQ90" s="21">
        <f t="shared" si="80"/>
        <v>4.6639492805793867E-2</v>
      </c>
      <c r="BR90" s="21">
        <f t="shared" si="81"/>
        <v>4.4473849137505672</v>
      </c>
      <c r="BS90" s="61">
        <f t="shared" si="82"/>
        <v>0.65477241155595522</v>
      </c>
      <c r="BT90" s="21">
        <f t="shared" si="83"/>
        <v>-8.8040655817789304E-2</v>
      </c>
      <c r="BU90" s="21">
        <f>O91/4</f>
        <v>0.435</v>
      </c>
      <c r="BV90" s="21">
        <f t="shared" si="84"/>
        <v>0.43405660984202116</v>
      </c>
      <c r="BW90" s="21">
        <f>LN(AW90/M91)</f>
        <v>-4.2805526896609143</v>
      </c>
      <c r="BX90" s="21">
        <f>LN(AW90/N91)</f>
        <v>7.8889908171773646</v>
      </c>
      <c r="BY90" s="21">
        <f>LN(AK90/M91)</f>
        <v>-3.072841199076576</v>
      </c>
      <c r="CA90" s="21">
        <f t="shared" si="90"/>
        <v>6.9471263576970088E-2</v>
      </c>
      <c r="CB90" s="21">
        <f t="shared" ref="CB90:CC135" si="114">100*(BM90-BM89)</f>
        <v>-4.7562489829910959E-2</v>
      </c>
      <c r="CC90" s="21">
        <f t="shared" si="114"/>
        <v>-1.0713319758393069E-2</v>
      </c>
      <c r="CD90" s="21">
        <f t="shared" si="85"/>
        <v>9.2407808640616622</v>
      </c>
      <c r="CE90" s="21">
        <f t="shared" ref="CE90:CF135" si="115">100*(BQ90-BQ89)</f>
        <v>-0.74281306737374042</v>
      </c>
      <c r="CF90" s="21">
        <f t="shared" si="115"/>
        <v>-0.17478563698567484</v>
      </c>
      <c r="CG90" s="61">
        <f t="shared" ref="CG90:CH135" si="116">BS90</f>
        <v>0.65477241155595522</v>
      </c>
      <c r="CH90" s="61">
        <f t="shared" si="116"/>
        <v>-8.8040655817789304E-2</v>
      </c>
      <c r="CI90" s="21">
        <f t="shared" si="86"/>
        <v>0.43405660984202116</v>
      </c>
      <c r="CM90" s="87">
        <f t="shared" si="91"/>
        <v>6.9471263576970088E-2</v>
      </c>
      <c r="CN90" s="87">
        <f t="shared" si="91"/>
        <v>-4.7562489829910959E-2</v>
      </c>
      <c r="CO90" s="87">
        <f t="shared" si="91"/>
        <v>-1.0713319758393069E-2</v>
      </c>
      <c r="CP90" s="87">
        <f t="shared" si="91"/>
        <v>9.2407808640616622</v>
      </c>
      <c r="CQ90" s="87">
        <f t="shared" si="93"/>
        <v>-0.74281306737374042</v>
      </c>
      <c r="CR90" s="87">
        <f t="shared" si="93"/>
        <v>-0.17478563698567484</v>
      </c>
      <c r="CS90" s="88">
        <f t="shared" si="92"/>
        <v>0.65477241155595522</v>
      </c>
      <c r="CT90" s="88">
        <f t="shared" si="92"/>
        <v>-8.8040655817789304E-2</v>
      </c>
      <c r="CU90" s="87">
        <f t="shared" si="92"/>
        <v>0.43405660984202116</v>
      </c>
      <c r="CV90" s="87">
        <f t="shared" si="94"/>
        <v>0.69525057754376007</v>
      </c>
      <c r="CW90" s="21">
        <v>0.84250000000000003</v>
      </c>
      <c r="CX90" s="7">
        <v>4.02453333333</v>
      </c>
      <c r="CY90" s="7"/>
      <c r="CZ90" s="110">
        <f t="shared" si="95"/>
        <v>-0.28938950450272105</v>
      </c>
      <c r="DA90" s="73">
        <f t="shared" si="96"/>
        <v>-0.21671134818341445</v>
      </c>
      <c r="DB90" s="88">
        <f t="shared" si="97"/>
        <v>-0.27583477258730388</v>
      </c>
      <c r="DC90" s="88">
        <f t="shared" si="98"/>
        <v>1.7640338291909563</v>
      </c>
      <c r="DD90" s="88">
        <f t="shared" si="99"/>
        <v>-0.22253981111051691</v>
      </c>
      <c r="DE90" s="88">
        <f t="shared" si="100"/>
        <v>-0.39013861580367271</v>
      </c>
      <c r="DF90" s="88">
        <f t="shared" si="101"/>
        <v>-1.0749236332299961E-2</v>
      </c>
      <c r="DG90" s="88">
        <f t="shared" si="102"/>
        <v>-0.23328904744282067</v>
      </c>
      <c r="DH90" s="88">
        <f t="shared" si="103"/>
        <v>-0.54248277185760729</v>
      </c>
      <c r="DI90" s="88">
        <f t="shared" si="104"/>
        <v>5.8284629270325405E-3</v>
      </c>
      <c r="DJ90" s="88">
        <f t="shared" si="105"/>
        <v>0.26118421052631569</v>
      </c>
      <c r="DK90" s="89">
        <v>0.72146961859517367</v>
      </c>
      <c r="DL90" s="87">
        <f t="shared" si="107"/>
        <v>0.82950077832219338</v>
      </c>
      <c r="DM90" s="88">
        <f t="shared" si="106"/>
        <v>2.0248463659111278</v>
      </c>
      <c r="DN90" s="88">
        <f t="shared" si="108"/>
        <v>-23.711789724717605</v>
      </c>
      <c r="DO90" s="88"/>
      <c r="DP90" s="88"/>
      <c r="DQ90" s="61">
        <v>299546.59999999998</v>
      </c>
      <c r="DR90" s="21">
        <f>LN(DQ90/AI90/M91)</f>
        <v>0.39287667664046283</v>
      </c>
      <c r="DS90" s="61"/>
      <c r="DT90" s="61">
        <v>1010000000</v>
      </c>
      <c r="DU90" s="40">
        <v>1010000000</v>
      </c>
      <c r="DV90" s="20">
        <f>LN(DT90/AI90/M91)</f>
        <v>8.5160675673512589</v>
      </c>
      <c r="DW90" s="44">
        <f t="shared" si="109"/>
        <v>-19.831962220573551</v>
      </c>
      <c r="DX90" s="61"/>
      <c r="DY90" s="40"/>
      <c r="DZ90" s="44"/>
      <c r="EA90" s="61">
        <v>2647561</v>
      </c>
      <c r="EB90" s="87">
        <f t="shared" si="110"/>
        <v>0.26389424777618775</v>
      </c>
      <c r="EF90" s="28">
        <v>10032659</v>
      </c>
      <c r="EG90" s="98">
        <v>8329.6689999999999</v>
      </c>
      <c r="EH90" s="74">
        <f t="shared" si="111"/>
        <v>8329669</v>
      </c>
      <c r="EI90" s="28">
        <v>-114256</v>
      </c>
      <c r="EJ90" s="68">
        <f t="shared" si="112"/>
        <v>-1.1388406602875668E-2</v>
      </c>
      <c r="EK90" s="21">
        <f t="shared" si="113"/>
        <v>0.82950077832219338</v>
      </c>
      <c r="EN90" s="100"/>
      <c r="EO90" s="87"/>
      <c r="EP90" s="99"/>
      <c r="EQ90" s="87"/>
      <c r="ER90" s="87"/>
      <c r="ES90" s="87"/>
      <c r="ET90" s="87"/>
      <c r="EU90" s="87"/>
      <c r="EV90" s="87"/>
      <c r="EW90" s="87"/>
      <c r="EX90" s="87"/>
      <c r="EY90" s="87"/>
      <c r="EZ90" s="101"/>
      <c r="FA90" s="87"/>
      <c r="FB90" s="87"/>
    </row>
    <row r="91" spans="1:158" x14ac:dyDescent="0.35">
      <c r="A91" s="22">
        <v>37438</v>
      </c>
      <c r="B91" s="43">
        <v>79.358999999999995</v>
      </c>
      <c r="C91" s="40">
        <v>11037.1</v>
      </c>
      <c r="D91" s="40">
        <v>1927.9</v>
      </c>
      <c r="E91" s="40">
        <v>2224.6</v>
      </c>
      <c r="F91" s="43">
        <v>104.167</v>
      </c>
      <c r="G91" s="40">
        <v>1003.5</v>
      </c>
      <c r="H91" s="40">
        <v>873.84660000000008</v>
      </c>
      <c r="I91" s="40">
        <v>4813</v>
      </c>
      <c r="J91" s="40">
        <v>5847.7137600000005</v>
      </c>
      <c r="K91" s="40">
        <v>1616.6</v>
      </c>
      <c r="L91" s="40">
        <v>1927.3109999999997</v>
      </c>
      <c r="M91" s="21">
        <v>217630</v>
      </c>
      <c r="N91" s="21">
        <f>M91/M$51</f>
        <v>1.1286341053592357</v>
      </c>
      <c r="O91" s="21">
        <v>1.74</v>
      </c>
      <c r="P91" s="59"/>
      <c r="R91" s="40">
        <f>I92+K92</f>
        <v>6523.9</v>
      </c>
      <c r="S91" s="40">
        <f>D92+G92</f>
        <v>2919.8</v>
      </c>
      <c r="T91" s="40">
        <f t="shared" si="65"/>
        <v>9443.7000000000007</v>
      </c>
      <c r="U91" s="21">
        <f t="shared" si="66"/>
        <v>0.6908203352499549</v>
      </c>
      <c r="V91" s="21">
        <f t="shared" si="67"/>
        <v>0.30917966475004499</v>
      </c>
      <c r="W91" s="87">
        <f t="shared" si="87"/>
        <v>0.44755437698309297</v>
      </c>
      <c r="Y91" s="21">
        <f>K92/R91</f>
        <v>0.2519198638850994</v>
      </c>
      <c r="Z91" s="21">
        <f t="shared" si="68"/>
        <v>0.74808013611490054</v>
      </c>
      <c r="AA91" s="21">
        <f t="shared" si="63"/>
        <v>0.25167537302753162</v>
      </c>
      <c r="AB91" s="21">
        <f t="shared" si="63"/>
        <v>0.74832462697246838</v>
      </c>
      <c r="AD91" s="42">
        <f>100*(((L92)-(L91))/L91)</f>
        <v>1.3034352006500325</v>
      </c>
      <c r="AE91" s="42">
        <f>100*((J92-J91)/J91)</f>
        <v>0.67074418498896304</v>
      </c>
      <c r="AG91" s="21">
        <f t="shared" si="69"/>
        <v>0.82997693236663062</v>
      </c>
      <c r="AH91" s="21">
        <f t="shared" si="70"/>
        <v>6976.7339738659703</v>
      </c>
      <c r="AI91" s="42">
        <f t="shared" si="71"/>
        <v>0.93509370207288489</v>
      </c>
      <c r="AJ91" s="43">
        <f t="shared" si="88"/>
        <v>0.62945130657746784</v>
      </c>
      <c r="AK91" s="43">
        <f t="shared" si="72"/>
        <v>10099.201800916333</v>
      </c>
      <c r="AL91" s="60"/>
      <c r="AN91" s="21">
        <f>D92/S91</f>
        <v>0.66323035824371523</v>
      </c>
      <c r="AO91" s="21">
        <f t="shared" si="73"/>
        <v>0.33676964175628477</v>
      </c>
      <c r="AP91" s="21">
        <f t="shared" si="62"/>
        <v>0.66045123015549345</v>
      </c>
      <c r="AQ91" s="21">
        <f t="shared" si="62"/>
        <v>0.33954876984450655</v>
      </c>
      <c r="AS91" s="43">
        <f>100*(((E92)-(E91))/E91)</f>
        <v>-0.17531241571518885</v>
      </c>
      <c r="AT91" s="43">
        <f>100*(((H92)-(H91))/H91)</f>
        <v>-1.381409505970516</v>
      </c>
      <c r="AV91" s="21">
        <f t="shared" si="74"/>
        <v>-0.584841199024424</v>
      </c>
      <c r="AW91" s="21">
        <f t="shared" si="75"/>
        <v>2993.3049234242503</v>
      </c>
      <c r="AX91" s="21">
        <f t="shared" si="76"/>
        <v>0.97544355643521852</v>
      </c>
      <c r="AY91" s="21">
        <f t="shared" si="89"/>
        <v>0.19005770977236108</v>
      </c>
      <c r="AZ91" s="21">
        <f t="shared" si="77"/>
        <v>1.0431506000659478</v>
      </c>
      <c r="BB91" s="21">
        <f>LN(B92/AI91)</f>
        <v>4.443695404517535</v>
      </c>
      <c r="BD91" s="21">
        <f>100*LN(F92/N92)</f>
        <v>452.27280262457697</v>
      </c>
      <c r="BE91" s="21">
        <f t="shared" si="78"/>
        <v>4.5227280262457699</v>
      </c>
      <c r="BF91" s="21">
        <f>(S91/AI91)/M92</f>
        <v>1.4300942690530194E-2</v>
      </c>
      <c r="BG91" s="21">
        <f>(C92/AI91)/M92</f>
        <v>5.4385508407120066E-2</v>
      </c>
      <c r="BH91" s="40">
        <f t="shared" si="79"/>
        <v>2919.8</v>
      </c>
      <c r="BI91" s="40">
        <f>C92</f>
        <v>11103.8</v>
      </c>
      <c r="BK91" s="21">
        <f>LN(AH91/M92)</f>
        <v>-3.4434725856364334</v>
      </c>
      <c r="BL91" s="57">
        <f>LN(AH91/N92)</f>
        <v>8.7260709212018455</v>
      </c>
      <c r="BM91" s="21">
        <f>LN((S91/AI91)/M92)</f>
        <v>-4.2474298214743635</v>
      </c>
      <c r="BN91" s="21">
        <f>LN((C92/AI91)/M92)</f>
        <v>-2.9116575501832442</v>
      </c>
      <c r="BO91" s="44">
        <f>LN((C92/AI91)/N92)</f>
        <v>9.2578859566550342</v>
      </c>
      <c r="BP91" s="21">
        <f t="shared" si="64"/>
        <v>9.0148599652993084</v>
      </c>
      <c r="BQ91" s="21">
        <f t="shared" si="80"/>
        <v>4.2245556837742795E-2</v>
      </c>
      <c r="BR91" s="21">
        <f t="shared" si="81"/>
        <v>4.443695404517535</v>
      </c>
      <c r="BS91" s="61">
        <f t="shared" si="82"/>
        <v>0.62945130657746784</v>
      </c>
      <c r="BT91" s="21">
        <f t="shared" si="83"/>
        <v>0.19005770977236108</v>
      </c>
      <c r="BU91" s="21">
        <f>O92/4</f>
        <v>0.36083324999999999</v>
      </c>
      <c r="BV91" s="21">
        <f t="shared" si="84"/>
        <v>0.36018380862655569</v>
      </c>
      <c r="BW91" s="21">
        <f>LN(AW91/M92)</f>
        <v>-4.289675378312106</v>
      </c>
      <c r="BX91" s="21">
        <f>LN(AW91/N92)</f>
        <v>7.8798681285261729</v>
      </c>
      <c r="BY91" s="21">
        <f>LN(AK91/M92)</f>
        <v>-3.0735970897401583</v>
      </c>
      <c r="CA91" s="21">
        <f t="shared" si="90"/>
        <v>0.5008407913378754</v>
      </c>
      <c r="CB91" s="21">
        <f t="shared" si="114"/>
        <v>-1.3516624619243522</v>
      </c>
      <c r="CC91" s="21">
        <f t="shared" si="114"/>
        <v>-0.35265538998507928</v>
      </c>
      <c r="CD91" s="21">
        <f t="shared" si="85"/>
        <v>9.0148599652993084</v>
      </c>
      <c r="CE91" s="21">
        <f t="shared" si="115"/>
        <v>-0.43939359680510715</v>
      </c>
      <c r="CF91" s="21">
        <f t="shared" si="115"/>
        <v>-0.36895092330322399</v>
      </c>
      <c r="CG91" s="61">
        <f t="shared" si="116"/>
        <v>0.62945130657746784</v>
      </c>
      <c r="CH91" s="61">
        <f t="shared" si="116"/>
        <v>0.19005770977236108</v>
      </c>
      <c r="CI91" s="21">
        <f t="shared" si="86"/>
        <v>0.36018380862655569</v>
      </c>
      <c r="CM91" s="87">
        <f t="shared" si="91"/>
        <v>0.5008407913378754</v>
      </c>
      <c r="CN91" s="87">
        <f t="shared" si="91"/>
        <v>-1.3516624619243522</v>
      </c>
      <c r="CO91" s="87">
        <f t="shared" si="91"/>
        <v>-0.35265538998507928</v>
      </c>
      <c r="CP91" s="87">
        <f t="shared" si="91"/>
        <v>9.0148599652993084</v>
      </c>
      <c r="CQ91" s="87">
        <f t="shared" si="93"/>
        <v>-0.43939359680510715</v>
      </c>
      <c r="CR91" s="87">
        <f t="shared" si="93"/>
        <v>-0.36895092330322399</v>
      </c>
      <c r="CS91" s="88">
        <f t="shared" si="92"/>
        <v>0.62945130657746784</v>
      </c>
      <c r="CT91" s="88">
        <f t="shared" si="92"/>
        <v>0.19005770977236108</v>
      </c>
      <c r="CU91" s="87">
        <f t="shared" si="92"/>
        <v>0.36018380862655569</v>
      </c>
      <c r="CV91" s="87">
        <f t="shared" si="94"/>
        <v>-0.91226886511917016</v>
      </c>
      <c r="CW91" s="21">
        <v>0.89749999999999996</v>
      </c>
      <c r="CX91" s="7">
        <v>3.89323333333</v>
      </c>
      <c r="CY91" s="7"/>
      <c r="CZ91" s="110">
        <f t="shared" si="95"/>
        <v>0.14198002325818426</v>
      </c>
      <c r="DA91" s="73">
        <f t="shared" si="96"/>
        <v>-1.5208113202778557</v>
      </c>
      <c r="DB91" s="88">
        <f t="shared" si="97"/>
        <v>-0.61777684281399003</v>
      </c>
      <c r="DC91" s="88">
        <f t="shared" si="98"/>
        <v>1.5381129304286025</v>
      </c>
      <c r="DD91" s="88">
        <f t="shared" si="99"/>
        <v>8.0879659458116371E-2</v>
      </c>
      <c r="DE91" s="88">
        <f t="shared" si="100"/>
        <v>-0.58430390212122185</v>
      </c>
      <c r="DF91" s="88">
        <f t="shared" si="101"/>
        <v>-3.6070341310787346E-2</v>
      </c>
      <c r="DG91" s="88">
        <f t="shared" si="102"/>
        <v>4.4809318147329719E-2</v>
      </c>
      <c r="DH91" s="88">
        <f t="shared" si="103"/>
        <v>-0.61635557307307276</v>
      </c>
      <c r="DI91" s="88">
        <f t="shared" si="104"/>
        <v>-1.6016909797358978</v>
      </c>
      <c r="DJ91" s="88">
        <f t="shared" si="105"/>
        <v>0.31618421052631562</v>
      </c>
      <c r="DK91" s="89">
        <v>-1.8635266977075151</v>
      </c>
      <c r="DL91" s="87">
        <f t="shared" si="107"/>
        <v>1.9235377375263196</v>
      </c>
      <c r="DM91" s="88">
        <f t="shared" si="106"/>
        <v>1.8935463659111278</v>
      </c>
      <c r="DN91" s="88">
        <f t="shared" si="108"/>
        <v>2.7877469554521292</v>
      </c>
      <c r="DO91" s="88"/>
      <c r="DP91" s="88"/>
      <c r="DQ91" s="61">
        <v>323599.3</v>
      </c>
      <c r="DR91" s="21">
        <f>LN(DQ91/AI91/M92)</f>
        <v>0.4605610797594904</v>
      </c>
      <c r="DS91" s="61"/>
      <c r="DT91" s="61">
        <v>1090000000</v>
      </c>
      <c r="DU91" s="40">
        <v>1090000000</v>
      </c>
      <c r="DV91" s="20">
        <f>LN(DT91/AI91/M92)</f>
        <v>8.5827433119472207</v>
      </c>
      <c r="DW91" s="44">
        <f t="shared" si="109"/>
        <v>6.6675744595961817</v>
      </c>
      <c r="DX91" s="61"/>
      <c r="DY91" s="40"/>
      <c r="DZ91" s="44"/>
      <c r="EA91" s="61">
        <v>2632548</v>
      </c>
      <c r="EB91" s="87">
        <f t="shared" si="110"/>
        <v>0.31604473118919851</v>
      </c>
      <c r="EF91" s="28">
        <v>8329669</v>
      </c>
      <c r="EG91" s="98">
        <v>8949.9480000000003</v>
      </c>
      <c r="EH91" s="74">
        <f t="shared" si="111"/>
        <v>8949948</v>
      </c>
      <c r="EI91" s="28">
        <v>-3732</v>
      </c>
      <c r="EJ91" s="68">
        <f t="shared" si="112"/>
        <v>-4.480370108344041E-4</v>
      </c>
      <c r="EK91" s="21">
        <f t="shared" si="113"/>
        <v>1.9235377375263196</v>
      </c>
      <c r="EN91" s="100"/>
      <c r="EO91" s="87"/>
      <c r="EP91" s="99"/>
      <c r="EQ91" s="87"/>
      <c r="ER91" s="87"/>
      <c r="ES91" s="87"/>
      <c r="ET91" s="87"/>
      <c r="EU91" s="87"/>
      <c r="EV91" s="87"/>
      <c r="EW91" s="87"/>
      <c r="EX91" s="87"/>
      <c r="EY91" s="87"/>
      <c r="EZ91" s="101"/>
      <c r="FA91" s="87"/>
      <c r="FB91" s="87"/>
    </row>
    <row r="92" spans="1:158" x14ac:dyDescent="0.35">
      <c r="A92" s="22">
        <v>37530</v>
      </c>
      <c r="B92" s="43">
        <v>79.566000000000003</v>
      </c>
      <c r="C92" s="40">
        <v>11103.8</v>
      </c>
      <c r="D92" s="40">
        <v>1936.5</v>
      </c>
      <c r="E92" s="40">
        <v>2220.6999999999998</v>
      </c>
      <c r="F92" s="43">
        <v>104.271</v>
      </c>
      <c r="G92" s="40">
        <v>983.3</v>
      </c>
      <c r="H92" s="40">
        <v>861.77519999999993</v>
      </c>
      <c r="I92" s="40">
        <v>4880.3999999999996</v>
      </c>
      <c r="J92" s="40">
        <v>5886.93696</v>
      </c>
      <c r="K92" s="40">
        <v>1643.5</v>
      </c>
      <c r="L92" s="40">
        <v>1952.4322499999998</v>
      </c>
      <c r="M92" s="21">
        <v>218340</v>
      </c>
      <c r="N92" s="21">
        <f>M92/M$51</f>
        <v>1.1323161814278158</v>
      </c>
      <c r="O92" s="21">
        <v>1.443333</v>
      </c>
      <c r="P92" s="59"/>
      <c r="R92" s="40">
        <f>I93+K93</f>
        <v>6619.5</v>
      </c>
      <c r="S92" s="40">
        <f>D93+G93</f>
        <v>2934.2</v>
      </c>
      <c r="T92" s="40">
        <f t="shared" si="65"/>
        <v>9553.7000000000007</v>
      </c>
      <c r="U92" s="21">
        <f t="shared" si="66"/>
        <v>0.69287291834577169</v>
      </c>
      <c r="V92" s="21">
        <f t="shared" si="67"/>
        <v>0.30712708165422814</v>
      </c>
      <c r="W92" s="87">
        <f t="shared" si="87"/>
        <v>0.44326610771206282</v>
      </c>
      <c r="Y92" s="21">
        <f>K93/R92</f>
        <v>0.25417327592718481</v>
      </c>
      <c r="Z92" s="21">
        <f t="shared" si="68"/>
        <v>0.74582672407281514</v>
      </c>
      <c r="AA92" s="21">
        <f t="shared" si="63"/>
        <v>0.2530465699061421</v>
      </c>
      <c r="AB92" s="21">
        <f t="shared" si="63"/>
        <v>0.74695343009385784</v>
      </c>
      <c r="AD92" s="42">
        <f>100*(((L93)-(L92))/L92)</f>
        <v>0.68733498947275895</v>
      </c>
      <c r="AE92" s="42">
        <f>100*((J93-J92)/J92)</f>
        <v>0.37379167043094025</v>
      </c>
      <c r="AG92" s="21">
        <f t="shared" si="69"/>
        <v>0.45313273183145963</v>
      </c>
      <c r="AH92" s="21">
        <f t="shared" si="70"/>
        <v>7008.3478391143617</v>
      </c>
      <c r="AI92" s="42">
        <f t="shared" si="71"/>
        <v>0.94451647548882223</v>
      </c>
      <c r="AJ92" s="43">
        <f t="shared" si="88"/>
        <v>1.0026390010435586</v>
      </c>
      <c r="AK92" s="43">
        <f t="shared" si="72"/>
        <v>10114.910907250831</v>
      </c>
      <c r="AL92" s="60"/>
      <c r="AN92" s="21">
        <f>D93/S92</f>
        <v>0.66805262081657701</v>
      </c>
      <c r="AO92" s="21">
        <f t="shared" si="73"/>
        <v>0.33194737918342299</v>
      </c>
      <c r="AP92" s="21">
        <f t="shared" si="62"/>
        <v>0.66564148953014612</v>
      </c>
      <c r="AQ92" s="21">
        <f t="shared" si="62"/>
        <v>0.33435851046985388</v>
      </c>
      <c r="AS92" s="43">
        <f>100*(((E93)-(E92))/E92)</f>
        <v>0.84657990723646526</v>
      </c>
      <c r="AT92" s="43">
        <f>100*(((H93)-(H92))/H92)</f>
        <v>0.30626780626781336</v>
      </c>
      <c r="AV92" s="21">
        <f t="shared" si="74"/>
        <v>0.66592195796774956</v>
      </c>
      <c r="AW92" s="21">
        <f t="shared" si="75"/>
        <v>3013.2379981782624</v>
      </c>
      <c r="AX92" s="21">
        <f t="shared" si="76"/>
        <v>0.97376974595898258</v>
      </c>
      <c r="AY92" s="21">
        <f t="shared" si="89"/>
        <v>-0.17174219831087684</v>
      </c>
      <c r="AZ92" s="21">
        <f t="shared" si="77"/>
        <v>1.0309716889321816</v>
      </c>
      <c r="BB92" s="21">
        <f>LN(B93/AI92)</f>
        <v>4.4398210295498428</v>
      </c>
      <c r="BD92" s="21">
        <f>100*LN(F93/N93)</f>
        <v>451.04010613859293</v>
      </c>
      <c r="BE92" s="21">
        <f t="shared" si="78"/>
        <v>4.5104010613859291</v>
      </c>
      <c r="BF92" s="21">
        <f>(S92/AI92)/M93</f>
        <v>1.41273553897346E-2</v>
      </c>
      <c r="BG92" s="21">
        <f>(C93/AI92)/M93</f>
        <v>5.4069802250105159E-2</v>
      </c>
      <c r="BH92" s="40">
        <f t="shared" si="79"/>
        <v>2934.2</v>
      </c>
      <c r="BI92" s="40">
        <f>C93</f>
        <v>11230.1</v>
      </c>
      <c r="BK92" s="21">
        <f>LN(AH92/M93)</f>
        <v>-3.4460572679236963</v>
      </c>
      <c r="BL92" s="57">
        <f>LN(AH92/N93)</f>
        <v>8.7234862389145835</v>
      </c>
      <c r="BM92" s="21">
        <f>LN((S92/AI92)/M93)</f>
        <v>-4.2596422625958645</v>
      </c>
      <c r="BN92" s="21">
        <f>LN((C93/AI92)/M93)</f>
        <v>-2.9174794328890643</v>
      </c>
      <c r="BO92" s="44">
        <f>LN((C93/AI92)/N93)</f>
        <v>9.2520640739492155</v>
      </c>
      <c r="BP92" s="21">
        <f t="shared" si="64"/>
        <v>7.7821634793152725</v>
      </c>
      <c r="BQ92" s="21">
        <f t="shared" si="80"/>
        <v>3.0501744844198399E-2</v>
      </c>
      <c r="BR92" s="21">
        <f t="shared" si="81"/>
        <v>4.4398210295498428</v>
      </c>
      <c r="BS92" s="61">
        <f t="shared" si="82"/>
        <v>1.0026390010435586</v>
      </c>
      <c r="BT92" s="21">
        <f t="shared" si="83"/>
        <v>-0.17174219831087684</v>
      </c>
      <c r="BU92" s="21">
        <f>O93/4</f>
        <v>0.3125</v>
      </c>
      <c r="BV92" s="21">
        <f t="shared" si="84"/>
        <v>0.31201273362436777</v>
      </c>
      <c r="BW92" s="21">
        <f>LN(AW92/M93)</f>
        <v>-4.2901440074400625</v>
      </c>
      <c r="BX92" s="21">
        <f>LN(AW92/N93)</f>
        <v>7.8793994993982164</v>
      </c>
      <c r="BY92" s="21">
        <f>LN(AK92/M93)</f>
        <v>-3.0791485923050455</v>
      </c>
      <c r="CA92" s="21">
        <f t="shared" si="90"/>
        <v>-0.25846822872628294</v>
      </c>
      <c r="CB92" s="21">
        <f t="shared" si="114"/>
        <v>-1.2212441121500994</v>
      </c>
      <c r="CC92" s="21">
        <f t="shared" si="114"/>
        <v>-0.58218827058200695</v>
      </c>
      <c r="CD92" s="21">
        <f t="shared" si="85"/>
        <v>7.7821634793152725</v>
      </c>
      <c r="CE92" s="21">
        <f t="shared" si="115"/>
        <v>-1.1743811993544395</v>
      </c>
      <c r="CF92" s="21">
        <f t="shared" si="115"/>
        <v>-0.38743749676921624</v>
      </c>
      <c r="CG92" s="61">
        <f t="shared" si="116"/>
        <v>1.0026390010435586</v>
      </c>
      <c r="CH92" s="61">
        <f t="shared" si="116"/>
        <v>-0.17174219831087684</v>
      </c>
      <c r="CI92" s="21">
        <f t="shared" si="86"/>
        <v>0.31201273362436777</v>
      </c>
      <c r="CM92" s="87">
        <f t="shared" si="91"/>
        <v>-0.25846822872628294</v>
      </c>
      <c r="CN92" s="87">
        <f t="shared" si="91"/>
        <v>-1.2212441121500994</v>
      </c>
      <c r="CO92" s="87">
        <f t="shared" si="91"/>
        <v>-0.58218827058200695</v>
      </c>
      <c r="CP92" s="87">
        <f t="shared" si="91"/>
        <v>7.7821634793152725</v>
      </c>
      <c r="CQ92" s="87">
        <f t="shared" si="93"/>
        <v>-1.1743811993544395</v>
      </c>
      <c r="CR92" s="87">
        <f t="shared" si="93"/>
        <v>-0.38743749676921624</v>
      </c>
      <c r="CS92" s="88">
        <f t="shared" si="92"/>
        <v>1.0026390010435586</v>
      </c>
      <c r="CT92" s="88">
        <f t="shared" si="92"/>
        <v>-0.17174219831087684</v>
      </c>
      <c r="CU92" s="87">
        <f t="shared" si="92"/>
        <v>0.31201273362436777</v>
      </c>
      <c r="CV92" s="87">
        <f t="shared" si="94"/>
        <v>-4.6862912795653244E-2</v>
      </c>
      <c r="CW92" s="21">
        <v>0.8</v>
      </c>
      <c r="CX92" s="7">
        <v>3.3579666666699999</v>
      </c>
      <c r="CY92" s="7"/>
      <c r="CZ92" s="110">
        <f t="shared" si="95"/>
        <v>-0.61732899680597408</v>
      </c>
      <c r="DA92" s="73">
        <f t="shared" si="96"/>
        <v>-1.3903929705036029</v>
      </c>
      <c r="DB92" s="88">
        <f t="shared" si="97"/>
        <v>-0.8473097234109177</v>
      </c>
      <c r="DC92" s="88">
        <f t="shared" si="98"/>
        <v>0.30541644444456661</v>
      </c>
      <c r="DD92" s="88">
        <f t="shared" si="99"/>
        <v>-0.654107943091216</v>
      </c>
      <c r="DE92" s="88">
        <f t="shared" si="100"/>
        <v>-0.6027904755872141</v>
      </c>
      <c r="DF92" s="88">
        <f t="shared" si="101"/>
        <v>0.33711735315530345</v>
      </c>
      <c r="DG92" s="88">
        <f t="shared" si="102"/>
        <v>-0.31699058993590823</v>
      </c>
      <c r="DH92" s="88">
        <f t="shared" si="103"/>
        <v>-0.66452664807526074</v>
      </c>
      <c r="DI92" s="88">
        <f t="shared" si="104"/>
        <v>-0.73628502741238078</v>
      </c>
      <c r="DJ92" s="88">
        <f t="shared" si="105"/>
        <v>0.2186842105263157</v>
      </c>
      <c r="DK92" s="89">
        <v>-0.31337870972023474</v>
      </c>
      <c r="DL92" s="87">
        <f t="shared" si="107"/>
        <v>1.3269075442452343</v>
      </c>
      <c r="DM92" s="88">
        <f t="shared" si="106"/>
        <v>1.3582796992511277</v>
      </c>
      <c r="DN92" s="88">
        <f t="shared" si="108"/>
        <v>-10.28874221903763</v>
      </c>
      <c r="DO92" s="88"/>
      <c r="DP92" s="88"/>
      <c r="DQ92" s="61">
        <v>322259.3</v>
      </c>
      <c r="DR92" s="21">
        <f>LN(DQ92/AI92/M93)</f>
        <v>0.43927939466466687</v>
      </c>
      <c r="DS92" s="61"/>
      <c r="DT92" s="61">
        <v>1040000000</v>
      </c>
      <c r="DU92" s="40">
        <v>1040000000</v>
      </c>
      <c r="DV92" s="20">
        <f>LN(DT92/AI92/M93)</f>
        <v>8.518654164798285</v>
      </c>
      <c r="DW92" s="44">
        <f t="shared" si="109"/>
        <v>-6.4089147148935766</v>
      </c>
      <c r="DX92" s="61"/>
      <c r="DY92" s="40"/>
      <c r="DZ92" s="44"/>
      <c r="EA92" s="61">
        <v>2642872</v>
      </c>
      <c r="EB92" s="87">
        <f t="shared" si="110"/>
        <v>0.29529467657242253</v>
      </c>
      <c r="EF92" s="28">
        <v>8949948</v>
      </c>
      <c r="EG92" s="98">
        <v>8659.9429999999993</v>
      </c>
      <c r="EH92" s="74">
        <f t="shared" si="111"/>
        <v>8659943</v>
      </c>
      <c r="EI92" s="28">
        <v>-57408</v>
      </c>
      <c r="EJ92" s="68">
        <f t="shared" si="112"/>
        <v>-6.4143389436452595E-3</v>
      </c>
      <c r="EK92" s="21">
        <f t="shared" si="113"/>
        <v>1.3269075442452343</v>
      </c>
      <c r="EN92" s="100"/>
      <c r="EO92" s="87"/>
      <c r="EP92" s="99"/>
      <c r="EQ92" s="87"/>
      <c r="ER92" s="87"/>
      <c r="ES92" s="87"/>
      <c r="ET92" s="87"/>
      <c r="EU92" s="87"/>
      <c r="EV92" s="87"/>
      <c r="EW92" s="87"/>
      <c r="EX92" s="87"/>
      <c r="EY92" s="87"/>
      <c r="EZ92" s="101"/>
      <c r="FA92" s="87"/>
      <c r="FB92" s="87"/>
    </row>
    <row r="93" spans="1:158" x14ac:dyDescent="0.35">
      <c r="A93" s="22">
        <v>37622</v>
      </c>
      <c r="B93" s="43">
        <v>80.057000000000002</v>
      </c>
      <c r="C93" s="40">
        <v>11230.1</v>
      </c>
      <c r="D93" s="40">
        <v>1960.2</v>
      </c>
      <c r="E93" s="40">
        <v>2239.5</v>
      </c>
      <c r="F93" s="43">
        <v>103.72799999999999</v>
      </c>
      <c r="G93" s="40">
        <v>974</v>
      </c>
      <c r="H93" s="40">
        <v>864.41453999999999</v>
      </c>
      <c r="I93" s="40">
        <v>4937</v>
      </c>
      <c r="J93" s="40">
        <v>5908.9418400000004</v>
      </c>
      <c r="K93" s="40">
        <v>1682.5</v>
      </c>
      <c r="L93" s="40">
        <v>1965.8520000000001</v>
      </c>
      <c r="M93" s="21">
        <v>219897</v>
      </c>
      <c r="N93" s="21">
        <f>M93/M$51</f>
        <v>1.1403908186655327</v>
      </c>
      <c r="O93" s="21">
        <v>1.25</v>
      </c>
      <c r="P93" s="59"/>
      <c r="R93" s="40">
        <f>I94+K94</f>
        <v>6676.8</v>
      </c>
      <c r="S93" s="40">
        <f>D94+G94</f>
        <v>2978.3</v>
      </c>
      <c r="T93" s="40">
        <f t="shared" si="65"/>
        <v>9655.1</v>
      </c>
      <c r="U93" s="21">
        <f t="shared" si="66"/>
        <v>0.69153090076747004</v>
      </c>
      <c r="V93" s="21">
        <f t="shared" si="67"/>
        <v>0.30846909923252996</v>
      </c>
      <c r="W93" s="87">
        <f t="shared" si="87"/>
        <v>0.44606697819314645</v>
      </c>
      <c r="Y93" s="21">
        <f>K94/R93</f>
        <v>0.24989515935777618</v>
      </c>
      <c r="Z93" s="21">
        <f t="shared" si="68"/>
        <v>0.75010484064222382</v>
      </c>
      <c r="AA93" s="21">
        <f t="shared" si="63"/>
        <v>0.25203421764248046</v>
      </c>
      <c r="AB93" s="21">
        <f t="shared" si="63"/>
        <v>0.74796578235751943</v>
      </c>
      <c r="AD93" s="42">
        <f>100*(((L94)-(L93))/L93)</f>
        <v>0.72911134714109371</v>
      </c>
      <c r="AE93" s="42">
        <f>100*((J94-J93)/J93)</f>
        <v>0.55691189541306341</v>
      </c>
      <c r="AG93" s="21">
        <f t="shared" si="69"/>
        <v>0.60031204950780159</v>
      </c>
      <c r="AH93" s="21">
        <f t="shared" si="70"/>
        <v>7050.4197956639855</v>
      </c>
      <c r="AI93" s="42">
        <f t="shared" si="71"/>
        <v>0.9470074397706415</v>
      </c>
      <c r="AJ93" s="43">
        <f t="shared" si="88"/>
        <v>0.26338189030644876</v>
      </c>
      <c r="AK93" s="43">
        <f t="shared" si="72"/>
        <v>10195.379248908961</v>
      </c>
      <c r="AL93" s="60"/>
      <c r="AN93" s="21">
        <f>D94/S93</f>
        <v>0.66161904442131414</v>
      </c>
      <c r="AO93" s="21">
        <f t="shared" si="73"/>
        <v>0.33838095557868586</v>
      </c>
      <c r="AP93" s="21">
        <f t="shared" si="62"/>
        <v>0.66483583261894563</v>
      </c>
      <c r="AQ93" s="21">
        <f t="shared" si="62"/>
        <v>0.33516416738105442</v>
      </c>
      <c r="AS93" s="43">
        <f>100*(((E94)-(E93))/E93)</f>
        <v>0.52690332663541783</v>
      </c>
      <c r="AT93" s="43">
        <f>100*(((H94)-(H93))/H93)</f>
        <v>4.5894577386447093</v>
      </c>
      <c r="AV93" s="21">
        <f t="shared" si="74"/>
        <v>1.8885259935767413</v>
      </c>
      <c r="AW93" s="21">
        <f t="shared" si="75"/>
        <v>3070.1437810221901</v>
      </c>
      <c r="AX93" s="21">
        <f t="shared" si="76"/>
        <v>0.97008486000235117</v>
      </c>
      <c r="AY93" s="21">
        <f t="shared" si="89"/>
        <v>-0.37913230333677594</v>
      </c>
      <c r="AZ93" s="21">
        <f t="shared" si="77"/>
        <v>1.0243687845127161</v>
      </c>
      <c r="BB93" s="21">
        <f>LN(B94/AI93)</f>
        <v>4.4547200066956698</v>
      </c>
      <c r="BD93" s="21">
        <f>100*LN(F94/N94)</f>
        <v>450.47008779892116</v>
      </c>
      <c r="BE93" s="21">
        <f t="shared" si="78"/>
        <v>4.5047008779892117</v>
      </c>
      <c r="BF93" s="21">
        <f>(S93/AI93)/M94</f>
        <v>1.4260267766595516E-2</v>
      </c>
      <c r="BG93" s="21">
        <f>(C94/AI93)/M94</f>
        <v>5.4443550580407493E-2</v>
      </c>
      <c r="BH93" s="40">
        <f t="shared" si="79"/>
        <v>2978.3</v>
      </c>
      <c r="BI93" s="40">
        <f>C94</f>
        <v>11370.7</v>
      </c>
      <c r="BK93" s="21">
        <f>LN(AH93/M94)</f>
        <v>-3.4429919237948639</v>
      </c>
      <c r="BL93" s="57">
        <f>LN(AH93/N94)</f>
        <v>8.7265515830434151</v>
      </c>
      <c r="BM93" s="21">
        <f>LN((S93/AI93)/M94)</f>
        <v>-4.2502780867111651</v>
      </c>
      <c r="BN93" s="21">
        <f>LN((C94/AI93)/M94)</f>
        <v>-2.9105908832593421</v>
      </c>
      <c r="BO93" s="44">
        <f>LN((C94/AI93)/N94)</f>
        <v>9.2589526235789368</v>
      </c>
      <c r="BP93" s="21">
        <f t="shared" si="64"/>
        <v>7.2121451396434963</v>
      </c>
      <c r="BQ93" s="21">
        <f t="shared" si="80"/>
        <v>2.4076602907766212E-2</v>
      </c>
      <c r="BR93" s="21">
        <f t="shared" si="81"/>
        <v>4.4547200066956698</v>
      </c>
      <c r="BS93" s="61">
        <f t="shared" si="82"/>
        <v>0.26338189030644876</v>
      </c>
      <c r="BT93" s="21">
        <f t="shared" si="83"/>
        <v>-0.37913230333677594</v>
      </c>
      <c r="BU93" s="21">
        <f>O94/4</f>
        <v>0.31166674999999999</v>
      </c>
      <c r="BV93" s="21">
        <f t="shared" si="84"/>
        <v>0.31118207596881059</v>
      </c>
      <c r="BW93" s="21">
        <f>LN(AW93/M94)</f>
        <v>-4.2743546896189315</v>
      </c>
      <c r="BX93" s="21">
        <f>LN(AW93/N94)</f>
        <v>7.8951888172193474</v>
      </c>
      <c r="BY93" s="21">
        <f>LN(AK93/M94)</f>
        <v>-3.0741444814953645</v>
      </c>
      <c r="CA93" s="21">
        <f t="shared" si="90"/>
        <v>0.30653441288324146</v>
      </c>
      <c r="CB93" s="21">
        <f t="shared" si="114"/>
        <v>0.93641758846993994</v>
      </c>
      <c r="CC93" s="21">
        <f t="shared" si="114"/>
        <v>0.68885496297221849</v>
      </c>
      <c r="CD93" s="21">
        <f t="shared" si="85"/>
        <v>7.2121451396434963</v>
      </c>
      <c r="CE93" s="21">
        <f t="shared" si="115"/>
        <v>-0.64251419364321871</v>
      </c>
      <c r="CF93" s="21">
        <f t="shared" si="115"/>
        <v>1.4898977145826997</v>
      </c>
      <c r="CG93" s="61">
        <f t="shared" si="116"/>
        <v>0.26338189030644876</v>
      </c>
      <c r="CH93" s="61">
        <f t="shared" si="116"/>
        <v>-0.37913230333677594</v>
      </c>
      <c r="CI93" s="21">
        <f t="shared" si="86"/>
        <v>0.31118207596881059</v>
      </c>
      <c r="CM93" s="87">
        <f t="shared" si="91"/>
        <v>0.30653441288324146</v>
      </c>
      <c r="CN93" s="87">
        <f t="shared" si="91"/>
        <v>0.93641758846993994</v>
      </c>
      <c r="CO93" s="87">
        <f t="shared" si="91"/>
        <v>0.68885496297221849</v>
      </c>
      <c r="CP93" s="87">
        <f t="shared" si="91"/>
        <v>7.2121451396434963</v>
      </c>
      <c r="CQ93" s="87">
        <f t="shared" si="93"/>
        <v>-0.64251419364321871</v>
      </c>
      <c r="CR93" s="87">
        <f t="shared" si="93"/>
        <v>1.4898977145826997</v>
      </c>
      <c r="CS93" s="88">
        <f t="shared" si="92"/>
        <v>0.26338189030644876</v>
      </c>
      <c r="CT93" s="88">
        <f t="shared" si="92"/>
        <v>-0.37913230333677594</v>
      </c>
      <c r="CU93" s="87">
        <f t="shared" si="92"/>
        <v>0.31118207596881059</v>
      </c>
      <c r="CV93" s="87">
        <f t="shared" si="94"/>
        <v>1.5789317821131021</v>
      </c>
      <c r="CW93" s="21">
        <v>0.71250000000000002</v>
      </c>
      <c r="CX93" s="7">
        <v>2.6293666666700002</v>
      </c>
      <c r="CY93" s="7"/>
      <c r="CZ93" s="110">
        <f t="shared" si="95"/>
        <v>-5.2326355196449681E-2</v>
      </c>
      <c r="DA93" s="73">
        <f t="shared" si="96"/>
        <v>0.76726873011643648</v>
      </c>
      <c r="DB93" s="88">
        <f t="shared" si="97"/>
        <v>0.42373351014330768</v>
      </c>
      <c r="DC93" s="88">
        <f t="shared" si="98"/>
        <v>-0.26460189522720956</v>
      </c>
      <c r="DD93" s="88">
        <f t="shared" si="99"/>
        <v>-0.1222409373799952</v>
      </c>
      <c r="DE93" s="88">
        <f t="shared" si="100"/>
        <v>1.2745447357647017</v>
      </c>
      <c r="DF93" s="88">
        <f t="shared" si="101"/>
        <v>-0.40213975758180642</v>
      </c>
      <c r="DG93" s="88">
        <f t="shared" si="102"/>
        <v>-0.52438069496180728</v>
      </c>
      <c r="DH93" s="88">
        <f t="shared" si="103"/>
        <v>-0.66535730573081797</v>
      </c>
      <c r="DI93" s="88">
        <f t="shared" si="104"/>
        <v>0.88950966749637461</v>
      </c>
      <c r="DJ93" s="88">
        <f t="shared" si="105"/>
        <v>0.13118421052631568</v>
      </c>
      <c r="DK93" s="89">
        <v>4.7032277543712215</v>
      </c>
      <c r="DL93" s="87">
        <f t="shared" si="107"/>
        <v>1.7290788938101005</v>
      </c>
      <c r="DM93" s="88">
        <f t="shared" si="106"/>
        <v>0.62967969925112799</v>
      </c>
      <c r="DN93" s="88">
        <f t="shared" si="108"/>
        <v>13.957091478874304</v>
      </c>
      <c r="DO93" s="88"/>
      <c r="DP93" s="88"/>
      <c r="DQ93" s="61">
        <v>362225.8</v>
      </c>
      <c r="DR93" s="21">
        <f>LN(DQ93/AI93/M94)</f>
        <v>0.55063701962635214</v>
      </c>
      <c r="DS93" s="61"/>
      <c r="DT93" s="61">
        <v>1250000000</v>
      </c>
      <c r="DU93" s="40">
        <v>1260000000</v>
      </c>
      <c r="DV93" s="20">
        <f>LN(DT93/AI93/M94)</f>
        <v>8.6970233546284685</v>
      </c>
      <c r="DW93" s="44">
        <f t="shared" si="109"/>
        <v>17.836918983018357</v>
      </c>
      <c r="DX93" s="61"/>
      <c r="DY93" s="40"/>
      <c r="DZ93" s="44"/>
      <c r="EA93" s="61">
        <v>2659000</v>
      </c>
      <c r="EB93" s="87">
        <f t="shared" si="110"/>
        <v>0.30704590087948613</v>
      </c>
      <c r="EF93" s="28">
        <v>8659943</v>
      </c>
      <c r="EG93" s="98">
        <v>9985.9549999999999</v>
      </c>
      <c r="EH93" s="74">
        <f t="shared" si="111"/>
        <v>9985955</v>
      </c>
      <c r="EI93" s="28">
        <v>-20720</v>
      </c>
      <c r="EJ93" s="68">
        <f t="shared" si="112"/>
        <v>-2.3926254479965975E-3</v>
      </c>
      <c r="EK93" s="21">
        <f t="shared" si="113"/>
        <v>1.7290788938101005</v>
      </c>
      <c r="EN93" s="100"/>
      <c r="EO93" s="87"/>
      <c r="EP93" s="99"/>
      <c r="EQ93" s="87"/>
      <c r="ER93" s="87"/>
      <c r="ES93" s="87"/>
      <c r="ET93" s="87"/>
      <c r="EU93" s="87"/>
      <c r="EV93" s="87"/>
      <c r="EW93" s="87"/>
      <c r="EX93" s="87"/>
      <c r="EY93" s="87"/>
      <c r="EZ93" s="101"/>
      <c r="FA93" s="87"/>
      <c r="FB93" s="87"/>
    </row>
    <row r="94" spans="1:158" x14ac:dyDescent="0.35">
      <c r="A94" s="22">
        <v>37712</v>
      </c>
      <c r="B94" s="43">
        <v>81.472999999999999</v>
      </c>
      <c r="C94" s="40">
        <v>11370.7</v>
      </c>
      <c r="D94" s="40">
        <v>1970.5</v>
      </c>
      <c r="E94" s="40">
        <v>2251.3000000000002</v>
      </c>
      <c r="F94" s="43">
        <v>103.44</v>
      </c>
      <c r="G94" s="40">
        <v>1007.8</v>
      </c>
      <c r="H94" s="40">
        <v>904.08648000000005</v>
      </c>
      <c r="I94" s="40">
        <v>5008.3</v>
      </c>
      <c r="J94" s="40">
        <v>5941.84944</v>
      </c>
      <c r="K94" s="40">
        <v>1668.5</v>
      </c>
      <c r="L94" s="40">
        <v>1980.1852500000002</v>
      </c>
      <c r="M94" s="21">
        <v>220540</v>
      </c>
      <c r="N94" s="21">
        <f>M94/M$51</f>
        <v>1.1437254312177818</v>
      </c>
      <c r="O94" s="21">
        <v>1.246667</v>
      </c>
      <c r="P94" s="59"/>
      <c r="R94" s="40">
        <f>I95+K95</f>
        <v>6803.2999999999993</v>
      </c>
      <c r="S94" s="40">
        <f>D95+G95</f>
        <v>3090.6000000000004</v>
      </c>
      <c r="T94" s="40">
        <f t="shared" si="65"/>
        <v>9893.9</v>
      </c>
      <c r="U94" s="21">
        <f t="shared" si="66"/>
        <v>0.68762570877005014</v>
      </c>
      <c r="V94" s="21">
        <f t="shared" si="67"/>
        <v>0.31237429122994981</v>
      </c>
      <c r="W94" s="87">
        <f t="shared" si="87"/>
        <v>0.45427954081107708</v>
      </c>
      <c r="Y94" s="21">
        <f>K95/R94</f>
        <v>0.25324474887187104</v>
      </c>
      <c r="Z94" s="21">
        <f t="shared" si="68"/>
        <v>0.74675525112812902</v>
      </c>
      <c r="AA94" s="21">
        <f t="shared" si="63"/>
        <v>0.25156995411482364</v>
      </c>
      <c r="AB94" s="21">
        <f t="shared" si="63"/>
        <v>0.74843004588517648</v>
      </c>
      <c r="AD94" s="42">
        <f>100*(((L95)-(L94))/L94)</f>
        <v>1.851872192260797</v>
      </c>
      <c r="AE94" s="42">
        <f>100*((J95-J94)/J94)</f>
        <v>0.74962518740630479</v>
      </c>
      <c r="AG94" s="21">
        <f t="shared" si="69"/>
        <v>1.0269174158407512</v>
      </c>
      <c r="AH94" s="21">
        <f t="shared" si="70"/>
        <v>7122.8217844355431</v>
      </c>
      <c r="AI94" s="42">
        <f t="shared" si="71"/>
        <v>0.95514112326469436</v>
      </c>
      <c r="AJ94" s="43">
        <f t="shared" si="88"/>
        <v>0.85521533137846584</v>
      </c>
      <c r="AK94" s="43">
        <f t="shared" si="72"/>
        <v>10358.573993948059</v>
      </c>
      <c r="AL94" s="60"/>
      <c r="AN94" s="21">
        <f>D95/S94</f>
        <v>0.66275156927457446</v>
      </c>
      <c r="AO94" s="21">
        <f t="shared" si="73"/>
        <v>0.33724843072542554</v>
      </c>
      <c r="AP94" s="21">
        <f t="shared" si="62"/>
        <v>0.6621853068479443</v>
      </c>
      <c r="AQ94" s="21">
        <f t="shared" si="62"/>
        <v>0.3378146931520557</v>
      </c>
      <c r="AS94" s="43">
        <f>100*(((E95)-(E94))/E94)</f>
        <v>3.5357349087194021</v>
      </c>
      <c r="AT94" s="43">
        <f>100*(((H95)-(H94))/H94)</f>
        <v>4.459355481126094</v>
      </c>
      <c r="AV94" s="21">
        <f t="shared" si="74"/>
        <v>3.8477475089758948</v>
      </c>
      <c r="AW94" s="21">
        <f t="shared" si="75"/>
        <v>3188.2751618784496</v>
      </c>
      <c r="AX94" s="21">
        <f t="shared" si="76"/>
        <v>0.9693642622047397</v>
      </c>
      <c r="AY94" s="21">
        <f t="shared" si="89"/>
        <v>-7.4309536921533803E-2</v>
      </c>
      <c r="AZ94" s="21">
        <f t="shared" si="77"/>
        <v>1.0148911386952226</v>
      </c>
      <c r="BB94" s="21">
        <f>LN(B95/AI94)</f>
        <v>4.460910194992282</v>
      </c>
      <c r="BD94" s="21">
        <f>100*LN(F95/N95)</f>
        <v>450.28977437872334</v>
      </c>
      <c r="BE94" s="21">
        <f t="shared" si="78"/>
        <v>4.5028977437872335</v>
      </c>
      <c r="BF94" s="21">
        <f>(S94/AI94)/M95</f>
        <v>1.4624736542551095E-2</v>
      </c>
      <c r="BG94" s="21">
        <f>(C95/AI94)/M95</f>
        <v>5.501003843292912E-2</v>
      </c>
      <c r="BH94" s="40">
        <f t="shared" si="79"/>
        <v>3090.6000000000004</v>
      </c>
      <c r="BI94" s="40">
        <f>C95</f>
        <v>11625.1</v>
      </c>
      <c r="BK94" s="21">
        <f>LN(AH94/M95)</f>
        <v>-3.4359983584458713</v>
      </c>
      <c r="BL94" s="57">
        <f>LN(AH94/N95)</f>
        <v>8.7335451483924071</v>
      </c>
      <c r="BM94" s="21">
        <f>LN((S94/AI94)/M95)</f>
        <v>-4.225040900211015</v>
      </c>
      <c r="BN94" s="21">
        <f>LN((C95/AI94)/M95)</f>
        <v>-2.9002395934415128</v>
      </c>
      <c r="BO94" s="44">
        <f>LN((C95/AI94)/N95)</f>
        <v>9.269303913396767</v>
      </c>
      <c r="BP94" s="21">
        <f t="shared" si="64"/>
        <v>7.0318317194456768</v>
      </c>
      <c r="BQ94" s="21">
        <f t="shared" si="80"/>
        <v>1.4781354224766131E-2</v>
      </c>
      <c r="BR94" s="21">
        <f t="shared" si="81"/>
        <v>4.460910194992282</v>
      </c>
      <c r="BS94" s="61">
        <f t="shared" si="82"/>
        <v>0.85521533137846584</v>
      </c>
      <c r="BT94" s="21">
        <f t="shared" si="83"/>
        <v>-7.4309536921533803E-2</v>
      </c>
      <c r="BU94" s="21">
        <f>O95/4</f>
        <v>0.25416675</v>
      </c>
      <c r="BV94" s="21">
        <f t="shared" si="84"/>
        <v>0.25384429258675933</v>
      </c>
      <c r="BW94" s="21">
        <f>LN(AW94/M95)</f>
        <v>-4.2398222544357811</v>
      </c>
      <c r="BX94" s="21">
        <f>LN(AW94/N95)</f>
        <v>7.9297212524024987</v>
      </c>
      <c r="BY94" s="21">
        <f>LN(AK94/M95)</f>
        <v>-3.0614877414096706</v>
      </c>
      <c r="CA94" s="21">
        <f t="shared" si="90"/>
        <v>0.69935653489925365</v>
      </c>
      <c r="CB94" s="21">
        <f t="shared" si="114"/>
        <v>2.5237186500150166</v>
      </c>
      <c r="CC94" s="21">
        <f t="shared" si="114"/>
        <v>1.035128981782929</v>
      </c>
      <c r="CD94" s="21">
        <f t="shared" si="85"/>
        <v>7.0318317194456768</v>
      </c>
      <c r="CE94" s="21">
        <f t="shared" si="115"/>
        <v>-0.92952486830000813</v>
      </c>
      <c r="CF94" s="21">
        <f t="shared" si="115"/>
        <v>0.61901882966122201</v>
      </c>
      <c r="CG94" s="61">
        <f t="shared" si="116"/>
        <v>0.85521533137846584</v>
      </c>
      <c r="CH94" s="61">
        <f t="shared" si="116"/>
        <v>-7.4309536921533803E-2</v>
      </c>
      <c r="CI94" s="21">
        <f t="shared" si="86"/>
        <v>0.25384429258675933</v>
      </c>
      <c r="CM94" s="87">
        <f t="shared" si="91"/>
        <v>0.69935653489925365</v>
      </c>
      <c r="CN94" s="87">
        <f t="shared" si="91"/>
        <v>2.5237186500150166</v>
      </c>
      <c r="CO94" s="87">
        <f t="shared" si="91"/>
        <v>1.035128981782929</v>
      </c>
      <c r="CP94" s="87">
        <f t="shared" si="91"/>
        <v>7.0318317194456768</v>
      </c>
      <c r="CQ94" s="87">
        <f t="shared" si="93"/>
        <v>-0.92952486830000813</v>
      </c>
      <c r="CR94" s="87">
        <f t="shared" si="93"/>
        <v>0.61901882966122201</v>
      </c>
      <c r="CS94" s="88">
        <f t="shared" si="92"/>
        <v>0.85521533137846584</v>
      </c>
      <c r="CT94" s="88">
        <f t="shared" si="92"/>
        <v>-7.4309536921533803E-2</v>
      </c>
      <c r="CU94" s="87">
        <f t="shared" si="92"/>
        <v>0.25384429258675933</v>
      </c>
      <c r="CV94" s="87">
        <f t="shared" si="94"/>
        <v>3.4532435183150412</v>
      </c>
      <c r="CW94" s="21">
        <v>0.64249999999999996</v>
      </c>
      <c r="CX94" s="7">
        <v>2.3729333333299998</v>
      </c>
      <c r="CY94" s="7"/>
      <c r="CZ94" s="110">
        <f t="shared" si="95"/>
        <v>0.34049576681956251</v>
      </c>
      <c r="DA94" s="73">
        <f t="shared" si="96"/>
        <v>2.3545697916615129</v>
      </c>
      <c r="DB94" s="88">
        <f t="shared" si="97"/>
        <v>0.77000752895401825</v>
      </c>
      <c r="DC94" s="88">
        <f t="shared" si="98"/>
        <v>-0.44491531542502916</v>
      </c>
      <c r="DD94" s="88">
        <f t="shared" si="99"/>
        <v>-0.40925161203678462</v>
      </c>
      <c r="DE94" s="88">
        <f t="shared" si="100"/>
        <v>0.40366585084322415</v>
      </c>
      <c r="DF94" s="88">
        <f t="shared" si="101"/>
        <v>0.18969368349021065</v>
      </c>
      <c r="DG94" s="88">
        <f t="shared" si="102"/>
        <v>-0.21955792854656517</v>
      </c>
      <c r="DH94" s="88">
        <f t="shared" si="103"/>
        <v>-0.72269508911286917</v>
      </c>
      <c r="DI94" s="88">
        <f t="shared" si="104"/>
        <v>2.7638214036983135</v>
      </c>
      <c r="DJ94" s="88">
        <f t="shared" si="105"/>
        <v>6.1184210526315619E-2</v>
      </c>
      <c r="DK94" s="89">
        <v>3.1701431648320697</v>
      </c>
      <c r="DL94" s="87">
        <f t="shared" si="107"/>
        <v>1.8520981749459444</v>
      </c>
      <c r="DM94" s="88">
        <f t="shared" si="106"/>
        <v>0.37324636591112759</v>
      </c>
      <c r="DN94" s="88">
        <f t="shared" si="108"/>
        <v>-1.9075000360527019</v>
      </c>
      <c r="DO94" s="88"/>
      <c r="DP94" s="88"/>
      <c r="DQ94" s="61">
        <v>360783.6</v>
      </c>
      <c r="DR94" s="21">
        <f>LN(DQ94/AI94/M95)</f>
        <v>0.53487218558145255</v>
      </c>
      <c r="DS94" s="61"/>
      <c r="DT94" s="61">
        <v>1290000000</v>
      </c>
      <c r="DU94" s="40">
        <v>1290000000</v>
      </c>
      <c r="DV94" s="20">
        <f>LN(DT94/AI94/M95)</f>
        <v>8.716746629309382</v>
      </c>
      <c r="DW94" s="44">
        <f t="shared" si="109"/>
        <v>1.9723274680913505</v>
      </c>
      <c r="DX94" s="61"/>
      <c r="DY94" s="40"/>
      <c r="DZ94" s="44"/>
      <c r="EA94" s="61">
        <v>2695747</v>
      </c>
      <c r="EB94" s="87">
        <f t="shared" si="110"/>
        <v>0.26995385018258145</v>
      </c>
      <c r="EF94" s="28">
        <v>9985955</v>
      </c>
      <c r="EG94" s="98">
        <v>10362.700999999999</v>
      </c>
      <c r="EH94" s="74">
        <f t="shared" si="111"/>
        <v>10362701</v>
      </c>
      <c r="EI94" s="28">
        <v>-11608</v>
      </c>
      <c r="EJ94" s="68">
        <f t="shared" si="112"/>
        <v>-1.1624326366381583E-3</v>
      </c>
      <c r="EK94" s="21">
        <f t="shared" si="113"/>
        <v>1.8520981749459444</v>
      </c>
      <c r="EN94" s="100"/>
      <c r="EO94" s="87"/>
      <c r="EP94" s="99"/>
      <c r="EQ94" s="87"/>
      <c r="ER94" s="87"/>
      <c r="ES94" s="87"/>
      <c r="ET94" s="87"/>
      <c r="EU94" s="87"/>
      <c r="EV94" s="87"/>
      <c r="EW94" s="87"/>
      <c r="EX94" s="87"/>
      <c r="EY94" s="87"/>
      <c r="EZ94" s="101"/>
      <c r="FA94" s="87"/>
      <c r="FB94" s="87"/>
    </row>
    <row r="95" spans="1:158" x14ac:dyDescent="0.35">
      <c r="A95" s="22">
        <v>37803</v>
      </c>
      <c r="B95" s="43">
        <v>82.683000000000007</v>
      </c>
      <c r="C95" s="40">
        <v>11625.1</v>
      </c>
      <c r="D95" s="40">
        <v>2048.3000000000002</v>
      </c>
      <c r="E95" s="40">
        <v>2330.9</v>
      </c>
      <c r="F95" s="43">
        <v>103.587</v>
      </c>
      <c r="G95" s="40">
        <v>1042.3</v>
      </c>
      <c r="H95" s="40">
        <v>944.40291000000002</v>
      </c>
      <c r="I95" s="40">
        <v>5080.3999999999996</v>
      </c>
      <c r="J95" s="40">
        <v>5986.3910400000004</v>
      </c>
      <c r="K95" s="40">
        <v>1722.9</v>
      </c>
      <c r="L95" s="40">
        <v>2016.8557500000002</v>
      </c>
      <c r="M95" s="21">
        <v>221252</v>
      </c>
      <c r="N95" s="21">
        <f>M95/M$51</f>
        <v>1.1474178793316254</v>
      </c>
      <c r="O95" s="21">
        <v>1.016667</v>
      </c>
      <c r="P95" s="59"/>
      <c r="R95" s="40">
        <f>I96+K96</f>
        <v>6892.5</v>
      </c>
      <c r="S95" s="40">
        <f>D96+G96</f>
        <v>3178.8</v>
      </c>
      <c r="T95" s="40">
        <f t="shared" si="65"/>
        <v>10071.299999999999</v>
      </c>
      <c r="U95" s="21">
        <f t="shared" si="66"/>
        <v>0.68437043877155879</v>
      </c>
      <c r="V95" s="21">
        <f t="shared" si="67"/>
        <v>0.31562956122844127</v>
      </c>
      <c r="W95" s="87">
        <f t="shared" si="87"/>
        <v>0.46119695321001092</v>
      </c>
      <c r="Y95" s="21">
        <f>K96/R95</f>
        <v>0.25278200943054041</v>
      </c>
      <c r="Z95" s="21">
        <f t="shared" si="68"/>
        <v>0.74721799056945959</v>
      </c>
      <c r="AA95" s="21">
        <f t="shared" si="63"/>
        <v>0.2530133791512057</v>
      </c>
      <c r="AB95" s="21">
        <f t="shared" si="63"/>
        <v>0.7469866208487943</v>
      </c>
      <c r="AD95" s="42">
        <f>100*(((L96)-(L95))/L95)</f>
        <v>0.69234004464620791</v>
      </c>
      <c r="AE95" s="42">
        <f>100*((J96-J95)/J95)</f>
        <v>0.70406894100922834</v>
      </c>
      <c r="AG95" s="21">
        <f t="shared" si="69"/>
        <v>0.70110137330670619</v>
      </c>
      <c r="AH95" s="21">
        <f t="shared" si="70"/>
        <v>7172.7599857844098</v>
      </c>
      <c r="AI95" s="42">
        <f t="shared" si="71"/>
        <v>0.96092717638121827</v>
      </c>
      <c r="AJ95" s="43">
        <f t="shared" si="88"/>
        <v>0.60395244837418705</v>
      </c>
      <c r="AK95" s="43">
        <f t="shared" si="72"/>
        <v>10480.81503733486</v>
      </c>
      <c r="AL95" s="60"/>
      <c r="AN95" s="21">
        <f>D96/S95</f>
        <v>0.6709450106958601</v>
      </c>
      <c r="AO95" s="21">
        <f t="shared" si="73"/>
        <v>0.3290549893041399</v>
      </c>
      <c r="AP95" s="21">
        <f t="shared" si="62"/>
        <v>0.66684828998521728</v>
      </c>
      <c r="AQ95" s="21">
        <f t="shared" si="62"/>
        <v>0.33315171001478272</v>
      </c>
      <c r="AS95" s="43">
        <f>100*(((E96)-(E95))/E95)</f>
        <v>3.5265348148783655</v>
      </c>
      <c r="AT95" s="43">
        <f>100*(((H96)-(H95))/H95)</f>
        <v>1.2814541200428931</v>
      </c>
      <c r="AV95" s="21">
        <f t="shared" si="74"/>
        <v>2.7785823422727516</v>
      </c>
      <c r="AW95" s="21">
        <f t="shared" si="75"/>
        <v>3276.8640125494721</v>
      </c>
      <c r="AX95" s="21">
        <f t="shared" si="76"/>
        <v>0.97007382296796141</v>
      </c>
      <c r="AY95" s="21">
        <f t="shared" si="89"/>
        <v>7.3171791386927865E-2</v>
      </c>
      <c r="AZ95" s="21">
        <f t="shared" si="77"/>
        <v>1.0095185637492206</v>
      </c>
      <c r="BB95" s="21">
        <f>LN(B96/AI95)</f>
        <v>4.4682061236624477</v>
      </c>
      <c r="BD95" s="21">
        <f>100*LN(F96/N96)</f>
        <v>450.45080783568147</v>
      </c>
      <c r="BE95" s="21">
        <f t="shared" si="78"/>
        <v>4.5045080783568148</v>
      </c>
      <c r="BF95" s="21">
        <f>(S95/AI95)/M96</f>
        <v>1.4898531571257532E-2</v>
      </c>
      <c r="BG95" s="21">
        <f>(C96/AI95)/M96</f>
        <v>5.5383467934829483E-2</v>
      </c>
      <c r="BH95" s="40">
        <f t="shared" si="79"/>
        <v>3178.8</v>
      </c>
      <c r="BI95" s="40">
        <f>C96</f>
        <v>11816.8</v>
      </c>
      <c r="BK95" s="21">
        <f>LN(AH95/M96)</f>
        <v>-3.4325625263199848</v>
      </c>
      <c r="BL95" s="57">
        <f>LN(AH95/N96)</f>
        <v>8.736980980518295</v>
      </c>
      <c r="BM95" s="21">
        <f>LN((S95/AI95)/M96)</f>
        <v>-4.2064926231519122</v>
      </c>
      <c r="BN95" s="21">
        <f>LN((C96/AI95)/M96)</f>
        <v>-2.8934741424915469</v>
      </c>
      <c r="BO95" s="44">
        <f>LN((C96/AI95)/N96)</f>
        <v>9.276069364346732</v>
      </c>
      <c r="BP95" s="21">
        <f t="shared" si="64"/>
        <v>7.1928651764038136</v>
      </c>
      <c r="BQ95" s="21">
        <f t="shared" si="80"/>
        <v>9.4735476548935792E-3</v>
      </c>
      <c r="BR95" s="21">
        <f t="shared" si="81"/>
        <v>4.4682061236624477</v>
      </c>
      <c r="BS95" s="61">
        <f t="shared" si="82"/>
        <v>0.60395244837418705</v>
      </c>
      <c r="BT95" s="21">
        <f t="shared" si="83"/>
        <v>7.3171791386927865E-2</v>
      </c>
      <c r="BU95" s="21">
        <f>O96/4</f>
        <v>0.24916674999999999</v>
      </c>
      <c r="BV95" s="21">
        <f t="shared" si="84"/>
        <v>0.2488568443346364</v>
      </c>
      <c r="BW95" s="21">
        <f>LN(AW95/M96)</f>
        <v>-4.2159661708068059</v>
      </c>
      <c r="BX95" s="21">
        <f>LN(AW95/N96)</f>
        <v>7.953577336031473</v>
      </c>
      <c r="BY95" s="21">
        <f>LN(AK95/M96)</f>
        <v>-3.0533065955118222</v>
      </c>
      <c r="CA95" s="21">
        <f t="shared" si="90"/>
        <v>0.34358321258864954</v>
      </c>
      <c r="CB95" s="21">
        <f t="shared" si="114"/>
        <v>1.854827705910278</v>
      </c>
      <c r="CC95" s="21">
        <f t="shared" si="114"/>
        <v>0.67654509499659454</v>
      </c>
      <c r="CD95" s="21">
        <f t="shared" si="85"/>
        <v>7.1928651764038136</v>
      </c>
      <c r="CE95" s="21">
        <f t="shared" si="115"/>
        <v>-0.53078065698725518</v>
      </c>
      <c r="CF95" s="21">
        <f t="shared" si="115"/>
        <v>0.72959286701657078</v>
      </c>
      <c r="CG95" s="61">
        <f t="shared" si="116"/>
        <v>0.60395244837418705</v>
      </c>
      <c r="CH95" s="61">
        <f t="shared" si="116"/>
        <v>7.3171791386927865E-2</v>
      </c>
      <c r="CI95" s="21">
        <f t="shared" si="86"/>
        <v>0.2488568443346364</v>
      </c>
      <c r="CM95" s="87">
        <f t="shared" si="91"/>
        <v>0.34358321258864954</v>
      </c>
      <c r="CN95" s="87">
        <f t="shared" si="91"/>
        <v>1.854827705910278</v>
      </c>
      <c r="CO95" s="87">
        <f t="shared" si="91"/>
        <v>0.67654509499659454</v>
      </c>
      <c r="CP95" s="87">
        <f t="shared" si="91"/>
        <v>7.1928651764038136</v>
      </c>
      <c r="CQ95" s="87">
        <f t="shared" si="93"/>
        <v>-0.53078065698725518</v>
      </c>
      <c r="CR95" s="87">
        <f t="shared" si="93"/>
        <v>0.72959286701657078</v>
      </c>
      <c r="CS95" s="88">
        <f t="shared" si="92"/>
        <v>0.60395244837418705</v>
      </c>
      <c r="CT95" s="88">
        <f t="shared" si="92"/>
        <v>7.3171791386927865E-2</v>
      </c>
      <c r="CU95" s="87">
        <f t="shared" si="92"/>
        <v>0.2488568443346364</v>
      </c>
      <c r="CV95" s="87">
        <f t="shared" si="94"/>
        <v>2.3856083628975178</v>
      </c>
      <c r="CW95" s="21">
        <v>0.59499999999999997</v>
      </c>
      <c r="CX95" s="7">
        <v>1.9726999999999999</v>
      </c>
      <c r="CY95" s="7"/>
      <c r="CZ95" s="110">
        <f t="shared" si="95"/>
        <v>-1.5277555491041594E-2</v>
      </c>
      <c r="DA95" s="73">
        <f t="shared" si="96"/>
        <v>1.6856788475567746</v>
      </c>
      <c r="DB95" s="88">
        <f t="shared" si="97"/>
        <v>0.41142364216768373</v>
      </c>
      <c r="DC95" s="88">
        <f t="shared" si="98"/>
        <v>-0.28388185846689229</v>
      </c>
      <c r="DD95" s="88">
        <f t="shared" si="99"/>
        <v>-1.0507400724031668E-2</v>
      </c>
      <c r="DE95" s="88">
        <f t="shared" si="100"/>
        <v>0.51423988819857291</v>
      </c>
      <c r="DF95" s="88">
        <f t="shared" si="101"/>
        <v>-6.156919951406814E-2</v>
      </c>
      <c r="DG95" s="88">
        <f t="shared" si="102"/>
        <v>-7.20766002381035E-2</v>
      </c>
      <c r="DH95" s="88">
        <f t="shared" si="103"/>
        <v>-0.72768253736499211</v>
      </c>
      <c r="DI95" s="88">
        <f t="shared" si="104"/>
        <v>1.6961862482807901</v>
      </c>
      <c r="DJ95" s="88">
        <f t="shared" si="105"/>
        <v>1.3684210526315632E-2</v>
      </c>
      <c r="DK95" s="89">
        <v>-2.8549962891298821</v>
      </c>
      <c r="DL95" s="87">
        <f t="shared" si="107"/>
        <v>1.8488359158700804</v>
      </c>
      <c r="DM95" s="88">
        <f t="shared" si="106"/>
        <v>-2.6986967418872299E-2</v>
      </c>
      <c r="DN95" s="88">
        <f t="shared" si="108"/>
        <v>7.5405699097897392</v>
      </c>
      <c r="DO95" s="88"/>
      <c r="DP95" s="88"/>
      <c r="DQ95" s="61">
        <v>371296.2</v>
      </c>
      <c r="DR95" s="21">
        <f>LN(DQ95/AI95/M96)</f>
        <v>0.55400373658298663</v>
      </c>
      <c r="DS95" s="61"/>
      <c r="DT95" s="61">
        <v>1460000000</v>
      </c>
      <c r="DU95" s="40">
        <v>1460000000</v>
      </c>
      <c r="DV95" s="20">
        <f>LN(DT95/AI95/M96)</f>
        <v>8.83095060344872</v>
      </c>
      <c r="DW95" s="44">
        <f t="shared" si="109"/>
        <v>11.420397413933792</v>
      </c>
      <c r="DX95" s="61"/>
      <c r="DY95" s="40"/>
      <c r="DZ95" s="44"/>
      <c r="EA95" s="61">
        <v>2723004</v>
      </c>
      <c r="EB95" s="87">
        <f t="shared" si="110"/>
        <v>0.26276971611937855</v>
      </c>
      <c r="EF95" s="28">
        <v>10362701</v>
      </c>
      <c r="EG95" s="98">
        <v>11578.828</v>
      </c>
      <c r="EH95" s="74">
        <f t="shared" si="111"/>
        <v>11578828</v>
      </c>
      <c r="EI95" s="28">
        <v>-12384</v>
      </c>
      <c r="EJ95" s="68">
        <f t="shared" si="112"/>
        <v>-1.1950552273967954E-3</v>
      </c>
      <c r="EK95" s="21">
        <f t="shared" si="113"/>
        <v>1.8488359158700804</v>
      </c>
      <c r="EN95" s="100"/>
      <c r="EO95" s="87"/>
      <c r="EP95" s="99"/>
      <c r="EQ95" s="87"/>
      <c r="ER95" s="87"/>
      <c r="ES95" s="87"/>
      <c r="ET95" s="87"/>
      <c r="EU95" s="87"/>
      <c r="EV95" s="87"/>
      <c r="EW95" s="87"/>
      <c r="EX95" s="87"/>
      <c r="EY95" s="87"/>
      <c r="EZ95" s="101"/>
      <c r="FA95" s="87"/>
      <c r="FB95" s="87"/>
    </row>
    <row r="96" spans="1:158" x14ac:dyDescent="0.35">
      <c r="A96" s="22">
        <v>37895</v>
      </c>
      <c r="B96" s="43">
        <v>83.793000000000006</v>
      </c>
      <c r="C96" s="40">
        <v>11816.8</v>
      </c>
      <c r="D96" s="40">
        <v>2132.8000000000002</v>
      </c>
      <c r="E96" s="40">
        <v>2413.1</v>
      </c>
      <c r="F96" s="43">
        <v>104.123</v>
      </c>
      <c r="G96" s="40">
        <v>1046</v>
      </c>
      <c r="H96" s="40">
        <v>956.505</v>
      </c>
      <c r="I96" s="40">
        <v>5150.2</v>
      </c>
      <c r="J96" s="40">
        <v>6028.5393599999998</v>
      </c>
      <c r="K96" s="40">
        <v>1742.3</v>
      </c>
      <c r="L96" s="40">
        <v>2030.8192499999998</v>
      </c>
      <c r="M96" s="21">
        <v>222039</v>
      </c>
      <c r="N96" s="21">
        <f>M96/M$51</f>
        <v>1.1514992791428542</v>
      </c>
      <c r="O96" s="21">
        <v>0.99666699999999997</v>
      </c>
      <c r="P96" s="59"/>
      <c r="R96" s="40">
        <f>I97+K97</f>
        <v>7014.5</v>
      </c>
      <c r="S96" s="40">
        <f>D97+G97</f>
        <v>3217.5</v>
      </c>
      <c r="T96" s="40">
        <f t="shared" si="65"/>
        <v>10232</v>
      </c>
      <c r="U96" s="21">
        <f t="shared" si="66"/>
        <v>0.68554534792806876</v>
      </c>
      <c r="V96" s="21">
        <f t="shared" si="67"/>
        <v>0.31445465207193118</v>
      </c>
      <c r="W96" s="87">
        <f t="shared" si="87"/>
        <v>0.45869270796207856</v>
      </c>
      <c r="Y96" s="21">
        <f>K97/R96</f>
        <v>0.2536460189607242</v>
      </c>
      <c r="Z96" s="21">
        <f t="shared" si="68"/>
        <v>0.74635398103927586</v>
      </c>
      <c r="AA96" s="21">
        <f t="shared" si="63"/>
        <v>0.25321401419563228</v>
      </c>
      <c r="AB96" s="21">
        <f t="shared" si="63"/>
        <v>0.74678598580436772</v>
      </c>
      <c r="AD96" s="42">
        <f>100*(((L97)-(L96))/L96)</f>
        <v>0.75612342161914947</v>
      </c>
      <c r="AE96" s="42">
        <f>100*((J97-J96)/J96)</f>
        <v>0.91197812134713119</v>
      </c>
      <c r="AG96" s="21">
        <f t="shared" si="69"/>
        <v>0.87251352719775399</v>
      </c>
      <c r="AH96" s="21">
        <f t="shared" si="70"/>
        <v>7235.3432869338058</v>
      </c>
      <c r="AI96" s="42">
        <f t="shared" si="71"/>
        <v>0.96947715150812219</v>
      </c>
      <c r="AJ96" s="43">
        <f t="shared" si="88"/>
        <v>0.88582800114916405</v>
      </c>
      <c r="AK96" s="43">
        <f t="shared" si="72"/>
        <v>10554.142492252719</v>
      </c>
      <c r="AL96" s="60"/>
      <c r="AN96" s="21">
        <f>D97/S96</f>
        <v>0.66983682983682979</v>
      </c>
      <c r="AO96" s="21">
        <f t="shared" si="73"/>
        <v>0.33016317016317021</v>
      </c>
      <c r="AP96" s="21">
        <f t="shared" si="62"/>
        <v>0.67039092026634495</v>
      </c>
      <c r="AQ96" s="21">
        <f t="shared" si="62"/>
        <v>0.32960907973365505</v>
      </c>
      <c r="AS96" s="43">
        <f>100*(((E97)-(E96))/E96)</f>
        <v>5.8016659069250798E-2</v>
      </c>
      <c r="AT96" s="43">
        <f>100*(((H97)-(H96))/H96)</f>
        <v>1.6588235294117606</v>
      </c>
      <c r="AV96" s="21">
        <f t="shared" si="74"/>
        <v>0.5856571384341579</v>
      </c>
      <c r="AW96" s="21">
        <f t="shared" si="75"/>
        <v>3296.0552005557479</v>
      </c>
      <c r="AX96" s="21">
        <f t="shared" si="76"/>
        <v>0.97616690383628812</v>
      </c>
      <c r="AY96" s="21">
        <f t="shared" si="89"/>
        <v>0.62614050678302458</v>
      </c>
      <c r="AZ96" s="21">
        <f t="shared" si="77"/>
        <v>1.006900371316394</v>
      </c>
      <c r="BB96" s="21">
        <f>LN(B97/AI96)</f>
        <v>4.4578430063909824</v>
      </c>
      <c r="BD96" s="21">
        <f>100*LN(F97/N97)</f>
        <v>450.82808383749756</v>
      </c>
      <c r="BE96" s="21">
        <f t="shared" si="78"/>
        <v>4.5082808383749757</v>
      </c>
      <c r="BF96" s="21">
        <f>(S96/AI96)/M97</f>
        <v>1.4938712039101885E-2</v>
      </c>
      <c r="BG96" s="21">
        <f>(C97/AI96)/M97</f>
        <v>5.5661617842911897E-2</v>
      </c>
      <c r="BH96" s="40">
        <f t="shared" si="79"/>
        <v>3217.5</v>
      </c>
      <c r="BI96" s="40">
        <f>C97</f>
        <v>11988.4</v>
      </c>
      <c r="BK96" s="21">
        <f>LN(AH96/M97)</f>
        <v>-3.424424537200577</v>
      </c>
      <c r="BL96" s="57">
        <f>LN(AH96/N97)</f>
        <v>8.7451189696377014</v>
      </c>
      <c r="BM96" s="21">
        <f>LN((S96/AI96)/M97)</f>
        <v>-4.2037993118891226</v>
      </c>
      <c r="BN96" s="21">
        <f>LN((C97/AI96)/M97)</f>
        <v>-2.8884644567794728</v>
      </c>
      <c r="BO96" s="44">
        <f>LN((C97/AI96)/N97)</f>
        <v>9.281079050058807</v>
      </c>
      <c r="BP96" s="21">
        <f t="shared" si="64"/>
        <v>7.5701411782198988</v>
      </c>
      <c r="BQ96" s="21">
        <f t="shared" si="80"/>
        <v>6.876672711232254E-3</v>
      </c>
      <c r="BR96" s="21">
        <f t="shared" si="81"/>
        <v>4.4578430063909824</v>
      </c>
      <c r="BS96" s="61">
        <f t="shared" si="82"/>
        <v>0.88582800114916405</v>
      </c>
      <c r="BT96" s="21">
        <f t="shared" si="83"/>
        <v>0.62614050678302458</v>
      </c>
      <c r="BU96" s="21">
        <f>O97/4</f>
        <v>0.25083325000000001</v>
      </c>
      <c r="BV96" s="21">
        <f t="shared" si="84"/>
        <v>0.2505191884743227</v>
      </c>
      <c r="BW96" s="21">
        <f>LN(AW96/M97)</f>
        <v>-4.2106759846003543</v>
      </c>
      <c r="BX96" s="21">
        <f>LN(AW96/N97)</f>
        <v>7.9588675222379246</v>
      </c>
      <c r="BY96" s="21">
        <f>LN(AK96/M97)</f>
        <v>-3.0468839081007255</v>
      </c>
      <c r="CA96" s="21">
        <f t="shared" si="90"/>
        <v>0.81379891194077736</v>
      </c>
      <c r="CB96" s="21">
        <f t="shared" si="114"/>
        <v>0.26933112627895994</v>
      </c>
      <c r="CC96" s="21">
        <f t="shared" si="114"/>
        <v>0.50096857120740523</v>
      </c>
      <c r="CD96" s="21">
        <f t="shared" si="85"/>
        <v>7.5701411782198988</v>
      </c>
      <c r="CE96" s="21">
        <f t="shared" si="115"/>
        <v>-0.25968749436613253</v>
      </c>
      <c r="CF96" s="21">
        <f t="shared" si="115"/>
        <v>-1.0363117271465327</v>
      </c>
      <c r="CG96" s="61">
        <f t="shared" si="116"/>
        <v>0.88582800114916405</v>
      </c>
      <c r="CH96" s="61">
        <f t="shared" si="116"/>
        <v>0.62614050678302458</v>
      </c>
      <c r="CI96" s="21">
        <f t="shared" si="86"/>
        <v>0.2505191884743227</v>
      </c>
      <c r="CM96" s="87">
        <f t="shared" si="91"/>
        <v>0.81379891194077736</v>
      </c>
      <c r="CN96" s="87">
        <f t="shared" si="91"/>
        <v>0.26933112627895994</v>
      </c>
      <c r="CO96" s="87">
        <f t="shared" si="91"/>
        <v>0.50096857120740523</v>
      </c>
      <c r="CP96" s="87">
        <f t="shared" si="91"/>
        <v>7.5701411782198988</v>
      </c>
      <c r="CQ96" s="87">
        <f t="shared" si="93"/>
        <v>-0.25968749436613253</v>
      </c>
      <c r="CR96" s="87">
        <f t="shared" si="93"/>
        <v>-1.0363117271465327</v>
      </c>
      <c r="CS96" s="88">
        <f t="shared" si="92"/>
        <v>0.88582800114916405</v>
      </c>
      <c r="CT96" s="88">
        <f t="shared" si="92"/>
        <v>0.62614050678302458</v>
      </c>
      <c r="CU96" s="87">
        <f t="shared" si="92"/>
        <v>0.2505191884743227</v>
      </c>
      <c r="CV96" s="87">
        <f t="shared" si="94"/>
        <v>0.52901862064516081</v>
      </c>
      <c r="CW96" s="21">
        <v>0.5625</v>
      </c>
      <c r="CX96" s="7">
        <v>1.85663333333</v>
      </c>
      <c r="CY96" s="7"/>
      <c r="CZ96" s="110">
        <f t="shared" si="95"/>
        <v>0.45493814386108622</v>
      </c>
      <c r="DA96" s="73">
        <f t="shared" si="96"/>
        <v>0.10018226792545645</v>
      </c>
      <c r="DB96" s="88">
        <f t="shared" si="97"/>
        <v>0.23584711837849442</v>
      </c>
      <c r="DC96" s="88">
        <f t="shared" si="98"/>
        <v>9.3394143349192937E-2</v>
      </c>
      <c r="DD96" s="88">
        <f t="shared" si="99"/>
        <v>0.26058576189709098</v>
      </c>
      <c r="DE96" s="88">
        <f t="shared" si="100"/>
        <v>-1.2516647059645307</v>
      </c>
      <c r="DF96" s="88">
        <f t="shared" si="101"/>
        <v>0.22030635326090886</v>
      </c>
      <c r="DG96" s="88">
        <f t="shared" si="102"/>
        <v>0.48089211515799324</v>
      </c>
      <c r="DH96" s="88">
        <f t="shared" si="103"/>
        <v>-0.72602019322530587</v>
      </c>
      <c r="DI96" s="88">
        <f t="shared" si="104"/>
        <v>-0.16040349397156672</v>
      </c>
      <c r="DJ96" s="88">
        <f t="shared" si="105"/>
        <v>-1.8815789473684341E-2</v>
      </c>
      <c r="DK96" s="89">
        <v>-1.1970225674604069</v>
      </c>
      <c r="DL96" s="87">
        <f t="shared" si="107"/>
        <v>1.8315054825009034</v>
      </c>
      <c r="DM96" s="88">
        <f t="shared" si="106"/>
        <v>-0.14305363408887217</v>
      </c>
      <c r="DN96" s="88">
        <f t="shared" si="108"/>
        <v>1.1612638028001152</v>
      </c>
      <c r="DO96" s="88"/>
      <c r="DP96" s="88"/>
      <c r="DQ96" s="61">
        <v>386184.9</v>
      </c>
      <c r="DR96" s="21">
        <f>LN(DQ96/AI96/M97)</f>
        <v>0.5839122979402841</v>
      </c>
      <c r="DS96" s="61"/>
      <c r="DT96" s="61">
        <v>1550000000</v>
      </c>
      <c r="DU96" s="40">
        <v>1560000000</v>
      </c>
      <c r="DV96" s="20">
        <f>LN(DT96/AI96/M97)</f>
        <v>8.8813615165181616</v>
      </c>
      <c r="DW96" s="44">
        <f t="shared" si="109"/>
        <v>5.0410913069441676</v>
      </c>
      <c r="DX96" s="61"/>
      <c r="DY96" s="40"/>
      <c r="DZ96" s="44"/>
      <c r="EA96" s="61">
        <v>2716794</v>
      </c>
      <c r="EB96" s="87">
        <f t="shared" si="110"/>
        <v>0.23463462796061915</v>
      </c>
      <c r="EF96" s="28">
        <v>11578828</v>
      </c>
      <c r="EG96" s="98">
        <v>11817.182000000001</v>
      </c>
      <c r="EH96" s="74">
        <f t="shared" si="111"/>
        <v>11817182</v>
      </c>
      <c r="EI96" s="28">
        <v>-15844</v>
      </c>
      <c r="EJ96" s="68">
        <f t="shared" si="112"/>
        <v>-1.3683595610885662E-3</v>
      </c>
      <c r="EK96" s="21">
        <f t="shared" si="113"/>
        <v>1.8315054825009034</v>
      </c>
      <c r="EN96" s="100"/>
      <c r="EO96" s="87"/>
      <c r="EP96" s="99"/>
      <c r="EQ96" s="87"/>
      <c r="ER96" s="87"/>
      <c r="ES96" s="87"/>
      <c r="ET96" s="87"/>
      <c r="EU96" s="87"/>
      <c r="EV96" s="87"/>
      <c r="EW96" s="87"/>
      <c r="EX96" s="87"/>
      <c r="EY96" s="87"/>
      <c r="EZ96" s="101"/>
      <c r="FA96" s="87"/>
      <c r="FB96" s="87"/>
    </row>
    <row r="97" spans="1:158" x14ac:dyDescent="0.35">
      <c r="A97" s="22">
        <v>37987</v>
      </c>
      <c r="B97" s="43">
        <v>83.667000000000002</v>
      </c>
      <c r="C97" s="40">
        <v>11988.4</v>
      </c>
      <c r="D97" s="40">
        <v>2155.1999999999998</v>
      </c>
      <c r="E97" s="40">
        <v>2414.5</v>
      </c>
      <c r="F97" s="43">
        <v>104.574</v>
      </c>
      <c r="G97" s="40">
        <v>1062.3</v>
      </c>
      <c r="H97" s="40">
        <v>972.37172999999996</v>
      </c>
      <c r="I97" s="40">
        <v>5235.3</v>
      </c>
      <c r="J97" s="40">
        <v>6083.5183200000001</v>
      </c>
      <c r="K97" s="40">
        <v>1779.2</v>
      </c>
      <c r="L97" s="40">
        <v>2046.1747500000001</v>
      </c>
      <c r="M97" s="21">
        <v>222161</v>
      </c>
      <c r="N97" s="21">
        <f>M97/M$51</f>
        <v>1.1521319739039342</v>
      </c>
      <c r="O97" s="21">
        <v>1.003333</v>
      </c>
      <c r="P97" s="59"/>
      <c r="R97" s="40">
        <f>I98+K98</f>
        <v>7114.7000000000007</v>
      </c>
      <c r="S97" s="40">
        <f>D98+G98</f>
        <v>3331.2</v>
      </c>
      <c r="T97" s="40">
        <f t="shared" si="65"/>
        <v>10445.900000000001</v>
      </c>
      <c r="U97" s="21">
        <f t="shared" si="66"/>
        <v>0.68109976162896446</v>
      </c>
      <c r="V97" s="21">
        <f t="shared" si="67"/>
        <v>0.31890023837103548</v>
      </c>
      <c r="W97" s="87">
        <f t="shared" si="87"/>
        <v>0.46821369839908916</v>
      </c>
      <c r="Y97" s="21">
        <f>K98/R97</f>
        <v>0.25322220191996847</v>
      </c>
      <c r="Z97" s="21">
        <f t="shared" si="68"/>
        <v>0.74677779808003153</v>
      </c>
      <c r="AA97" s="21">
        <f t="shared" si="63"/>
        <v>0.25343411044034636</v>
      </c>
      <c r="AB97" s="21">
        <f t="shared" si="63"/>
        <v>0.74656588955965364</v>
      </c>
      <c r="AD97" s="42">
        <f>100*(((L98)-(L97))/L97)</f>
        <v>0.30932108804488834</v>
      </c>
      <c r="AE97" s="42">
        <f>100*((J98-J97)/J97)</f>
        <v>0.70266312603132419</v>
      </c>
      <c r="AG97" s="21">
        <f t="shared" si="69"/>
        <v>0.60297683653543888</v>
      </c>
      <c r="AH97" s="21">
        <f t="shared" si="70"/>
        <v>7278.9707309978376</v>
      </c>
      <c r="AI97" s="42">
        <f t="shared" si="71"/>
        <v>0.97743214843572834</v>
      </c>
      <c r="AJ97" s="43">
        <f t="shared" si="88"/>
        <v>0.81719689746801405</v>
      </c>
      <c r="AK97" s="43">
        <f t="shared" si="72"/>
        <v>10687.084537497058</v>
      </c>
      <c r="AL97" s="60"/>
      <c r="AN97" s="21">
        <f>D98/S97</f>
        <v>0.67828410182516818</v>
      </c>
      <c r="AO97" s="21">
        <f t="shared" si="73"/>
        <v>0.32171589817483182</v>
      </c>
      <c r="AP97" s="21">
        <f t="shared" si="62"/>
        <v>0.67406046583099899</v>
      </c>
      <c r="AQ97" s="21">
        <f t="shared" si="62"/>
        <v>0.32593953416900101</v>
      </c>
      <c r="AS97" s="43">
        <f>100*(((E98)-(E97))/E97)</f>
        <v>3.5783806171049948</v>
      </c>
      <c r="AT97" s="43">
        <f>100*(((H98)-(H97))/H97)</f>
        <v>0.97631797666515496</v>
      </c>
      <c r="AV97" s="21">
        <f t="shared" si="74"/>
        <v>2.7302655322014728</v>
      </c>
      <c r="AW97" s="21">
        <f t="shared" si="75"/>
        <v>3386.0462596188559</v>
      </c>
      <c r="AX97" s="21">
        <f t="shared" si="76"/>
        <v>0.98380227102241957</v>
      </c>
      <c r="AY97" s="21">
        <f t="shared" si="89"/>
        <v>0.77913529555092531</v>
      </c>
      <c r="AZ97" s="21">
        <f t="shared" si="77"/>
        <v>1.0065172018302098</v>
      </c>
      <c r="BB97" s="21">
        <f>LN(B98/AI97)</f>
        <v>4.4690125806551606</v>
      </c>
      <c r="BD97" s="21">
        <f>100*LN(F98/N98)</f>
        <v>450.61752832496092</v>
      </c>
      <c r="BE97" s="21">
        <f t="shared" si="78"/>
        <v>4.5061752832496094</v>
      </c>
      <c r="BF97" s="21">
        <f>(S97/AI97)/M98</f>
        <v>1.5299693417038384E-2</v>
      </c>
      <c r="BG97" s="21">
        <f>(C98/AI97)/M98</f>
        <v>5.5947311896707298E-2</v>
      </c>
      <c r="BH97" s="40">
        <f t="shared" si="79"/>
        <v>3331.2</v>
      </c>
      <c r="BI97" s="40">
        <f>C98</f>
        <v>12181.4</v>
      </c>
      <c r="BK97" s="21">
        <f>LN(AH97/M98)</f>
        <v>-3.4210920221135424</v>
      </c>
      <c r="BL97" s="57">
        <f>LN(AH97/N98)</f>
        <v>8.7484514847247361</v>
      </c>
      <c r="BM97" s="21">
        <f>LN((S97/AI97)/M98)</f>
        <v>-4.1799224888865787</v>
      </c>
      <c r="BN97" s="21">
        <f>LN((C98/AI97)/M98)</f>
        <v>-2.8833448901199916</v>
      </c>
      <c r="BO97" s="44">
        <f>LN((C98/AI97)/N98)</f>
        <v>9.2861986167182877</v>
      </c>
      <c r="BP97" s="21">
        <f t="shared" si="64"/>
        <v>7.3595856656832552</v>
      </c>
      <c r="BQ97" s="21">
        <f t="shared" si="80"/>
        <v>6.4960566920612634E-3</v>
      </c>
      <c r="BR97" s="21">
        <f t="shared" si="81"/>
        <v>4.4690125806551606</v>
      </c>
      <c r="BS97" s="61">
        <f t="shared" si="82"/>
        <v>0.81719689746801405</v>
      </c>
      <c r="BT97" s="21">
        <f t="shared" si="83"/>
        <v>0.77913529555092531</v>
      </c>
      <c r="BU97" s="21">
        <f>O98/4</f>
        <v>0.2525</v>
      </c>
      <c r="BV97" s="21">
        <f t="shared" si="84"/>
        <v>0.25218175435094881</v>
      </c>
      <c r="BW97" s="21">
        <f>LN(AW97/M98)</f>
        <v>-4.1864185455786407</v>
      </c>
      <c r="BX97" s="21">
        <f>LN(AW97/N98)</f>
        <v>7.9831249612596382</v>
      </c>
      <c r="BY97" s="21">
        <f>LN(AK97/M98)</f>
        <v>-3.0370455313991194</v>
      </c>
      <c r="CA97" s="21">
        <f t="shared" si="90"/>
        <v>0.33325150870346931</v>
      </c>
      <c r="CB97" s="21">
        <f t="shared" si="114"/>
        <v>2.3876823002543901</v>
      </c>
      <c r="CC97" s="21">
        <f t="shared" si="114"/>
        <v>0.51195666594812117</v>
      </c>
      <c r="CD97" s="21">
        <f t="shared" si="85"/>
        <v>7.3595856656832552</v>
      </c>
      <c r="CE97" s="21">
        <f t="shared" si="115"/>
        <v>-3.8061601917099064E-2</v>
      </c>
      <c r="CF97" s="21">
        <f t="shared" si="115"/>
        <v>1.1169574264178195</v>
      </c>
      <c r="CG97" s="61">
        <f t="shared" si="116"/>
        <v>0.81719689746801405</v>
      </c>
      <c r="CH97" s="61">
        <f t="shared" si="116"/>
        <v>0.77913529555092531</v>
      </c>
      <c r="CI97" s="21">
        <f t="shared" si="86"/>
        <v>0.25218175435094881</v>
      </c>
      <c r="CM97" s="87">
        <f t="shared" si="91"/>
        <v>0.33325150870346931</v>
      </c>
      <c r="CN97" s="87">
        <f t="shared" si="91"/>
        <v>2.3876823002543901</v>
      </c>
      <c r="CO97" s="87">
        <f t="shared" si="91"/>
        <v>0.51195666594812117</v>
      </c>
      <c r="CP97" s="87">
        <f t="shared" si="91"/>
        <v>7.3595856656832552</v>
      </c>
      <c r="CQ97" s="87">
        <f t="shared" si="93"/>
        <v>-3.8061601917099064E-2</v>
      </c>
      <c r="CR97" s="87">
        <f t="shared" si="93"/>
        <v>1.1169574264178195</v>
      </c>
      <c r="CS97" s="88">
        <f t="shared" si="92"/>
        <v>0.81719689746801405</v>
      </c>
      <c r="CT97" s="88">
        <f t="shared" si="92"/>
        <v>0.77913529555092531</v>
      </c>
      <c r="CU97" s="87">
        <f t="shared" si="92"/>
        <v>0.25218175435094881</v>
      </c>
      <c r="CV97" s="87">
        <f t="shared" si="94"/>
        <v>2.4257439021713623</v>
      </c>
      <c r="CW97" s="21">
        <v>0.51500000000000001</v>
      </c>
      <c r="CX97" s="7">
        <v>1.8068</v>
      </c>
      <c r="CY97" s="7"/>
      <c r="CZ97" s="110">
        <f t="shared" si="95"/>
        <v>-2.5609259376221827E-2</v>
      </c>
      <c r="DA97" s="73">
        <f t="shared" si="96"/>
        <v>2.2185334419008864</v>
      </c>
      <c r="DB97" s="88">
        <f t="shared" si="97"/>
        <v>0.24683521311921036</v>
      </c>
      <c r="DC97" s="88">
        <f t="shared" si="98"/>
        <v>-0.11716136918745068</v>
      </c>
      <c r="DD97" s="88">
        <f t="shared" si="99"/>
        <v>0.48221165434612445</v>
      </c>
      <c r="DE97" s="88">
        <f t="shared" si="100"/>
        <v>0.90160444759982161</v>
      </c>
      <c r="DF97" s="88">
        <f t="shared" si="101"/>
        <v>0.15167524957975886</v>
      </c>
      <c r="DG97" s="88">
        <f t="shared" si="102"/>
        <v>0.63388690392589397</v>
      </c>
      <c r="DH97" s="88">
        <f t="shared" si="103"/>
        <v>-0.7243576273486797</v>
      </c>
      <c r="DI97" s="88">
        <f t="shared" si="104"/>
        <v>1.7363217875546346</v>
      </c>
      <c r="DJ97" s="88">
        <f t="shared" si="105"/>
        <v>-6.6315789473684328E-2</v>
      </c>
      <c r="DK97" s="89">
        <v>2.7448304786167115</v>
      </c>
      <c r="DL97" s="87">
        <f t="shared" si="107"/>
        <v>1.231177536082068</v>
      </c>
      <c r="DM97" s="88">
        <f t="shared" si="106"/>
        <v>-0.19288696741887223</v>
      </c>
      <c r="DN97" s="88">
        <f t="shared" si="108"/>
        <v>-8.9128201963051623</v>
      </c>
      <c r="DO97" s="88"/>
      <c r="DP97" s="88"/>
      <c r="DQ97" s="61">
        <v>427887.5</v>
      </c>
      <c r="DR97" s="21">
        <f>LN(DQ97/AI97/M98)</f>
        <v>0.67560522223817654</v>
      </c>
      <c r="DS97" s="61"/>
      <c r="DT97" s="61">
        <v>1490000000</v>
      </c>
      <c r="DU97" s="40">
        <v>1490000000</v>
      </c>
      <c r="DV97" s="20">
        <f>LN(DT97/AI97/M98)</f>
        <v>8.8310315895965505</v>
      </c>
      <c r="DW97" s="44">
        <f t="shared" si="109"/>
        <v>-5.032992692161109</v>
      </c>
      <c r="DX97" s="61"/>
      <c r="DY97" s="40"/>
      <c r="DZ97" s="44"/>
      <c r="EA97" s="61">
        <v>2742247</v>
      </c>
      <c r="EB97" s="87">
        <f t="shared" si="110"/>
        <v>0.23205591654592439</v>
      </c>
      <c r="EF97" s="28">
        <v>11817182</v>
      </c>
      <c r="EG97" s="98">
        <v>12058.758</v>
      </c>
      <c r="EH97" s="74">
        <f t="shared" si="111"/>
        <v>12058758</v>
      </c>
      <c r="EI97" s="28">
        <v>-87112</v>
      </c>
      <c r="EJ97" s="68">
        <f t="shared" si="112"/>
        <v>-7.3716390252769231E-3</v>
      </c>
      <c r="EK97" s="21">
        <f t="shared" si="113"/>
        <v>1.231177536082068</v>
      </c>
      <c r="EN97" s="100"/>
      <c r="EO97" s="87"/>
      <c r="EP97" s="99"/>
      <c r="EQ97" s="87"/>
      <c r="ER97" s="87"/>
      <c r="ES97" s="87"/>
      <c r="ET97" s="87"/>
      <c r="EU97" s="87"/>
      <c r="EV97" s="87"/>
      <c r="EW97" s="87"/>
      <c r="EX97" s="87"/>
      <c r="EY97" s="87"/>
      <c r="EZ97" s="101"/>
      <c r="FA97" s="87"/>
      <c r="FB97" s="87"/>
    </row>
    <row r="98" spans="1:158" x14ac:dyDescent="0.35">
      <c r="A98" s="22">
        <v>38078</v>
      </c>
      <c r="B98" s="43">
        <v>85.301000000000002</v>
      </c>
      <c r="C98" s="40">
        <v>12181.4</v>
      </c>
      <c r="D98" s="40">
        <v>2259.5</v>
      </c>
      <c r="E98" s="40">
        <v>2500.9</v>
      </c>
      <c r="F98" s="43">
        <v>104.634</v>
      </c>
      <c r="G98" s="40">
        <v>1071.7</v>
      </c>
      <c r="H98" s="40">
        <v>981.86516999999992</v>
      </c>
      <c r="I98" s="40">
        <v>5313.1</v>
      </c>
      <c r="J98" s="40">
        <v>6126.2649600000004</v>
      </c>
      <c r="K98" s="40">
        <v>1801.6</v>
      </c>
      <c r="L98" s="40">
        <v>2052.5039999999999</v>
      </c>
      <c r="M98" s="21">
        <v>222757</v>
      </c>
      <c r="N98" s="21">
        <f>M98/M$51</f>
        <v>1.1552228433924885</v>
      </c>
      <c r="O98" s="21">
        <v>1.01</v>
      </c>
      <c r="P98" s="59"/>
      <c r="R98" s="40">
        <f>I99+K99</f>
        <v>7228.4</v>
      </c>
      <c r="S98" s="40">
        <f>D99+G99</f>
        <v>3395.5</v>
      </c>
      <c r="T98" s="40">
        <f t="shared" si="65"/>
        <v>10623.9</v>
      </c>
      <c r="U98" s="21">
        <f t="shared" si="66"/>
        <v>0.6803904404220672</v>
      </c>
      <c r="V98" s="21">
        <f t="shared" si="67"/>
        <v>0.3196095595779328</v>
      </c>
      <c r="W98" s="87">
        <f t="shared" si="87"/>
        <v>0.4697443417630458</v>
      </c>
      <c r="Y98" s="21">
        <f>K99/R98</f>
        <v>0.2526008521941232</v>
      </c>
      <c r="Z98" s="21">
        <f t="shared" si="68"/>
        <v>0.7473991478058768</v>
      </c>
      <c r="AA98" s="21">
        <f t="shared" si="63"/>
        <v>0.25291152705704584</v>
      </c>
      <c r="AB98" s="21">
        <f t="shared" si="63"/>
        <v>0.74708847294295411</v>
      </c>
      <c r="AD98" s="42">
        <f>100*(((L99)-(L98))/L98)</f>
        <v>0.77462699220076514</v>
      </c>
      <c r="AE98" s="42">
        <f>100*((J99-J98)/J98)</f>
        <v>0.82146887750672493</v>
      </c>
      <c r="AG98" s="21">
        <f t="shared" si="69"/>
        <v>0.80962202476376366</v>
      </c>
      <c r="AH98" s="21">
        <f>AH99/(1+AG99/100)</f>
        <v>7337.9028812121032</v>
      </c>
      <c r="AI98" s="42">
        <f t="shared" si="71"/>
        <v>0.98507708769320546</v>
      </c>
      <c r="AJ98" s="43">
        <f t="shared" si="88"/>
        <v>0.77910236419577983</v>
      </c>
      <c r="AK98" s="43">
        <f t="shared" si="72"/>
        <v>10784.841240068239</v>
      </c>
      <c r="AL98" s="60"/>
      <c r="AN98" s="21">
        <f>D99/S98</f>
        <v>0.68069503754969818</v>
      </c>
      <c r="AO98" s="21">
        <f t="shared" si="73"/>
        <v>0.31930496245030182</v>
      </c>
      <c r="AP98" s="21">
        <f t="shared" si="62"/>
        <v>0.67948956968743324</v>
      </c>
      <c r="AQ98" s="21">
        <f t="shared" si="62"/>
        <v>0.32051043031256682</v>
      </c>
      <c r="AS98" s="43">
        <f>100*(((E99)-(E98))/E98)</f>
        <v>1.5394457995121755</v>
      </c>
      <c r="AT98" s="43">
        <f>100*(((H99)-(H98))/H98)</f>
        <v>1.9525104449931756</v>
      </c>
      <c r="AV98" s="21">
        <f t="shared" si="74"/>
        <v>1.6718373267821989</v>
      </c>
      <c r="AW98" s="21">
        <f t="shared" si="75"/>
        <v>3442.6554448892766</v>
      </c>
      <c r="AX98" s="21">
        <f t="shared" si="76"/>
        <v>0.98630259529478026</v>
      </c>
      <c r="AY98" s="21">
        <f t="shared" si="89"/>
        <v>0.25382665233023571</v>
      </c>
      <c r="AZ98" s="21">
        <f t="shared" si="77"/>
        <v>1.0012440727907341</v>
      </c>
      <c r="BB98" s="21">
        <f>LN(B99/AI98)</f>
        <v>4.4782041170455802</v>
      </c>
      <c r="BD98" s="21">
        <f>100*LN(F99/N99)</f>
        <v>450.9691222419234</v>
      </c>
      <c r="BE98" s="21">
        <f t="shared" si="78"/>
        <v>4.5096912224192343</v>
      </c>
      <c r="BF98" s="21">
        <f>(S98/AI98)/M99</f>
        <v>1.5427927235707031E-2</v>
      </c>
      <c r="BG98" s="21">
        <f>(C99/AI98)/M99</f>
        <v>5.6194367743499882E-2</v>
      </c>
      <c r="BH98" s="40">
        <f t="shared" si="79"/>
        <v>3395.5</v>
      </c>
      <c r="BI98" s="40">
        <f>C99</f>
        <v>12367.7</v>
      </c>
      <c r="BK98" s="21">
        <f>LN(AH98/M99)</f>
        <v>-3.4160092690559694</v>
      </c>
      <c r="BL98" s="57">
        <f>LN(AH98/N99)</f>
        <v>8.7535342377823095</v>
      </c>
      <c r="BM98" s="21">
        <f>LN((S98/AI98)/M99)</f>
        <v>-4.1715759550261327</v>
      </c>
      <c r="BN98" s="21">
        <f>LN((C99/AI98)/M99)</f>
        <v>-2.8789387451918502</v>
      </c>
      <c r="BO98" s="44">
        <f>LN((C99/AI98)/N99)</f>
        <v>9.2906047616464296</v>
      </c>
      <c r="BP98" s="21">
        <f t="shared" si="64"/>
        <v>7.711179582645741</v>
      </c>
      <c r="BQ98" s="21">
        <f t="shared" si="80"/>
        <v>1.2432995734057931E-3</v>
      </c>
      <c r="BR98" s="21">
        <f t="shared" si="81"/>
        <v>4.4782041170455802</v>
      </c>
      <c r="BS98" s="61">
        <f t="shared" si="82"/>
        <v>0.77910236419577983</v>
      </c>
      <c r="BT98" s="21">
        <f t="shared" si="83"/>
        <v>0.25382665233023571</v>
      </c>
      <c r="BU98" s="21">
        <f>O99/4</f>
        <v>0.35833324999999999</v>
      </c>
      <c r="BV98" s="21">
        <f t="shared" si="84"/>
        <v>0.35769276599847316</v>
      </c>
      <c r="BW98" s="21">
        <f>LN(AW98/M99)</f>
        <v>-4.1728192545995384</v>
      </c>
      <c r="BX98" s="21">
        <f>LN(AW98/N99)</f>
        <v>7.9967242522387405</v>
      </c>
      <c r="BY98" s="21">
        <f>LN(AK98/M99)</f>
        <v>-3.0309208005586652</v>
      </c>
      <c r="CA98" s="21">
        <f t="shared" si="90"/>
        <v>0.50827530575729973</v>
      </c>
      <c r="CB98" s="21">
        <f t="shared" si="114"/>
        <v>0.83465338604460371</v>
      </c>
      <c r="CC98" s="21">
        <f t="shared" si="114"/>
        <v>0.44061449281413978</v>
      </c>
      <c r="CD98" s="21">
        <f t="shared" si="85"/>
        <v>7.711179582645741</v>
      </c>
      <c r="CE98" s="21">
        <f t="shared" si="115"/>
        <v>-0.525275711865547</v>
      </c>
      <c r="CF98" s="21">
        <f t="shared" si="115"/>
        <v>0.91915363904195857</v>
      </c>
      <c r="CG98" s="61">
        <f t="shared" si="116"/>
        <v>0.77910236419577983</v>
      </c>
      <c r="CH98" s="61">
        <f t="shared" si="116"/>
        <v>0.25382665233023571</v>
      </c>
      <c r="CI98" s="21">
        <f t="shared" si="86"/>
        <v>0.35769276599847316</v>
      </c>
      <c r="CM98" s="87">
        <f t="shared" si="91"/>
        <v>0.50827530575729973</v>
      </c>
      <c r="CN98" s="87">
        <f t="shared" si="91"/>
        <v>0.83465338604460371</v>
      </c>
      <c r="CO98" s="87">
        <f t="shared" si="91"/>
        <v>0.44061449281413978</v>
      </c>
      <c r="CP98" s="87">
        <f t="shared" si="91"/>
        <v>7.711179582645741</v>
      </c>
      <c r="CQ98" s="87">
        <f t="shared" si="93"/>
        <v>-0.525275711865547</v>
      </c>
      <c r="CR98" s="87">
        <f t="shared" si="93"/>
        <v>0.91915363904195857</v>
      </c>
      <c r="CS98" s="88">
        <f t="shared" si="92"/>
        <v>0.77910236419577983</v>
      </c>
      <c r="CT98" s="88">
        <f t="shared" si="92"/>
        <v>0.25382665233023571</v>
      </c>
      <c r="CU98" s="87">
        <f t="shared" si="92"/>
        <v>0.35769276599847316</v>
      </c>
      <c r="CV98" s="87">
        <f t="shared" si="94"/>
        <v>1.3599290979102285</v>
      </c>
      <c r="CW98" s="21">
        <v>0.53749999999999998</v>
      </c>
      <c r="CX98" s="7">
        <v>1.77593333333</v>
      </c>
      <c r="CY98" s="7"/>
      <c r="CZ98" s="110">
        <f t="shared" si="95"/>
        <v>0.14941453767760859</v>
      </c>
      <c r="DA98" s="73">
        <f t="shared" si="96"/>
        <v>0.66550452769110024</v>
      </c>
      <c r="DB98" s="88">
        <f t="shared" si="97"/>
        <v>0.17549303998522897</v>
      </c>
      <c r="DC98" s="88">
        <f t="shared" si="98"/>
        <v>0.23443254777503508</v>
      </c>
      <c r="DD98" s="88">
        <f t="shared" si="99"/>
        <v>-5.0024556023234856E-3</v>
      </c>
      <c r="DE98" s="88">
        <f t="shared" si="100"/>
        <v>0.70380066022396071</v>
      </c>
      <c r="DF98" s="88">
        <f t="shared" si="101"/>
        <v>0.11358071630752464</v>
      </c>
      <c r="DG98" s="88">
        <f t="shared" si="102"/>
        <v>0.10857826070520435</v>
      </c>
      <c r="DH98" s="88">
        <f t="shared" si="103"/>
        <v>-0.6188466157011554</v>
      </c>
      <c r="DI98" s="88">
        <f t="shared" si="104"/>
        <v>0.670506983293501</v>
      </c>
      <c r="DJ98" s="88">
        <f t="shared" si="105"/>
        <v>-4.3815789473684363E-2</v>
      </c>
      <c r="DK98" s="89">
        <v>1.3816241891011587</v>
      </c>
      <c r="DL98" s="87">
        <f t="shared" si="107"/>
        <v>0.62010972187740676</v>
      </c>
      <c r="DM98" s="88">
        <f t="shared" si="106"/>
        <v>-0.22375363408887217</v>
      </c>
      <c r="DN98" s="88">
        <f t="shared" si="108"/>
        <v>-3.6236636444725425</v>
      </c>
      <c r="DO98" s="88"/>
      <c r="DP98" s="88"/>
      <c r="DQ98" s="61">
        <v>435907.9</v>
      </c>
      <c r="DR98" s="21">
        <f>LN(DQ98/AI98/M99)</f>
        <v>0.68340400190508166</v>
      </c>
      <c r="DS98" s="61"/>
      <c r="DT98" s="61">
        <v>1510000000</v>
      </c>
      <c r="DU98" s="40">
        <v>1510000000</v>
      </c>
      <c r="DV98" s="20">
        <f>LN(DT98/AI98/M99)</f>
        <v>8.8335932281932656</v>
      </c>
      <c r="DW98" s="44">
        <f t="shared" si="109"/>
        <v>0.2561638596715099</v>
      </c>
      <c r="DX98" s="61"/>
      <c r="DY98" s="40"/>
      <c r="DZ98" s="44"/>
      <c r="EA98" s="61">
        <v>2713885</v>
      </c>
      <c r="EB98" s="87">
        <f t="shared" si="110"/>
        <v>0.22505510103113438</v>
      </c>
      <c r="EF98" s="28">
        <v>12058758</v>
      </c>
      <c r="EG98" s="98">
        <v>11715.861999999999</v>
      </c>
      <c r="EH98" s="74">
        <f t="shared" si="111"/>
        <v>11715862</v>
      </c>
      <c r="EI98" s="28">
        <v>-162580</v>
      </c>
      <c r="EJ98" s="68">
        <f t="shared" si="112"/>
        <v>-1.3482317167323534E-2</v>
      </c>
      <c r="EK98" s="21">
        <f t="shared" si="113"/>
        <v>0.62010972187740676</v>
      </c>
      <c r="EN98" s="100"/>
      <c r="EO98" s="87"/>
      <c r="EP98" s="99"/>
      <c r="EQ98" s="87"/>
      <c r="ER98" s="87"/>
      <c r="ES98" s="87"/>
      <c r="ET98" s="87"/>
      <c r="EU98" s="87"/>
      <c r="EV98" s="87"/>
      <c r="EW98" s="87"/>
      <c r="EX98" s="87"/>
      <c r="EY98" s="87"/>
      <c r="EZ98" s="101"/>
      <c r="FA98" s="87"/>
      <c r="FB98" s="87"/>
    </row>
    <row r="99" spans="1:158" x14ac:dyDescent="0.35">
      <c r="A99" s="22">
        <v>38169</v>
      </c>
      <c r="B99" s="43">
        <v>86.762</v>
      </c>
      <c r="C99" s="40">
        <v>12367.7</v>
      </c>
      <c r="D99" s="40">
        <v>2311.3000000000002</v>
      </c>
      <c r="E99" s="40">
        <v>2539.4</v>
      </c>
      <c r="F99" s="43">
        <v>105.316</v>
      </c>
      <c r="G99" s="40">
        <v>1084.2</v>
      </c>
      <c r="H99" s="40">
        <v>1001.0361899999999</v>
      </c>
      <c r="I99" s="40">
        <v>5402.5</v>
      </c>
      <c r="J99" s="40">
        <v>6176.5903200000002</v>
      </c>
      <c r="K99" s="40">
        <v>1825.9</v>
      </c>
      <c r="L99" s="40">
        <v>2068.4032500000003</v>
      </c>
      <c r="M99" s="21">
        <v>223422</v>
      </c>
      <c r="N99" s="21">
        <f>M99/M$51</f>
        <v>1.1586715484426373</v>
      </c>
      <c r="O99" s="21">
        <v>1.433333</v>
      </c>
      <c r="P99" s="59"/>
      <c r="R99" s="40">
        <f>I100+K100</f>
        <v>7363.2</v>
      </c>
      <c r="S99" s="40">
        <f>D100+G100</f>
        <v>3481.9</v>
      </c>
      <c r="T99" s="40">
        <f t="shared" si="65"/>
        <v>10845.1</v>
      </c>
      <c r="U99" s="21">
        <f t="shared" si="66"/>
        <v>0.67894256392287755</v>
      </c>
      <c r="V99" s="21">
        <f t="shared" si="67"/>
        <v>0.32105743607712239</v>
      </c>
      <c r="W99" s="87">
        <f t="shared" si="87"/>
        <v>0.47287863972186006</v>
      </c>
      <c r="Y99" s="21">
        <f>K100/R99</f>
        <v>0.25464471968709257</v>
      </c>
      <c r="Z99" s="21">
        <f t="shared" si="68"/>
        <v>0.74535528031290743</v>
      </c>
      <c r="AA99" s="21">
        <f t="shared" si="63"/>
        <v>0.25362278594060789</v>
      </c>
      <c r="AB99" s="21">
        <f t="shared" si="63"/>
        <v>0.74637721405939206</v>
      </c>
      <c r="AD99" s="42">
        <f>100*(((L100)-(L99))/L99)</f>
        <v>0.90116615316669124</v>
      </c>
      <c r="AE99" s="42">
        <f>100*((J100-J99)/J99)</f>
        <v>0.99344519906573414</v>
      </c>
      <c r="AG99" s="21">
        <f t="shared" si="69"/>
        <v>0.97004113036087758</v>
      </c>
      <c r="AH99" s="21">
        <f>AH100/(1+AG100/100)</f>
        <v>7409.0835572657961</v>
      </c>
      <c r="AI99" s="42">
        <f t="shared" si="71"/>
        <v>0.99380712109518587</v>
      </c>
      <c r="AJ99" s="43">
        <f t="shared" si="88"/>
        <v>0.88232449366909094</v>
      </c>
      <c r="AK99" s="43">
        <f t="shared" si="72"/>
        <v>10912.680911411248</v>
      </c>
      <c r="AL99" s="60"/>
      <c r="AN99" s="21">
        <f>D100/S99</f>
        <v>0.68376461127545307</v>
      </c>
      <c r="AO99" s="21">
        <f t="shared" si="73"/>
        <v>0.31623538872454693</v>
      </c>
      <c r="AP99" s="21">
        <f t="shared" si="62"/>
        <v>0.68222982441257563</v>
      </c>
      <c r="AQ99" s="21">
        <f t="shared" si="62"/>
        <v>0.31777017558742437</v>
      </c>
      <c r="AS99" s="43">
        <f>100*(((E100)-(E99))/E99)</f>
        <v>2.0162243049539188</v>
      </c>
      <c r="AT99" s="43">
        <f>100*(((H100)-(H99))/H99)</f>
        <v>1.4143664476306415</v>
      </c>
      <c r="AV99" s="21">
        <f t="shared" si="74"/>
        <v>1.8249718279536298</v>
      </c>
      <c r="AW99" s="21">
        <f>AW100/(1+AV100/100)</f>
        <v>3505.4829368920173</v>
      </c>
      <c r="AX99" s="21">
        <f t="shared" si="76"/>
        <v>0.993272556929652</v>
      </c>
      <c r="AY99" s="21">
        <f t="shared" si="89"/>
        <v>0.70419053598152115</v>
      </c>
      <c r="AZ99" s="21">
        <f t="shared" si="77"/>
        <v>0.99946210471409702</v>
      </c>
      <c r="BB99" s="21">
        <f>LN(B100/AI99)</f>
        <v>4.4737396307277111</v>
      </c>
      <c r="BD99" s="21">
        <f>100*LN(F100/N100)</f>
        <v>451.16201112015989</v>
      </c>
      <c r="BE99" s="21">
        <f t="shared" si="78"/>
        <v>4.5116201112015988</v>
      </c>
      <c r="BF99" s="21">
        <f>(S99/AI99)/M100</f>
        <v>1.5627664475741553E-2</v>
      </c>
      <c r="BG99" s="21">
        <f>(C100/AI99)/M100</f>
        <v>5.6382390843263887E-2</v>
      </c>
      <c r="BH99" s="40">
        <f t="shared" si="79"/>
        <v>3481.9</v>
      </c>
      <c r="BI99" s="40">
        <f>C100</f>
        <v>12562.2</v>
      </c>
      <c r="BK99" s="21">
        <f>LN(AH99/M100)</f>
        <v>-3.4097960723979415</v>
      </c>
      <c r="BL99" s="57">
        <f>LN(AH99/N100)</f>
        <v>8.759747434440337</v>
      </c>
      <c r="BM99" s="21">
        <f>LN((S99/AI99)/M100)</f>
        <v>-4.1587125714501942</v>
      </c>
      <c r="BN99" s="21">
        <f>LN((C100/AI99)/M100)</f>
        <v>-2.8755983883197174</v>
      </c>
      <c r="BO99" s="44">
        <f>LN((C100/AI99)/N100)</f>
        <v>9.2939451185185611</v>
      </c>
      <c r="BP99" s="21">
        <f t="shared" si="64"/>
        <v>7.9040684608822289</v>
      </c>
      <c r="BQ99" s="21">
        <f t="shared" si="80"/>
        <v>-5.3804000346986832E-4</v>
      </c>
      <c r="BR99" s="21">
        <f t="shared" si="81"/>
        <v>4.4737396307277111</v>
      </c>
      <c r="BS99" s="61">
        <f t="shared" si="82"/>
        <v>0.88232449366909094</v>
      </c>
      <c r="BT99" s="21">
        <f t="shared" si="83"/>
        <v>0.70419053598152115</v>
      </c>
      <c r="BU99" s="21">
        <f>O100/4</f>
        <v>0.48749999999999999</v>
      </c>
      <c r="BV99" s="21">
        <f t="shared" si="84"/>
        <v>0.48631556659878117</v>
      </c>
      <c r="BW99" s="21">
        <f>LN(AW99/M100)</f>
        <v>-4.1581745314467247</v>
      </c>
      <c r="BX99" s="21">
        <f>LN(AW99/N100)</f>
        <v>8.0113689753915551</v>
      </c>
      <c r="BY99" s="21">
        <f>LN(AK99/M100)</f>
        <v>-3.0225773281814288</v>
      </c>
      <c r="CA99" s="21">
        <f t="shared" si="90"/>
        <v>0.62131966580278863</v>
      </c>
      <c r="CB99" s="21">
        <f t="shared" si="114"/>
        <v>1.2863383575938414</v>
      </c>
      <c r="CC99" s="21">
        <f t="shared" si="114"/>
        <v>0.33403568721328547</v>
      </c>
      <c r="CD99" s="21">
        <f t="shared" si="85"/>
        <v>7.9040684608822289</v>
      </c>
      <c r="CE99" s="21">
        <f t="shared" si="115"/>
        <v>-0.17813395768756615</v>
      </c>
      <c r="CF99" s="21">
        <f t="shared" si="115"/>
        <v>-0.44644863178691097</v>
      </c>
      <c r="CG99" s="61">
        <f t="shared" si="116"/>
        <v>0.88232449366909094</v>
      </c>
      <c r="CH99" s="61">
        <f t="shared" si="116"/>
        <v>0.70419053598152115</v>
      </c>
      <c r="CI99" s="21">
        <f t="shared" si="86"/>
        <v>0.48631556659878117</v>
      </c>
      <c r="CM99" s="87">
        <f t="shared" si="91"/>
        <v>0.62131966580278863</v>
      </c>
      <c r="CN99" s="87">
        <f t="shared" si="91"/>
        <v>1.2863383575938414</v>
      </c>
      <c r="CO99" s="87">
        <f t="shared" si="91"/>
        <v>0.33403568721328547</v>
      </c>
      <c r="CP99" s="87">
        <f t="shared" si="91"/>
        <v>7.9040684608822289</v>
      </c>
      <c r="CQ99" s="87">
        <f t="shared" si="93"/>
        <v>-0.17813395768756615</v>
      </c>
      <c r="CR99" s="87">
        <f t="shared" si="93"/>
        <v>-0.44644863178691097</v>
      </c>
      <c r="CS99" s="88">
        <f t="shared" si="92"/>
        <v>0.88232449366909094</v>
      </c>
      <c r="CT99" s="88">
        <f t="shared" si="92"/>
        <v>0.70419053598152115</v>
      </c>
      <c r="CU99" s="87">
        <f t="shared" si="92"/>
        <v>0.48631556659878117</v>
      </c>
      <c r="CV99" s="87">
        <f t="shared" si="94"/>
        <v>1.4644723152813732</v>
      </c>
      <c r="CW99" s="21">
        <v>0.50249999999999995</v>
      </c>
      <c r="CX99" s="7">
        <v>1.5739333333300001</v>
      </c>
      <c r="CY99" s="7"/>
      <c r="CZ99" s="110">
        <f t="shared" si="95"/>
        <v>0.2624588977230975</v>
      </c>
      <c r="DA99" s="73">
        <f t="shared" si="96"/>
        <v>1.1171894992403379</v>
      </c>
      <c r="DB99" s="88">
        <f t="shared" si="97"/>
        <v>6.8914234384374662E-2</v>
      </c>
      <c r="DC99" s="88">
        <f t="shared" si="98"/>
        <v>0.42732142601152301</v>
      </c>
      <c r="DD99" s="88">
        <f t="shared" si="99"/>
        <v>0.34213929857565739</v>
      </c>
      <c r="DE99" s="88">
        <f t="shared" si="100"/>
        <v>-0.66180161060490883</v>
      </c>
      <c r="DF99" s="88">
        <f t="shared" si="101"/>
        <v>0.21680284578083575</v>
      </c>
      <c r="DG99" s="88">
        <f t="shared" si="102"/>
        <v>0.55894214435648981</v>
      </c>
      <c r="DH99" s="88">
        <f t="shared" si="103"/>
        <v>-0.49022381510084734</v>
      </c>
      <c r="DI99" s="88">
        <f t="shared" si="104"/>
        <v>0.77505020066464569</v>
      </c>
      <c r="DJ99" s="88">
        <f t="shared" si="105"/>
        <v>-7.8815789473684394E-2</v>
      </c>
      <c r="DK99" s="89">
        <v>1.452964883488606</v>
      </c>
      <c r="DL99" s="87">
        <f t="shared" si="107"/>
        <v>1.0443974727282912</v>
      </c>
      <c r="DM99" s="88">
        <f t="shared" si="106"/>
        <v>-0.42575363408887212</v>
      </c>
      <c r="DN99" s="88">
        <f t="shared" si="108"/>
        <v>4.9651987901380688</v>
      </c>
      <c r="DO99" s="88"/>
      <c r="DP99" s="88"/>
      <c r="DQ99" s="61">
        <v>478304</v>
      </c>
      <c r="DR99" s="21">
        <f>LN(DQ99/AI99/M100)</f>
        <v>0.76395582034655285</v>
      </c>
      <c r="DS99" s="61"/>
      <c r="DT99" s="61">
        <v>1670000000</v>
      </c>
      <c r="DU99" s="40">
        <v>1670000000</v>
      </c>
      <c r="DV99" s="20">
        <f>LN(DT99/AI99/M100)</f>
        <v>8.9220434911360869</v>
      </c>
      <c r="DW99" s="44">
        <f t="shared" si="109"/>
        <v>8.8450262942821212</v>
      </c>
      <c r="DX99" s="61"/>
      <c r="DY99" s="40"/>
      <c r="DZ99" s="44"/>
      <c r="EA99" s="61">
        <v>2713170</v>
      </c>
      <c r="EB99" s="87">
        <f t="shared" si="110"/>
        <v>0.23158091141735879</v>
      </c>
      <c r="EF99" s="28">
        <v>11715862</v>
      </c>
      <c r="EG99" s="98">
        <v>12960.643</v>
      </c>
      <c r="EH99" s="74">
        <f t="shared" si="111"/>
        <v>12960643</v>
      </c>
      <c r="EI99" s="28">
        <v>-108248</v>
      </c>
      <c r="EJ99" s="68">
        <f t="shared" si="112"/>
        <v>-9.2394396588146906E-3</v>
      </c>
      <c r="EK99" s="21">
        <f t="shared" si="113"/>
        <v>1.0443974727282912</v>
      </c>
      <c r="EN99" s="100"/>
      <c r="EO99" s="87"/>
      <c r="EP99" s="99"/>
      <c r="EQ99" s="87"/>
      <c r="ER99" s="87"/>
      <c r="ES99" s="87"/>
      <c r="ET99" s="87"/>
      <c r="EU99" s="87"/>
      <c r="EV99" s="87"/>
      <c r="EW99" s="87"/>
      <c r="EX99" s="87"/>
      <c r="EY99" s="87"/>
      <c r="EZ99" s="101"/>
      <c r="FA99" s="87"/>
      <c r="FB99" s="87"/>
    </row>
    <row r="100" spans="1:158" s="50" customFormat="1" x14ac:dyDescent="0.35">
      <c r="A100" s="22">
        <v>38261</v>
      </c>
      <c r="B100" s="43">
        <v>87.141000000000005</v>
      </c>
      <c r="C100" s="40">
        <v>12562.2</v>
      </c>
      <c r="D100" s="40">
        <v>2380.8000000000002</v>
      </c>
      <c r="E100" s="40">
        <v>2590.6</v>
      </c>
      <c r="F100" s="43">
        <v>105.883</v>
      </c>
      <c r="G100" s="40">
        <v>1101.0999999999999</v>
      </c>
      <c r="H100" s="40">
        <v>1015.19451</v>
      </c>
      <c r="I100" s="40">
        <v>5488.2</v>
      </c>
      <c r="J100" s="40">
        <v>6237.9513599999991</v>
      </c>
      <c r="K100" s="40">
        <v>1875</v>
      </c>
      <c r="L100" s="40">
        <v>2087.0430000000001</v>
      </c>
      <c r="M100" s="21">
        <v>224192</v>
      </c>
      <c r="N100" s="21">
        <f>M100/M$51</f>
        <v>1.1626647858691255</v>
      </c>
      <c r="O100" s="21">
        <v>1.95</v>
      </c>
      <c r="P100" s="79"/>
      <c r="Q100" s="80"/>
      <c r="R100" s="40">
        <f>I101+K101</f>
        <v>7462.6</v>
      </c>
      <c r="S100" s="78">
        <f>D101+G101</f>
        <v>3585.7</v>
      </c>
      <c r="T100" s="40">
        <f t="shared" si="65"/>
        <v>11048.3</v>
      </c>
      <c r="U100" s="21">
        <f t="shared" si="66"/>
        <v>0.67545233203298249</v>
      </c>
      <c r="V100" s="21">
        <f t="shared" si="67"/>
        <v>0.32454766796701756</v>
      </c>
      <c r="W100" s="87">
        <f t="shared" si="87"/>
        <v>0.48048937367673461</v>
      </c>
      <c r="Y100" s="50">
        <f>K101/R100</f>
        <v>0.25405354702114546</v>
      </c>
      <c r="Z100" s="50">
        <f t="shared" si="68"/>
        <v>0.74594645297885454</v>
      </c>
      <c r="AA100" s="21">
        <f t="shared" si="63"/>
        <v>0.25434913335411902</v>
      </c>
      <c r="AB100" s="21">
        <f t="shared" si="63"/>
        <v>0.74565086664588098</v>
      </c>
      <c r="AD100" s="52">
        <f>100*(((L101)-(L100))/L100)</f>
        <v>1.2870482304389477</v>
      </c>
      <c r="AE100" s="52">
        <f>100*((J101-J100)/J100)</f>
        <v>0.52967004859749933</v>
      </c>
      <c r="AG100" s="50">
        <f t="shared" si="69"/>
        <v>0.72230853277019014</v>
      </c>
      <c r="AH100" s="78">
        <f>R100</f>
        <v>7462.6</v>
      </c>
      <c r="AI100" s="52">
        <f t="shared" si="71"/>
        <v>1</v>
      </c>
      <c r="AJ100" s="55">
        <f t="shared" si="88"/>
        <v>0.62121343181704047</v>
      </c>
      <c r="AK100" s="43">
        <f t="shared" si="72"/>
        <v>11048.3</v>
      </c>
      <c r="AL100" s="81"/>
      <c r="AN100" s="50">
        <f>D101/S100</f>
        <v>0.690297570906657</v>
      </c>
      <c r="AO100" s="50">
        <f t="shared" si="73"/>
        <v>0.309702429093343</v>
      </c>
      <c r="AP100" s="21">
        <f t="shared" si="62"/>
        <v>0.68703109109105509</v>
      </c>
      <c r="AQ100" s="21">
        <f t="shared" si="62"/>
        <v>0.31296890890894496</v>
      </c>
      <c r="AS100" s="55">
        <f>100*(((E101)-(E100))/E100)</f>
        <v>2.8487609048097036</v>
      </c>
      <c r="AT100" s="55">
        <f>100*(((H101)-(H100))/H100)</f>
        <v>1.0580730977357322</v>
      </c>
      <c r="AV100" s="21">
        <f t="shared" si="74"/>
        <v>2.2883312956332116</v>
      </c>
      <c r="AW100" s="78">
        <f>S100</f>
        <v>3585.7</v>
      </c>
      <c r="AX100" s="50">
        <f t="shared" si="76"/>
        <v>1</v>
      </c>
      <c r="AY100" s="50">
        <f t="shared" si="89"/>
        <v>0.67501743216402421</v>
      </c>
      <c r="AZ100" s="50">
        <f t="shared" si="77"/>
        <v>1</v>
      </c>
      <c r="BB100" s="50">
        <f>LN(B101/AI100)</f>
        <v>4.4750387213383442</v>
      </c>
      <c r="BD100" s="50">
        <f>100*LN(F101/N101)</f>
        <v>451.04929304996568</v>
      </c>
      <c r="BE100" s="21">
        <f t="shared" si="78"/>
        <v>4.510492930499657</v>
      </c>
      <c r="BF100" s="21">
        <f>(S100/AI100)/M101</f>
        <v>1.5947997882910729E-2</v>
      </c>
      <c r="BG100" s="21">
        <f>(C101/AI100)/M101</f>
        <v>5.6991064637937711E-2</v>
      </c>
      <c r="BH100" s="40">
        <f t="shared" si="79"/>
        <v>3585.7</v>
      </c>
      <c r="BI100" s="40">
        <f>C101</f>
        <v>12813.7</v>
      </c>
      <c r="BK100" s="50">
        <f>LN(AH100/M101)</f>
        <v>-3.4054718162593507</v>
      </c>
      <c r="BL100" s="57">
        <f>LN(AH100/N101)</f>
        <v>8.7640716905789287</v>
      </c>
      <c r="BM100" s="50">
        <f>LN((S100/AI100)/M101)</f>
        <v>-4.1384219822125523</v>
      </c>
      <c r="BN100" s="50">
        <f>LN((C101/AI100)/M101)</f>
        <v>-2.8648607841737705</v>
      </c>
      <c r="BO100" s="44">
        <f>LN((C101/AI100)/N101)</f>
        <v>9.3046827226645092</v>
      </c>
      <c r="BP100" s="21">
        <f t="shared" si="64"/>
        <v>7.7913503906880237</v>
      </c>
      <c r="BQ100" s="50">
        <f t="shared" si="80"/>
        <v>0</v>
      </c>
      <c r="BR100" s="50">
        <f t="shared" si="81"/>
        <v>4.4750387213383442</v>
      </c>
      <c r="BS100" s="82">
        <f t="shared" si="82"/>
        <v>0.62121343181704047</v>
      </c>
      <c r="BT100" s="50">
        <f t="shared" si="83"/>
        <v>0.67501743216402421</v>
      </c>
      <c r="BU100" s="50">
        <f>O101/4</f>
        <v>0.61750000000000005</v>
      </c>
      <c r="BV100" s="50">
        <f t="shared" si="84"/>
        <v>0.61560128113367896</v>
      </c>
      <c r="BW100" s="21">
        <f>LN(AW100/M101)</f>
        <v>-4.1384219822125523</v>
      </c>
      <c r="BX100" s="21">
        <f>LN(AW100/N101)</f>
        <v>8.0311215246257266</v>
      </c>
      <c r="BY100" s="21">
        <f>LN(AK100/M101)</f>
        <v>-3.0130991252489139</v>
      </c>
      <c r="CA100" s="50">
        <f t="shared" si="90"/>
        <v>0.43242561385907763</v>
      </c>
      <c r="CB100" s="50">
        <f t="shared" si="114"/>
        <v>2.0290589237641932</v>
      </c>
      <c r="CC100" s="50">
        <f t="shared" si="114"/>
        <v>1.0737604145946822</v>
      </c>
      <c r="CD100" s="50">
        <f t="shared" si="85"/>
        <v>7.7913503906880237</v>
      </c>
      <c r="CE100" s="50">
        <f t="shared" si="115"/>
        <v>5.3804000346986833E-2</v>
      </c>
      <c r="CF100" s="50">
        <f t="shared" si="115"/>
        <v>0.12990906106331579</v>
      </c>
      <c r="CG100" s="82">
        <f t="shared" si="116"/>
        <v>0.62121343181704047</v>
      </c>
      <c r="CH100" s="82">
        <f t="shared" si="116"/>
        <v>0.67501743216402421</v>
      </c>
      <c r="CI100" s="50">
        <f t="shared" si="86"/>
        <v>0.61560128113367896</v>
      </c>
      <c r="CM100" s="87">
        <f t="shared" si="91"/>
        <v>0.43242561385907763</v>
      </c>
      <c r="CN100" s="87">
        <f t="shared" si="91"/>
        <v>2.0290589237641932</v>
      </c>
      <c r="CO100" s="87">
        <f t="shared" si="91"/>
        <v>1.0737604145946822</v>
      </c>
      <c r="CP100" s="87">
        <f t="shared" si="91"/>
        <v>7.7913503906880237</v>
      </c>
      <c r="CQ100" s="87">
        <f t="shared" si="93"/>
        <v>5.3804000346986833E-2</v>
      </c>
      <c r="CR100" s="87">
        <f t="shared" si="93"/>
        <v>0.12990906106331579</v>
      </c>
      <c r="CS100" s="88">
        <f t="shared" si="92"/>
        <v>0.62121343181704047</v>
      </c>
      <c r="CT100" s="88">
        <f t="shared" si="92"/>
        <v>0.67501743216402421</v>
      </c>
      <c r="CU100" s="87">
        <f t="shared" si="92"/>
        <v>0.61560128113367896</v>
      </c>
      <c r="CV100" s="87">
        <f t="shared" si="94"/>
        <v>1.9752549234172356</v>
      </c>
      <c r="CW100" s="21">
        <v>0.41749999999999998</v>
      </c>
      <c r="CX100" s="7">
        <v>1.6767666666700001</v>
      </c>
      <c r="CY100" s="7"/>
      <c r="CZ100" s="110">
        <f t="shared" si="95"/>
        <v>7.356484577938649E-2</v>
      </c>
      <c r="DA100" s="73">
        <f t="shared" si="96"/>
        <v>1.8599100654106897</v>
      </c>
      <c r="DB100" s="88">
        <f t="shared" si="97"/>
        <v>0.80863896176577144</v>
      </c>
      <c r="DC100" s="88">
        <f t="shared" si="98"/>
        <v>0.3146033558173178</v>
      </c>
      <c r="DD100" s="88">
        <f t="shared" si="99"/>
        <v>0.57407725661021036</v>
      </c>
      <c r="DE100" s="88">
        <f t="shared" si="100"/>
        <v>-8.5443917754682103E-2</v>
      </c>
      <c r="DF100" s="88">
        <f t="shared" si="101"/>
        <v>-4.4308216071214712E-2</v>
      </c>
      <c r="DG100" s="88">
        <f t="shared" si="102"/>
        <v>0.52976904053899287</v>
      </c>
      <c r="DH100" s="88">
        <f t="shared" si="103"/>
        <v>-0.36093810056594955</v>
      </c>
      <c r="DI100" s="88">
        <f t="shared" si="104"/>
        <v>1.285832808800508</v>
      </c>
      <c r="DJ100" s="88">
        <f t="shared" si="105"/>
        <v>-0.16381578947368436</v>
      </c>
      <c r="DK100" s="89">
        <v>0.15620589123885686</v>
      </c>
      <c r="DL100" s="87">
        <f t="shared" si="107"/>
        <v>0.5077348930857456</v>
      </c>
      <c r="DM100" s="88">
        <f t="shared" si="106"/>
        <v>-0.32292030074887212</v>
      </c>
      <c r="DN100" s="88">
        <f t="shared" si="108"/>
        <v>-12.245197250539377</v>
      </c>
      <c r="DO100" s="88"/>
      <c r="DP100" s="88"/>
      <c r="DQ100" s="61">
        <v>507419.4</v>
      </c>
      <c r="DR100" s="21">
        <f>LN(DQ100/AI100/M101)</f>
        <v>0.81396218534578457</v>
      </c>
      <c r="DS100" s="61"/>
      <c r="DT100" s="61">
        <v>1550000000</v>
      </c>
      <c r="DU100" s="40">
        <v>1560000000</v>
      </c>
      <c r="DV100" s="20">
        <f>LN(DT100/AI100/M101)</f>
        <v>8.8383897936721336</v>
      </c>
      <c r="DW100" s="44">
        <f t="shared" si="109"/>
        <v>-8.3653697463953236</v>
      </c>
      <c r="DX100" s="61"/>
      <c r="DY100" s="40"/>
      <c r="DZ100" s="44"/>
      <c r="EA100" s="61">
        <v>2706382</v>
      </c>
      <c r="EB100" s="87">
        <f t="shared" si="110"/>
        <v>0.20881541139586979</v>
      </c>
      <c r="EC100" s="21"/>
      <c r="ED100" s="21"/>
      <c r="EF100" s="27">
        <v>12960643</v>
      </c>
      <c r="EG100" s="98">
        <v>12897.486999999999</v>
      </c>
      <c r="EH100" s="74">
        <f t="shared" si="111"/>
        <v>12897487</v>
      </c>
      <c r="EI100" s="27">
        <v>-189304</v>
      </c>
      <c r="EJ100" s="68">
        <f t="shared" si="112"/>
        <v>-1.4606065455240146E-2</v>
      </c>
      <c r="EK100" s="21">
        <f t="shared" si="113"/>
        <v>0.5077348930857456</v>
      </c>
      <c r="EN100" s="100"/>
      <c r="EO100" s="87"/>
      <c r="EP100" s="99"/>
      <c r="EQ100" s="102"/>
      <c r="ER100" s="87"/>
      <c r="ES100" s="87"/>
      <c r="ET100" s="87"/>
      <c r="EU100" s="87"/>
      <c r="EV100" s="87"/>
      <c r="EW100" s="102"/>
      <c r="EX100" s="87"/>
      <c r="EY100" s="102"/>
      <c r="EZ100" s="101"/>
      <c r="FA100" s="87"/>
      <c r="FB100" s="102"/>
    </row>
    <row r="101" spans="1:158" x14ac:dyDescent="0.35">
      <c r="A101" s="22">
        <v>38353</v>
      </c>
      <c r="B101" s="55">
        <v>87.798000000000002</v>
      </c>
      <c r="C101" s="78">
        <v>12813.7</v>
      </c>
      <c r="D101" s="78">
        <v>2475.1999999999998</v>
      </c>
      <c r="E101" s="78">
        <v>2664.4</v>
      </c>
      <c r="F101" s="55">
        <v>106.068</v>
      </c>
      <c r="G101" s="78">
        <v>1110.5</v>
      </c>
      <c r="H101" s="78">
        <v>1025.9360100000001</v>
      </c>
      <c r="I101" s="78">
        <v>5566.7</v>
      </c>
      <c r="J101" s="78">
        <v>6270.9919199999995</v>
      </c>
      <c r="K101" s="78">
        <v>1895.9</v>
      </c>
      <c r="L101" s="78">
        <v>2113.90425</v>
      </c>
      <c r="M101" s="50">
        <v>224837</v>
      </c>
      <c r="N101" s="21">
        <f>M101/M$51</f>
        <v>1.1660097704666383</v>
      </c>
      <c r="O101" s="50">
        <v>2.4700000000000002</v>
      </c>
      <c r="R101" s="40">
        <f>I102+K102</f>
        <v>7583.3</v>
      </c>
      <c r="S101" s="40">
        <f>D102+G102</f>
        <v>3610.1</v>
      </c>
      <c r="T101" s="40">
        <f t="shared" si="65"/>
        <v>11193.4</v>
      </c>
      <c r="U101" s="21">
        <f t="shared" si="66"/>
        <v>0.67747958618471604</v>
      </c>
      <c r="V101" s="21">
        <f t="shared" si="67"/>
        <v>0.32252041381528401</v>
      </c>
      <c r="W101" s="87">
        <f t="shared" si="87"/>
        <v>0.47605923542521061</v>
      </c>
      <c r="Y101" s="21">
        <f>K102/R101</f>
        <v>0.25276594622393944</v>
      </c>
      <c r="Z101" s="21">
        <f t="shared" si="68"/>
        <v>0.74723405377606056</v>
      </c>
      <c r="AA101" s="21">
        <f t="shared" si="63"/>
        <v>0.25340974662254245</v>
      </c>
      <c r="AB101" s="21">
        <f t="shared" si="63"/>
        <v>0.74659025337745755</v>
      </c>
      <c r="AD101" s="42">
        <f>100*(((L102)-(L101))/L101)</f>
        <v>0.43419658198804351</v>
      </c>
      <c r="AE101" s="42">
        <f>100*((J102-J101)/J101)</f>
        <v>0.9615282680830084</v>
      </c>
      <c r="AG101" s="21">
        <f t="shared" si="69"/>
        <v>0.8278972791236453</v>
      </c>
      <c r="AH101" s="21">
        <f>AH100*(1+AG101/100)</f>
        <v>7524.3826623518817</v>
      </c>
      <c r="AI101" s="42">
        <f t="shared" si="71"/>
        <v>1.0078301889061159</v>
      </c>
      <c r="AJ101" s="43">
        <f t="shared" si="88"/>
        <v>0.77996920708368522</v>
      </c>
      <c r="AK101" s="43">
        <f t="shared" si="72"/>
        <v>11106.434519637829</v>
      </c>
      <c r="AL101" s="60"/>
      <c r="AN101" s="21">
        <f>D102/S101</f>
        <v>0.68405307332206866</v>
      </c>
      <c r="AO101" s="21">
        <f t="shared" si="73"/>
        <v>0.31594692667793134</v>
      </c>
      <c r="AP101" s="21">
        <f t="shared" si="62"/>
        <v>0.68717532211436283</v>
      </c>
      <c r="AQ101" s="21">
        <f t="shared" si="62"/>
        <v>0.31282467788563717</v>
      </c>
      <c r="AS101" s="43">
        <f>100*(((E102)-(E101))/E101)</f>
        <v>-1.2723314817594988</v>
      </c>
      <c r="AT101" s="43">
        <f>100*(((H102)-(H101))/H101)</f>
        <v>2.836858216917431</v>
      </c>
      <c r="AV101" s="21">
        <f t="shared" si="74"/>
        <v>1.3124462100090217E-2</v>
      </c>
      <c r="AW101" s="21">
        <f>AW100*(1+AV101/100)</f>
        <v>3586.1706038375228</v>
      </c>
      <c r="AX101" s="21">
        <f t="shared" si="76"/>
        <v>1.0066726876119252</v>
      </c>
      <c r="AY101" s="21">
        <f t="shared" si="89"/>
        <v>0.66505237722309041</v>
      </c>
      <c r="AZ101" s="21">
        <f t="shared" si="77"/>
        <v>0.99885149174242638</v>
      </c>
      <c r="BB101" s="21">
        <f>LN(B102/AI101)</f>
        <v>4.4726006069613042</v>
      </c>
      <c r="BD101" s="21">
        <f>100*LN(F102/N102)</f>
        <v>451.42100283289182</v>
      </c>
      <c r="BE101" s="21">
        <f t="shared" si="78"/>
        <v>4.5142100283289182</v>
      </c>
      <c r="BF101" s="21">
        <f>(S101/AI101)/M102</f>
        <v>1.5889087864611795E-2</v>
      </c>
      <c r="BG101" s="21">
        <f>(C102/AI101)/M102</f>
        <v>5.7102743653710396E-2</v>
      </c>
      <c r="BH101" s="40">
        <f t="shared" si="79"/>
        <v>3610.1</v>
      </c>
      <c r="BI101" s="40">
        <f>C102</f>
        <v>12974.1</v>
      </c>
      <c r="BK101" s="21">
        <f>LN(AH101/M102)</f>
        <v>-3.3999097148666251</v>
      </c>
      <c r="BL101" s="57">
        <f>LN(AH101/N102)</f>
        <v>8.7696337919716534</v>
      </c>
      <c r="BM101" s="21">
        <f>LN((S101/AI101)/M102)</f>
        <v>-4.1421227031892647</v>
      </c>
      <c r="BN101" s="21">
        <f>LN((C102/AI101)/M102)</f>
        <v>-2.8629031134971208</v>
      </c>
      <c r="BO101" s="44">
        <f>LN((C102/AI101)/N102)</f>
        <v>9.3066403933411586</v>
      </c>
      <c r="BP101" s="21">
        <f t="shared" si="64"/>
        <v>8.1630601736141557</v>
      </c>
      <c r="BQ101" s="21">
        <f t="shared" si="80"/>
        <v>-1.1491682986059283E-3</v>
      </c>
      <c r="BR101" s="21">
        <f t="shared" si="81"/>
        <v>4.4726006069613042</v>
      </c>
      <c r="BS101" s="61">
        <f t="shared" si="82"/>
        <v>0.77996920708368522</v>
      </c>
      <c r="BT101" s="21">
        <f t="shared" si="83"/>
        <v>0.66505237722309041</v>
      </c>
      <c r="BU101" s="21">
        <f>O102/4</f>
        <v>0.73583324999999999</v>
      </c>
      <c r="BV101" s="21">
        <f t="shared" si="84"/>
        <v>0.73313920485540363</v>
      </c>
      <c r="BW101" s="21">
        <f>LN(AW101/M102)</f>
        <v>-4.1409735348906596</v>
      </c>
      <c r="BX101" s="21">
        <f>LN(AW101/N102)</f>
        <v>8.0285699719476202</v>
      </c>
      <c r="BY101" s="21">
        <f>LN(AK101/M102)</f>
        <v>-3.0105338570917235</v>
      </c>
      <c r="CA101" s="21">
        <f t="shared" si="90"/>
        <v>0.55621013927256158</v>
      </c>
      <c r="CB101" s="21">
        <f t="shared" si="114"/>
        <v>-0.37007209767123683</v>
      </c>
      <c r="CC101" s="21">
        <f t="shared" si="114"/>
        <v>0.19576706766497587</v>
      </c>
      <c r="CD101" s="21">
        <f t="shared" si="85"/>
        <v>8.1630601736141557</v>
      </c>
      <c r="CE101" s="21">
        <f t="shared" si="115"/>
        <v>-0.11491682986059283</v>
      </c>
      <c r="CF101" s="21">
        <f t="shared" si="115"/>
        <v>-0.24381143770400016</v>
      </c>
      <c r="CG101" s="61">
        <f t="shared" si="116"/>
        <v>0.77996920708368522</v>
      </c>
      <c r="CH101" s="61">
        <f t="shared" si="116"/>
        <v>0.66505237722309041</v>
      </c>
      <c r="CI101" s="21">
        <f t="shared" si="86"/>
        <v>0.73313920485540363</v>
      </c>
      <c r="CM101" s="87">
        <f t="shared" si="91"/>
        <v>0.55621013927256158</v>
      </c>
      <c r="CN101" s="87">
        <f t="shared" si="91"/>
        <v>-0.37007209767123683</v>
      </c>
      <c r="CO101" s="87">
        <f t="shared" si="91"/>
        <v>0.19576706766497587</v>
      </c>
      <c r="CP101" s="87">
        <f t="shared" si="91"/>
        <v>8.1630601736141557</v>
      </c>
      <c r="CQ101" s="87">
        <f t="shared" si="93"/>
        <v>-0.11491682986059283</v>
      </c>
      <c r="CR101" s="87">
        <f t="shared" si="93"/>
        <v>-0.24381143770400016</v>
      </c>
      <c r="CS101" s="88">
        <f t="shared" si="92"/>
        <v>0.77996920708368522</v>
      </c>
      <c r="CT101" s="88">
        <f t="shared" si="92"/>
        <v>0.66505237722309041</v>
      </c>
      <c r="CU101" s="87">
        <f t="shared" si="92"/>
        <v>0.73313920485540363</v>
      </c>
      <c r="CV101" s="87">
        <f t="shared" si="94"/>
        <v>-0.25515526781072495</v>
      </c>
      <c r="CW101" s="21">
        <v>0.45250000000000001</v>
      </c>
      <c r="CX101" s="7">
        <v>2.0226666666700002</v>
      </c>
      <c r="CY101" s="7"/>
      <c r="CZ101" s="110">
        <f t="shared" si="95"/>
        <v>0.19734937119287044</v>
      </c>
      <c r="DA101" s="73">
        <f t="shared" si="96"/>
        <v>-0.53922095602474029</v>
      </c>
      <c r="DB101" s="88">
        <f t="shared" si="97"/>
        <v>-6.935438516393494E-2</v>
      </c>
      <c r="DC101" s="88">
        <f t="shared" si="98"/>
        <v>0.68631313874344979</v>
      </c>
      <c r="DD101" s="88">
        <f t="shared" si="99"/>
        <v>0.4053564264026307</v>
      </c>
      <c r="DE101" s="88">
        <f t="shared" si="100"/>
        <v>-0.45916441652199802</v>
      </c>
      <c r="DF101" s="88">
        <f t="shared" si="101"/>
        <v>0.11444755919543004</v>
      </c>
      <c r="DG101" s="88">
        <f t="shared" si="102"/>
        <v>0.51980398559805907</v>
      </c>
      <c r="DH101" s="88">
        <f t="shared" si="103"/>
        <v>-0.24340017684422488</v>
      </c>
      <c r="DI101" s="88">
        <f t="shared" si="104"/>
        <v>-0.94457738242745248</v>
      </c>
      <c r="DJ101" s="88">
        <f t="shared" si="105"/>
        <v>-0.12881578947368433</v>
      </c>
      <c r="DK101" s="89">
        <v>-0.81649684961759417</v>
      </c>
      <c r="DL101" s="87">
        <f t="shared" si="107"/>
        <v>-4.0738078642233583E-3</v>
      </c>
      <c r="DM101" s="88">
        <f t="shared" si="106"/>
        <v>2.2979699251127972E-2</v>
      </c>
      <c r="DN101" s="88">
        <f t="shared" si="108"/>
        <v>-3.6460067370502349</v>
      </c>
      <c r="DO101" s="88"/>
      <c r="DP101" s="88"/>
      <c r="DQ101" s="61">
        <v>545899.5</v>
      </c>
      <c r="DR101" s="21">
        <f>LN(DQ101/AI101/M102)</f>
        <v>0.87657671688720729</v>
      </c>
      <c r="DS101" s="61"/>
      <c r="DT101" s="61">
        <v>1570000000</v>
      </c>
      <c r="DU101" s="40">
        <v>1570000000</v>
      </c>
      <c r="DV101" s="20">
        <f>LN(DT101/AI101/M102)</f>
        <v>8.8407280013430718</v>
      </c>
      <c r="DW101" s="44">
        <f t="shared" si="109"/>
        <v>0.23382076709381749</v>
      </c>
      <c r="DX101" s="61"/>
      <c r="DY101" s="40"/>
      <c r="DZ101" s="44"/>
      <c r="EA101" s="61">
        <v>2703167</v>
      </c>
      <c r="EB101" s="87">
        <f t="shared" si="110"/>
        <v>0.20958865862783968</v>
      </c>
      <c r="EF101" s="28">
        <v>12897487</v>
      </c>
      <c r="EG101" s="98">
        <v>13067.29</v>
      </c>
      <c r="EH101" s="74">
        <f t="shared" si="111"/>
        <v>13067290</v>
      </c>
      <c r="EI101" s="28">
        <v>-254392</v>
      </c>
      <c r="EJ101" s="68">
        <f t="shared" si="112"/>
        <v>-1.9724152464739835E-2</v>
      </c>
      <c r="EK101" s="21">
        <f t="shared" si="113"/>
        <v>-4.0738078642233583E-3</v>
      </c>
      <c r="EN101" s="100"/>
      <c r="EO101" s="87"/>
      <c r="EP101" s="99"/>
      <c r="EQ101" s="87"/>
      <c r="ER101" s="87"/>
      <c r="ES101" s="87"/>
      <c r="ET101" s="87"/>
      <c r="EU101" s="87"/>
      <c r="EV101" s="87"/>
      <c r="EW101" s="87"/>
      <c r="EX101" s="87"/>
      <c r="EY101" s="87"/>
      <c r="EZ101" s="101"/>
      <c r="FA101" s="87"/>
      <c r="FB101" s="87"/>
    </row>
    <row r="102" spans="1:158" x14ac:dyDescent="0.35">
      <c r="A102" s="22">
        <v>38443</v>
      </c>
      <c r="B102" s="43">
        <v>88.27</v>
      </c>
      <c r="C102" s="40">
        <v>12974.1</v>
      </c>
      <c r="D102" s="40">
        <v>2469.5</v>
      </c>
      <c r="E102" s="40">
        <v>2630.5</v>
      </c>
      <c r="F102" s="43">
        <v>106.749</v>
      </c>
      <c r="G102" s="40">
        <v>1140.5999999999999</v>
      </c>
      <c r="H102" s="40">
        <v>1055.04036</v>
      </c>
      <c r="I102" s="40">
        <v>5666.5</v>
      </c>
      <c r="J102" s="40">
        <v>6331.2892800000009</v>
      </c>
      <c r="K102" s="40">
        <v>1916.8</v>
      </c>
      <c r="L102" s="40">
        <v>2123.08275</v>
      </c>
      <c r="M102" s="21">
        <v>225441</v>
      </c>
      <c r="N102" s="21">
        <f>M102/M$51</f>
        <v>1.1691421281362473</v>
      </c>
      <c r="O102" s="21">
        <v>2.943333</v>
      </c>
      <c r="R102" s="40">
        <f>I103+K103</f>
        <v>7742.6</v>
      </c>
      <c r="S102" s="40">
        <f>D103+G103</f>
        <v>3672.6</v>
      </c>
      <c r="T102" s="40">
        <f t="shared" si="65"/>
        <v>11415.2</v>
      </c>
      <c r="U102" s="21">
        <f t="shared" si="66"/>
        <v>0.67827107716027746</v>
      </c>
      <c r="V102" s="21">
        <f t="shared" si="67"/>
        <v>0.32172892283972243</v>
      </c>
      <c r="W102" s="87">
        <f t="shared" si="87"/>
        <v>0.474336786092527</v>
      </c>
      <c r="Y102" s="21">
        <f>K103/R102</f>
        <v>0.25572805000904086</v>
      </c>
      <c r="Z102" s="21">
        <f t="shared" si="68"/>
        <v>0.74427194999095914</v>
      </c>
      <c r="AA102" s="21">
        <f t="shared" si="63"/>
        <v>0.25424699811649015</v>
      </c>
      <c r="AB102" s="21">
        <f t="shared" si="63"/>
        <v>0.7457530018835099</v>
      </c>
      <c r="AD102" s="42">
        <f>100*(((L103)-(L102))/L102)</f>
        <v>0.22128200137276161</v>
      </c>
      <c r="AE102" s="42">
        <f>100*((J103-J102)/J102)</f>
        <v>0.89461968163297712</v>
      </c>
      <c r="AG102" s="21">
        <f t="shared" si="69"/>
        <v>0.72342559770809622</v>
      </c>
      <c r="AH102" s="21">
        <f>AH101*(1+AG102/100)</f>
        <v>7578.8159726008462</v>
      </c>
      <c r="AI102" s="42">
        <f t="shared" si="71"/>
        <v>1.0216107671688126</v>
      </c>
      <c r="AJ102" s="43">
        <f t="shared" si="88"/>
        <v>1.3580873125097834</v>
      </c>
      <c r="AK102" s="43">
        <f t="shared" si="72"/>
        <v>11173.72718343104</v>
      </c>
      <c r="AL102" s="60"/>
      <c r="AN102" s="21">
        <f>D103/S102</f>
        <v>0.68812285574252574</v>
      </c>
      <c r="AO102" s="21">
        <f t="shared" si="73"/>
        <v>0.31187714425747426</v>
      </c>
      <c r="AP102" s="21">
        <f t="shared" si="62"/>
        <v>0.68608796453229726</v>
      </c>
      <c r="AQ102" s="21">
        <f t="shared" si="62"/>
        <v>0.3139120354677028</v>
      </c>
      <c r="AS102" s="43">
        <f>100*(((E103)-(E102))/E102)</f>
        <v>1.0416270670975134</v>
      </c>
      <c r="AT102" s="43">
        <f>100*(((H103)-(H102))/H102)</f>
        <v>1.1334988170499878</v>
      </c>
      <c r="AV102" s="21">
        <f t="shared" si="74"/>
        <v>1.0704667151270746</v>
      </c>
      <c r="AW102" s="21">
        <f t="shared" ref="AW102:AW119" si="117">AW101*(1+AV102/100)</f>
        <v>3624.5593664992748</v>
      </c>
      <c r="AX102" s="21">
        <f t="shared" si="76"/>
        <v>1.0132541996538256</v>
      </c>
      <c r="AY102" s="21">
        <f t="shared" si="89"/>
        <v>0.65166074815331876</v>
      </c>
      <c r="AZ102" s="21">
        <f t="shared" si="77"/>
        <v>0.99182020414864502</v>
      </c>
      <c r="BB102" s="21">
        <f>LN(B103/AI102)</f>
        <v>4.4712702079358513</v>
      </c>
      <c r="BD102" s="21">
        <f>100*LN(F103/N103)</f>
        <v>451.32183675916542</v>
      </c>
      <c r="BE102" s="21">
        <f t="shared" si="78"/>
        <v>4.5132183675916542</v>
      </c>
      <c r="BF102" s="21">
        <f>(S102/AI102)/M103</f>
        <v>1.5895925372779465E-2</v>
      </c>
      <c r="BG102" s="21">
        <f>(C103/AI102)/M103</f>
        <v>5.7156252496242982E-2</v>
      </c>
      <c r="BH102" s="40">
        <f t="shared" si="79"/>
        <v>3672.6</v>
      </c>
      <c r="BI102" s="40">
        <f>C103</f>
        <v>13205.4</v>
      </c>
      <c r="BK102" s="21">
        <f>LN(AH102/M103)</f>
        <v>-3.3958547780568185</v>
      </c>
      <c r="BL102" s="57">
        <f>LN(AH102/N103)</f>
        <v>8.77368872878146</v>
      </c>
      <c r="BM102" s="21">
        <f>LN((S102/AI102)/M103)</f>
        <v>-4.1416924684605849</v>
      </c>
      <c r="BN102" s="21">
        <f>LN((C103/AI102)/M103)</f>
        <v>-2.8619664897169828</v>
      </c>
      <c r="BO102" s="44">
        <f>LN((C103/AI102)/N103)</f>
        <v>9.3075770171212966</v>
      </c>
      <c r="BP102" s="21">
        <f t="shared" si="64"/>
        <v>8.0638940998877615</v>
      </c>
      <c r="BQ102" s="21">
        <f t="shared" si="80"/>
        <v>-8.2134339421705872E-3</v>
      </c>
      <c r="BR102" s="21">
        <f t="shared" si="81"/>
        <v>4.4712702079358513</v>
      </c>
      <c r="BS102" s="61">
        <f t="shared" si="82"/>
        <v>1.3580873125097834</v>
      </c>
      <c r="BT102" s="21">
        <f t="shared" si="83"/>
        <v>0.65166074815331876</v>
      </c>
      <c r="BU102" s="21">
        <f>O103/4</f>
        <v>0.86499999999999999</v>
      </c>
      <c r="BV102" s="21">
        <f t="shared" si="84"/>
        <v>0.86128030982226966</v>
      </c>
      <c r="BW102" s="21">
        <f>LN(AW102/M103)</f>
        <v>-4.1334790345184143</v>
      </c>
      <c r="BX102" s="21">
        <f>LN(AW102/N103)</f>
        <v>8.0360644723198646</v>
      </c>
      <c r="BY102" s="21">
        <f>LN(AK102/M103)</f>
        <v>-3.007646525929299</v>
      </c>
      <c r="CA102" s="21">
        <f t="shared" si="90"/>
        <v>0.40549368098066196</v>
      </c>
      <c r="CB102" s="21">
        <f t="shared" si="114"/>
        <v>4.3023472867975698E-2</v>
      </c>
      <c r="CC102" s="21">
        <f t="shared" si="114"/>
        <v>9.3662378013803504E-2</v>
      </c>
      <c r="CD102" s="21">
        <f t="shared" si="85"/>
        <v>8.0638940998877615</v>
      </c>
      <c r="CE102" s="21">
        <f t="shared" si="115"/>
        <v>-0.70642656435646589</v>
      </c>
      <c r="CF102" s="21">
        <f t="shared" si="115"/>
        <v>-0.13303990254529552</v>
      </c>
      <c r="CG102" s="61">
        <f t="shared" si="116"/>
        <v>1.3580873125097834</v>
      </c>
      <c r="CH102" s="61">
        <f t="shared" si="116"/>
        <v>0.65166074815331876</v>
      </c>
      <c r="CI102" s="21">
        <f t="shared" si="86"/>
        <v>0.86128030982226966</v>
      </c>
      <c r="CM102" s="87">
        <f t="shared" si="91"/>
        <v>0.40549368098066196</v>
      </c>
      <c r="CN102" s="87">
        <f t="shared" si="91"/>
        <v>4.3023472867975698E-2</v>
      </c>
      <c r="CO102" s="87">
        <f t="shared" si="91"/>
        <v>9.3662378013803504E-2</v>
      </c>
      <c r="CP102" s="87">
        <f t="shared" si="91"/>
        <v>8.0638940998877615</v>
      </c>
      <c r="CQ102" s="87">
        <f t="shared" si="93"/>
        <v>-0.70642656435646589</v>
      </c>
      <c r="CR102" s="87">
        <f t="shared" si="93"/>
        <v>-0.13303990254529552</v>
      </c>
      <c r="CS102" s="88">
        <f t="shared" si="92"/>
        <v>1.3580873125097834</v>
      </c>
      <c r="CT102" s="88">
        <f t="shared" si="92"/>
        <v>0.65166074815331876</v>
      </c>
      <c r="CU102" s="87">
        <f t="shared" si="92"/>
        <v>0.86128030982226966</v>
      </c>
      <c r="CV102" s="87">
        <f t="shared" si="94"/>
        <v>0.74945003722453052</v>
      </c>
      <c r="CW102" s="21">
        <v>0.4425</v>
      </c>
      <c r="CX102" s="7">
        <v>1.73823333333</v>
      </c>
      <c r="CY102" s="7"/>
      <c r="CZ102" s="110">
        <f t="shared" si="95"/>
        <v>4.6632912900970824E-2</v>
      </c>
      <c r="DA102" s="73">
        <f t="shared" si="96"/>
        <v>-0.12612538548552779</v>
      </c>
      <c r="DB102" s="88">
        <f t="shared" si="97"/>
        <v>-0.1714590748151073</v>
      </c>
      <c r="DC102" s="88">
        <f t="shared" si="98"/>
        <v>0.5871470650170556</v>
      </c>
      <c r="DD102" s="88">
        <f t="shared" si="99"/>
        <v>-0.18615330809324238</v>
      </c>
      <c r="DE102" s="88">
        <f t="shared" si="100"/>
        <v>-0.34839288136329338</v>
      </c>
      <c r="DF102" s="88">
        <f t="shared" si="101"/>
        <v>0.69256566462152824</v>
      </c>
      <c r="DG102" s="88">
        <f t="shared" si="102"/>
        <v>0.50641235652828742</v>
      </c>
      <c r="DH102" s="88">
        <f t="shared" si="103"/>
        <v>-0.11525907187735884</v>
      </c>
      <c r="DI102" s="88">
        <f t="shared" si="104"/>
        <v>6.0027922607802986E-2</v>
      </c>
      <c r="DJ102" s="88">
        <f t="shared" si="105"/>
        <v>-0.13881578947368434</v>
      </c>
      <c r="DK102" s="89">
        <v>-0.27732325190548268</v>
      </c>
      <c r="DL102" s="87">
        <f t="shared" si="107"/>
        <v>-1.1038181292884037</v>
      </c>
      <c r="DM102" s="88">
        <f t="shared" si="106"/>
        <v>-0.26145363408887223</v>
      </c>
      <c r="DN102" s="88">
        <f t="shared" si="108"/>
        <v>-6.8353114052609589</v>
      </c>
      <c r="DO102" s="88"/>
      <c r="DP102" s="88"/>
      <c r="DQ102" s="61">
        <v>544229.69999999995</v>
      </c>
      <c r="DR102" s="21">
        <f>LN(DQ102/AI102/M103)</f>
        <v>0.85677907382013341</v>
      </c>
      <c r="DS102" s="61"/>
      <c r="DT102" s="61">
        <v>1550000000</v>
      </c>
      <c r="DU102" s="40">
        <v>1560000000</v>
      </c>
      <c r="DV102" s="20">
        <f>LN(DT102/AI102/M103)</f>
        <v>8.8111731623319027</v>
      </c>
      <c r="DW102" s="44">
        <f t="shared" si="109"/>
        <v>-2.9554839011169065</v>
      </c>
      <c r="DX102" s="61"/>
      <c r="DY102" s="40"/>
      <c r="DZ102" s="44"/>
      <c r="EA102" s="61">
        <v>2675414</v>
      </c>
      <c r="EB102" s="87">
        <f t="shared" si="110"/>
        <v>0.20474130443267119</v>
      </c>
      <c r="EF102" s="28">
        <v>13067290</v>
      </c>
      <c r="EG102" s="98">
        <v>13562.03</v>
      </c>
      <c r="EH102" s="74">
        <f t="shared" si="111"/>
        <v>13562030</v>
      </c>
      <c r="EI102" s="28">
        <v>-401448</v>
      </c>
      <c r="EJ102" s="68">
        <f t="shared" si="112"/>
        <v>-3.0721595678981639E-2</v>
      </c>
      <c r="EK102" s="21">
        <f t="shared" si="113"/>
        <v>-1.1038181292884037</v>
      </c>
      <c r="EN102" s="100"/>
      <c r="EO102" s="87"/>
      <c r="EP102" s="99"/>
      <c r="EQ102" s="87"/>
      <c r="ER102" s="87"/>
      <c r="ES102" s="87"/>
      <c r="ET102" s="87"/>
      <c r="EU102" s="87"/>
      <c r="EV102" s="87"/>
      <c r="EW102" s="87"/>
      <c r="EX102" s="87"/>
      <c r="EY102" s="87"/>
      <c r="EZ102" s="101"/>
      <c r="FA102" s="87"/>
      <c r="FB102" s="87"/>
    </row>
    <row r="103" spans="1:158" x14ac:dyDescent="0.35">
      <c r="A103" s="22">
        <v>38534</v>
      </c>
      <c r="B103" s="43">
        <v>89.358000000000004</v>
      </c>
      <c r="C103" s="40">
        <v>13205.4</v>
      </c>
      <c r="D103" s="40">
        <v>2527.1999999999998</v>
      </c>
      <c r="E103" s="40">
        <v>2657.9</v>
      </c>
      <c r="F103" s="43">
        <v>106.98</v>
      </c>
      <c r="G103" s="40">
        <v>1145.4000000000001</v>
      </c>
      <c r="H103" s="40">
        <v>1066.9992299999999</v>
      </c>
      <c r="I103" s="40">
        <v>5762.6</v>
      </c>
      <c r="J103" s="40">
        <v>6387.9302399999997</v>
      </c>
      <c r="K103" s="40">
        <v>1980</v>
      </c>
      <c r="L103" s="40">
        <v>2127.7807499999999</v>
      </c>
      <c r="M103" s="21">
        <v>226153</v>
      </c>
      <c r="N103" s="21">
        <f>M103/M$51</f>
        <v>1.1728345762500907</v>
      </c>
      <c r="O103" s="21">
        <v>3.46</v>
      </c>
      <c r="R103" s="40">
        <f>I104+K104</f>
        <v>7878.9</v>
      </c>
      <c r="S103" s="40">
        <f>D104+G104</f>
        <v>3748.9</v>
      </c>
      <c r="T103" s="40">
        <f t="shared" si="65"/>
        <v>11627.8</v>
      </c>
      <c r="U103" s="21">
        <f t="shared" si="66"/>
        <v>0.67759163384303134</v>
      </c>
      <c r="V103" s="21">
        <f t="shared" si="67"/>
        <v>0.32240836615696866</v>
      </c>
      <c r="W103" s="87">
        <f t="shared" si="87"/>
        <v>0.47581515186130047</v>
      </c>
      <c r="Y103" s="21">
        <f>K104/R103</f>
        <v>0.25631750625087257</v>
      </c>
      <c r="Z103" s="21">
        <f t="shared" si="68"/>
        <v>0.74368249374912743</v>
      </c>
      <c r="AA103" s="21">
        <f t="shared" si="63"/>
        <v>0.25602277812995672</v>
      </c>
      <c r="AB103" s="21">
        <f t="shared" si="63"/>
        <v>0.74397722187004334</v>
      </c>
      <c r="AD103" s="42">
        <f>100*(((L104)-(L103))/L103)</f>
        <v>1.7060380868658735</v>
      </c>
      <c r="AE103" s="42">
        <f>100*((J104-J103)/J103)</f>
        <v>0.52451919074182807</v>
      </c>
      <c r="AG103" s="21">
        <f t="shared" si="69"/>
        <v>0.82701494094054595</v>
      </c>
      <c r="AH103" s="21">
        <f t="shared" ref="AH103:AH119" si="118">AH102*(1+AG103/100)</f>
        <v>7641.4939130406437</v>
      </c>
      <c r="AI103" s="42">
        <f t="shared" si="71"/>
        <v>1.0310680201621583</v>
      </c>
      <c r="AJ103" s="43">
        <f t="shared" si="88"/>
        <v>0.92146126016853924</v>
      </c>
      <c r="AK103" s="43">
        <f t="shared" si="72"/>
        <v>11277.432499721279</v>
      </c>
      <c r="AL103" s="60"/>
      <c r="AN103" s="21">
        <f>D104/S103</f>
        <v>0.70327296006828666</v>
      </c>
      <c r="AO103" s="21">
        <f t="shared" si="73"/>
        <v>0.29672703993171334</v>
      </c>
      <c r="AP103" s="21">
        <f t="shared" si="62"/>
        <v>0.6956979079054062</v>
      </c>
      <c r="AQ103" s="21">
        <f t="shared" si="62"/>
        <v>0.3043020920945938</v>
      </c>
      <c r="AS103" s="43">
        <f>100*(((E104)-(E103))/E103)</f>
        <v>2.9986079235486596</v>
      </c>
      <c r="AT103" s="43">
        <f>100*(((H104)-(H103))/H103)</f>
        <v>-2.6691978025138896</v>
      </c>
      <c r="AV103" s="21">
        <f t="shared" si="74"/>
        <v>1.2738827835221078</v>
      </c>
      <c r="AW103" s="21">
        <f t="shared" si="117"/>
        <v>3670.7320042476472</v>
      </c>
      <c r="AX103" s="21">
        <f t="shared" si="76"/>
        <v>1.0212949339973334</v>
      </c>
      <c r="AY103" s="21">
        <f t="shared" si="89"/>
        <v>0.79042339885798052</v>
      </c>
      <c r="AZ103" s="21">
        <f t="shared" si="77"/>
        <v>0.99052139531658845</v>
      </c>
      <c r="BB103" s="21">
        <f>LN(B104/AI103)</f>
        <v>4.4684364121288036</v>
      </c>
      <c r="BD103" s="21">
        <f>100*LN(F104/N104)</f>
        <v>451.60248216750779</v>
      </c>
      <c r="BE103" s="21">
        <f t="shared" si="78"/>
        <v>4.516024821675078</v>
      </c>
      <c r="BF103" s="21">
        <f>(S103/AI103)/M104</f>
        <v>1.6020244126386866E-2</v>
      </c>
      <c r="BG103" s="21">
        <f>(C104/AI103)/M104</f>
        <v>5.7183840273589179E-2</v>
      </c>
      <c r="BH103" s="40">
        <f t="shared" si="79"/>
        <v>3748.9</v>
      </c>
      <c r="BI103" s="40">
        <f>C104</f>
        <v>13381.6</v>
      </c>
      <c r="BK103" s="21">
        <f>LN(AH103/M104)</f>
        <v>-3.3911762620087451</v>
      </c>
      <c r="BL103" s="57">
        <f>LN(AH103/N104)</f>
        <v>8.7783672448295338</v>
      </c>
      <c r="BM103" s="21">
        <f>LN((S103/AI103)/M104)</f>
        <v>-4.1339020986074182</v>
      </c>
      <c r="BN103" s="21">
        <f>LN((C104/AI103)/M104)</f>
        <v>-2.861483933210105</v>
      </c>
      <c r="BO103" s="44">
        <f>LN((C104/AI103)/N104)</f>
        <v>9.3080595736281744</v>
      </c>
      <c r="BP103" s="21">
        <f t="shared" si="64"/>
        <v>8.3445395082301275</v>
      </c>
      <c r="BQ103" s="21">
        <f t="shared" si="80"/>
        <v>-9.5238125552762291E-3</v>
      </c>
      <c r="BR103" s="21">
        <f t="shared" si="81"/>
        <v>4.4684364121288036</v>
      </c>
      <c r="BS103" s="61">
        <f t="shared" si="82"/>
        <v>0.92146126016853924</v>
      </c>
      <c r="BT103" s="21">
        <f t="shared" si="83"/>
        <v>0.79042339885798052</v>
      </c>
      <c r="BU103" s="21">
        <f>O104/4</f>
        <v>0.995</v>
      </c>
      <c r="BV103" s="21">
        <f t="shared" si="84"/>
        <v>0.99008246772624331</v>
      </c>
      <c r="BW103" s="21">
        <f>LN(AW103/M104)</f>
        <v>-4.1243782860521421</v>
      </c>
      <c r="BX103" s="21">
        <f>LN(AW103/N104)</f>
        <v>8.0451652207861368</v>
      </c>
      <c r="BY103" s="21">
        <f>LN(AK103/M104)</f>
        <v>-3.0019657795394581</v>
      </c>
      <c r="CA103" s="21">
        <f t="shared" si="90"/>
        <v>0.46785160480733445</v>
      </c>
      <c r="CB103" s="21">
        <f t="shared" si="114"/>
        <v>0.77903698531667231</v>
      </c>
      <c r="CC103" s="21">
        <f t="shared" si="114"/>
        <v>4.8255650687778484E-2</v>
      </c>
      <c r="CD103" s="21">
        <f t="shared" si="85"/>
        <v>8.3445395082301275</v>
      </c>
      <c r="CE103" s="21">
        <f t="shared" si="115"/>
        <v>-0.13103786131056419</v>
      </c>
      <c r="CF103" s="21">
        <f t="shared" si="115"/>
        <v>-0.28337958070476787</v>
      </c>
      <c r="CG103" s="61">
        <f t="shared" si="116"/>
        <v>0.92146126016853924</v>
      </c>
      <c r="CH103" s="61">
        <f t="shared" si="116"/>
        <v>0.79042339885798052</v>
      </c>
      <c r="CI103" s="21">
        <f t="shared" si="86"/>
        <v>0.99008246772624331</v>
      </c>
      <c r="CM103" s="87">
        <f t="shared" si="91"/>
        <v>0.46785160480733445</v>
      </c>
      <c r="CN103" s="87">
        <f t="shared" si="91"/>
        <v>0.77903698531667231</v>
      </c>
      <c r="CO103" s="87">
        <f t="shared" si="91"/>
        <v>4.8255650687778484E-2</v>
      </c>
      <c r="CP103" s="87">
        <f t="shared" si="91"/>
        <v>8.3445395082301275</v>
      </c>
      <c r="CQ103" s="87">
        <f t="shared" si="93"/>
        <v>-0.13103786131056419</v>
      </c>
      <c r="CR103" s="87">
        <f t="shared" si="93"/>
        <v>-0.28337958070476787</v>
      </c>
      <c r="CS103" s="88">
        <f t="shared" si="92"/>
        <v>0.92146126016853924</v>
      </c>
      <c r="CT103" s="88">
        <f t="shared" si="92"/>
        <v>0.79042339885798052</v>
      </c>
      <c r="CU103" s="87">
        <f t="shared" si="92"/>
        <v>0.99008246772624331</v>
      </c>
      <c r="CV103" s="87">
        <f t="shared" si="94"/>
        <v>0.91007484662721794</v>
      </c>
      <c r="CW103" s="21">
        <v>0.46250000000000002</v>
      </c>
      <c r="CX103" s="7">
        <v>1.87316666667</v>
      </c>
      <c r="CY103" s="7"/>
      <c r="CZ103" s="110">
        <f t="shared" si="95"/>
        <v>0.10899083672764331</v>
      </c>
      <c r="DA103" s="73">
        <f t="shared" si="96"/>
        <v>0.60988812696316885</v>
      </c>
      <c r="DB103" s="88">
        <f t="shared" si="97"/>
        <v>-0.21686580214113232</v>
      </c>
      <c r="DC103" s="88">
        <f t="shared" si="98"/>
        <v>0.86779247335942156</v>
      </c>
      <c r="DD103" s="88">
        <f t="shared" si="99"/>
        <v>0.38923539495265935</v>
      </c>
      <c r="DE103" s="88">
        <f t="shared" si="100"/>
        <v>-0.49873255952276574</v>
      </c>
      <c r="DF103" s="88">
        <f t="shared" si="101"/>
        <v>0.25593961228028406</v>
      </c>
      <c r="DG103" s="88">
        <f t="shared" si="102"/>
        <v>0.64517500723294918</v>
      </c>
      <c r="DH103" s="88">
        <f t="shared" si="103"/>
        <v>1.3543086026614803E-2</v>
      </c>
      <c r="DI103" s="88">
        <f t="shared" si="104"/>
        <v>0.2206527320104904</v>
      </c>
      <c r="DJ103" s="88">
        <f t="shared" si="105"/>
        <v>-0.11881578947368432</v>
      </c>
      <c r="DK103" s="89">
        <v>-2.8822886344750334</v>
      </c>
      <c r="DL103" s="87">
        <f t="shared" si="107"/>
        <v>-0.65480568612009227</v>
      </c>
      <c r="DM103" s="88">
        <f t="shared" si="106"/>
        <v>-0.12652030074887222</v>
      </c>
      <c r="DN103" s="88">
        <f t="shared" si="108"/>
        <v>1.699216073361641</v>
      </c>
      <c r="DO103" s="88"/>
      <c r="DP103" s="88"/>
      <c r="DQ103" s="61">
        <v>561331.80000000005</v>
      </c>
      <c r="DR103" s="21">
        <f>LN(DQ103/AI103/M104)</f>
        <v>0.87494761231321572</v>
      </c>
      <c r="DS103" s="61"/>
      <c r="DT103" s="61">
        <v>1660000000</v>
      </c>
      <c r="DU103" s="40">
        <v>1660000000</v>
      </c>
      <c r="DV103" s="20">
        <f>LN(DT103/AI103/M104)</f>
        <v>8.8669635981069597</v>
      </c>
      <c r="DW103" s="44">
        <f t="shared" si="109"/>
        <v>5.5790435775056935</v>
      </c>
      <c r="DX103" s="61"/>
      <c r="DY103" s="40"/>
      <c r="DZ103" s="44"/>
      <c r="EA103" s="61">
        <v>2677584</v>
      </c>
      <c r="EB103" s="87">
        <f t="shared" si="110"/>
        <v>0.19743239028375545</v>
      </c>
      <c r="EF103" s="28">
        <v>13562030</v>
      </c>
      <c r="EG103" s="98">
        <v>13540.964</v>
      </c>
      <c r="EH103" s="74">
        <f t="shared" si="111"/>
        <v>13540964</v>
      </c>
      <c r="EI103" s="28">
        <v>-355752</v>
      </c>
      <c r="EJ103" s="68">
        <f t="shared" si="112"/>
        <v>-2.6231471247298525E-2</v>
      </c>
      <c r="EK103" s="21">
        <f t="shared" si="113"/>
        <v>-0.65480568612009227</v>
      </c>
      <c r="EN103" s="100"/>
      <c r="EO103" s="87"/>
      <c r="EP103" s="99"/>
      <c r="EQ103" s="87"/>
      <c r="ER103" s="87"/>
      <c r="ES103" s="87"/>
      <c r="ET103" s="87"/>
      <c r="EU103" s="87"/>
      <c r="EV103" s="87"/>
      <c r="EW103" s="87"/>
      <c r="EX103" s="87"/>
      <c r="EY103" s="87"/>
      <c r="EZ103" s="101"/>
      <c r="FA103" s="87"/>
      <c r="FB103" s="87"/>
    </row>
    <row r="104" spans="1:158" x14ac:dyDescent="0.35">
      <c r="A104" s="22">
        <v>38626</v>
      </c>
      <c r="B104" s="43">
        <v>89.93</v>
      </c>
      <c r="C104" s="40">
        <v>13381.6</v>
      </c>
      <c r="D104" s="40">
        <v>2636.5</v>
      </c>
      <c r="E104" s="40">
        <v>2737.6</v>
      </c>
      <c r="F104" s="43">
        <v>107.663</v>
      </c>
      <c r="G104" s="40">
        <v>1112.4000000000001</v>
      </c>
      <c r="H104" s="40">
        <v>1038.5189099999998</v>
      </c>
      <c r="I104" s="40">
        <v>5859.4</v>
      </c>
      <c r="J104" s="40">
        <v>6421.4361600000002</v>
      </c>
      <c r="K104" s="40">
        <v>2019.5</v>
      </c>
      <c r="L104" s="40">
        <v>2164.0815000000002</v>
      </c>
      <c r="M104" s="21">
        <v>226959</v>
      </c>
      <c r="N104" s="21">
        <f>M104/M$51</f>
        <v>1.1770145104913239</v>
      </c>
      <c r="O104" s="21">
        <v>3.98</v>
      </c>
      <c r="R104" s="40">
        <f>I105+K105</f>
        <v>7981</v>
      </c>
      <c r="S104" s="40">
        <f>D105+G105</f>
        <v>3853</v>
      </c>
      <c r="T104" s="40">
        <f t="shared" si="65"/>
        <v>11834</v>
      </c>
      <c r="U104" s="21">
        <f t="shared" si="66"/>
        <v>0.67441270914314688</v>
      </c>
      <c r="V104" s="21">
        <f t="shared" si="67"/>
        <v>0.32558729085685312</v>
      </c>
      <c r="W104" s="87">
        <f t="shared" si="87"/>
        <v>0.48277158250845759</v>
      </c>
      <c r="Y104" s="21">
        <f>K105/R104</f>
        <v>0.2554316501691517</v>
      </c>
      <c r="Z104" s="21">
        <f t="shared" si="68"/>
        <v>0.7445683498308483</v>
      </c>
      <c r="AA104" s="21">
        <f t="shared" si="63"/>
        <v>0.25587457821001214</v>
      </c>
      <c r="AB104" s="21">
        <f t="shared" si="63"/>
        <v>0.74412542178998786</v>
      </c>
      <c r="AD104" s="42">
        <f>100*(((L105)-(L104))/L104)</f>
        <v>0.82614725924136156</v>
      </c>
      <c r="AE104" s="42">
        <f>100*((J105-J104)/J104)</f>
        <v>0.66154546960410121</v>
      </c>
      <c r="AG104" s="21">
        <f t="shared" si="69"/>
        <v>0.70366288310014835</v>
      </c>
      <c r="AH104" s="21">
        <f t="shared" si="118"/>
        <v>7695.2642694210681</v>
      </c>
      <c r="AI104" s="42">
        <f t="shared" si="71"/>
        <v>1.0371313733453404</v>
      </c>
      <c r="AJ104" s="43">
        <f t="shared" si="88"/>
        <v>0.58634293904295076</v>
      </c>
      <c r="AK104" s="43">
        <f t="shared" si="72"/>
        <v>11410.319178590267</v>
      </c>
      <c r="AL104" s="60"/>
      <c r="AN104" s="21">
        <f>D105/S104</f>
        <v>0.70067479885803263</v>
      </c>
      <c r="AO104" s="21">
        <f t="shared" si="73"/>
        <v>0.29932520114196737</v>
      </c>
      <c r="AP104" s="21">
        <f t="shared" si="62"/>
        <v>0.70197387946315959</v>
      </c>
      <c r="AQ104" s="21">
        <f t="shared" si="62"/>
        <v>0.29802612053684036</v>
      </c>
      <c r="AS104" s="43">
        <f>100*(((E105)-(E104))/E104)</f>
        <v>1.3223261250730667</v>
      </c>
      <c r="AT104" s="43">
        <f>100*(((H105)-(H104))/H104)</f>
        <v>4.0919254903119873</v>
      </c>
      <c r="AV104" s="21">
        <f t="shared" si="74"/>
        <v>2.1477390793365179</v>
      </c>
      <c r="AW104" s="21">
        <f t="shared" si="117"/>
        <v>3749.5697500005867</v>
      </c>
      <c r="AX104" s="21">
        <f t="shared" si="76"/>
        <v>1.0275845648689153</v>
      </c>
      <c r="AY104" s="21">
        <f t="shared" si="89"/>
        <v>0.61396003349064832</v>
      </c>
      <c r="AZ104" s="21">
        <f t="shared" si="77"/>
        <v>0.99079498632306218</v>
      </c>
      <c r="BB104" s="21">
        <f>LN(B105/AI104)</f>
        <v>4.4835893253832069</v>
      </c>
      <c r="BD104" s="21">
        <f>100*LN(F105/N105)</f>
        <v>452.24263037800796</v>
      </c>
      <c r="BE104" s="21">
        <f t="shared" si="78"/>
        <v>4.5224263037800796</v>
      </c>
      <c r="BF104" s="21">
        <f>(S104/AI104)/M105</f>
        <v>1.6326108243658394E-2</v>
      </c>
      <c r="BG104" s="21">
        <f>(C105/AI104)/M105</f>
        <v>5.7833744823999236E-2</v>
      </c>
      <c r="BH104" s="40">
        <f t="shared" si="79"/>
        <v>3853</v>
      </c>
      <c r="BI104" s="40">
        <f>C105</f>
        <v>13648.9</v>
      </c>
      <c r="BK104" s="21">
        <f>LN(AH104/M105)</f>
        <v>-3.3867780685855444</v>
      </c>
      <c r="BL104" s="57">
        <f>LN(AH104/N105)</f>
        <v>8.7827654382527349</v>
      </c>
      <c r="BM104" s="21">
        <f>LN((S104/AI104)/M105)</f>
        <v>-4.1149897198353962</v>
      </c>
      <c r="BN104" s="21">
        <f>LN((C105/AI104)/M105)</f>
        <v>-2.8501828531762663</v>
      </c>
      <c r="BO104" s="44">
        <f>LN((C105/AI104)/N105)</f>
        <v>9.319360653662013</v>
      </c>
      <c r="BP104" s="21">
        <f t="shared" si="64"/>
        <v>8.9846877187302994</v>
      </c>
      <c r="BQ104" s="21">
        <f t="shared" si="80"/>
        <v>-9.2476416107991812E-3</v>
      </c>
      <c r="BR104" s="21">
        <f t="shared" si="81"/>
        <v>4.4835893253832069</v>
      </c>
      <c r="BS104" s="61">
        <f t="shared" si="82"/>
        <v>0.58634293904295076</v>
      </c>
      <c r="BT104" s="21">
        <f t="shared" si="83"/>
        <v>0.61396003349064832</v>
      </c>
      <c r="BU104" s="21">
        <f>O105/4</f>
        <v>1.1141667500000001</v>
      </c>
      <c r="BV104" s="21">
        <f t="shared" si="84"/>
        <v>1.1080056334347321</v>
      </c>
      <c r="BW104" s="21">
        <f>LN(AW104/M105)</f>
        <v>-4.1057420782245968</v>
      </c>
      <c r="BX104" s="21">
        <f>LN(AW104/N105)</f>
        <v>8.063801428613683</v>
      </c>
      <c r="BY104" s="21">
        <f>LN(AK104/M105)</f>
        <v>-2.9928650412249143</v>
      </c>
      <c r="CA104" s="21">
        <f t="shared" si="90"/>
        <v>0.43981934232006914</v>
      </c>
      <c r="CB104" s="21">
        <f t="shared" si="114"/>
        <v>1.8912378772022009</v>
      </c>
      <c r="CC104" s="21">
        <f t="shared" si="114"/>
        <v>1.1301080033838673</v>
      </c>
      <c r="CD104" s="21">
        <f t="shared" si="85"/>
        <v>8.9846877187302994</v>
      </c>
      <c r="CE104" s="21">
        <f t="shared" si="115"/>
        <v>2.7617094447704785E-2</v>
      </c>
      <c r="CF104" s="21">
        <f t="shared" si="115"/>
        <v>1.5152913254403266</v>
      </c>
      <c r="CG104" s="61">
        <f t="shared" si="116"/>
        <v>0.58634293904295076</v>
      </c>
      <c r="CH104" s="61">
        <f t="shared" si="116"/>
        <v>0.61396003349064832</v>
      </c>
      <c r="CI104" s="21">
        <f t="shared" si="86"/>
        <v>1.1080056334347321</v>
      </c>
      <c r="CM104" s="87">
        <f t="shared" si="91"/>
        <v>0.43981934232006914</v>
      </c>
      <c r="CN104" s="87">
        <f t="shared" si="91"/>
        <v>1.8912378772022009</v>
      </c>
      <c r="CO104" s="87">
        <f t="shared" si="91"/>
        <v>1.1301080033838673</v>
      </c>
      <c r="CP104" s="87">
        <f t="shared" si="91"/>
        <v>8.9846877187302994</v>
      </c>
      <c r="CQ104" s="87">
        <f t="shared" si="93"/>
        <v>2.7617094447704785E-2</v>
      </c>
      <c r="CR104" s="87">
        <f t="shared" si="93"/>
        <v>1.5152913254403266</v>
      </c>
      <c r="CS104" s="88">
        <f t="shared" si="92"/>
        <v>0.58634293904295076</v>
      </c>
      <c r="CT104" s="88">
        <f t="shared" si="92"/>
        <v>0.61396003349064832</v>
      </c>
      <c r="CU104" s="87">
        <f t="shared" si="92"/>
        <v>1.1080056334347321</v>
      </c>
      <c r="CV104" s="87">
        <f t="shared" si="94"/>
        <v>1.863620782754527</v>
      </c>
      <c r="CW104" s="21">
        <v>0.435</v>
      </c>
      <c r="CX104" s="7">
        <v>1.7269000000000001</v>
      </c>
      <c r="CY104" s="7"/>
      <c r="CZ104" s="110">
        <f t="shared" si="95"/>
        <v>8.0958574240378001E-2</v>
      </c>
      <c r="DA104" s="73">
        <f t="shared" si="96"/>
        <v>1.7220890188486975</v>
      </c>
      <c r="DB104" s="88">
        <f t="shared" si="97"/>
        <v>0.86498655055495655</v>
      </c>
      <c r="DC104" s="88">
        <f t="shared" si="98"/>
        <v>1.5079406838595935</v>
      </c>
      <c r="DD104" s="88">
        <f t="shared" si="99"/>
        <v>0.54789035071092829</v>
      </c>
      <c r="DE104" s="88">
        <f t="shared" si="100"/>
        <v>1.2999383466223287</v>
      </c>
      <c r="DF104" s="88">
        <f t="shared" si="101"/>
        <v>-7.9178708845304424E-2</v>
      </c>
      <c r="DG104" s="88">
        <f t="shared" si="102"/>
        <v>0.46871164186561698</v>
      </c>
      <c r="DH104" s="88">
        <f t="shared" si="103"/>
        <v>0.13146625173510362</v>
      </c>
      <c r="DI104" s="88">
        <f t="shared" si="104"/>
        <v>1.1741986681377994</v>
      </c>
      <c r="DJ104" s="88">
        <f t="shared" si="105"/>
        <v>-0.14631578947368434</v>
      </c>
      <c r="DK104" s="89">
        <v>2.1072045149486662</v>
      </c>
      <c r="DL104" s="87">
        <f t="shared" si="107"/>
        <v>-1.5452636488862261</v>
      </c>
      <c r="DM104" s="88">
        <f t="shared" si="106"/>
        <v>-0.27278696741887209</v>
      </c>
      <c r="DN104" s="88">
        <f t="shared" si="108"/>
        <v>-1.7599730148973327</v>
      </c>
      <c r="DO104" s="88"/>
      <c r="DP104" s="88"/>
      <c r="DQ104" s="61">
        <v>585880.4</v>
      </c>
      <c r="DR104" s="21">
        <f>LN(DQ104/AI104/M105)</f>
        <v>0.90927388770412254</v>
      </c>
      <c r="DS104" s="61"/>
      <c r="DT104" s="61">
        <v>1710000000</v>
      </c>
      <c r="DU104" s="40">
        <v>1710000000</v>
      </c>
      <c r="DV104" s="20">
        <f>LN(DT104/AI104/M105)</f>
        <v>8.8881621429994269</v>
      </c>
      <c r="DW104" s="44">
        <f t="shared" si="109"/>
        <v>2.1198544892467197</v>
      </c>
      <c r="DX104" s="61"/>
      <c r="DY104" s="40"/>
      <c r="DZ104" s="44"/>
      <c r="EA104" s="61">
        <v>2665759</v>
      </c>
      <c r="EB104" s="87">
        <f t="shared" si="110"/>
        <v>0.19686626446979699</v>
      </c>
      <c r="EF104" s="28">
        <v>13540964</v>
      </c>
      <c r="EG104" s="98">
        <v>14537.066000000001</v>
      </c>
      <c r="EH104" s="74">
        <f t="shared" si="111"/>
        <v>14537066</v>
      </c>
      <c r="EI104" s="28">
        <v>-475776</v>
      </c>
      <c r="EJ104" s="68">
        <f t="shared" si="112"/>
        <v>-3.5136050874959864E-2</v>
      </c>
      <c r="EK104" s="21">
        <f t="shared" si="113"/>
        <v>-1.5452636488862261</v>
      </c>
      <c r="EN104" s="100"/>
      <c r="EO104" s="87"/>
      <c r="EP104" s="99"/>
      <c r="EQ104" s="87"/>
      <c r="ER104" s="87"/>
      <c r="ES104" s="87"/>
      <c r="ET104" s="87"/>
      <c r="EU104" s="87"/>
      <c r="EV104" s="87"/>
      <c r="EW104" s="87"/>
      <c r="EX104" s="87"/>
      <c r="EY104" s="87"/>
      <c r="EZ104" s="101"/>
      <c r="FA104" s="87"/>
      <c r="FB104" s="87"/>
    </row>
    <row r="105" spans="1:158" x14ac:dyDescent="0.35">
      <c r="A105" s="22">
        <v>38718</v>
      </c>
      <c r="B105" s="43">
        <v>91.84</v>
      </c>
      <c r="C105" s="40">
        <v>13648.9</v>
      </c>
      <c r="D105" s="40">
        <v>2699.7</v>
      </c>
      <c r="E105" s="40">
        <v>2773.8</v>
      </c>
      <c r="F105" s="43">
        <v>108.63800000000001</v>
      </c>
      <c r="G105" s="40">
        <v>1153.3</v>
      </c>
      <c r="H105" s="40">
        <v>1081.01433</v>
      </c>
      <c r="I105" s="40">
        <v>5942.4</v>
      </c>
      <c r="J105" s="40">
        <v>6463.9168799999998</v>
      </c>
      <c r="K105" s="40">
        <v>2038.6</v>
      </c>
      <c r="L105" s="40">
        <v>2181.9599999999996</v>
      </c>
      <c r="M105" s="21">
        <v>227553</v>
      </c>
      <c r="N105" s="21">
        <f>M105/M$51</f>
        <v>1.1800950079346146</v>
      </c>
      <c r="O105" s="21">
        <v>4.4566670000000004</v>
      </c>
      <c r="R105" s="40">
        <f>I106+K106</f>
        <v>8106.7</v>
      </c>
      <c r="S105" s="40">
        <f>D106+G106</f>
        <v>3844</v>
      </c>
      <c r="T105" s="40">
        <f t="shared" si="65"/>
        <v>11950.7</v>
      </c>
      <c r="U105" s="21">
        <f t="shared" si="66"/>
        <v>0.67834520153631161</v>
      </c>
      <c r="V105" s="21">
        <f t="shared" si="67"/>
        <v>0.32165479846368827</v>
      </c>
      <c r="W105" s="87">
        <f t="shared" si="87"/>
        <v>0.47417568184341347</v>
      </c>
      <c r="Y105" s="21">
        <f>K106/R105</f>
        <v>0.25599812500770969</v>
      </c>
      <c r="Z105" s="21">
        <f t="shared" si="68"/>
        <v>0.74400187499229031</v>
      </c>
      <c r="AA105" s="21">
        <f t="shared" si="63"/>
        <v>0.25571488758843069</v>
      </c>
      <c r="AB105" s="21">
        <f t="shared" si="63"/>
        <v>0.74428511241156925</v>
      </c>
      <c r="AD105" s="42">
        <f>100*(((L106)-(L105))/L105)</f>
        <v>0.33094098883574674</v>
      </c>
      <c r="AE105" s="42">
        <f>100*((J106-J105)/J105)</f>
        <v>0.72507739301252117</v>
      </c>
      <c r="AG105" s="21">
        <f t="shared" si="69"/>
        <v>0.62429084672394897</v>
      </c>
      <c r="AH105" s="21">
        <f t="shared" si="118"/>
        <v>7743.3050998862827</v>
      </c>
      <c r="AI105" s="42">
        <f t="shared" si="71"/>
        <v>1.0469302055680401</v>
      </c>
      <c r="AJ105" s="43">
        <f t="shared" si="88"/>
        <v>0.94036611298069439</v>
      </c>
      <c r="AK105" s="43">
        <f t="shared" si="72"/>
        <v>11414.992075346443</v>
      </c>
      <c r="AL105" s="60"/>
      <c r="AN105" s="21">
        <f>D106/S105</f>
        <v>0.70161290322580649</v>
      </c>
      <c r="AO105" s="21">
        <f t="shared" si="73"/>
        <v>0.29838709677419351</v>
      </c>
      <c r="AP105" s="21">
        <f t="shared" si="62"/>
        <v>0.70114385104191956</v>
      </c>
      <c r="AQ105" s="21">
        <f t="shared" si="62"/>
        <v>0.29885614895808044</v>
      </c>
      <c r="AS105" s="43">
        <f>100*(((E106)-(E105))/E105)</f>
        <v>-0.65253442930277461</v>
      </c>
      <c r="AT105" s="43">
        <f>100*(((H106)-(H105))/H105)</f>
        <v>-0.11072101144116091</v>
      </c>
      <c r="AV105" s="21">
        <f t="shared" si="74"/>
        <v>-0.49061015778683748</v>
      </c>
      <c r="AW105" s="21">
        <f t="shared" si="117"/>
        <v>3731.1739799337811</v>
      </c>
      <c r="AX105" s="21">
        <f t="shared" si="76"/>
        <v>1.0302387454117647</v>
      </c>
      <c r="AY105" s="21">
        <f t="shared" si="89"/>
        <v>0.25796014666647427</v>
      </c>
      <c r="AZ105" s="21">
        <f t="shared" si="77"/>
        <v>0.98405675940239123</v>
      </c>
      <c r="BB105" s="21">
        <f>LN(B106/AI105)</f>
        <v>4.4744578397538417</v>
      </c>
      <c r="BD105" s="21">
        <f>100*LN(F106/N106)</f>
        <v>452.23582651073241</v>
      </c>
      <c r="BE105" s="21">
        <f t="shared" si="78"/>
        <v>4.5223582651073242</v>
      </c>
      <c r="BF105" s="21">
        <f>(S105/AI105)/M106</f>
        <v>1.6089846911950357E-2</v>
      </c>
      <c r="BG105" s="21">
        <f>(C106/AI105)/M106</f>
        <v>5.7761880701231144E-2</v>
      </c>
      <c r="BH105" s="40">
        <f t="shared" si="79"/>
        <v>3844</v>
      </c>
      <c r="BI105" s="40">
        <f>C106</f>
        <v>13799.8</v>
      </c>
      <c r="BK105" s="21">
        <f>LN(AH105/M106)</f>
        <v>-3.3833894433517755</v>
      </c>
      <c r="BL105" s="57">
        <f>LN(AH105/N106)</f>
        <v>8.786154063486503</v>
      </c>
      <c r="BM105" s="21">
        <f>LN((S105/AI105)/M106)</f>
        <v>-4.1295668325072379</v>
      </c>
      <c r="BN105" s="21">
        <f>LN((C106/AI105)/M106)</f>
        <v>-2.8514262243107691</v>
      </c>
      <c r="BO105" s="44">
        <f>LN((C106/AI105)/N106)</f>
        <v>9.3181172825275098</v>
      </c>
      <c r="BP105" s="21">
        <f t="shared" si="64"/>
        <v>8.9778838514547488</v>
      </c>
      <c r="BQ105" s="21">
        <f t="shared" si="80"/>
        <v>-1.607170127394136E-2</v>
      </c>
      <c r="BR105" s="21">
        <f t="shared" si="81"/>
        <v>4.4744578397538417</v>
      </c>
      <c r="BS105" s="61">
        <f t="shared" si="82"/>
        <v>0.94036611298069439</v>
      </c>
      <c r="BT105" s="21">
        <f t="shared" si="83"/>
        <v>0.25796014666647427</v>
      </c>
      <c r="BU105" s="21">
        <f>O106/4</f>
        <v>1.2266667499999999</v>
      </c>
      <c r="BV105" s="21">
        <f t="shared" si="84"/>
        <v>1.2192041588597018</v>
      </c>
      <c r="BW105" s="21">
        <f>LN(AW105/M106)</f>
        <v>-4.1134951312332966</v>
      </c>
      <c r="BX105" s="21">
        <f>LN(AW105/N106)</f>
        <v>8.0560483756049823</v>
      </c>
      <c r="BY105" s="21">
        <f>LN(AK105/M106)</f>
        <v>-2.9952904695474953</v>
      </c>
      <c r="CA105" s="21">
        <f t="shared" si="90"/>
        <v>0.33886252337689271</v>
      </c>
      <c r="CB105" s="21">
        <f t="shared" si="114"/>
        <v>-1.4577112671841697</v>
      </c>
      <c r="CC105" s="21">
        <f t="shared" si="114"/>
        <v>-0.12433711345027909</v>
      </c>
      <c r="CD105" s="21">
        <f t="shared" si="85"/>
        <v>8.9778838514547488</v>
      </c>
      <c r="CE105" s="21">
        <f t="shared" si="115"/>
        <v>-0.6824059663142179</v>
      </c>
      <c r="CF105" s="21">
        <f t="shared" si="115"/>
        <v>-0.91314856293651658</v>
      </c>
      <c r="CG105" s="61">
        <f t="shared" si="116"/>
        <v>0.94036611298069439</v>
      </c>
      <c r="CH105" s="61">
        <f t="shared" si="116"/>
        <v>0.25796014666647427</v>
      </c>
      <c r="CI105" s="21">
        <f t="shared" si="86"/>
        <v>1.2192041588597018</v>
      </c>
      <c r="CM105" s="87">
        <f t="shared" ref="CM105:CP124" si="119">CA105</f>
        <v>0.33886252337689271</v>
      </c>
      <c r="CN105" s="87">
        <f t="shared" si="119"/>
        <v>-1.4577112671841697</v>
      </c>
      <c r="CO105" s="87">
        <f t="shared" si="119"/>
        <v>-0.12433711345027909</v>
      </c>
      <c r="CP105" s="87">
        <f t="shared" si="119"/>
        <v>8.9778838514547488</v>
      </c>
      <c r="CQ105" s="87">
        <f t="shared" si="93"/>
        <v>-0.6824059663142179</v>
      </c>
      <c r="CR105" s="87">
        <f t="shared" si="93"/>
        <v>-0.91314856293651658</v>
      </c>
      <c r="CS105" s="88">
        <f t="shared" ref="CS105:CU124" si="120">CG105</f>
        <v>0.94036611298069439</v>
      </c>
      <c r="CT105" s="88">
        <f t="shared" si="120"/>
        <v>0.25796014666647427</v>
      </c>
      <c r="CU105" s="87">
        <f t="shared" si="120"/>
        <v>1.2192041588597018</v>
      </c>
      <c r="CV105" s="87">
        <f t="shared" si="94"/>
        <v>-0.77530530086997729</v>
      </c>
      <c r="CW105" s="21">
        <v>0.41749999999999998</v>
      </c>
      <c r="CX105" s="7">
        <v>1.6486333333300001</v>
      </c>
      <c r="CY105" s="7"/>
      <c r="CZ105" s="110">
        <f t="shared" si="95"/>
        <v>-1.9998244702798429E-2</v>
      </c>
      <c r="DA105" s="73">
        <f t="shared" si="96"/>
        <v>-1.6268601255376731</v>
      </c>
      <c r="DB105" s="88">
        <f t="shared" si="97"/>
        <v>-0.3894585662791899</v>
      </c>
      <c r="DC105" s="88">
        <f t="shared" si="98"/>
        <v>1.5011368165840429</v>
      </c>
      <c r="DD105" s="88">
        <f t="shared" si="99"/>
        <v>-0.16213271005099439</v>
      </c>
      <c r="DE105" s="88">
        <f t="shared" si="100"/>
        <v>-1.1285015417545146</v>
      </c>
      <c r="DF105" s="88">
        <f t="shared" si="101"/>
        <v>0.27484446509243921</v>
      </c>
      <c r="DG105" s="88">
        <f t="shared" si="102"/>
        <v>0.1127117550414429</v>
      </c>
      <c r="DH105" s="88">
        <f t="shared" si="103"/>
        <v>0.24266477716007329</v>
      </c>
      <c r="DI105" s="88">
        <f t="shared" si="104"/>
        <v>-1.4647274154867049</v>
      </c>
      <c r="DJ105" s="88">
        <f t="shared" si="105"/>
        <v>-0.16381578947368436</v>
      </c>
      <c r="DK105" s="89">
        <v>-4.5566652564595653</v>
      </c>
      <c r="DL105" s="87">
        <f t="shared" si="107"/>
        <v>-1.435894326709046</v>
      </c>
      <c r="DM105" s="88">
        <f t="shared" si="106"/>
        <v>-0.35105363408887214</v>
      </c>
      <c r="DN105" s="88">
        <f t="shared" si="108"/>
        <v>-4.5205892866514565</v>
      </c>
      <c r="DO105" s="88"/>
      <c r="DP105" s="88"/>
      <c r="DQ105" s="61">
        <v>613445.80000000005</v>
      </c>
      <c r="DR105" s="21">
        <f>LN(DQ105/AI105/M106)</f>
        <v>0.94301159107471166</v>
      </c>
      <c r="DS105" s="61"/>
      <c r="DT105" s="61">
        <v>1720000000</v>
      </c>
      <c r="DU105" s="40">
        <v>1720000000</v>
      </c>
      <c r="DV105" s="20">
        <f>LN(DT105/AI105/M106)</f>
        <v>8.8817545251743528</v>
      </c>
      <c r="DW105" s="44">
        <f t="shared" si="109"/>
        <v>-0.64076178250740412</v>
      </c>
      <c r="DX105" s="61"/>
      <c r="DY105" s="40"/>
      <c r="DZ105" s="44"/>
      <c r="EA105" s="61">
        <v>2682374</v>
      </c>
      <c r="EB105" s="87">
        <f t="shared" si="110"/>
        <v>0.18451962727554516</v>
      </c>
      <c r="EF105" s="28">
        <v>14537066</v>
      </c>
      <c r="EG105" s="98">
        <v>13925.236999999999</v>
      </c>
      <c r="EH105" s="74">
        <f t="shared" si="111"/>
        <v>13925237</v>
      </c>
      <c r="EI105" s="28">
        <v>-494876</v>
      </c>
      <c r="EJ105" s="68">
        <f t="shared" si="112"/>
        <v>-3.4042357653188061E-2</v>
      </c>
      <c r="EK105" s="21">
        <f t="shared" si="113"/>
        <v>-1.435894326709046</v>
      </c>
      <c r="EN105" s="100"/>
      <c r="EO105" s="87"/>
      <c r="EP105" s="99"/>
      <c r="EQ105" s="87"/>
      <c r="ER105" s="87"/>
      <c r="ES105" s="87"/>
      <c r="ET105" s="87"/>
      <c r="EU105" s="87"/>
      <c r="EV105" s="87"/>
      <c r="EW105" s="87"/>
      <c r="EX105" s="87"/>
      <c r="EY105" s="87"/>
      <c r="EZ105" s="101"/>
      <c r="FA105" s="87"/>
      <c r="FB105" s="87"/>
    </row>
    <row r="106" spans="1:158" x14ac:dyDescent="0.35">
      <c r="A106" s="22">
        <v>38808</v>
      </c>
      <c r="B106" s="43">
        <v>91.864999999999995</v>
      </c>
      <c r="C106" s="40">
        <v>13799.8</v>
      </c>
      <c r="D106" s="40">
        <v>2697</v>
      </c>
      <c r="E106" s="40">
        <v>2755.7</v>
      </c>
      <c r="F106" s="43">
        <v>108.93899999999999</v>
      </c>
      <c r="G106" s="40">
        <v>1147</v>
      </c>
      <c r="H106" s="40">
        <v>1079.8174200000001</v>
      </c>
      <c r="I106" s="40">
        <v>6031.4</v>
      </c>
      <c r="J106" s="40">
        <v>6510.7852800000001</v>
      </c>
      <c r="K106" s="40">
        <v>2075.3000000000002</v>
      </c>
      <c r="L106" s="40">
        <v>2189.181</v>
      </c>
      <c r="M106" s="21">
        <v>228199</v>
      </c>
      <c r="N106" s="21">
        <f>M106/M$51</f>
        <v>1.1834451785547593</v>
      </c>
      <c r="O106" s="21">
        <v>4.9066669999999997</v>
      </c>
      <c r="R106" s="40">
        <f>I107+K107</f>
        <v>8216.2999999999993</v>
      </c>
      <c r="S106" s="40">
        <f>D107+G107</f>
        <v>3842.4</v>
      </c>
      <c r="T106" s="40">
        <f t="shared" si="65"/>
        <v>12058.699999999999</v>
      </c>
      <c r="U106" s="21">
        <f t="shared" si="66"/>
        <v>0.68135868708898972</v>
      </c>
      <c r="V106" s="21">
        <f t="shared" si="67"/>
        <v>0.31864131291101033</v>
      </c>
      <c r="W106" s="87">
        <f t="shared" si="87"/>
        <v>0.46765575745773652</v>
      </c>
      <c r="Y106" s="21">
        <f>K107/R106</f>
        <v>0.25674573713228582</v>
      </c>
      <c r="Z106" s="21">
        <f t="shared" si="68"/>
        <v>0.74325426286771412</v>
      </c>
      <c r="AA106" s="21">
        <f t="shared" si="63"/>
        <v>0.25637193106999778</v>
      </c>
      <c r="AB106" s="21">
        <f t="shared" si="63"/>
        <v>0.74362806893000222</v>
      </c>
      <c r="AD106" s="42">
        <f>100*(((L107)-(L106))/L106)</f>
        <v>0.50073520645391989</v>
      </c>
      <c r="AE106" s="42">
        <f>100*((J107-J106)/J106)</f>
        <v>0.45948374448619761</v>
      </c>
      <c r="AG106" s="21">
        <f t="shared" si="69"/>
        <v>0.47005946145032312</v>
      </c>
      <c r="AH106" s="21">
        <f t="shared" si="118"/>
        <v>7779.7032381372646</v>
      </c>
      <c r="AI106" s="42">
        <f t="shared" si="71"/>
        <v>1.0561199763665112</v>
      </c>
      <c r="AJ106" s="43">
        <f t="shared" si="88"/>
        <v>0.87395244960720497</v>
      </c>
      <c r="AK106" s="43">
        <f t="shared" si="72"/>
        <v>11417.926248764752</v>
      </c>
      <c r="AL106" s="60"/>
      <c r="AN106" s="21">
        <f>D107/S106</f>
        <v>0.69862585883822614</v>
      </c>
      <c r="AO106" s="21">
        <f t="shared" si="73"/>
        <v>0.30137414116177386</v>
      </c>
      <c r="AP106" s="21">
        <f t="shared" si="62"/>
        <v>0.70011938103201632</v>
      </c>
      <c r="AQ106" s="21">
        <f t="shared" si="62"/>
        <v>0.29988061896798368</v>
      </c>
      <c r="AS106" s="43">
        <f>100*(((E107)-(E106))/E106)</f>
        <v>-1.0197046122582252</v>
      </c>
      <c r="AT106" s="43">
        <f>100*(((H107)-(H106))/H106)</f>
        <v>1.3812835136517603</v>
      </c>
      <c r="AV106" s="21">
        <f t="shared" si="74"/>
        <v>-0.29969480692555961</v>
      </c>
      <c r="AW106" s="21">
        <f t="shared" si="117"/>
        <v>3719.9918452785619</v>
      </c>
      <c r="AX106" s="21">
        <f t="shared" si="76"/>
        <v>1.0329054900689634</v>
      </c>
      <c r="AY106" s="21">
        <f t="shared" si="89"/>
        <v>0.2585128171328912</v>
      </c>
      <c r="AZ106" s="21">
        <f t="shared" si="77"/>
        <v>0.97801908228512513</v>
      </c>
      <c r="BB106" s="21">
        <f>LN(B107/AI106)</f>
        <v>4.4669476252040878</v>
      </c>
      <c r="BD106" s="21">
        <f>100*LN(F107/N107)</f>
        <v>452.49776850401162</v>
      </c>
      <c r="BE106" s="21">
        <f t="shared" si="78"/>
        <v>4.524977685040116</v>
      </c>
      <c r="BF106" s="21">
        <f>(S106/AI106)/M107</f>
        <v>1.5893544290502413E-2</v>
      </c>
      <c r="BG106" s="21">
        <f>(C107/AI106)/M107</f>
        <v>5.7530543609320424E-2</v>
      </c>
      <c r="BH106" s="40">
        <f t="shared" si="79"/>
        <v>3842.4</v>
      </c>
      <c r="BI106" s="40">
        <f>C107</f>
        <v>13908.5</v>
      </c>
      <c r="BK106" s="21">
        <f>LN(AH106/M107)</f>
        <v>-3.3818194569594815</v>
      </c>
      <c r="BL106" s="57">
        <f>LN(AH106/N107)</f>
        <v>8.787724049878797</v>
      </c>
      <c r="BM106" s="21">
        <f>LN((S106/AI106)/M107)</f>
        <v>-4.1418422716694288</v>
      </c>
      <c r="BN106" s="21">
        <f>LN((C107/AI106)/M107)</f>
        <v>-2.8554392790064287</v>
      </c>
      <c r="BO106" s="44">
        <f>LN((C107/AI106)/N107)</f>
        <v>9.3141042278318498</v>
      </c>
      <c r="BP106" s="21">
        <f t="shared" si="64"/>
        <v>9.2398258447339572</v>
      </c>
      <c r="BQ106" s="21">
        <f t="shared" si="80"/>
        <v>-2.2226097598684567E-2</v>
      </c>
      <c r="BR106" s="21">
        <f t="shared" si="81"/>
        <v>4.4669476252040878</v>
      </c>
      <c r="BS106" s="61">
        <f t="shared" si="82"/>
        <v>0.87395244960720497</v>
      </c>
      <c r="BT106" s="21">
        <f t="shared" si="83"/>
        <v>0.2585128171328912</v>
      </c>
      <c r="BU106" s="21">
        <f>O107/4</f>
        <v>1.3116667500000001</v>
      </c>
      <c r="BV106" s="21">
        <f t="shared" si="84"/>
        <v>1.3031388921236526</v>
      </c>
      <c r="BW106" s="21">
        <f>LN(AW106/M107)</f>
        <v>-4.1196161740707442</v>
      </c>
      <c r="BX106" s="21">
        <f>LN(AW106/N107)</f>
        <v>8.0499273327675347</v>
      </c>
      <c r="BY106" s="21">
        <f>LN(AK106/M107)</f>
        <v>-2.9981530519106232</v>
      </c>
      <c r="CA106" s="21">
        <f t="shared" si="90"/>
        <v>0.15699863922939983</v>
      </c>
      <c r="CB106" s="21">
        <f t="shared" si="114"/>
        <v>-1.2275439162190871</v>
      </c>
      <c r="CC106" s="21">
        <f t="shared" si="114"/>
        <v>-0.40130546956596014</v>
      </c>
      <c r="CD106" s="21">
        <f t="shared" si="85"/>
        <v>9.2398258447339572</v>
      </c>
      <c r="CE106" s="21">
        <f t="shared" si="115"/>
        <v>-0.61543963247432076</v>
      </c>
      <c r="CF106" s="21">
        <f t="shared" si="115"/>
        <v>-0.75102145497538686</v>
      </c>
      <c r="CG106" s="61">
        <f t="shared" si="116"/>
        <v>0.87395244960720497</v>
      </c>
      <c r="CH106" s="61">
        <f t="shared" si="116"/>
        <v>0.2585128171328912</v>
      </c>
      <c r="CI106" s="21">
        <f t="shared" si="86"/>
        <v>1.3031388921236526</v>
      </c>
      <c r="CM106" s="87">
        <f t="shared" si="119"/>
        <v>0.15699863922939983</v>
      </c>
      <c r="CN106" s="87">
        <f t="shared" si="119"/>
        <v>-1.2275439162190871</v>
      </c>
      <c r="CO106" s="87">
        <f t="shared" si="119"/>
        <v>-0.40130546956596014</v>
      </c>
      <c r="CP106" s="87">
        <f t="shared" si="119"/>
        <v>9.2398258447339572</v>
      </c>
      <c r="CQ106" s="87">
        <f t="shared" si="93"/>
        <v>-0.61543963247432076</v>
      </c>
      <c r="CR106" s="87">
        <f t="shared" si="93"/>
        <v>-0.75102145497538686</v>
      </c>
      <c r="CS106" s="88">
        <f t="shared" si="120"/>
        <v>0.87395244960720497</v>
      </c>
      <c r="CT106" s="88">
        <f t="shared" si="120"/>
        <v>0.2585128171328912</v>
      </c>
      <c r="CU106" s="87">
        <f t="shared" si="120"/>
        <v>1.3031388921236526</v>
      </c>
      <c r="CV106" s="87">
        <f t="shared" si="94"/>
        <v>-0.61210428374476322</v>
      </c>
      <c r="CW106" s="21">
        <v>0.42499999999999999</v>
      </c>
      <c r="CX106" s="7">
        <v>1.77233333333</v>
      </c>
      <c r="CY106" s="7"/>
      <c r="CZ106" s="110">
        <f t="shared" si="95"/>
        <v>-0.20186212885029131</v>
      </c>
      <c r="DA106" s="73">
        <f t="shared" si="96"/>
        <v>-1.3966927745725906</v>
      </c>
      <c r="DB106" s="88">
        <f t="shared" si="97"/>
        <v>-0.66642692239487089</v>
      </c>
      <c r="DC106" s="88">
        <f t="shared" si="98"/>
        <v>1.7630788098632513</v>
      </c>
      <c r="DD106" s="88">
        <f t="shared" si="99"/>
        <v>-9.5166376211097248E-2</v>
      </c>
      <c r="DE106" s="88">
        <f t="shared" si="100"/>
        <v>-0.96637443379338472</v>
      </c>
      <c r="DF106" s="88">
        <f t="shared" si="101"/>
        <v>0.20843080171894979</v>
      </c>
      <c r="DG106" s="88">
        <f t="shared" si="102"/>
        <v>0.11326442550785984</v>
      </c>
      <c r="DH106" s="88">
        <f t="shared" si="103"/>
        <v>0.32659951042402413</v>
      </c>
      <c r="DI106" s="88">
        <f t="shared" si="104"/>
        <v>-1.3015263983614909</v>
      </c>
      <c r="DJ106" s="88">
        <f t="shared" si="105"/>
        <v>-0.15631578947368435</v>
      </c>
      <c r="DK106" s="89">
        <v>-4.0349506642110491</v>
      </c>
      <c r="DL106" s="87">
        <f t="shared" si="107"/>
        <v>-1.2219525578227599</v>
      </c>
      <c r="DM106" s="88">
        <f t="shared" si="106"/>
        <v>-0.22735363408887221</v>
      </c>
      <c r="DN106" s="88">
        <f t="shared" si="108"/>
        <v>1.1334281563904023</v>
      </c>
      <c r="DO106" s="88"/>
      <c r="DP106" s="88"/>
      <c r="DQ106" s="61">
        <v>613428.9</v>
      </c>
      <c r="DR106" s="21">
        <f>LN(DQ106/AI106/M107)</f>
        <v>0.93112492197647612</v>
      </c>
      <c r="DS106" s="61"/>
      <c r="DT106" s="61">
        <v>1830000000</v>
      </c>
      <c r="DU106" s="40">
        <v>1840000000</v>
      </c>
      <c r="DV106" s="20">
        <f>LN(DT106/AI106/M107)</f>
        <v>8.9318870817796974</v>
      </c>
      <c r="DW106" s="44">
        <f t="shared" si="109"/>
        <v>5.0132556605344547</v>
      </c>
      <c r="DX106" s="61"/>
      <c r="DY106" s="40"/>
      <c r="DZ106" s="44"/>
      <c r="EA106" s="61">
        <v>2701491</v>
      </c>
      <c r="EB106" s="87">
        <f t="shared" si="110"/>
        <v>0.19399964251954921</v>
      </c>
      <c r="EF106" s="28">
        <v>13925237</v>
      </c>
      <c r="EG106" s="98">
        <v>14237.203</v>
      </c>
      <c r="EH106" s="74">
        <f t="shared" si="111"/>
        <v>14237203</v>
      </c>
      <c r="EI106" s="28">
        <v>-444256</v>
      </c>
      <c r="EJ106" s="68">
        <f t="shared" si="112"/>
        <v>-3.1902939964325201E-2</v>
      </c>
      <c r="EK106" s="21">
        <f t="shared" si="113"/>
        <v>-1.2219525578227599</v>
      </c>
      <c r="EN106" s="100"/>
      <c r="EO106" s="87"/>
      <c r="EP106" s="99"/>
      <c r="EQ106" s="87"/>
      <c r="ER106" s="87"/>
      <c r="ES106" s="87"/>
      <c r="ET106" s="87"/>
      <c r="EU106" s="87"/>
      <c r="EV106" s="87"/>
      <c r="EW106" s="87"/>
      <c r="EX106" s="87"/>
      <c r="EY106" s="87"/>
      <c r="EZ106" s="101"/>
      <c r="FA106" s="87"/>
      <c r="FB106" s="87"/>
    </row>
    <row r="107" spans="1:158" x14ac:dyDescent="0.35">
      <c r="A107" s="22">
        <v>38899</v>
      </c>
      <c r="B107" s="43">
        <v>91.977999999999994</v>
      </c>
      <c r="C107" s="40">
        <v>13908.5</v>
      </c>
      <c r="D107" s="40">
        <v>2684.4</v>
      </c>
      <c r="E107" s="40">
        <v>2727.6</v>
      </c>
      <c r="F107" s="43">
        <v>109.566</v>
      </c>
      <c r="G107" s="40">
        <v>1158</v>
      </c>
      <c r="H107" s="40">
        <v>1094.7327599999999</v>
      </c>
      <c r="I107" s="40">
        <v>6106.8</v>
      </c>
      <c r="J107" s="40">
        <v>6540.7012800000002</v>
      </c>
      <c r="K107" s="40">
        <v>2109.5</v>
      </c>
      <c r="L107" s="40">
        <v>2200.143</v>
      </c>
      <c r="M107" s="21">
        <v>228912</v>
      </c>
      <c r="N107" s="21">
        <f>M107/M$51</f>
        <v>1.1871428126912347</v>
      </c>
      <c r="O107" s="21">
        <v>5.2466670000000004</v>
      </c>
      <c r="R107" s="40">
        <f>I108+K108</f>
        <v>8287.5</v>
      </c>
      <c r="S107" s="40">
        <f>D108+G108</f>
        <v>3807.7</v>
      </c>
      <c r="T107" s="40">
        <f t="shared" si="65"/>
        <v>12095.2</v>
      </c>
      <c r="U107" s="21">
        <f t="shared" si="66"/>
        <v>0.68518916595012891</v>
      </c>
      <c r="V107" s="21">
        <f t="shared" si="67"/>
        <v>0.31481083404987098</v>
      </c>
      <c r="W107" s="87">
        <f t="shared" si="87"/>
        <v>0.45945098039215682</v>
      </c>
      <c r="Y107" s="21">
        <f>K108/R107</f>
        <v>0.25282654600301663</v>
      </c>
      <c r="Z107" s="21">
        <f t="shared" si="68"/>
        <v>0.74717345399698343</v>
      </c>
      <c r="AA107" s="21">
        <f t="shared" si="63"/>
        <v>0.25478614156765123</v>
      </c>
      <c r="AB107" s="21">
        <f t="shared" si="63"/>
        <v>0.74521385843234877</v>
      </c>
      <c r="AD107" s="42">
        <f>100*(((L108)-(L107))/L107)</f>
        <v>1.6696982877931037</v>
      </c>
      <c r="AE107" s="42">
        <f>100*((J108-J107)/J107)</f>
        <v>0.73790986522472435</v>
      </c>
      <c r="AG107" s="21">
        <f t="shared" si="69"/>
        <v>0.97531664216832992</v>
      </c>
      <c r="AH107" s="21">
        <f t="shared" si="118"/>
        <v>7855.5799785301251</v>
      </c>
      <c r="AI107" s="42">
        <f t="shared" si="71"/>
        <v>1.0549825757805718</v>
      </c>
      <c r="AJ107" s="43">
        <f t="shared" si="88"/>
        <v>-0.10775418700861641</v>
      </c>
      <c r="AK107" s="43">
        <f t="shared" si="72"/>
        <v>11464.83390121479</v>
      </c>
      <c r="AL107" s="60"/>
      <c r="AN107" s="21">
        <f>D108/S107</f>
        <v>0.69375213383407308</v>
      </c>
      <c r="AO107" s="21">
        <f t="shared" si="73"/>
        <v>0.30624786616592692</v>
      </c>
      <c r="AP107" s="21">
        <f t="shared" si="62"/>
        <v>0.69618899633614961</v>
      </c>
      <c r="AQ107" s="21">
        <f t="shared" si="62"/>
        <v>0.30381100366385039</v>
      </c>
      <c r="AS107" s="43">
        <f>100*(((E108)-(E107))/E107)</f>
        <v>-2.3683824607713708</v>
      </c>
      <c r="AT107" s="43">
        <f>100*(((H108)-(H107))/H107)</f>
        <v>1.3269539864688205</v>
      </c>
      <c r="AV107" s="21">
        <f t="shared" si="74"/>
        <v>-1.2456985858597212</v>
      </c>
      <c r="AW107" s="21">
        <f t="shared" si="117"/>
        <v>3673.6519594678298</v>
      </c>
      <c r="AX107" s="21">
        <f t="shared" si="76"/>
        <v>1.0364890419699935</v>
      </c>
      <c r="AY107" s="21">
        <f t="shared" si="89"/>
        <v>0.34633854759139882</v>
      </c>
      <c r="AZ107" s="21">
        <f t="shared" si="77"/>
        <v>0.98247029454785539</v>
      </c>
      <c r="BB107" s="21">
        <f>LN(B108/AI107)</f>
        <v>4.4856770581020378</v>
      </c>
      <c r="BD107" s="21">
        <f>100*LN(F108/N108)</f>
        <v>452.47393179786491</v>
      </c>
      <c r="BE107" s="21">
        <f t="shared" si="78"/>
        <v>4.524739317978649</v>
      </c>
      <c r="BF107" s="21">
        <f>(S107/AI107)/M108</f>
        <v>1.5714613792030759E-2</v>
      </c>
      <c r="BG107" s="21">
        <f>(C108/AI107)/M108</f>
        <v>5.8052904232009213E-2</v>
      </c>
      <c r="BH107" s="40">
        <f t="shared" si="79"/>
        <v>3807.7</v>
      </c>
      <c r="BI107" s="40">
        <f>C108</f>
        <v>14066.4</v>
      </c>
      <c r="BK107" s="21">
        <f>LN(AH107/M108)</f>
        <v>-3.3754411615893916</v>
      </c>
      <c r="BL107" s="57">
        <f>LN(AH107/N108)</f>
        <v>8.7941023452488878</v>
      </c>
      <c r="BM107" s="21">
        <f>LN((S107/AI107)/M108)</f>
        <v>-4.1531641847882854</v>
      </c>
      <c r="BN107" s="21">
        <f>LN((C108/AI107)/M108)</f>
        <v>-2.8464005422531802</v>
      </c>
      <c r="BO107" s="44">
        <f>LN((C108/AI107)/N108)</f>
        <v>9.3231429645850987</v>
      </c>
      <c r="BP107" s="21">
        <f t="shared" si="64"/>
        <v>9.215989138587247</v>
      </c>
      <c r="BQ107" s="21">
        <f t="shared" si="80"/>
        <v>-1.7685170252684363E-2</v>
      </c>
      <c r="BR107" s="21">
        <f t="shared" si="81"/>
        <v>4.4856770581020378</v>
      </c>
      <c r="BS107" s="61">
        <f t="shared" si="82"/>
        <v>-0.10775418700861641</v>
      </c>
      <c r="BT107" s="21">
        <f t="shared" si="83"/>
        <v>0.34633854759139882</v>
      </c>
      <c r="BU107" s="21">
        <f>O108/4</f>
        <v>1.3116667500000001</v>
      </c>
      <c r="BV107" s="21">
        <f t="shared" si="84"/>
        <v>1.3031388921236526</v>
      </c>
      <c r="BW107" s="21">
        <f>LN(AW107/M108)</f>
        <v>-4.1354790145356004</v>
      </c>
      <c r="BX107" s="21">
        <f>LN(AW107/N108)</f>
        <v>8.0340644923026776</v>
      </c>
      <c r="BY107" s="21">
        <f>LN(AK107/M108)</f>
        <v>-2.9973808374175182</v>
      </c>
      <c r="CA107" s="21">
        <f t="shared" si="90"/>
        <v>0.6378295370089937</v>
      </c>
      <c r="CB107" s="21">
        <f t="shared" si="114"/>
        <v>-1.1321913118856664</v>
      </c>
      <c r="CC107" s="21">
        <f t="shared" si="114"/>
        <v>0.90387367532485108</v>
      </c>
      <c r="CD107" s="21">
        <f t="shared" si="85"/>
        <v>9.215989138587247</v>
      </c>
      <c r="CE107" s="21">
        <f t="shared" si="115"/>
        <v>0.45409273460002042</v>
      </c>
      <c r="CF107" s="21">
        <f t="shared" si="115"/>
        <v>1.8729432897949927</v>
      </c>
      <c r="CG107" s="61">
        <f t="shared" si="116"/>
        <v>-0.10775418700861641</v>
      </c>
      <c r="CH107" s="61">
        <f t="shared" si="116"/>
        <v>0.34633854759139882</v>
      </c>
      <c r="CI107" s="21">
        <f t="shared" si="86"/>
        <v>1.3031388921236526</v>
      </c>
      <c r="CM107" s="87">
        <f t="shared" si="119"/>
        <v>0.6378295370089937</v>
      </c>
      <c r="CN107" s="87">
        <f t="shared" si="119"/>
        <v>-1.1321913118856664</v>
      </c>
      <c r="CO107" s="87">
        <f t="shared" si="119"/>
        <v>0.90387367532485108</v>
      </c>
      <c r="CP107" s="87">
        <f t="shared" si="119"/>
        <v>9.215989138587247</v>
      </c>
      <c r="CQ107" s="87">
        <f t="shared" si="93"/>
        <v>0.45409273460002042</v>
      </c>
      <c r="CR107" s="87">
        <f t="shared" si="93"/>
        <v>1.8729432897949927</v>
      </c>
      <c r="CS107" s="88">
        <f t="shared" si="120"/>
        <v>-0.10775418700861641</v>
      </c>
      <c r="CT107" s="88">
        <f t="shared" si="120"/>
        <v>0.34633854759139882</v>
      </c>
      <c r="CU107" s="87">
        <f t="shared" si="120"/>
        <v>1.3031388921236526</v>
      </c>
      <c r="CV107" s="87">
        <f t="shared" si="94"/>
        <v>-1.5862840464856198</v>
      </c>
      <c r="CW107" s="21">
        <v>0.41249999999999998</v>
      </c>
      <c r="CX107" s="7">
        <v>1.63703333333</v>
      </c>
      <c r="CY107" s="7"/>
      <c r="CZ107" s="110">
        <f t="shared" si="95"/>
        <v>0.27896876892930256</v>
      </c>
      <c r="DA107" s="73">
        <f t="shared" si="96"/>
        <v>-1.3013401702391698</v>
      </c>
      <c r="DB107" s="88">
        <f t="shared" si="97"/>
        <v>0.63875222249594032</v>
      </c>
      <c r="DC107" s="88">
        <f t="shared" si="98"/>
        <v>1.7392421037165411</v>
      </c>
      <c r="DD107" s="88">
        <f t="shared" si="99"/>
        <v>0.97436599086324394</v>
      </c>
      <c r="DE107" s="88">
        <f t="shared" si="100"/>
        <v>1.6575903109769947</v>
      </c>
      <c r="DF107" s="88">
        <f t="shared" si="101"/>
        <v>-0.77327583489687157</v>
      </c>
      <c r="DG107" s="88">
        <f t="shared" si="102"/>
        <v>0.20109015596636745</v>
      </c>
      <c r="DH107" s="88">
        <f t="shared" si="103"/>
        <v>0.32659951042402413</v>
      </c>
      <c r="DI107" s="88">
        <f t="shared" si="104"/>
        <v>-2.2757061611023475</v>
      </c>
      <c r="DJ107" s="88">
        <f t="shared" si="105"/>
        <v>-0.16881578947368436</v>
      </c>
      <c r="DK107" s="89">
        <v>0.91081931154555607</v>
      </c>
      <c r="DL107" s="87">
        <f t="shared" si="107"/>
        <v>-2.0542464250317152</v>
      </c>
      <c r="DM107" s="88">
        <f t="shared" si="106"/>
        <v>-0.36265363408887219</v>
      </c>
      <c r="DN107" s="88">
        <f t="shared" si="108"/>
        <v>0.69608700814530611</v>
      </c>
      <c r="DO107" s="88"/>
      <c r="DP107" s="88"/>
      <c r="DQ107" s="61">
        <v>680848.3</v>
      </c>
      <c r="DR107" s="21">
        <f>LN(DQ107/AI107/M108)</f>
        <v>1.0331500035871932</v>
      </c>
      <c r="DS107" s="61"/>
      <c r="DT107" s="61">
        <v>1920000000</v>
      </c>
      <c r="DU107" s="40">
        <v>1930000000</v>
      </c>
      <c r="DV107" s="20">
        <f>LN(DT107/AI107/M108)</f>
        <v>8.977646226902591</v>
      </c>
      <c r="DW107" s="44">
        <f t="shared" si="109"/>
        <v>4.5759145122893585</v>
      </c>
      <c r="DX107" s="61"/>
      <c r="DY107" s="40"/>
      <c r="DZ107" s="44"/>
      <c r="EA107" s="61">
        <v>2708330</v>
      </c>
      <c r="EB107" s="87">
        <f t="shared" si="110"/>
        <v>0.19022907800078429</v>
      </c>
      <c r="EF107" s="28">
        <v>14237203</v>
      </c>
      <c r="EG107" s="98">
        <v>15092.891</v>
      </c>
      <c r="EH107" s="74">
        <f t="shared" si="111"/>
        <v>15092891</v>
      </c>
      <c r="EI107" s="28">
        <v>-572704</v>
      </c>
      <c r="EJ107" s="68">
        <f t="shared" si="112"/>
        <v>-4.0225878636414754E-2</v>
      </c>
      <c r="EK107" s="21">
        <f t="shared" si="113"/>
        <v>-2.0542464250317152</v>
      </c>
      <c r="EN107" s="100"/>
      <c r="EO107" s="87"/>
      <c r="EP107" s="99"/>
      <c r="EQ107" s="87"/>
      <c r="ER107" s="87"/>
      <c r="ES107" s="87"/>
      <c r="ET107" s="87"/>
      <c r="EU107" s="87"/>
      <c r="EV107" s="87"/>
      <c r="EW107" s="87"/>
      <c r="EX107" s="87"/>
      <c r="EY107" s="87"/>
      <c r="EZ107" s="101"/>
      <c r="FA107" s="87"/>
      <c r="FB107" s="87"/>
    </row>
    <row r="108" spans="1:158" x14ac:dyDescent="0.35">
      <c r="A108" s="22">
        <v>38991</v>
      </c>
      <c r="B108" s="43">
        <v>93.616</v>
      </c>
      <c r="C108" s="40">
        <v>14066.4</v>
      </c>
      <c r="D108" s="40">
        <v>2641.6</v>
      </c>
      <c r="E108" s="40">
        <v>2663</v>
      </c>
      <c r="F108" s="43">
        <v>109.905</v>
      </c>
      <c r="G108" s="40">
        <v>1166.0999999999999</v>
      </c>
      <c r="H108" s="40">
        <v>1109.25936</v>
      </c>
      <c r="I108" s="40">
        <v>6192.2</v>
      </c>
      <c r="J108" s="40">
        <v>6588.96576</v>
      </c>
      <c r="K108" s="40">
        <v>2095.3000000000002</v>
      </c>
      <c r="L108" s="40">
        <v>2236.8787499999999</v>
      </c>
      <c r="M108" s="21">
        <v>229675</v>
      </c>
      <c r="N108" s="21">
        <f>M108/M$51</f>
        <v>1.1910997479593002</v>
      </c>
      <c r="O108" s="21">
        <v>5.2466670000000004</v>
      </c>
      <c r="R108" s="40">
        <f>I109+K109</f>
        <v>8418.5</v>
      </c>
      <c r="S108" s="40">
        <f>D109+G109</f>
        <v>3807.6</v>
      </c>
      <c r="T108" s="40">
        <f t="shared" si="65"/>
        <v>12226.1</v>
      </c>
      <c r="U108" s="21">
        <f t="shared" si="66"/>
        <v>0.68856789982087496</v>
      </c>
      <c r="V108" s="21">
        <f t="shared" si="67"/>
        <v>0.31143210017912498</v>
      </c>
      <c r="W108" s="87">
        <f t="shared" si="87"/>
        <v>0.45228960028508641</v>
      </c>
      <c r="Y108" s="21">
        <f>K109/R108</f>
        <v>0.25287165171942749</v>
      </c>
      <c r="Z108" s="21">
        <f t="shared" si="68"/>
        <v>0.74712834828057251</v>
      </c>
      <c r="AA108" s="21">
        <f t="shared" si="63"/>
        <v>0.25284909886122209</v>
      </c>
      <c r="AB108" s="21">
        <f t="shared" si="63"/>
        <v>0.74715090113877802</v>
      </c>
      <c r="AD108" s="42">
        <f>100*(((L109)-(L108))/L108)</f>
        <v>0.20419077252178128</v>
      </c>
      <c r="AE108" s="42">
        <f>100*((J109-J108)/J108)</f>
        <v>0.52062313342481215</v>
      </c>
      <c r="AG108" s="21">
        <f t="shared" si="69"/>
        <v>0.44061349611995188</v>
      </c>
      <c r="AH108" s="21">
        <f t="shared" si="118"/>
        <v>7890.1927241140256</v>
      </c>
      <c r="AI108" s="42">
        <f t="shared" si="71"/>
        <v>1.0669574615422714</v>
      </c>
      <c r="AJ108" s="43">
        <f t="shared" si="88"/>
        <v>1.1286853235475125</v>
      </c>
      <c r="AK108" s="43">
        <f t="shared" si="72"/>
        <v>11458.844837475855</v>
      </c>
      <c r="AL108" s="60"/>
      <c r="AN108" s="21">
        <f>D109/S108</f>
        <v>0.69182687257064812</v>
      </c>
      <c r="AO108" s="21">
        <f t="shared" si="73"/>
        <v>0.30817312742935188</v>
      </c>
      <c r="AP108" s="21">
        <f t="shared" si="62"/>
        <v>0.69278950320236055</v>
      </c>
      <c r="AQ108" s="21">
        <f t="shared" si="62"/>
        <v>0.3072104967976394</v>
      </c>
      <c r="AS108" s="43">
        <f>100*(((E109)-(E108))/E108)</f>
        <v>-0.92001502065339846</v>
      </c>
      <c r="AT108" s="43">
        <f>100*(((H109)-(H108))/H108)</f>
        <v>1.1205179282868605</v>
      </c>
      <c r="AV108" s="21">
        <f t="shared" si="74"/>
        <v>-0.29314187967750938</v>
      </c>
      <c r="AW108" s="21">
        <f t="shared" si="117"/>
        <v>3662.8829470610362</v>
      </c>
      <c r="AX108" s="21">
        <f t="shared" si="76"/>
        <v>1.039509057491198</v>
      </c>
      <c r="AY108" s="21">
        <f t="shared" si="89"/>
        <v>0.29094609020576601</v>
      </c>
      <c r="AZ108" s="21">
        <f t="shared" si="77"/>
        <v>0.97427413459258527</v>
      </c>
      <c r="BB108" s="21">
        <f>LN(B109/AI108)</f>
        <v>4.4986721299874493</v>
      </c>
      <c r="BD108" s="21">
        <f>100*LN(F109/N109)</f>
        <v>452.07306174430857</v>
      </c>
      <c r="BE108" s="21">
        <f t="shared" si="78"/>
        <v>4.5207306174430855</v>
      </c>
      <c r="BF108" s="21">
        <f>(S108/AI108)/M109</f>
        <v>1.547215310367149E-2</v>
      </c>
      <c r="BG108" s="21">
        <f>(C109/AI108)/M109</f>
        <v>5.7836497939693532E-2</v>
      </c>
      <c r="BH108" s="40">
        <f t="shared" si="79"/>
        <v>3807.6</v>
      </c>
      <c r="BI108" s="40">
        <f>C109</f>
        <v>14233.2</v>
      </c>
      <c r="BK108" s="21">
        <f>LN(AH108/M109)</f>
        <v>-3.3752808490674298</v>
      </c>
      <c r="BL108" s="57">
        <f>LN(AH108/N109)</f>
        <v>8.7942626577708491</v>
      </c>
      <c r="BM108" s="21">
        <f>LN((S108/AI108)/M109)</f>
        <v>-4.1687134447881338</v>
      </c>
      <c r="BN108" s="21">
        <f>LN((C109/AI108)/M109)</f>
        <v>-2.8501352503420536</v>
      </c>
      <c r="BO108" s="44">
        <f>LN((C109/AI108)/N109)</f>
        <v>9.3194082564962262</v>
      </c>
      <c r="BP108" s="21">
        <f t="shared" si="64"/>
        <v>8.8151190850309149</v>
      </c>
      <c r="BQ108" s="21">
        <f t="shared" si="80"/>
        <v>-2.606256258610181E-2</v>
      </c>
      <c r="BR108" s="21">
        <f t="shared" si="81"/>
        <v>4.4986721299874493</v>
      </c>
      <c r="BS108" s="61">
        <f t="shared" si="82"/>
        <v>1.1286853235475125</v>
      </c>
      <c r="BT108" s="21">
        <f t="shared" si="83"/>
        <v>0.29094609020576601</v>
      </c>
      <c r="BU108" s="21">
        <f>O109/4</f>
        <v>1.3141667500000001</v>
      </c>
      <c r="BV108" s="21">
        <f t="shared" si="84"/>
        <v>1.3056064945580883</v>
      </c>
      <c r="BW108" s="21">
        <f>LN(AW108/M109)</f>
        <v>-4.142650882202032</v>
      </c>
      <c r="BX108" s="21">
        <f>LN(AW108/N109)</f>
        <v>8.0268926246362469</v>
      </c>
      <c r="BY108" s="21">
        <f>LN(AK108/M109)</f>
        <v>-3.0021395033200258</v>
      </c>
      <c r="CA108" s="21">
        <f t="shared" si="90"/>
        <v>1.603125219618029E-2</v>
      </c>
      <c r="CB108" s="21">
        <f t="shared" si="114"/>
        <v>-1.5549259999848353</v>
      </c>
      <c r="CC108" s="21">
        <f t="shared" si="114"/>
        <v>-0.37347080888734396</v>
      </c>
      <c r="CD108" s="21">
        <f t="shared" si="85"/>
        <v>8.8151190850309149</v>
      </c>
      <c r="CE108" s="21">
        <f t="shared" si="115"/>
        <v>-0.83773923334174472</v>
      </c>
      <c r="CF108" s="21">
        <f t="shared" si="115"/>
        <v>1.2995071885411491</v>
      </c>
      <c r="CG108" s="61">
        <f t="shared" si="116"/>
        <v>1.1286853235475125</v>
      </c>
      <c r="CH108" s="61">
        <f t="shared" si="116"/>
        <v>0.29094609020576601</v>
      </c>
      <c r="CI108" s="21">
        <f t="shared" si="86"/>
        <v>1.3056064945580883</v>
      </c>
      <c r="CM108" s="87">
        <f t="shared" si="119"/>
        <v>1.603125219618029E-2</v>
      </c>
      <c r="CN108" s="87">
        <f t="shared" si="119"/>
        <v>-1.5549259999848353</v>
      </c>
      <c r="CO108" s="87">
        <f t="shared" si="119"/>
        <v>-0.37347080888734396</v>
      </c>
      <c r="CP108" s="87">
        <f t="shared" si="119"/>
        <v>8.8151190850309149</v>
      </c>
      <c r="CQ108" s="87">
        <f t="shared" si="93"/>
        <v>-0.83773923334174472</v>
      </c>
      <c r="CR108" s="87">
        <f t="shared" si="93"/>
        <v>1.2995071885411491</v>
      </c>
      <c r="CS108" s="88">
        <f t="shared" si="120"/>
        <v>1.1286853235475125</v>
      </c>
      <c r="CT108" s="88">
        <f t="shared" si="120"/>
        <v>0.29094609020576601</v>
      </c>
      <c r="CU108" s="87">
        <f t="shared" si="120"/>
        <v>1.3056064945580883</v>
      </c>
      <c r="CV108" s="87">
        <f t="shared" si="94"/>
        <v>-0.71718676664316305</v>
      </c>
      <c r="CW108" s="21">
        <v>0.40500000000000003</v>
      </c>
      <c r="CX108" s="7">
        <v>1.51386666667</v>
      </c>
      <c r="CY108" s="7"/>
      <c r="CZ108" s="110">
        <f t="shared" si="95"/>
        <v>-0.34282951588351085</v>
      </c>
      <c r="DA108" s="73">
        <f t="shared" si="96"/>
        <v>-1.7240748583383387</v>
      </c>
      <c r="DB108" s="88">
        <f t="shared" si="97"/>
        <v>-0.63859226171625472</v>
      </c>
      <c r="DC108" s="88">
        <f t="shared" si="98"/>
        <v>1.338372050160209</v>
      </c>
      <c r="DD108" s="88">
        <f t="shared" si="99"/>
        <v>-0.3174659770785212</v>
      </c>
      <c r="DE108" s="88">
        <f t="shared" si="100"/>
        <v>1.0841542097231511</v>
      </c>
      <c r="DF108" s="88">
        <f t="shared" si="101"/>
        <v>0.46316367565925731</v>
      </c>
      <c r="DG108" s="88">
        <f t="shared" si="102"/>
        <v>0.14569769858073464</v>
      </c>
      <c r="DH108" s="88">
        <f t="shared" si="103"/>
        <v>0.3290671128584598</v>
      </c>
      <c r="DI108" s="88">
        <f t="shared" si="104"/>
        <v>-1.4066088812598907</v>
      </c>
      <c r="DJ108" s="88">
        <f t="shared" si="105"/>
        <v>-0.17631578947368431</v>
      </c>
      <c r="DK108" s="89">
        <v>-2.8480637702160436</v>
      </c>
      <c r="DL108" s="87">
        <f t="shared" si="107"/>
        <v>-1.071924339497297</v>
      </c>
      <c r="DM108" s="88">
        <f t="shared" si="106"/>
        <v>-0.48582030074887217</v>
      </c>
      <c r="DN108" s="88">
        <f t="shared" si="108"/>
        <v>-8.6069970437794652</v>
      </c>
      <c r="DO108" s="88"/>
      <c r="DP108" s="88"/>
      <c r="DQ108" s="61">
        <v>707214.5</v>
      </c>
      <c r="DR108" s="21">
        <f>LN(DQ108/AI108/M109)</f>
        <v>1.0556215003237601</v>
      </c>
      <c r="DS108" s="61"/>
      <c r="DT108" s="61">
        <v>1860000000</v>
      </c>
      <c r="DU108" s="40">
        <v>1860000000</v>
      </c>
      <c r="DV108" s="20">
        <f>LN(DT108/AI108/M109)</f>
        <v>8.9303745315062368</v>
      </c>
      <c r="DW108" s="44">
        <f t="shared" si="109"/>
        <v>-4.7271695396354119</v>
      </c>
      <c r="DX108" s="61"/>
      <c r="DY108" s="40"/>
      <c r="DZ108" s="44"/>
      <c r="EA108" s="61">
        <v>2739285</v>
      </c>
      <c r="EB108" s="87">
        <f t="shared" si="110"/>
        <v>0.18149504955677478</v>
      </c>
      <c r="EF108" s="28">
        <v>15092891</v>
      </c>
      <c r="EG108" s="98">
        <v>15626.27</v>
      </c>
      <c r="EH108" s="74">
        <f t="shared" si="111"/>
        <v>15626270</v>
      </c>
      <c r="EI108" s="28">
        <v>-458864</v>
      </c>
      <c r="EJ108" s="68">
        <f t="shared" si="112"/>
        <v>-3.0402657781070572E-2</v>
      </c>
      <c r="EK108" s="21">
        <f t="shared" si="113"/>
        <v>-1.071924339497297</v>
      </c>
      <c r="EN108" s="100"/>
      <c r="EO108" s="87"/>
      <c r="EP108" s="99"/>
      <c r="EQ108" s="87"/>
      <c r="ER108" s="87"/>
      <c r="ES108" s="87"/>
      <c r="ET108" s="87"/>
      <c r="EU108" s="87"/>
      <c r="EV108" s="87"/>
      <c r="EW108" s="87"/>
      <c r="EX108" s="87"/>
      <c r="EY108" s="87"/>
      <c r="EZ108" s="101"/>
      <c r="FA108" s="87"/>
      <c r="FB108" s="87"/>
    </row>
    <row r="109" spans="1:158" x14ac:dyDescent="0.35">
      <c r="A109" s="22">
        <v>39083</v>
      </c>
      <c r="B109" s="43">
        <v>95.917000000000002</v>
      </c>
      <c r="C109" s="40">
        <v>14233.2</v>
      </c>
      <c r="D109" s="40">
        <v>2634.2</v>
      </c>
      <c r="E109" s="40">
        <v>2638.5</v>
      </c>
      <c r="F109" s="43">
        <v>109.93</v>
      </c>
      <c r="G109" s="40">
        <v>1173.4000000000001</v>
      </c>
      <c r="H109" s="40">
        <v>1121.6888100000001</v>
      </c>
      <c r="I109" s="40">
        <v>6289.7</v>
      </c>
      <c r="J109" s="40">
        <v>6623.26944</v>
      </c>
      <c r="K109" s="40">
        <v>2128.8000000000002</v>
      </c>
      <c r="L109" s="40">
        <v>2241.4462500000004</v>
      </c>
      <c r="M109" s="21">
        <v>230650</v>
      </c>
      <c r="N109" s="21">
        <f>M109/M$51</f>
        <v>1.1961561200253077</v>
      </c>
      <c r="O109" s="21">
        <v>5.2566670000000002</v>
      </c>
      <c r="R109" s="40">
        <f>I110+K110</f>
        <v>8515.9</v>
      </c>
      <c r="S109" s="40">
        <f>D110+G110</f>
        <v>3856.8</v>
      </c>
      <c r="T109" s="40">
        <f t="shared" si="65"/>
        <v>12372.7</v>
      </c>
      <c r="U109" s="21">
        <f t="shared" si="66"/>
        <v>0.68828145837206101</v>
      </c>
      <c r="V109" s="21">
        <f t="shared" si="67"/>
        <v>0.31171854162793894</v>
      </c>
      <c r="W109" s="87">
        <f t="shared" si="87"/>
        <v>0.45289399828555998</v>
      </c>
      <c r="Y109" s="21">
        <f>K110/R109</f>
        <v>0.25435949224392018</v>
      </c>
      <c r="Z109" s="21">
        <f t="shared" si="68"/>
        <v>0.74564050775607982</v>
      </c>
      <c r="AA109" s="21">
        <f t="shared" si="63"/>
        <v>0.25361557198167384</v>
      </c>
      <c r="AB109" s="21">
        <f t="shared" si="63"/>
        <v>0.74638442801832616</v>
      </c>
      <c r="AD109" s="42">
        <f>100*(((L110)-(L109))/L109)</f>
        <v>-0.19795254960944755</v>
      </c>
      <c r="AE109" s="42">
        <f>100*((J110-J109)/J109)</f>
        <v>0.31818364315252923</v>
      </c>
      <c r="AG109" s="21">
        <f t="shared" si="69"/>
        <v>0.18728346740475701</v>
      </c>
      <c r="AH109" s="21">
        <f t="shared" si="118"/>
        <v>7904.9697506326638</v>
      </c>
      <c r="AI109" s="42">
        <f t="shared" si="71"/>
        <v>1.0772843247525952</v>
      </c>
      <c r="AJ109" s="43">
        <f t="shared" si="88"/>
        <v>0.96322561386298355</v>
      </c>
      <c r="AK109" s="43">
        <f t="shared" si="72"/>
        <v>11485.083107323098</v>
      </c>
      <c r="AL109" s="60"/>
      <c r="AN109" s="21">
        <f>D110/S109</f>
        <v>0.69277639493880938</v>
      </c>
      <c r="AO109" s="21">
        <f t="shared" si="73"/>
        <v>0.30722360506119062</v>
      </c>
      <c r="AP109" s="21">
        <f t="shared" si="62"/>
        <v>0.69230163375472875</v>
      </c>
      <c r="AQ109" s="21">
        <f t="shared" si="62"/>
        <v>0.30769836624527125</v>
      </c>
      <c r="AS109" s="43">
        <f>100*(((E110)-(E109))/E109)</f>
        <v>1.3719916619291195</v>
      </c>
      <c r="AT109" s="43">
        <f>100*(((H110)-(H109))/H109)</f>
        <v>1.4446359681523278</v>
      </c>
      <c r="AV109" s="21">
        <f t="shared" si="74"/>
        <v>1.3943441962710219</v>
      </c>
      <c r="AW109" s="21">
        <f t="shared" si="117"/>
        <v>3713.9561428495826</v>
      </c>
      <c r="AX109" s="21">
        <f t="shared" si="76"/>
        <v>1.0384613742478981</v>
      </c>
      <c r="AY109" s="21">
        <f t="shared" si="89"/>
        <v>-0.10083717420348512</v>
      </c>
      <c r="AZ109" s="21">
        <f t="shared" si="77"/>
        <v>0.96396220606513239</v>
      </c>
      <c r="BB109" s="21">
        <f>LN(B110/AI109)</f>
        <v>4.488779197862379</v>
      </c>
      <c r="BD109" s="21">
        <f>100*LN(F110/N110)</f>
        <v>452.16973695606038</v>
      </c>
      <c r="BE109" s="21">
        <f t="shared" si="78"/>
        <v>4.521697369560604</v>
      </c>
      <c r="BF109" s="21">
        <f>(S109/AI109)/M110</f>
        <v>1.5481370432774637E-2</v>
      </c>
      <c r="BG109" s="21">
        <f>(C110/AI109)/M110</f>
        <v>5.7891767473710234E-2</v>
      </c>
      <c r="BH109" s="40">
        <f t="shared" si="79"/>
        <v>3856.8</v>
      </c>
      <c r="BI109" s="40">
        <f>C110</f>
        <v>14422.3</v>
      </c>
      <c r="BK109" s="21">
        <f>LN(AH109/M110)</f>
        <v>-3.3760207052391791</v>
      </c>
      <c r="BL109" s="57">
        <f>LN(AH109/N110)</f>
        <v>8.7935228015990994</v>
      </c>
      <c r="BM109" s="21">
        <f>LN((S109/AI109)/M110)</f>
        <v>-4.1681178854900311</v>
      </c>
      <c r="BN109" s="21">
        <f>LN((C110/AI109)/M110)</f>
        <v>-2.8491800897679056</v>
      </c>
      <c r="BO109" s="44">
        <f>LN((C110/AI109)/N110)</f>
        <v>9.3203634170703733</v>
      </c>
      <c r="BP109" s="21">
        <f t="shared" si="64"/>
        <v>8.9117942967827162</v>
      </c>
      <c r="BQ109" s="21">
        <f t="shared" si="80"/>
        <v>-3.6703190466766497E-2</v>
      </c>
      <c r="BR109" s="21">
        <f t="shared" si="81"/>
        <v>4.488779197862379</v>
      </c>
      <c r="BS109" s="61">
        <f t="shared" si="82"/>
        <v>0.96322561386298355</v>
      </c>
      <c r="BT109" s="21">
        <f t="shared" si="83"/>
        <v>-0.10083717420348512</v>
      </c>
      <c r="BU109" s="21">
        <f>O110/4</f>
        <v>1.3125</v>
      </c>
      <c r="BV109" s="21">
        <f t="shared" si="84"/>
        <v>1.3039613507803549</v>
      </c>
      <c r="BW109" s="21">
        <f>LN(AW109/M110)</f>
        <v>-4.1314146950232642</v>
      </c>
      <c r="BX109" s="21">
        <f>LN(AW109/N110)</f>
        <v>8.0381288118150138</v>
      </c>
      <c r="BY109" s="21">
        <f>LN(AK109/M110)</f>
        <v>-3.0024632770042583</v>
      </c>
      <c r="CA109" s="21">
        <f t="shared" si="90"/>
        <v>-7.3985617174932017E-2</v>
      </c>
      <c r="CB109" s="21">
        <f t="shared" si="114"/>
        <v>5.9555929810262143E-2</v>
      </c>
      <c r="CC109" s="21">
        <f t="shared" si="114"/>
        <v>9.5516057414801736E-2</v>
      </c>
      <c r="CD109" s="21">
        <f t="shared" si="85"/>
        <v>8.9117942967827162</v>
      </c>
      <c r="CE109" s="21">
        <f t="shared" si="115"/>
        <v>-1.0640627880664686</v>
      </c>
      <c r="CF109" s="21">
        <f t="shared" si="115"/>
        <v>-0.98929321250702529</v>
      </c>
      <c r="CG109" s="61">
        <f t="shared" si="116"/>
        <v>0.96322561386298355</v>
      </c>
      <c r="CH109" s="61">
        <f t="shared" si="116"/>
        <v>-0.10083717420348512</v>
      </c>
      <c r="CI109" s="21">
        <f t="shared" si="86"/>
        <v>1.3039613507803549</v>
      </c>
      <c r="CM109" s="87">
        <f t="shared" si="119"/>
        <v>-7.3985617174932017E-2</v>
      </c>
      <c r="CN109" s="87">
        <f t="shared" si="119"/>
        <v>5.9555929810262143E-2</v>
      </c>
      <c r="CO109" s="87">
        <f t="shared" si="119"/>
        <v>9.5516057414801736E-2</v>
      </c>
      <c r="CP109" s="87">
        <f t="shared" si="119"/>
        <v>8.9117942967827162</v>
      </c>
      <c r="CQ109" s="87">
        <f t="shared" si="93"/>
        <v>-1.0640627880664686</v>
      </c>
      <c r="CR109" s="87">
        <f t="shared" si="93"/>
        <v>-0.98929321250702529</v>
      </c>
      <c r="CS109" s="88">
        <f t="shared" si="120"/>
        <v>0.96322561386298355</v>
      </c>
      <c r="CT109" s="88">
        <f t="shared" si="120"/>
        <v>-0.10083717420348512</v>
      </c>
      <c r="CU109" s="87">
        <f t="shared" si="120"/>
        <v>1.3039613507803549</v>
      </c>
      <c r="CV109" s="87">
        <f t="shared" si="94"/>
        <v>1.1236187178767842</v>
      </c>
      <c r="CW109" s="21">
        <v>0.41249999999999998</v>
      </c>
      <c r="CX109" s="7">
        <v>1.532</v>
      </c>
      <c r="CY109" s="7"/>
      <c r="CZ109" s="110">
        <f t="shared" si="95"/>
        <v>-0.43284638525462316</v>
      </c>
      <c r="DA109" s="73">
        <f t="shared" si="96"/>
        <v>-0.10959292854324135</v>
      </c>
      <c r="DB109" s="88">
        <f t="shared" si="97"/>
        <v>-0.16960539541410907</v>
      </c>
      <c r="DC109" s="88">
        <f t="shared" si="98"/>
        <v>1.4350472619120103</v>
      </c>
      <c r="DD109" s="88">
        <f t="shared" si="99"/>
        <v>-0.54378953180324507</v>
      </c>
      <c r="DE109" s="88">
        <f t="shared" si="100"/>
        <v>-1.2046461913250233</v>
      </c>
      <c r="DF109" s="88">
        <f t="shared" si="101"/>
        <v>0.29770396597472837</v>
      </c>
      <c r="DG109" s="88">
        <f t="shared" si="102"/>
        <v>-0.24608556582851648</v>
      </c>
      <c r="DH109" s="88">
        <f t="shared" si="103"/>
        <v>0.3274219690807264</v>
      </c>
      <c r="DI109" s="88">
        <f t="shared" si="104"/>
        <v>0.43419660326005671</v>
      </c>
      <c r="DJ109" s="88">
        <f t="shared" si="105"/>
        <v>-0.16881578947368436</v>
      </c>
      <c r="DK109" s="89">
        <v>-2.7084764954881981</v>
      </c>
      <c r="DL109" s="87">
        <f t="shared" si="107"/>
        <v>-2.2558272209615899</v>
      </c>
      <c r="DM109" s="88">
        <f t="shared" si="106"/>
        <v>-0.46768696741887217</v>
      </c>
      <c r="DN109" s="88">
        <f t="shared" si="108"/>
        <v>-5.1041470457600004</v>
      </c>
      <c r="DO109" s="88"/>
      <c r="DP109" s="88"/>
      <c r="DQ109" s="61">
        <v>699325.4</v>
      </c>
      <c r="DR109" s="21">
        <f>LN(DQ109/AI109/M110)</f>
        <v>1.0321604464872074</v>
      </c>
      <c r="DS109" s="61"/>
      <c r="DT109" s="61">
        <v>1860000000</v>
      </c>
      <c r="DU109" s="40">
        <v>1860000000</v>
      </c>
      <c r="DV109" s="20">
        <f>LN(DT109/AI109/M110)</f>
        <v>8.9181313360900774</v>
      </c>
      <c r="DW109" s="44">
        <f t="shared" si="109"/>
        <v>-1.224319541615948</v>
      </c>
      <c r="DX109" s="61"/>
      <c r="DY109" s="40"/>
      <c r="DZ109" s="44"/>
      <c r="EA109" s="61">
        <v>2765949</v>
      </c>
      <c r="EB109" s="87">
        <f t="shared" si="110"/>
        <v>0.17700634892395947</v>
      </c>
      <c r="EF109" s="28">
        <v>15626270</v>
      </c>
      <c r="EG109" s="98">
        <v>16646.030999999999</v>
      </c>
      <c r="EH109" s="74">
        <f t="shared" si="111"/>
        <v>16646030.999999998</v>
      </c>
      <c r="EI109" s="28">
        <v>-660080</v>
      </c>
      <c r="EJ109" s="68">
        <f t="shared" si="112"/>
        <v>-4.22416865957135E-2</v>
      </c>
      <c r="EK109" s="21">
        <f t="shared" si="113"/>
        <v>-2.2558272209615899</v>
      </c>
      <c r="EN109" s="100"/>
      <c r="EO109" s="87"/>
      <c r="EP109" s="99"/>
      <c r="EQ109" s="87"/>
      <c r="ER109" s="87"/>
      <c r="ES109" s="87"/>
      <c r="ET109" s="87"/>
      <c r="EU109" s="87"/>
      <c r="EV109" s="87"/>
      <c r="EW109" s="87"/>
      <c r="EX109" s="87"/>
      <c r="EY109" s="87"/>
      <c r="EZ109" s="101"/>
      <c r="FA109" s="87"/>
      <c r="FB109" s="87"/>
    </row>
    <row r="110" spans="1:158" x14ac:dyDescent="0.35">
      <c r="A110" s="22">
        <v>39173</v>
      </c>
      <c r="B110" s="43">
        <v>95.891999999999996</v>
      </c>
      <c r="C110" s="40">
        <v>14422.3</v>
      </c>
      <c r="D110" s="40">
        <v>2671.9</v>
      </c>
      <c r="E110" s="40">
        <v>2674.7</v>
      </c>
      <c r="F110" s="43">
        <v>110.324</v>
      </c>
      <c r="G110" s="40">
        <v>1184.9000000000001</v>
      </c>
      <c r="H110" s="40">
        <v>1137.8931299999999</v>
      </c>
      <c r="I110" s="40">
        <v>6349.8</v>
      </c>
      <c r="J110" s="40">
        <v>6644.3436000000002</v>
      </c>
      <c r="K110" s="40">
        <v>2166.1</v>
      </c>
      <c r="L110" s="40">
        <v>2237.0092500000001</v>
      </c>
      <c r="M110" s="21">
        <v>231253</v>
      </c>
      <c r="N110" s="21">
        <f>M110/M$51</f>
        <v>1.1992832916722849</v>
      </c>
      <c r="O110" s="21">
        <v>5.25</v>
      </c>
      <c r="R110" s="40">
        <f>I111+K111</f>
        <v>8609</v>
      </c>
      <c r="S110" s="40">
        <f>D111+G111</f>
        <v>3848.3999999999996</v>
      </c>
      <c r="T110" s="40">
        <f t="shared" si="65"/>
        <v>12457.4</v>
      </c>
      <c r="U110" s="21">
        <f t="shared" si="66"/>
        <v>0.69107518422784853</v>
      </c>
      <c r="V110" s="21">
        <f t="shared" si="67"/>
        <v>0.30892481577215147</v>
      </c>
      <c r="W110" s="87">
        <f t="shared" si="87"/>
        <v>0.44702055987919614</v>
      </c>
      <c r="Y110" s="21">
        <f>K111/R110</f>
        <v>0.25372284818213497</v>
      </c>
      <c r="Z110" s="21">
        <f t="shared" si="68"/>
        <v>0.74627715181786503</v>
      </c>
      <c r="AA110" s="21">
        <f t="shared" si="63"/>
        <v>0.25404117021302758</v>
      </c>
      <c r="AB110" s="21">
        <f t="shared" si="63"/>
        <v>0.74595882978697237</v>
      </c>
      <c r="AD110" s="42">
        <f>100*(((L111)-(L110))/L110)</f>
        <v>0.13611924045462118</v>
      </c>
      <c r="AE110" s="42">
        <f>100*((J111-J110)/J110)</f>
        <v>0.42923607984391005</v>
      </c>
      <c r="AG110" s="21">
        <f t="shared" si="69"/>
        <v>0.354772334956311</v>
      </c>
      <c r="AH110" s="21">
        <f t="shared" si="118"/>
        <v>7933.0143963945729</v>
      </c>
      <c r="AI110" s="42">
        <f t="shared" si="71"/>
        <v>1.0852116950541084</v>
      </c>
      <c r="AJ110" s="43">
        <f t="shared" si="88"/>
        <v>0.73317182918161561</v>
      </c>
      <c r="AK110" s="43">
        <f t="shared" si="72"/>
        <v>11479.234933400599</v>
      </c>
      <c r="AL110" s="60"/>
      <c r="AN110" s="21">
        <f>D111/S110</f>
        <v>0.69072861448913836</v>
      </c>
      <c r="AO110" s="21">
        <f t="shared" si="73"/>
        <v>0.30927138551086164</v>
      </c>
      <c r="AP110" s="21">
        <f t="shared" si="62"/>
        <v>0.69175250471397387</v>
      </c>
      <c r="AQ110" s="21">
        <f t="shared" si="62"/>
        <v>0.30824749528602613</v>
      </c>
      <c r="AS110" s="43">
        <f>100*(((E111)-(E110))/E110)</f>
        <v>-0.62063035106740605</v>
      </c>
      <c r="AT110" s="43">
        <f>100*(((H111)-(H110))/H110)</f>
        <v>1.1112010141057782</v>
      </c>
      <c r="AV110" s="21">
        <f t="shared" si="74"/>
        <v>-8.6797670494992762E-2</v>
      </c>
      <c r="AW110" s="21">
        <f t="shared" si="117"/>
        <v>3710.7325154343835</v>
      </c>
      <c r="AX110" s="21">
        <f t="shared" si="76"/>
        <v>1.0370998135793952</v>
      </c>
      <c r="AY110" s="21">
        <f t="shared" si="89"/>
        <v>-0.1311992989458069</v>
      </c>
      <c r="AZ110" s="21">
        <f t="shared" si="77"/>
        <v>0.95566590215164016</v>
      </c>
      <c r="BB110" s="21">
        <f>LN(B111/AI110)</f>
        <v>4.4846334888249917</v>
      </c>
      <c r="BD110" s="21">
        <f>100*LN(F111/N111)</f>
        <v>451.56395429362436</v>
      </c>
      <c r="BE110" s="21">
        <f t="shared" si="78"/>
        <v>4.5156395429362437</v>
      </c>
      <c r="BF110" s="21">
        <f>(S110/AI110)/M111</f>
        <v>1.5288201040731622E-2</v>
      </c>
      <c r="BG110" s="21">
        <f>(C111/AI110)/M111</f>
        <v>5.7879768917770386E-2</v>
      </c>
      <c r="BH110" s="40">
        <f t="shared" si="79"/>
        <v>3848.3999999999996</v>
      </c>
      <c r="BI110" s="40">
        <f>C111</f>
        <v>14569.7</v>
      </c>
      <c r="BK110" s="21">
        <f>LN(AH110/M111)</f>
        <v>-3.3755232317287773</v>
      </c>
      <c r="BL110" s="57">
        <f>LN(AH110/N111)</f>
        <v>8.7940202751095011</v>
      </c>
      <c r="BM110" s="21">
        <f>LN((S110/AI110)/M111)</f>
        <v>-4.1806739218996221</v>
      </c>
      <c r="BN110" s="21">
        <f>LN((C111/AI110)/M111)</f>
        <v>-2.8493873696634102</v>
      </c>
      <c r="BO110" s="44">
        <f>LN((C111/AI110)/N111)</f>
        <v>9.3201561371748696</v>
      </c>
      <c r="BP110" s="21">
        <f t="shared" si="64"/>
        <v>8.306011634346703</v>
      </c>
      <c r="BQ110" s="21">
        <f t="shared" si="80"/>
        <v>-4.5346901748040819E-2</v>
      </c>
      <c r="BR110" s="21">
        <f t="shared" si="81"/>
        <v>4.4846334888249917</v>
      </c>
      <c r="BS110" s="61">
        <f t="shared" si="82"/>
        <v>0.73317182918161561</v>
      </c>
      <c r="BT110" s="21">
        <f t="shared" si="83"/>
        <v>-0.1311992989458069</v>
      </c>
      <c r="BU110" s="21">
        <f>O111/4</f>
        <v>1.26833325</v>
      </c>
      <c r="BV110" s="21">
        <f t="shared" si="84"/>
        <v>1.2603572743322209</v>
      </c>
      <c r="BW110" s="21">
        <f>LN(AW110/M111)</f>
        <v>-4.1353270201515819</v>
      </c>
      <c r="BX110" s="21">
        <f>LN(AW110/N111)</f>
        <v>8.034216486686697</v>
      </c>
      <c r="BY110" s="21">
        <f>LN(AK110/M111)</f>
        <v>-3.006016575556187</v>
      </c>
      <c r="CA110" s="21">
        <f t="shared" si="90"/>
        <v>4.9747351040174692E-2</v>
      </c>
      <c r="CB110" s="21">
        <f t="shared" si="114"/>
        <v>-1.2556036409590909</v>
      </c>
      <c r="CC110" s="21">
        <f t="shared" si="114"/>
        <v>-2.0727989550461956E-2</v>
      </c>
      <c r="CD110" s="21">
        <f t="shared" si="85"/>
        <v>8.306011634346703</v>
      </c>
      <c r="CE110" s="21">
        <f t="shared" si="115"/>
        <v>-0.86437112812743222</v>
      </c>
      <c r="CF110" s="21">
        <f t="shared" si="115"/>
        <v>-0.41457090373873129</v>
      </c>
      <c r="CG110" s="61">
        <f t="shared" si="116"/>
        <v>0.73317182918161561</v>
      </c>
      <c r="CH110" s="61">
        <f t="shared" si="116"/>
        <v>-0.1311992989458069</v>
      </c>
      <c r="CI110" s="21">
        <f t="shared" si="86"/>
        <v>1.2603572743322209</v>
      </c>
      <c r="CM110" s="87">
        <f t="shared" si="119"/>
        <v>4.9747351040174692E-2</v>
      </c>
      <c r="CN110" s="87">
        <f t="shared" si="119"/>
        <v>-1.2556036409590909</v>
      </c>
      <c r="CO110" s="87">
        <f t="shared" si="119"/>
        <v>-2.0727989550461956E-2</v>
      </c>
      <c r="CP110" s="87">
        <f t="shared" si="119"/>
        <v>8.306011634346703</v>
      </c>
      <c r="CQ110" s="87">
        <f t="shared" si="93"/>
        <v>-0.86437112812743222</v>
      </c>
      <c r="CR110" s="87">
        <f t="shared" si="93"/>
        <v>-0.41457090373873129</v>
      </c>
      <c r="CS110" s="88">
        <f t="shared" si="120"/>
        <v>0.73317182918161561</v>
      </c>
      <c r="CT110" s="88">
        <f t="shared" si="120"/>
        <v>-0.1311992989458069</v>
      </c>
      <c r="CU110" s="87">
        <f t="shared" si="120"/>
        <v>1.2603572743322209</v>
      </c>
      <c r="CV110" s="87">
        <f t="shared" si="94"/>
        <v>-0.39123251283177396</v>
      </c>
      <c r="CW110" s="21">
        <v>0.47499999999999998</v>
      </c>
      <c r="CX110" s="7">
        <v>2.1960999999999999</v>
      </c>
      <c r="CY110" s="7"/>
      <c r="CZ110" s="110">
        <f t="shared" si="95"/>
        <v>-0.30911341703951645</v>
      </c>
      <c r="DA110" s="73">
        <f t="shared" si="96"/>
        <v>-1.4247524993125944</v>
      </c>
      <c r="DB110" s="88">
        <f t="shared" si="97"/>
        <v>-0.28584944237937276</v>
      </c>
      <c r="DC110" s="88">
        <f t="shared" si="98"/>
        <v>0.82926459947599707</v>
      </c>
      <c r="DD110" s="88">
        <f t="shared" si="99"/>
        <v>-0.3440978718642087</v>
      </c>
      <c r="DE110" s="88">
        <f t="shared" si="100"/>
        <v>-0.62992388255672915</v>
      </c>
      <c r="DF110" s="88">
        <f t="shared" si="101"/>
        <v>6.7650181293360423E-2</v>
      </c>
      <c r="DG110" s="88">
        <f t="shared" si="102"/>
        <v>-0.27644769057083829</v>
      </c>
      <c r="DH110" s="88">
        <f t="shared" si="103"/>
        <v>0.28381789263259238</v>
      </c>
      <c r="DI110" s="88">
        <f t="shared" si="104"/>
        <v>-1.0806546274485016</v>
      </c>
      <c r="DJ110" s="88">
        <f t="shared" si="105"/>
        <v>-0.10631578947368436</v>
      </c>
      <c r="DK110" s="89">
        <v>-0.56996691403240618</v>
      </c>
      <c r="DL110" s="87">
        <f t="shared" si="107"/>
        <v>-2.3527126312763285</v>
      </c>
      <c r="DM110" s="88">
        <f t="shared" si="106"/>
        <v>0.19641303258112774</v>
      </c>
      <c r="DN110" s="88">
        <f t="shared" si="108"/>
        <v>-8.1963787669720034</v>
      </c>
      <c r="DO110" s="88"/>
      <c r="DP110" s="88"/>
      <c r="DQ110" s="61">
        <v>712716.5</v>
      </c>
      <c r="DR110" s="21">
        <f>LN(DQ110/AI110/M111)</f>
        <v>1.0407523262313401</v>
      </c>
      <c r="DS110" s="61"/>
      <c r="DT110" s="61">
        <v>1800000000</v>
      </c>
      <c r="DU110" s="40">
        <v>1800000000</v>
      </c>
      <c r="DV110" s="20">
        <f>LN(DT110/AI110/M111)</f>
        <v>8.8749658234617979</v>
      </c>
      <c r="DW110" s="44">
        <f t="shared" si="109"/>
        <v>-4.3165512628279501</v>
      </c>
      <c r="DX110" s="61"/>
      <c r="DY110" s="40"/>
      <c r="DZ110" s="44"/>
      <c r="EA110" s="61">
        <v>2812097</v>
      </c>
      <c r="EB110" s="87">
        <f t="shared" si="110"/>
        <v>0.16893498516252914</v>
      </c>
      <c r="EF110" s="28">
        <v>16646031</v>
      </c>
      <c r="EG110" s="98">
        <v>16913.932000000001</v>
      </c>
      <c r="EH110" s="74">
        <f t="shared" si="111"/>
        <v>16913932</v>
      </c>
      <c r="EI110" s="28">
        <v>-719284</v>
      </c>
      <c r="EJ110" s="68">
        <f t="shared" si="112"/>
        <v>-4.3210540698860885E-2</v>
      </c>
      <c r="EK110" s="21">
        <f t="shared" si="113"/>
        <v>-2.3527126312763285</v>
      </c>
      <c r="EN110" s="100"/>
      <c r="EO110" s="87"/>
      <c r="EP110" s="99"/>
      <c r="EQ110" s="87"/>
      <c r="ER110" s="87"/>
      <c r="ES110" s="87"/>
      <c r="ET110" s="87"/>
      <c r="EU110" s="87"/>
      <c r="EV110" s="87"/>
      <c r="EW110" s="87"/>
      <c r="EX110" s="87"/>
      <c r="EY110" s="87"/>
      <c r="EZ110" s="101"/>
      <c r="FA110" s="87"/>
      <c r="FB110" s="87"/>
    </row>
    <row r="111" spans="1:158" x14ac:dyDescent="0.35">
      <c r="A111" s="22">
        <v>39264</v>
      </c>
      <c r="B111" s="43">
        <v>96.197999999999993</v>
      </c>
      <c r="C111" s="40">
        <v>14569.7</v>
      </c>
      <c r="D111" s="40">
        <v>2658.2</v>
      </c>
      <c r="E111" s="40">
        <v>2658.1</v>
      </c>
      <c r="F111" s="43">
        <v>109.992</v>
      </c>
      <c r="G111" s="40">
        <v>1190.2</v>
      </c>
      <c r="H111" s="40">
        <v>1150.5374099999999</v>
      </c>
      <c r="I111" s="40">
        <v>6424.7</v>
      </c>
      <c r="J111" s="40">
        <v>6672.8635199999999</v>
      </c>
      <c r="K111" s="40">
        <v>2184.3000000000002</v>
      </c>
      <c r="L111" s="40">
        <v>2240.0542499999997</v>
      </c>
      <c r="M111" s="21">
        <v>231958</v>
      </c>
      <c r="N111" s="21">
        <f>M111/M$51</f>
        <v>1.2029394376277058</v>
      </c>
      <c r="O111" s="21">
        <v>5.0733329999999999</v>
      </c>
      <c r="R111" s="40">
        <f>I112+K112</f>
        <v>8720</v>
      </c>
      <c r="S111" s="40">
        <f>D112+G112</f>
        <v>3800.7</v>
      </c>
      <c r="T111" s="40">
        <f t="shared" si="65"/>
        <v>12520.7</v>
      </c>
      <c r="U111" s="21">
        <f t="shared" si="66"/>
        <v>0.69644668429081436</v>
      </c>
      <c r="V111" s="21">
        <f t="shared" si="67"/>
        <v>0.30355331570918553</v>
      </c>
      <c r="W111" s="87">
        <f t="shared" si="87"/>
        <v>0.43586009174311924</v>
      </c>
      <c r="Y111" s="21">
        <f>K112/R111</f>
        <v>0.25557339449541283</v>
      </c>
      <c r="Z111" s="21">
        <f t="shared" si="68"/>
        <v>0.74442660550458717</v>
      </c>
      <c r="AA111" s="21">
        <f t="shared" si="63"/>
        <v>0.2546481213387739</v>
      </c>
      <c r="AB111" s="21">
        <f t="shared" si="63"/>
        <v>0.7453518786612261</v>
      </c>
      <c r="AD111" s="42">
        <f>100*(((L112)-(L111))/L111)</f>
        <v>-7.8647648823668689E-2</v>
      </c>
      <c r="AE111" s="42">
        <f>100*((J112-J111)/J111)</f>
        <v>0.15242991212865364</v>
      </c>
      <c r="AG111" s="21">
        <f t="shared" si="69"/>
        <v>9.3586445348598737E-2</v>
      </c>
      <c r="AH111" s="21">
        <f t="shared" si="118"/>
        <v>7940.4386225771514</v>
      </c>
      <c r="AI111" s="42">
        <f t="shared" si="71"/>
        <v>1.0981761102222127</v>
      </c>
      <c r="AJ111" s="43">
        <f t="shared" si="88"/>
        <v>1.1875643439690915</v>
      </c>
      <c r="AK111" s="43">
        <f t="shared" si="72"/>
        <v>11401.358929094236</v>
      </c>
      <c r="AL111" s="60"/>
      <c r="AN111" s="21">
        <f>D112/S111</f>
        <v>0.68687347067645432</v>
      </c>
      <c r="AO111" s="21">
        <f t="shared" si="73"/>
        <v>0.31312652932354568</v>
      </c>
      <c r="AP111" s="21">
        <f t="shared" si="62"/>
        <v>0.6888010425827964</v>
      </c>
      <c r="AQ111" s="21">
        <f t="shared" si="62"/>
        <v>0.31119895741720366</v>
      </c>
      <c r="AS111" s="43">
        <f>100*(((E112)-(E111))/E111)</f>
        <v>-1.9901433354651852</v>
      </c>
      <c r="AT111" s="43">
        <f>100*(((H112)-(H111))/H111)</f>
        <v>0.39656076893666814</v>
      </c>
      <c r="AV111" s="21">
        <f t="shared" si="74"/>
        <v>-1.2474035065119677</v>
      </c>
      <c r="AW111" s="21">
        <f t="shared" si="117"/>
        <v>3664.4447079195752</v>
      </c>
      <c r="AX111" s="21">
        <f t="shared" si="76"/>
        <v>1.0371830667238477</v>
      </c>
      <c r="AY111" s="21">
        <f t="shared" si="89"/>
        <v>8.0271736596596033E-3</v>
      </c>
      <c r="AZ111" s="21">
        <f t="shared" si="77"/>
        <v>0.94445968826801086</v>
      </c>
      <c r="BB111" s="21">
        <f>LN(B112/AI111)</f>
        <v>4.4836034116442329</v>
      </c>
      <c r="BD111" s="21">
        <f>100*LN(F112/N112)</f>
        <v>450.99965019491179</v>
      </c>
      <c r="BE111" s="21">
        <f t="shared" si="78"/>
        <v>4.5099965019491179</v>
      </c>
      <c r="BF111" s="21">
        <f>(S111/AI111)/M112</f>
        <v>1.4871926203798999E-2</v>
      </c>
      <c r="BG111" s="21">
        <f>(C112/AI111)/M112</f>
        <v>5.7462756302957205E-2</v>
      </c>
      <c r="BH111" s="40">
        <f t="shared" si="79"/>
        <v>3800.7</v>
      </c>
      <c r="BI111" s="40">
        <f>C112</f>
        <v>14685.3</v>
      </c>
      <c r="BK111" s="21">
        <f>LN(AH111/M112)</f>
        <v>-3.3778460130382975</v>
      </c>
      <c r="BL111" s="57">
        <f>LN(AH111/N112)</f>
        <v>8.7916974937999814</v>
      </c>
      <c r="BM111" s="21">
        <f>LN((S111/AI111)/M112)</f>
        <v>-4.208279990665206</v>
      </c>
      <c r="BN111" s="21">
        <f>LN((C112/AI111)/M112)</f>
        <v>-2.856618257508079</v>
      </c>
      <c r="BO111" s="44">
        <f>LN((C112/AI111)/N112)</f>
        <v>9.3129252493302008</v>
      </c>
      <c r="BP111" s="21">
        <f t="shared" si="64"/>
        <v>7.7417075356341343</v>
      </c>
      <c r="BQ111" s="21">
        <f t="shared" si="80"/>
        <v>-5.7142273451135074E-2</v>
      </c>
      <c r="BR111" s="21">
        <f t="shared" si="81"/>
        <v>4.4836034116442329</v>
      </c>
      <c r="BS111" s="61">
        <f t="shared" si="82"/>
        <v>1.1875643439690915</v>
      </c>
      <c r="BT111" s="21">
        <f t="shared" si="83"/>
        <v>8.0271736596596033E-3</v>
      </c>
      <c r="BU111" s="21">
        <f>O112/4</f>
        <v>1.1241667500000001</v>
      </c>
      <c r="BV111" s="21">
        <f t="shared" si="84"/>
        <v>1.1178949554392064</v>
      </c>
      <c r="BW111" s="21">
        <f>LN(AW111/M112)</f>
        <v>-4.1511377172140707</v>
      </c>
      <c r="BX111" s="21">
        <f>LN(AW111/N112)</f>
        <v>8.0184057896242091</v>
      </c>
      <c r="BY111" s="21">
        <f>LN(AK111/M112)</f>
        <v>-3.0160819763070386</v>
      </c>
      <c r="CA111" s="21">
        <f t="shared" si="90"/>
        <v>-0.23227813095201277</v>
      </c>
      <c r="CB111" s="21">
        <f t="shared" si="114"/>
        <v>-2.7606068765583913</v>
      </c>
      <c r="CC111" s="21">
        <f t="shared" si="114"/>
        <v>-0.7230887844668743</v>
      </c>
      <c r="CD111" s="21">
        <f t="shared" si="85"/>
        <v>7.7417075356341343</v>
      </c>
      <c r="CE111" s="21">
        <f t="shared" si="115"/>
        <v>-1.1795371703094255</v>
      </c>
      <c r="CF111" s="21">
        <f t="shared" si="115"/>
        <v>-0.10300771807587594</v>
      </c>
      <c r="CG111" s="61">
        <f t="shared" si="116"/>
        <v>1.1875643439690915</v>
      </c>
      <c r="CH111" s="61">
        <f t="shared" si="116"/>
        <v>8.0271736596596033E-3</v>
      </c>
      <c r="CI111" s="21">
        <f t="shared" si="86"/>
        <v>1.1178949554392064</v>
      </c>
      <c r="CM111" s="87">
        <f t="shared" si="119"/>
        <v>-0.23227813095201277</v>
      </c>
      <c r="CN111" s="87">
        <f t="shared" si="119"/>
        <v>-2.7606068765583913</v>
      </c>
      <c r="CO111" s="87">
        <f t="shared" si="119"/>
        <v>-0.7230887844668743</v>
      </c>
      <c r="CP111" s="87">
        <f t="shared" si="119"/>
        <v>7.7417075356341343</v>
      </c>
      <c r="CQ111" s="87">
        <f t="shared" si="93"/>
        <v>-1.1795371703094255</v>
      </c>
      <c r="CR111" s="87">
        <f t="shared" si="93"/>
        <v>-0.10300771807587594</v>
      </c>
      <c r="CS111" s="88">
        <f t="shared" si="120"/>
        <v>1.1875643439690915</v>
      </c>
      <c r="CT111" s="88">
        <f t="shared" si="120"/>
        <v>8.0271736596596033E-3</v>
      </c>
      <c r="CU111" s="87">
        <f t="shared" si="120"/>
        <v>1.1178949554392064</v>
      </c>
      <c r="CV111" s="87">
        <f t="shared" si="94"/>
        <v>-1.5810697062488721</v>
      </c>
      <c r="CW111" s="21">
        <v>0.5625</v>
      </c>
      <c r="CX111" s="7">
        <v>2.5693999999999999</v>
      </c>
      <c r="CY111" s="7"/>
      <c r="CZ111" s="110">
        <f t="shared" si="95"/>
        <v>-0.59113889903170391</v>
      </c>
      <c r="DA111" s="73">
        <f t="shared" si="96"/>
        <v>-2.929755734911895</v>
      </c>
      <c r="DB111" s="88">
        <f t="shared" si="97"/>
        <v>-0.98821023729578505</v>
      </c>
      <c r="DC111" s="88">
        <f t="shared" si="98"/>
        <v>0.26496050076342836</v>
      </c>
      <c r="DD111" s="88">
        <f t="shared" si="99"/>
        <v>-0.65926391404620199</v>
      </c>
      <c r="DE111" s="88">
        <f t="shared" si="100"/>
        <v>-0.31836069689387381</v>
      </c>
      <c r="DF111" s="88">
        <f t="shared" si="101"/>
        <v>0.52204269608083631</v>
      </c>
      <c r="DG111" s="88">
        <f t="shared" si="102"/>
        <v>-0.13722121796537176</v>
      </c>
      <c r="DH111" s="88">
        <f t="shared" si="103"/>
        <v>0.14135557373957786</v>
      </c>
      <c r="DI111" s="88">
        <f t="shared" si="104"/>
        <v>-2.2704918208655998</v>
      </c>
      <c r="DJ111" s="88">
        <f t="shared" si="105"/>
        <v>-1.8815789473684341E-2</v>
      </c>
      <c r="DK111" s="89">
        <v>0.5433605256856926</v>
      </c>
      <c r="DL111" s="87">
        <f t="shared" si="107"/>
        <v>-3.867865068546589</v>
      </c>
      <c r="DM111" s="88">
        <f t="shared" si="106"/>
        <v>0.56971303258112771</v>
      </c>
      <c r="DN111" s="88">
        <f t="shared" si="108"/>
        <v>-23.625368338998634</v>
      </c>
      <c r="DO111" s="88"/>
      <c r="DP111" s="88"/>
      <c r="DQ111" s="61">
        <v>759873.2</v>
      </c>
      <c r="DR111" s="21">
        <f>LN(DQ111/AI111/M112)</f>
        <v>1.0896863262962351</v>
      </c>
      <c r="DS111" s="61"/>
      <c r="DT111" s="61">
        <v>1500000000</v>
      </c>
      <c r="DU111" s="40">
        <v>1510000000</v>
      </c>
      <c r="DV111" s="20">
        <f>LN(DT111/AI111/M112)</f>
        <v>8.6775104151132521</v>
      </c>
      <c r="DW111" s="44">
        <f t="shared" si="109"/>
        <v>-19.74554083485458</v>
      </c>
      <c r="DX111" s="61"/>
      <c r="DY111" s="40"/>
      <c r="DZ111" s="44"/>
      <c r="EA111" s="61">
        <v>2824103</v>
      </c>
      <c r="EB111" s="87">
        <f t="shared" si="110"/>
        <v>0.16696904067014104</v>
      </c>
      <c r="EF111" s="28">
        <v>16913932</v>
      </c>
      <c r="EG111" s="98">
        <v>16299.269</v>
      </c>
      <c r="EH111" s="74">
        <f t="shared" si="111"/>
        <v>16299269</v>
      </c>
      <c r="EI111" s="28">
        <v>-987132</v>
      </c>
      <c r="EJ111" s="68">
        <f t="shared" si="112"/>
        <v>-5.8362065071563489E-2</v>
      </c>
      <c r="EK111" s="21">
        <f t="shared" si="113"/>
        <v>-3.867865068546589</v>
      </c>
      <c r="EN111" s="100"/>
      <c r="EO111" s="87"/>
      <c r="EP111" s="99"/>
      <c r="EQ111" s="87"/>
      <c r="ER111" s="87"/>
      <c r="ES111" s="87"/>
      <c r="ET111" s="87"/>
      <c r="EU111" s="87"/>
      <c r="EV111" s="87"/>
      <c r="EW111" s="87"/>
      <c r="EX111" s="87"/>
      <c r="EY111" s="87"/>
      <c r="EZ111" s="101"/>
      <c r="FA111" s="87"/>
      <c r="FB111" s="87"/>
    </row>
    <row r="112" spans="1:158" x14ac:dyDescent="0.35">
      <c r="A112" s="22">
        <v>39356</v>
      </c>
      <c r="B112" s="43">
        <v>97.247</v>
      </c>
      <c r="C112" s="40">
        <v>14685.3</v>
      </c>
      <c r="D112" s="40">
        <v>2610.6</v>
      </c>
      <c r="E112" s="40">
        <v>2605.1999999999998</v>
      </c>
      <c r="F112" s="43">
        <v>109.73</v>
      </c>
      <c r="G112" s="40">
        <v>1190.0999999999999</v>
      </c>
      <c r="H112" s="40">
        <v>1155.0999899999999</v>
      </c>
      <c r="I112" s="40">
        <v>6491.4</v>
      </c>
      <c r="J112" s="40">
        <v>6683.0349600000009</v>
      </c>
      <c r="K112" s="40">
        <v>2228.6</v>
      </c>
      <c r="L112" s="40">
        <v>2238.2925</v>
      </c>
      <c r="M112" s="21">
        <v>232715</v>
      </c>
      <c r="N112" s="21">
        <f>M112/M$51</f>
        <v>1.2068652567599805</v>
      </c>
      <c r="O112" s="21">
        <v>4.4966670000000004</v>
      </c>
      <c r="R112" s="40">
        <f>I113+K113</f>
        <v>8822</v>
      </c>
      <c r="S112" s="40">
        <f>D113+G113</f>
        <v>3679.3</v>
      </c>
      <c r="T112" s="40">
        <f t="shared" si="65"/>
        <v>12501.3</v>
      </c>
      <c r="U112" s="21">
        <f t="shared" si="66"/>
        <v>0.70568660859270638</v>
      </c>
      <c r="V112" s="21">
        <f t="shared" si="67"/>
        <v>0.29431339140729368</v>
      </c>
      <c r="W112" s="87">
        <f t="shared" si="87"/>
        <v>0.41705962366810251</v>
      </c>
      <c r="Y112" s="21">
        <f>K113/R112</f>
        <v>0.25548628428927683</v>
      </c>
      <c r="Z112" s="21">
        <f t="shared" si="68"/>
        <v>0.74451371571072311</v>
      </c>
      <c r="AA112" s="21">
        <f t="shared" si="63"/>
        <v>0.25552983939234486</v>
      </c>
      <c r="AB112" s="21">
        <f t="shared" si="63"/>
        <v>0.74447016060765514</v>
      </c>
      <c r="AD112" s="42">
        <f>100*(((L113)-(L112))/L112)</f>
        <v>-0.548051695656391</v>
      </c>
      <c r="AE112" s="42">
        <f>100*((J113-J112)/J112)</f>
        <v>0.40287683905814797</v>
      </c>
      <c r="AG112" s="21">
        <f t="shared" si="69"/>
        <v>0.159886223308944</v>
      </c>
      <c r="AH112" s="21">
        <f t="shared" si="118"/>
        <v>7953.134290004954</v>
      </c>
      <c r="AI112" s="42">
        <f t="shared" si="71"/>
        <v>1.1092482131336556</v>
      </c>
      <c r="AJ112" s="43">
        <f t="shared" si="88"/>
        <v>1.0031778348199434</v>
      </c>
      <c r="AK112" s="43">
        <f t="shared" si="72"/>
        <v>11270.065483976301</v>
      </c>
      <c r="AL112" s="60"/>
      <c r="AN112" s="21">
        <f>D113/S112</f>
        <v>0.68681542684749808</v>
      </c>
      <c r="AO112" s="21">
        <f t="shared" si="73"/>
        <v>0.31318457315250192</v>
      </c>
      <c r="AP112" s="21">
        <f t="shared" si="62"/>
        <v>0.68684444876197626</v>
      </c>
      <c r="AQ112" s="21">
        <f t="shared" si="62"/>
        <v>0.3131555512380238</v>
      </c>
      <c r="AS112" s="43">
        <f>100*(((E113)-(E112))/E112)</f>
        <v>-3.366344234607701</v>
      </c>
      <c r="AT112" s="43">
        <f>100*(((H113)-(H112))/H112)</f>
        <v>-2.8535243948880877</v>
      </c>
      <c r="AV112" s="21">
        <f t="shared" si="74"/>
        <v>-3.205751855014511</v>
      </c>
      <c r="AW112" s="21">
        <f t="shared" si="117"/>
        <v>3546.9717037194623</v>
      </c>
      <c r="AX112" s="21">
        <f t="shared" si="76"/>
        <v>1.0373074011675296</v>
      </c>
      <c r="AY112" s="21">
        <f t="shared" si="89"/>
        <v>1.1986986274960948E-2</v>
      </c>
      <c r="AZ112" s="21">
        <f t="shared" si="77"/>
        <v>0.93514453202237635</v>
      </c>
      <c r="BB112" s="21">
        <f>LN(B113/AI112)</f>
        <v>4.4833542643942943</v>
      </c>
      <c r="BD112" s="21">
        <f>100*LN(F113/N113)</f>
        <v>450.74649356100264</v>
      </c>
      <c r="BE112" s="21">
        <f t="shared" si="78"/>
        <v>4.5074649356100265</v>
      </c>
      <c r="BF112" s="21">
        <f>(S112/AI112)/M113</f>
        <v>1.4259256431076742E-2</v>
      </c>
      <c r="BG112" s="21">
        <f>(C113/AI112)/M113</f>
        <v>5.68478996096013E-2</v>
      </c>
      <c r="BH112" s="40">
        <f t="shared" si="79"/>
        <v>3679.3</v>
      </c>
      <c r="BI112" s="40">
        <f>C113</f>
        <v>14668.4</v>
      </c>
      <c r="BK112" s="21">
        <f>LN(AH112/M113)</f>
        <v>-3.3758229240519388</v>
      </c>
      <c r="BL112" s="57">
        <f>LN(AH112/N113)</f>
        <v>8.7937205827863405</v>
      </c>
      <c r="BM112" s="21">
        <f>LN((S112/AI112)/M113)</f>
        <v>-4.2503490090387741</v>
      </c>
      <c r="BN112" s="21">
        <f>LN((C113/AI112)/M113)</f>
        <v>-2.8673760056492745</v>
      </c>
      <c r="BO112" s="44">
        <f>LN((C113/AI112)/N113)</f>
        <v>9.3021675011890039</v>
      </c>
      <c r="BP112" s="21">
        <f t="shared" si="64"/>
        <v>7.4885509017249774</v>
      </c>
      <c r="BQ112" s="21">
        <f t="shared" si="80"/>
        <v>-6.7054181936584967E-2</v>
      </c>
      <c r="BR112" s="21">
        <f t="shared" si="81"/>
        <v>4.4833542643942943</v>
      </c>
      <c r="BS112" s="61">
        <f t="shared" si="82"/>
        <v>1.0031778348199434</v>
      </c>
      <c r="BT112" s="21">
        <f t="shared" si="83"/>
        <v>1.1986986274960948E-2</v>
      </c>
      <c r="BU112" s="21">
        <f>O113/4</f>
        <v>0.79416675000000003</v>
      </c>
      <c r="BV112" s="21">
        <f t="shared" si="84"/>
        <v>0.79102984310193536</v>
      </c>
      <c r="BW112" s="21">
        <f>LN(AW112/M113)</f>
        <v>-4.1832948271021895</v>
      </c>
      <c r="BX112" s="21">
        <f>LN(AW112/N113)</f>
        <v>7.9862486797360903</v>
      </c>
      <c r="BY112" s="21">
        <f>LN(AK112/M113)</f>
        <v>-3.0272388868340565</v>
      </c>
      <c r="CA112" s="21">
        <f t="shared" si="90"/>
        <v>0.20230889863586121</v>
      </c>
      <c r="CB112" s="21">
        <f t="shared" si="114"/>
        <v>-4.2069018373568134</v>
      </c>
      <c r="CC112" s="21">
        <f t="shared" si="114"/>
        <v>-1.0757748141195567</v>
      </c>
      <c r="CD112" s="21">
        <f t="shared" si="85"/>
        <v>7.4885509017249774</v>
      </c>
      <c r="CE112" s="21">
        <f t="shared" si="115"/>
        <v>-0.99119084854498929</v>
      </c>
      <c r="CF112" s="21">
        <f t="shared" si="115"/>
        <v>-2.4914724993863047E-2</v>
      </c>
      <c r="CG112" s="61">
        <f t="shared" si="116"/>
        <v>1.0031778348199434</v>
      </c>
      <c r="CH112" s="61">
        <f t="shared" si="116"/>
        <v>1.1986986274960948E-2</v>
      </c>
      <c r="CI112" s="21">
        <f t="shared" si="86"/>
        <v>0.79102984310193536</v>
      </c>
      <c r="CM112" s="87">
        <f t="shared" si="119"/>
        <v>0.20230889863586121</v>
      </c>
      <c r="CN112" s="87">
        <f t="shared" si="119"/>
        <v>-4.2069018373568134</v>
      </c>
      <c r="CO112" s="87">
        <f t="shared" si="119"/>
        <v>-1.0757748141195567</v>
      </c>
      <c r="CP112" s="87">
        <f t="shared" si="119"/>
        <v>7.4885509017249774</v>
      </c>
      <c r="CQ112" s="87">
        <f t="shared" ref="CQ112:CR135" si="121">100*(BQ112-BQ111)</f>
        <v>-0.99119084854498929</v>
      </c>
      <c r="CR112" s="87">
        <f t="shared" si="121"/>
        <v>-2.4914724993863047E-2</v>
      </c>
      <c r="CS112" s="88">
        <f t="shared" si="120"/>
        <v>1.0031778348199434</v>
      </c>
      <c r="CT112" s="88">
        <f t="shared" si="120"/>
        <v>1.1986986274960948E-2</v>
      </c>
      <c r="CU112" s="87">
        <f t="shared" si="120"/>
        <v>0.79102984310193536</v>
      </c>
      <c r="CV112" s="87">
        <f t="shared" si="94"/>
        <v>-3.2157109888118818</v>
      </c>
      <c r="CW112" s="21">
        <v>0.77249999999999996</v>
      </c>
      <c r="CX112" s="7">
        <v>3.4755666666699998</v>
      </c>
      <c r="CY112" s="7"/>
      <c r="CZ112" s="110">
        <f t="shared" si="95"/>
        <v>-0.15655186944382993</v>
      </c>
      <c r="DA112" s="73">
        <f t="shared" si="96"/>
        <v>-4.3760506957103171</v>
      </c>
      <c r="DB112" s="88">
        <f t="shared" si="97"/>
        <v>-1.3408962669484674</v>
      </c>
      <c r="DC112" s="88">
        <f t="shared" si="98"/>
        <v>1.1803866854271483E-2</v>
      </c>
      <c r="DD112" s="88">
        <f t="shared" si="99"/>
        <v>-0.47091759228176577</v>
      </c>
      <c r="DE112" s="88">
        <f t="shared" si="100"/>
        <v>-0.24026770381186094</v>
      </c>
      <c r="DF112" s="88">
        <f t="shared" si="101"/>
        <v>0.3376561869316882</v>
      </c>
      <c r="DG112" s="88">
        <f t="shared" si="102"/>
        <v>-0.13326140535007042</v>
      </c>
      <c r="DH112" s="88">
        <f t="shared" si="103"/>
        <v>-0.18550953859769315</v>
      </c>
      <c r="DI112" s="88">
        <f t="shared" si="104"/>
        <v>-3.9051331034286094</v>
      </c>
      <c r="DJ112" s="88">
        <f t="shared" si="105"/>
        <v>0.19118421052631562</v>
      </c>
      <c r="DK112" s="89">
        <v>-5.5102308785626413</v>
      </c>
      <c r="DL112" s="87">
        <f t="shared" si="107"/>
        <v>-0.31450940580540976</v>
      </c>
      <c r="DM112" s="88">
        <f t="shared" si="106"/>
        <v>1.4758796992511276</v>
      </c>
      <c r="DN112" s="88">
        <f t="shared" si="108"/>
        <v>-19.150539345761466</v>
      </c>
      <c r="DO112" s="88"/>
      <c r="DP112" s="88"/>
      <c r="DQ112" s="61">
        <v>804433.3</v>
      </c>
      <c r="DR112" s="21">
        <f>LN(DQ112/AI112/M113)</f>
        <v>1.1370665286217336</v>
      </c>
      <c r="DS112" s="61"/>
      <c r="DT112" s="61">
        <v>1300000000</v>
      </c>
      <c r="DU112" s="40">
        <v>1300000000</v>
      </c>
      <c r="DV112" s="20">
        <f>LN(DT112/AI112/M113)</f>
        <v>8.5248032966970779</v>
      </c>
      <c r="DW112" s="44">
        <f t="shared" si="109"/>
        <v>-15.270711841617413</v>
      </c>
      <c r="DX112" s="61"/>
      <c r="DY112" s="40"/>
      <c r="DZ112" s="44"/>
      <c r="EA112" s="61">
        <v>2857785</v>
      </c>
      <c r="EB112" s="87">
        <f t="shared" si="110"/>
        <v>0.17533209618173673</v>
      </c>
      <c r="EF112" s="28">
        <v>16299269</v>
      </c>
      <c r="EG112" s="98">
        <v>14903.311</v>
      </c>
      <c r="EH112" s="74">
        <f t="shared" si="111"/>
        <v>14903311</v>
      </c>
      <c r="EI112" s="28">
        <v>-372088</v>
      </c>
      <c r="EJ112" s="68">
        <f t="shared" si="112"/>
        <v>-2.2828508444151699E-2</v>
      </c>
      <c r="EK112" s="21">
        <f t="shared" si="113"/>
        <v>-0.31450940580540976</v>
      </c>
      <c r="EN112" s="100"/>
      <c r="EO112" s="87"/>
      <c r="EP112" s="99"/>
      <c r="EQ112" s="87"/>
      <c r="ER112" s="87"/>
      <c r="ES112" s="87"/>
      <c r="ET112" s="87"/>
      <c r="EU112" s="87"/>
      <c r="EV112" s="87"/>
      <c r="EW112" s="87"/>
      <c r="EX112" s="87"/>
      <c r="EY112" s="87"/>
      <c r="EZ112" s="101"/>
      <c r="FA112" s="87"/>
      <c r="FB112" s="87"/>
    </row>
    <row r="113" spans="1:158" x14ac:dyDescent="0.35">
      <c r="A113" s="22">
        <v>39448</v>
      </c>
      <c r="B113" s="43">
        <v>98.203000000000003</v>
      </c>
      <c r="C113" s="40">
        <v>14668.4</v>
      </c>
      <c r="D113" s="40">
        <v>2527</v>
      </c>
      <c r="E113" s="40">
        <v>2517.5</v>
      </c>
      <c r="F113" s="43">
        <v>109.40600000000001</v>
      </c>
      <c r="G113" s="40">
        <v>1152.3</v>
      </c>
      <c r="H113" s="40">
        <v>1122.1389300000001</v>
      </c>
      <c r="I113" s="40">
        <v>6568.1</v>
      </c>
      <c r="J113" s="40">
        <v>6709.9593599999998</v>
      </c>
      <c r="K113" s="40">
        <v>2253.9</v>
      </c>
      <c r="L113" s="40">
        <v>2226.0255000000002</v>
      </c>
      <c r="M113" s="21">
        <v>232616</v>
      </c>
      <c r="N113" s="21">
        <f>M113/M$51</f>
        <v>1.206351840519432</v>
      </c>
      <c r="O113" s="21">
        <v>3.1766670000000001</v>
      </c>
      <c r="R113" s="40">
        <f>I114+K114</f>
        <v>8955.9</v>
      </c>
      <c r="S113" s="40">
        <f>D114+G114</f>
        <v>3633.1000000000004</v>
      </c>
      <c r="T113" s="40">
        <f t="shared" si="65"/>
        <v>12589</v>
      </c>
      <c r="U113" s="21">
        <f t="shared" si="66"/>
        <v>0.71140678370005561</v>
      </c>
      <c r="V113" s="21">
        <f t="shared" si="67"/>
        <v>0.28859321629994444</v>
      </c>
      <c r="W113" s="87">
        <f t="shared" si="87"/>
        <v>0.4056655389184784</v>
      </c>
      <c r="Y113" s="21">
        <f>K114/R113</f>
        <v>0.25892428454984984</v>
      </c>
      <c r="Z113" s="21">
        <f t="shared" si="68"/>
        <v>0.74107571545015016</v>
      </c>
      <c r="AA113" s="21">
        <f t="shared" si="63"/>
        <v>0.25720528441956336</v>
      </c>
      <c r="AB113" s="21">
        <f t="shared" si="63"/>
        <v>0.74279471558043664</v>
      </c>
      <c r="AD113" s="42">
        <f>100*(((L114)-(L113))/L113)</f>
        <v>0.70056475094286874</v>
      </c>
      <c r="AE113" s="42">
        <f>100*((J114-J113)/J113)</f>
        <v>7.4307454523849542E-2</v>
      </c>
      <c r="AG113" s="21">
        <f t="shared" si="69"/>
        <v>0.23538414056913018</v>
      </c>
      <c r="AH113" s="21">
        <f t="shared" si="118"/>
        <v>7971.8547068017915</v>
      </c>
      <c r="AI113" s="42">
        <f t="shared" si="71"/>
        <v>1.1234399433244306</v>
      </c>
      <c r="AJ113" s="43">
        <f t="shared" si="88"/>
        <v>1.2712855831893854</v>
      </c>
      <c r="AK113" s="43">
        <f t="shared" si="72"/>
        <v>11205.761442616347</v>
      </c>
      <c r="AL113" s="60"/>
      <c r="AN113" s="21">
        <f>D114/S113</f>
        <v>0.68627343040378741</v>
      </c>
      <c r="AO113" s="21">
        <f t="shared" si="73"/>
        <v>0.31372656959621259</v>
      </c>
      <c r="AP113" s="21">
        <f t="shared" si="62"/>
        <v>0.6865444286256428</v>
      </c>
      <c r="AQ113" s="21">
        <f t="shared" si="62"/>
        <v>0.31345557137435726</v>
      </c>
      <c r="AS113" s="43">
        <f>100*(((E114)-(E113))/E113)</f>
        <v>-1.783515392254224</v>
      </c>
      <c r="AT113" s="43">
        <f>100*(((H114)-(H113))/H113)</f>
        <v>-0.31087327128024222</v>
      </c>
      <c r="AV113" s="21">
        <f t="shared" si="74"/>
        <v>-1.3219075147943793</v>
      </c>
      <c r="AW113" s="21">
        <f t="shared" si="117"/>
        <v>3500.0840182203647</v>
      </c>
      <c r="AX113" s="21">
        <f t="shared" si="76"/>
        <v>1.0380036539372184</v>
      </c>
      <c r="AY113" s="21">
        <f t="shared" si="89"/>
        <v>6.7098644716276357E-2</v>
      </c>
      <c r="AZ113" s="21">
        <f t="shared" si="77"/>
        <v>0.92395117345178845</v>
      </c>
      <c r="BB113" s="21">
        <f>LN(B114/AI113)</f>
        <v>4.4713539638155799</v>
      </c>
      <c r="BD113" s="21">
        <f>100*LN(F114/N114)</f>
        <v>450.02109969850761</v>
      </c>
      <c r="BE113" s="21">
        <f t="shared" si="78"/>
        <v>4.5002109969850759</v>
      </c>
      <c r="BF113" s="21">
        <f>(S113/AI113)/M114</f>
        <v>1.3867643529595268E-2</v>
      </c>
      <c r="BG113" s="21">
        <f>(C114/AI113)/M114</f>
        <v>5.6541632105886065E-2</v>
      </c>
      <c r="BH113" s="40">
        <f t="shared" si="79"/>
        <v>3633.1000000000004</v>
      </c>
      <c r="BI113" s="40">
        <f>C114</f>
        <v>14813</v>
      </c>
      <c r="BK113" s="21">
        <f>LN(AH113/M114)</f>
        <v>-3.3759707013645786</v>
      </c>
      <c r="BL113" s="57">
        <f>LN(AH113/N114)</f>
        <v>8.7935728054737012</v>
      </c>
      <c r="BM113" s="21">
        <f>LN((S113/AI113)/M114)</f>
        <v>-4.2781969560184789</v>
      </c>
      <c r="BN113" s="21">
        <f>LN((C114/AI113)/M114)</f>
        <v>-2.8727780607398619</v>
      </c>
      <c r="BO113" s="44">
        <f>LN((C114/AI113)/N114)</f>
        <v>9.2967654460984175</v>
      </c>
      <c r="BP113" s="21">
        <f t="shared" si="64"/>
        <v>6.7631570392299523</v>
      </c>
      <c r="BQ113" s="21">
        <f t="shared" si="80"/>
        <v>-7.9096051321315988E-2</v>
      </c>
      <c r="BR113" s="21">
        <f t="shared" si="81"/>
        <v>4.4713539638155799</v>
      </c>
      <c r="BS113" s="61">
        <f t="shared" si="82"/>
        <v>1.2712855831893854</v>
      </c>
      <c r="BT113" s="21">
        <f t="shared" si="83"/>
        <v>6.7098644716276357E-2</v>
      </c>
      <c r="BU113" s="21">
        <f>O114/4</f>
        <v>0.52166674999999996</v>
      </c>
      <c r="BV113" s="21">
        <f t="shared" si="84"/>
        <v>0.520310782718999</v>
      </c>
      <c r="BW113" s="21">
        <f>LN(AW113/M114)</f>
        <v>-4.199100904697163</v>
      </c>
      <c r="BX113" s="21">
        <f>LN(AW113/N114)</f>
        <v>7.9704426021411159</v>
      </c>
      <c r="BY113" s="21">
        <f>LN(AK113/M114)</f>
        <v>-3.0354598175556551</v>
      </c>
      <c r="CA113" s="21">
        <f t="shared" si="90"/>
        <v>-1.477773126397075E-2</v>
      </c>
      <c r="CB113" s="21">
        <f t="shared" si="114"/>
        <v>-2.784794697970483</v>
      </c>
      <c r="CC113" s="21">
        <f t="shared" si="114"/>
        <v>-0.54020550905873321</v>
      </c>
      <c r="CD113" s="21">
        <f t="shared" si="85"/>
        <v>6.7631570392299523</v>
      </c>
      <c r="CE113" s="21">
        <f t="shared" si="115"/>
        <v>-1.2041869384731021</v>
      </c>
      <c r="CF113" s="21">
        <f t="shared" si="115"/>
        <v>-1.2000300578714374</v>
      </c>
      <c r="CG113" s="61">
        <f t="shared" si="116"/>
        <v>1.2712855831893854</v>
      </c>
      <c r="CH113" s="61">
        <f t="shared" si="116"/>
        <v>6.7098644716276357E-2</v>
      </c>
      <c r="CI113" s="21">
        <f t="shared" si="86"/>
        <v>0.520310782718999</v>
      </c>
      <c r="CM113" s="87">
        <f t="shared" si="119"/>
        <v>-1.477773126397075E-2</v>
      </c>
      <c r="CN113" s="87">
        <f t="shared" si="119"/>
        <v>-2.784794697970483</v>
      </c>
      <c r="CO113" s="87">
        <f t="shared" si="119"/>
        <v>-0.54020550905873321</v>
      </c>
      <c r="CP113" s="87">
        <f t="shared" si="119"/>
        <v>6.7631570392299523</v>
      </c>
      <c r="CQ113" s="87">
        <f t="shared" si="121"/>
        <v>-1.2041869384731021</v>
      </c>
      <c r="CR113" s="87">
        <f t="shared" si="121"/>
        <v>-1.2000300578714374</v>
      </c>
      <c r="CS113" s="88">
        <f t="shared" si="120"/>
        <v>1.2712855831893854</v>
      </c>
      <c r="CT113" s="88">
        <f t="shared" si="120"/>
        <v>6.7098644716276357E-2</v>
      </c>
      <c r="CU113" s="87">
        <f t="shared" si="120"/>
        <v>0.520310782718999</v>
      </c>
      <c r="CV113" s="87">
        <f t="shared" si="94"/>
        <v>-1.5806077594973544</v>
      </c>
      <c r="CW113" s="21">
        <v>0.77500000000000002</v>
      </c>
      <c r="CX113" s="7">
        <v>3.2143999999999999</v>
      </c>
      <c r="CY113" s="7"/>
      <c r="CZ113" s="110">
        <f t="shared" si="95"/>
        <v>-0.37363849934366189</v>
      </c>
      <c r="DA113" s="73">
        <f t="shared" si="96"/>
        <v>-2.9539435563239866</v>
      </c>
      <c r="DB113" s="88">
        <f t="shared" si="97"/>
        <v>-0.80532696188764397</v>
      </c>
      <c r="DC113" s="88">
        <f t="shared" si="98"/>
        <v>-0.71358999564075365</v>
      </c>
      <c r="DD113" s="88">
        <f t="shared" si="99"/>
        <v>-0.68391368220987858</v>
      </c>
      <c r="DE113" s="88">
        <f t="shared" si="100"/>
        <v>-1.4153830366894353</v>
      </c>
      <c r="DF113" s="88">
        <f t="shared" si="101"/>
        <v>0.60576393530113026</v>
      </c>
      <c r="DG113" s="88">
        <f t="shared" si="102"/>
        <v>-7.8149746908755008E-2</v>
      </c>
      <c r="DH113" s="88">
        <f t="shared" si="103"/>
        <v>-0.45622859898062951</v>
      </c>
      <c r="DI113" s="88">
        <f t="shared" si="104"/>
        <v>-2.2700298741140821</v>
      </c>
      <c r="DJ113" s="88">
        <f t="shared" si="105"/>
        <v>0.19368421052631568</v>
      </c>
      <c r="DK113" s="89">
        <v>0.16742687713163784</v>
      </c>
      <c r="DL113" s="87">
        <f t="shared" si="107"/>
        <v>0.73723245886693667</v>
      </c>
      <c r="DM113" s="88">
        <f t="shared" si="106"/>
        <v>1.2147130325811277</v>
      </c>
      <c r="DN113" s="88">
        <f t="shared" si="108"/>
        <v>-23.019655187296841</v>
      </c>
      <c r="DO113" s="88"/>
      <c r="DP113" s="88"/>
      <c r="DQ113" s="61">
        <v>788385.1</v>
      </c>
      <c r="DR113" s="21">
        <f>LN(DQ113/AI113/M114)</f>
        <v>1.1017034417241767</v>
      </c>
      <c r="DS113" s="61"/>
      <c r="DT113" s="61">
        <v>1090000000</v>
      </c>
      <c r="DU113" s="40">
        <v>1090000000</v>
      </c>
      <c r="DV113" s="20">
        <f>LN(DT113/AI113/M114)</f>
        <v>8.33340501986555</v>
      </c>
      <c r="DW113" s="44">
        <f t="shared" si="109"/>
        <v>-19.139827683152788</v>
      </c>
      <c r="DX113" s="61"/>
      <c r="DY113" s="40"/>
      <c r="DZ113" s="44"/>
      <c r="EA113" s="61">
        <v>2882134</v>
      </c>
      <c r="EB113" s="87">
        <f t="shared" si="110"/>
        <v>0.19338883822527758</v>
      </c>
      <c r="EF113" s="28">
        <v>14903311</v>
      </c>
      <c r="EG113" s="98">
        <v>14820.037</v>
      </c>
      <c r="EH113" s="74">
        <f t="shared" si="111"/>
        <v>14820037</v>
      </c>
      <c r="EI113" s="28">
        <v>-183476</v>
      </c>
      <c r="EJ113" s="68">
        <f t="shared" si="112"/>
        <v>-1.2311089797428235E-2</v>
      </c>
      <c r="EK113" s="21">
        <f t="shared" si="113"/>
        <v>0.73723245886693667</v>
      </c>
      <c r="EN113" s="100"/>
      <c r="EO113" s="87"/>
      <c r="EP113" s="99"/>
      <c r="EQ113" s="87"/>
      <c r="ER113" s="87"/>
      <c r="ES113" s="87"/>
      <c r="ET113" s="87"/>
      <c r="EU113" s="87"/>
      <c r="EV113" s="87"/>
      <c r="EW113" s="87"/>
      <c r="EX113" s="87"/>
      <c r="EY113" s="87"/>
      <c r="EZ113" s="101"/>
      <c r="FA113" s="87"/>
      <c r="FB113" s="87"/>
    </row>
    <row r="114" spans="1:158" x14ac:dyDescent="0.35">
      <c r="A114" s="22">
        <v>39539</v>
      </c>
      <c r="B114" s="43">
        <v>98.272999999999996</v>
      </c>
      <c r="C114" s="40">
        <v>14813</v>
      </c>
      <c r="D114" s="40">
        <v>2493.3000000000002</v>
      </c>
      <c r="E114" s="40">
        <v>2472.6</v>
      </c>
      <c r="F114" s="43">
        <v>108.887</v>
      </c>
      <c r="G114" s="40">
        <v>1139.8</v>
      </c>
      <c r="H114" s="40">
        <v>1118.6505</v>
      </c>
      <c r="I114" s="40">
        <v>6637</v>
      </c>
      <c r="J114" s="40">
        <v>6714.9453600000006</v>
      </c>
      <c r="K114" s="40">
        <v>2318.9</v>
      </c>
      <c r="L114" s="40">
        <v>2241.6202499999999</v>
      </c>
      <c r="M114" s="21">
        <v>233198</v>
      </c>
      <c r="N114" s="21">
        <f>M114/M$51</f>
        <v>1.2093701056911412</v>
      </c>
      <c r="O114" s="21">
        <v>2.0866669999999998</v>
      </c>
      <c r="R114" s="40">
        <f>I115+K115</f>
        <v>9023</v>
      </c>
      <c r="S114" s="40">
        <f>D115+G115</f>
        <v>3537.8</v>
      </c>
      <c r="T114" s="40">
        <f t="shared" si="65"/>
        <v>12560.8</v>
      </c>
      <c r="U114" s="21">
        <f t="shared" si="66"/>
        <v>0.71834596522514493</v>
      </c>
      <c r="V114" s="21">
        <f t="shared" si="67"/>
        <v>0.28165403477485512</v>
      </c>
      <c r="W114" s="87">
        <f t="shared" si="87"/>
        <v>0.39208688906128786</v>
      </c>
      <c r="Y114" s="21">
        <f>K115/R114</f>
        <v>0.26026820347999557</v>
      </c>
      <c r="Z114" s="21">
        <f t="shared" si="68"/>
        <v>0.73973179652000443</v>
      </c>
      <c r="AA114" s="21">
        <f t="shared" si="63"/>
        <v>0.25959624401492271</v>
      </c>
      <c r="AB114" s="21">
        <f t="shared" si="63"/>
        <v>0.74040375598507735</v>
      </c>
      <c r="AD114" s="42">
        <f>100*(((L115)-(L114))/L114)</f>
        <v>-1.319581227016482</v>
      </c>
      <c r="AE114" s="42">
        <f>100*((J115-J114)/J114)</f>
        <v>-0.11088340412052776</v>
      </c>
      <c r="AG114" s="21">
        <f t="shared" si="69"/>
        <v>-0.42465681909333175</v>
      </c>
      <c r="AH114" s="21">
        <f t="shared" si="118"/>
        <v>7938.001682181145</v>
      </c>
      <c r="AI114" s="42">
        <f t="shared" si="71"/>
        <v>1.1366840624705847</v>
      </c>
      <c r="AJ114" s="43">
        <f t="shared" si="88"/>
        <v>1.1719950506980394</v>
      </c>
      <c r="AK114" s="43">
        <f t="shared" si="72"/>
        <v>11050.38806711082</v>
      </c>
      <c r="AL114" s="60"/>
      <c r="AN114" s="21">
        <f>D115/S114</f>
        <v>0.68853524789417153</v>
      </c>
      <c r="AO114" s="21">
        <f t="shared" si="73"/>
        <v>0.31146475210582847</v>
      </c>
      <c r="AP114" s="21">
        <f t="shared" si="62"/>
        <v>0.68740433914897947</v>
      </c>
      <c r="AQ114" s="21">
        <f t="shared" si="62"/>
        <v>0.31259566085102053</v>
      </c>
      <c r="AS114" s="43">
        <f>100*(((E115)-(E114))/E114)</f>
        <v>-2.7824961578904688</v>
      </c>
      <c r="AT114" s="43">
        <f>100*(((H115)-(H114))/H114)</f>
        <v>-3.0644718792866894</v>
      </c>
      <c r="AV114" s="21">
        <f t="shared" si="74"/>
        <v>-2.8706405448642638</v>
      </c>
      <c r="AW114" s="21">
        <f t="shared" si="117"/>
        <v>3399.6091872890165</v>
      </c>
      <c r="AX114" s="21">
        <f t="shared" si="76"/>
        <v>1.0406490290788932</v>
      </c>
      <c r="AY114" s="21">
        <f t="shared" si="89"/>
        <v>0.25452800185909175</v>
      </c>
      <c r="AZ114" s="21">
        <f t="shared" si="77"/>
        <v>0.91551299383668738</v>
      </c>
      <c r="BB114" s="21">
        <f>LN(B115/AI114)</f>
        <v>4.4681856637824984</v>
      </c>
      <c r="BD114" s="21">
        <f>100*LN(F115/N115)</f>
        <v>448.65744626130032</v>
      </c>
      <c r="BE114" s="21">
        <f t="shared" si="78"/>
        <v>4.4865744626130031</v>
      </c>
      <c r="BF114" s="21">
        <f>(S114/AI114)/M115</f>
        <v>1.3308531389737945E-2</v>
      </c>
      <c r="BG114" s="21">
        <f>(C115/AI114)/M115</f>
        <v>5.5836545711425267E-2</v>
      </c>
      <c r="BH114" s="40">
        <f t="shared" si="79"/>
        <v>3537.8</v>
      </c>
      <c r="BI114" s="40">
        <f>C115</f>
        <v>14843</v>
      </c>
      <c r="BK114" s="21">
        <f>LN(AH114/M115)</f>
        <v>-3.3830781835404671</v>
      </c>
      <c r="BL114" s="57">
        <f>LN(AH114/N115)</f>
        <v>8.7864653232978114</v>
      </c>
      <c r="BM114" s="21">
        <f>LN((S114/AI114)/M115)</f>
        <v>-4.3193499915255611</v>
      </c>
      <c r="BN114" s="21">
        <f>LN((C115/AI114)/M115)</f>
        <v>-2.8853266829102031</v>
      </c>
      <c r="BO114" s="44">
        <f>LN((C115/AI114)/N115)</f>
        <v>9.2842168239280767</v>
      </c>
      <c r="BP114" s="21">
        <f t="shared" si="64"/>
        <v>5.3995036020226621</v>
      </c>
      <c r="BQ114" s="21">
        <f t="shared" si="80"/>
        <v>-8.8270721809705494E-2</v>
      </c>
      <c r="BR114" s="21">
        <f t="shared" si="81"/>
        <v>4.4681856637824984</v>
      </c>
      <c r="BS114" s="61">
        <f t="shared" si="82"/>
        <v>1.1719950506980394</v>
      </c>
      <c r="BT114" s="21">
        <f t="shared" si="83"/>
        <v>0.25452800185909175</v>
      </c>
      <c r="BU114" s="21">
        <f>O115/4</f>
        <v>0.48499999999999999</v>
      </c>
      <c r="BV114" s="21">
        <f t="shared" si="84"/>
        <v>0.48382766402492344</v>
      </c>
      <c r="BW114" s="21">
        <f>LN(AW114/M115)</f>
        <v>-4.2310792697158552</v>
      </c>
      <c r="BX114" s="21">
        <f>LN(AW114/N115)</f>
        <v>7.9384642371224237</v>
      </c>
      <c r="BY114" s="21">
        <f>LN(AK114/M115)</f>
        <v>-3.0522742032736558</v>
      </c>
      <c r="CA114" s="21">
        <f t="shared" si="90"/>
        <v>-0.71074821758885243</v>
      </c>
      <c r="CB114" s="21">
        <f t="shared" si="114"/>
        <v>-4.1153035507082159</v>
      </c>
      <c r="CC114" s="21">
        <f t="shared" si="114"/>
        <v>-1.254862217034125</v>
      </c>
      <c r="CD114" s="21">
        <f t="shared" si="85"/>
        <v>5.3995036020226621</v>
      </c>
      <c r="CE114" s="21">
        <f t="shared" si="115"/>
        <v>-0.91746704883895047</v>
      </c>
      <c r="CF114" s="21">
        <f t="shared" si="115"/>
        <v>-0.31683000330815503</v>
      </c>
      <c r="CG114" s="61">
        <f t="shared" si="116"/>
        <v>1.1719950506980394</v>
      </c>
      <c r="CH114" s="61">
        <f t="shared" si="116"/>
        <v>0.25452800185909175</v>
      </c>
      <c r="CI114" s="21">
        <f t="shared" si="86"/>
        <v>0.48382766402492344</v>
      </c>
      <c r="CM114" s="87">
        <f t="shared" si="119"/>
        <v>-0.71074821758885243</v>
      </c>
      <c r="CN114" s="87">
        <f t="shared" si="119"/>
        <v>-4.1153035507082159</v>
      </c>
      <c r="CO114" s="87">
        <f t="shared" si="119"/>
        <v>-1.254862217034125</v>
      </c>
      <c r="CP114" s="87">
        <f t="shared" si="119"/>
        <v>5.3995036020226621</v>
      </c>
      <c r="CQ114" s="87">
        <f t="shared" si="121"/>
        <v>-0.91746704883895047</v>
      </c>
      <c r="CR114" s="87">
        <f t="shared" si="121"/>
        <v>-0.31683000330815503</v>
      </c>
      <c r="CS114" s="88">
        <f t="shared" si="120"/>
        <v>1.1719950506980394</v>
      </c>
      <c r="CT114" s="88">
        <f t="shared" si="120"/>
        <v>0.25452800185909175</v>
      </c>
      <c r="CU114" s="87">
        <f t="shared" si="120"/>
        <v>0.48382766402492344</v>
      </c>
      <c r="CV114" s="87">
        <f t="shared" si="94"/>
        <v>-3.1978365018692223</v>
      </c>
      <c r="CW114" s="21">
        <v>0.83499999999999996</v>
      </c>
      <c r="CX114" s="7">
        <v>4.0146666666700002</v>
      </c>
      <c r="CY114" s="7"/>
      <c r="CZ114" s="110">
        <f t="shared" si="95"/>
        <v>-1.0696089856685436</v>
      </c>
      <c r="DA114" s="73">
        <f t="shared" si="96"/>
        <v>-4.2844524090617195</v>
      </c>
      <c r="DB114" s="88">
        <f t="shared" si="97"/>
        <v>-1.5199836698630358</v>
      </c>
      <c r="DC114" s="88">
        <f t="shared" si="98"/>
        <v>-2.0772434328480438</v>
      </c>
      <c r="DD114" s="88">
        <f t="shared" si="99"/>
        <v>-0.39719379257572696</v>
      </c>
      <c r="DE114" s="88">
        <f t="shared" si="100"/>
        <v>-0.53218298212615289</v>
      </c>
      <c r="DF114" s="88">
        <f t="shared" si="101"/>
        <v>0.50647340280978426</v>
      </c>
      <c r="DG114" s="88">
        <f t="shared" si="102"/>
        <v>0.10927961023406038</v>
      </c>
      <c r="DH114" s="88">
        <f t="shared" si="103"/>
        <v>-0.49271171767470506</v>
      </c>
      <c r="DI114" s="88">
        <f t="shared" si="104"/>
        <v>-3.8872586164859499</v>
      </c>
      <c r="DJ114" s="88">
        <f t="shared" si="105"/>
        <v>0.25368421052631562</v>
      </c>
      <c r="DK114" s="89">
        <v>0.24980421106454265</v>
      </c>
      <c r="DL114" s="87">
        <f t="shared" si="107"/>
        <v>-0.15270589750687702</v>
      </c>
      <c r="DM114" s="88">
        <f t="shared" si="106"/>
        <v>2.014979699251128</v>
      </c>
      <c r="DN114" s="88">
        <f t="shared" si="108"/>
        <v>8.359575781866333</v>
      </c>
      <c r="DO114" s="88"/>
      <c r="DP114" s="88"/>
      <c r="DQ114" s="61">
        <v>771951.1</v>
      </c>
      <c r="DR114" s="21">
        <f>LN(DQ114/AI114/M115)</f>
        <v>1.0660661494968462</v>
      </c>
      <c r="DS114" s="61"/>
      <c r="DT114" s="61">
        <v>1250000000</v>
      </c>
      <c r="DU114" s="40">
        <v>1260000000</v>
      </c>
      <c r="DV114" s="20">
        <f>LN(DT114/AI114/M115)</f>
        <v>8.4557990527256539</v>
      </c>
      <c r="DW114" s="44">
        <f t="shared" si="109"/>
        <v>12.239403286010386</v>
      </c>
      <c r="DX114" s="61"/>
      <c r="DY114" s="40"/>
      <c r="DZ114" s="44"/>
      <c r="EA114" s="61">
        <v>2949268</v>
      </c>
      <c r="EB114" s="87">
        <f t="shared" si="110"/>
        <v>0.19900544107953308</v>
      </c>
      <c r="EF114" s="28">
        <v>14820037</v>
      </c>
      <c r="EG114" s="98">
        <v>13206.412</v>
      </c>
      <c r="EH114" s="74">
        <f t="shared" si="111"/>
        <v>13206412</v>
      </c>
      <c r="EI114" s="28">
        <v>-314340</v>
      </c>
      <c r="EJ114" s="68">
        <f t="shared" si="112"/>
        <v>-2.1210473361166372E-2</v>
      </c>
      <c r="EK114" s="21">
        <f t="shared" si="113"/>
        <v>-0.15270589750687702</v>
      </c>
      <c r="EN114" s="100"/>
      <c r="EO114" s="87"/>
      <c r="EP114" s="99"/>
      <c r="EQ114" s="87"/>
      <c r="ER114" s="87"/>
      <c r="ES114" s="87"/>
      <c r="ET114" s="87"/>
      <c r="EU114" s="87"/>
      <c r="EV114" s="87"/>
      <c r="EW114" s="87"/>
      <c r="EX114" s="87"/>
      <c r="EY114" s="87"/>
      <c r="EZ114" s="101"/>
      <c r="FA114" s="87"/>
      <c r="FB114" s="87"/>
    </row>
    <row r="115" spans="1:158" x14ac:dyDescent="0.35">
      <c r="A115" s="22">
        <v>39630</v>
      </c>
      <c r="B115" s="43">
        <v>99.117000000000004</v>
      </c>
      <c r="C115" s="40">
        <v>14843</v>
      </c>
      <c r="D115" s="40">
        <v>2435.9</v>
      </c>
      <c r="E115" s="40">
        <v>2403.8000000000002</v>
      </c>
      <c r="F115" s="43">
        <v>107.71899999999999</v>
      </c>
      <c r="G115" s="40">
        <v>1101.9000000000001</v>
      </c>
      <c r="H115" s="40">
        <v>1084.36977</v>
      </c>
      <c r="I115" s="40">
        <v>6674.6</v>
      </c>
      <c r="J115" s="40">
        <v>6707.4995999999992</v>
      </c>
      <c r="K115" s="40">
        <v>2348.4</v>
      </c>
      <c r="L115" s="40">
        <v>2212.04025</v>
      </c>
      <c r="M115" s="21">
        <v>233864</v>
      </c>
      <c r="N115" s="21">
        <f>M115/M$51</f>
        <v>1.2128239967639218</v>
      </c>
      <c r="O115" s="21">
        <v>1.94</v>
      </c>
      <c r="R115" s="40">
        <f>I116+K116</f>
        <v>8844.5</v>
      </c>
      <c r="S115" s="40">
        <f>D116+G116</f>
        <v>3258.2</v>
      </c>
      <c r="T115" s="40">
        <f t="shared" si="65"/>
        <v>12102.7</v>
      </c>
      <c r="U115" s="21">
        <f t="shared" si="66"/>
        <v>0.73078734497260933</v>
      </c>
      <c r="V115" s="21">
        <f t="shared" si="67"/>
        <v>0.26921265502739056</v>
      </c>
      <c r="W115" s="87">
        <f t="shared" si="87"/>
        <v>0.36838713324665046</v>
      </c>
      <c r="Y115" s="21">
        <f>K116/R115</f>
        <v>0.24562157272881452</v>
      </c>
      <c r="Z115" s="21">
        <f t="shared" si="68"/>
        <v>0.75437842727118554</v>
      </c>
      <c r="AA115" s="21">
        <f t="shared" si="63"/>
        <v>0.25294488810440507</v>
      </c>
      <c r="AB115" s="21">
        <f t="shared" si="63"/>
        <v>0.74705511189559504</v>
      </c>
      <c r="AD115" s="42">
        <f>100*(((L116)-(L115))/L115)</f>
        <v>-1.5191292292262863</v>
      </c>
      <c r="AE115" s="42">
        <f>100*((J116-J115)/J115)</f>
        <v>-0.11497100946527726</v>
      </c>
      <c r="AG115" s="21">
        <f t="shared" si="69"/>
        <v>-0.47014565324360635</v>
      </c>
      <c r="AH115" s="21">
        <f t="shared" si="118"/>
        <v>7900.6815123179667</v>
      </c>
      <c r="AI115" s="42">
        <f t="shared" si="71"/>
        <v>1.1194603891082717</v>
      </c>
      <c r="AJ115" s="43">
        <f t="shared" si="88"/>
        <v>-1.5268532969283295</v>
      </c>
      <c r="AK115" s="43">
        <f t="shared" si="72"/>
        <v>10811.190925335595</v>
      </c>
      <c r="AL115" s="60"/>
      <c r="AN115" s="21">
        <f>D116/S115</f>
        <v>0.68844760910932423</v>
      </c>
      <c r="AO115" s="21">
        <f t="shared" si="73"/>
        <v>0.31155239089067577</v>
      </c>
      <c r="AP115" s="21">
        <f t="shared" si="62"/>
        <v>0.68849142850174783</v>
      </c>
      <c r="AQ115" s="21">
        <f t="shared" si="62"/>
        <v>0.31150857149825212</v>
      </c>
      <c r="AS115" s="43">
        <f>100*(((E116)-(E115))/E115)</f>
        <v>-8.8942507696147839</v>
      </c>
      <c r="AT115" s="43">
        <f>100*(((H116)-(H115))/H115)</f>
        <v>-7.1868602533986179</v>
      </c>
      <c r="AV115" s="21">
        <f t="shared" si="74"/>
        <v>-8.3623839889186229</v>
      </c>
      <c r="AW115" s="21">
        <f t="shared" si="117"/>
        <v>3115.3208129253535</v>
      </c>
      <c r="AX115" s="21">
        <f t="shared" si="76"/>
        <v>1.0458633943836044</v>
      </c>
      <c r="AY115" s="21">
        <f t="shared" si="89"/>
        <v>0.49981740836049571</v>
      </c>
      <c r="AZ115" s="21">
        <f t="shared" si="77"/>
        <v>0.93425672275613747</v>
      </c>
      <c r="BB115" s="21">
        <f>LN(B116/AI115)</f>
        <v>4.4943214148835198</v>
      </c>
      <c r="BD115" s="21">
        <f>100*LN(F116/N116)</f>
        <v>445.80916445499349</v>
      </c>
      <c r="BE115" s="21">
        <f t="shared" si="78"/>
        <v>4.4580916445499348</v>
      </c>
      <c r="BF115" s="21">
        <f>(S115/AI115)/M116</f>
        <v>1.2405628923574356E-2</v>
      </c>
      <c r="BG115" s="21">
        <f>(C116/AI115)/M116</f>
        <v>5.5398889041530452E-2</v>
      </c>
      <c r="BH115" s="40">
        <f t="shared" si="79"/>
        <v>3258.2</v>
      </c>
      <c r="BI115" s="40">
        <f>C116</f>
        <v>14549.9</v>
      </c>
      <c r="BK115" s="21">
        <f>LN(AH115/M116)</f>
        <v>-3.3909840626721728</v>
      </c>
      <c r="BL115" s="57">
        <f>LN(AH115/N116)</f>
        <v>8.7785594441661061</v>
      </c>
      <c r="BM115" s="21">
        <f>LN((S115/AI115)/M116)</f>
        <v>-4.3896049639236665</v>
      </c>
      <c r="BN115" s="21">
        <f>LN((C116/AI115)/M116)</f>
        <v>-2.8931957388319485</v>
      </c>
      <c r="BO115" s="44">
        <f>LN((C116/AI115)/N116)</f>
        <v>9.27634776800633</v>
      </c>
      <c r="BP115" s="21">
        <f t="shared" si="64"/>
        <v>2.5512217957158327</v>
      </c>
      <c r="BQ115" s="21">
        <f t="shared" si="80"/>
        <v>-6.8004014756817263E-2</v>
      </c>
      <c r="BR115" s="21">
        <f t="shared" si="81"/>
        <v>4.4943214148835198</v>
      </c>
      <c r="BS115" s="61">
        <f t="shared" si="82"/>
        <v>-1.5268532969283295</v>
      </c>
      <c r="BT115" s="21">
        <f t="shared" si="83"/>
        <v>0.49981740836049571</v>
      </c>
      <c r="BU115" s="21">
        <f>O116/4</f>
        <v>0.12666674999999999</v>
      </c>
      <c r="BV115" s="21">
        <f t="shared" si="84"/>
        <v>0.12658659535126765</v>
      </c>
      <c r="BW115" s="21">
        <f>LN(AW115/M116)</f>
        <v>-4.3216009491668492</v>
      </c>
      <c r="BX115" s="21">
        <f>LN(AW115/N116)</f>
        <v>7.8479425576714306</v>
      </c>
      <c r="BY115" s="21">
        <f>LN(AK115/M116)</f>
        <v>-3.0773512913671723</v>
      </c>
      <c r="CA115" s="21">
        <f t="shared" si="90"/>
        <v>-0.79058791317057064</v>
      </c>
      <c r="CB115" s="21">
        <f t="shared" si="114"/>
        <v>-7.0254972398105409</v>
      </c>
      <c r="CC115" s="21">
        <f t="shared" si="114"/>
        <v>-0.78690559217453604</v>
      </c>
      <c r="CD115" s="21">
        <f t="shared" si="85"/>
        <v>2.5512217957158327</v>
      </c>
      <c r="CE115" s="21">
        <f t="shared" si="115"/>
        <v>2.0266707052888231</v>
      </c>
      <c r="CF115" s="21">
        <f t="shared" si="115"/>
        <v>2.6135751101021398</v>
      </c>
      <c r="CG115" s="61">
        <f t="shared" si="116"/>
        <v>-1.5268532969283295</v>
      </c>
      <c r="CH115" s="61">
        <f t="shared" si="116"/>
        <v>0.49981740836049571</v>
      </c>
      <c r="CI115" s="21">
        <f t="shared" si="86"/>
        <v>0.12658659535126765</v>
      </c>
      <c r="CM115" s="87">
        <f t="shared" si="119"/>
        <v>-0.79058791317057064</v>
      </c>
      <c r="CN115" s="87">
        <f t="shared" si="119"/>
        <v>-7.0254972398105409</v>
      </c>
      <c r="CO115" s="87">
        <f t="shared" si="119"/>
        <v>-0.78690559217453604</v>
      </c>
      <c r="CP115" s="87">
        <f t="shared" si="119"/>
        <v>2.5512217957158327</v>
      </c>
      <c r="CQ115" s="87">
        <f t="shared" si="121"/>
        <v>2.0266707052888231</v>
      </c>
      <c r="CR115" s="87">
        <f t="shared" si="121"/>
        <v>2.6135751101021398</v>
      </c>
      <c r="CS115" s="88">
        <f t="shared" si="120"/>
        <v>-1.5268532969283295</v>
      </c>
      <c r="CT115" s="88">
        <f t="shared" si="120"/>
        <v>0.49981740836049571</v>
      </c>
      <c r="CU115" s="87">
        <f t="shared" si="120"/>
        <v>0.12658659535126765</v>
      </c>
      <c r="CV115" s="87">
        <f t="shared" si="94"/>
        <v>-9.0521679450993986</v>
      </c>
      <c r="CW115" s="21">
        <v>1.3975</v>
      </c>
      <c r="CX115" s="7">
        <v>7.4161333333300004</v>
      </c>
      <c r="CY115" s="7"/>
      <c r="CZ115" s="110">
        <f t="shared" si="95"/>
        <v>-1.1494486812502618</v>
      </c>
      <c r="DA115" s="73">
        <f t="shared" si="96"/>
        <v>-7.1946460981640445</v>
      </c>
      <c r="DB115" s="88">
        <f t="shared" si="97"/>
        <v>-1.0520270450034468</v>
      </c>
      <c r="DC115" s="88">
        <f t="shared" si="98"/>
        <v>-4.9255252391548732</v>
      </c>
      <c r="DD115" s="88">
        <f t="shared" si="99"/>
        <v>2.5469439615520466</v>
      </c>
      <c r="DE115" s="88">
        <f t="shared" si="100"/>
        <v>2.3982221312841419</v>
      </c>
      <c r="DF115" s="88">
        <f t="shared" si="101"/>
        <v>-2.1923749448165846</v>
      </c>
      <c r="DG115" s="88">
        <f t="shared" si="102"/>
        <v>0.35456901673546437</v>
      </c>
      <c r="DH115" s="88">
        <f t="shared" si="103"/>
        <v>-0.84995278634836091</v>
      </c>
      <c r="DI115" s="88">
        <f t="shared" si="104"/>
        <v>-9.7415900597161258</v>
      </c>
      <c r="DJ115" s="88">
        <f t="shared" si="105"/>
        <v>0.81618421052631562</v>
      </c>
      <c r="DK115" s="89">
        <v>-0.49308208335855808</v>
      </c>
      <c r="DL115" s="87">
        <f t="shared" si="107"/>
        <v>-1.0024578973491665</v>
      </c>
      <c r="DM115" s="88">
        <f t="shared" si="106"/>
        <v>5.4164463659111277</v>
      </c>
      <c r="DN115" s="88">
        <f t="shared" si="108"/>
        <v>-45.812156819687857</v>
      </c>
      <c r="DO115" s="88"/>
      <c r="DP115" s="88"/>
      <c r="DQ115" s="61">
        <v>790799.8</v>
      </c>
      <c r="DR115" s="21">
        <f>LN(DQ115/AI115/M116)</f>
        <v>1.1022649788143846</v>
      </c>
      <c r="DS115" s="61"/>
      <c r="DT115" s="61">
        <v>812000000</v>
      </c>
      <c r="DU115" s="40">
        <v>815000000</v>
      </c>
      <c r="DV115" s="20">
        <f>LN(DT115/AI115/M116)</f>
        <v>8.0364757595702159</v>
      </c>
      <c r="DW115" s="44">
        <f t="shared" si="109"/>
        <v>-41.932329315543804</v>
      </c>
      <c r="DX115" s="61"/>
      <c r="DY115" s="40"/>
      <c r="DZ115" s="44"/>
      <c r="EA115" s="61">
        <v>2968778</v>
      </c>
      <c r="EB115" s="87">
        <f t="shared" si="110"/>
        <v>0.22479822680073891</v>
      </c>
      <c r="EF115" s="28">
        <v>13206412</v>
      </c>
      <c r="EG115" s="98">
        <v>10504.222</v>
      </c>
      <c r="EH115" s="74">
        <f t="shared" si="111"/>
        <v>10504222</v>
      </c>
      <c r="EI115" s="28">
        <v>-392336</v>
      </c>
      <c r="EJ115" s="68">
        <f t="shared" si="112"/>
        <v>-2.9707993359589267E-2</v>
      </c>
      <c r="EK115" s="21">
        <f t="shared" si="113"/>
        <v>-1.0024578973491665</v>
      </c>
      <c r="EN115" s="100"/>
      <c r="EO115" s="87"/>
      <c r="EP115" s="99"/>
      <c r="EQ115" s="87"/>
      <c r="ER115" s="87"/>
      <c r="ES115" s="87"/>
      <c r="ET115" s="87"/>
      <c r="EU115" s="87"/>
      <c r="EV115" s="87"/>
      <c r="EW115" s="87"/>
      <c r="EX115" s="87"/>
      <c r="EY115" s="87"/>
      <c r="EZ115" s="101"/>
      <c r="FA115" s="87"/>
      <c r="FB115" s="87"/>
    </row>
    <row r="116" spans="1:158" x14ac:dyDescent="0.35">
      <c r="A116" s="22">
        <v>39722</v>
      </c>
      <c r="B116" s="43">
        <v>100.2</v>
      </c>
      <c r="C116" s="40">
        <v>14549.9</v>
      </c>
      <c r="D116" s="40">
        <v>2243.1</v>
      </c>
      <c r="E116" s="40">
        <v>2190</v>
      </c>
      <c r="F116" s="43">
        <v>105.029</v>
      </c>
      <c r="G116" s="40">
        <v>1015.1</v>
      </c>
      <c r="H116" s="40">
        <v>1006.43763</v>
      </c>
      <c r="I116" s="40">
        <v>6672.1</v>
      </c>
      <c r="J116" s="40">
        <v>6699.7879199999998</v>
      </c>
      <c r="K116" s="40">
        <v>2172.4</v>
      </c>
      <c r="L116" s="40">
        <v>2178.4364999999998</v>
      </c>
      <c r="M116" s="21">
        <v>234612</v>
      </c>
      <c r="N116" s="21">
        <f>M116/M$51</f>
        <v>1.2167031416925103</v>
      </c>
      <c r="O116" s="21">
        <v>0.50666699999999998</v>
      </c>
      <c r="R116" s="40">
        <f>I117+K117</f>
        <v>8758.2000000000007</v>
      </c>
      <c r="S116" s="40">
        <f>D117+G117</f>
        <v>2984.1</v>
      </c>
      <c r="T116" s="40">
        <f t="shared" si="65"/>
        <v>11742.300000000001</v>
      </c>
      <c r="U116" s="21">
        <f t="shared" si="66"/>
        <v>0.74586750466262997</v>
      </c>
      <c r="V116" s="21">
        <f t="shared" si="67"/>
        <v>0.25413249533736998</v>
      </c>
      <c r="W116" s="87">
        <f t="shared" si="87"/>
        <v>0.34072069603343147</v>
      </c>
      <c r="Y116" s="21">
        <f>K117/R116</f>
        <v>0.24261834623552783</v>
      </c>
      <c r="Z116" s="21">
        <f t="shared" si="68"/>
        <v>0.7573816537644722</v>
      </c>
      <c r="AA116" s="21">
        <f t="shared" si="63"/>
        <v>0.24411995948217119</v>
      </c>
      <c r="AB116" s="21">
        <f t="shared" si="63"/>
        <v>0.75588004051782887</v>
      </c>
      <c r="AD116" s="42">
        <f>100*(((L117)-(L116))/L116)</f>
        <v>7.288484194972597E-2</v>
      </c>
      <c r="AE116" s="42">
        <f>100*((J117-J116)/J116)</f>
        <v>-0.56460175234919852</v>
      </c>
      <c r="AG116" s="21">
        <f t="shared" si="69"/>
        <v>-0.4089785507785178</v>
      </c>
      <c r="AH116" s="21">
        <f t="shared" si="118"/>
        <v>7868.3694195672624</v>
      </c>
      <c r="AI116" s="42">
        <f t="shared" si="71"/>
        <v>1.113089578409967</v>
      </c>
      <c r="AJ116" s="43">
        <f t="shared" si="88"/>
        <v>-0.57072209658789175</v>
      </c>
      <c r="AK116" s="43">
        <f t="shared" si="72"/>
        <v>10549.285724850388</v>
      </c>
      <c r="AL116" s="60"/>
      <c r="AN116" s="21">
        <f>D117/S116</f>
        <v>0.6608692738179015</v>
      </c>
      <c r="AO116" s="21">
        <f t="shared" si="73"/>
        <v>0.3391307261820985</v>
      </c>
      <c r="AP116" s="21">
        <f t="shared" si="62"/>
        <v>0.67465844146361287</v>
      </c>
      <c r="AQ116" s="21">
        <f t="shared" si="62"/>
        <v>0.32534155853638713</v>
      </c>
      <c r="AS116" s="43">
        <f>100*(((E117)-(E116))/E116)</f>
        <v>-11.520547945205477</v>
      </c>
      <c r="AT116" s="43">
        <f>100*(((H117)-(H116))/H116)</f>
        <v>0.18499507018632566</v>
      </c>
      <c r="AV116" s="21">
        <f t="shared" si="74"/>
        <v>-7.7122483370631869</v>
      </c>
      <c r="AW116" s="21">
        <f t="shared" si="117"/>
        <v>2875.0595353363346</v>
      </c>
      <c r="AX116" s="21">
        <f t="shared" si="76"/>
        <v>1.0379263327675436</v>
      </c>
      <c r="AY116" s="21">
        <f t="shared" si="89"/>
        <v>-0.76179471440669388</v>
      </c>
      <c r="AZ116" s="21">
        <f t="shared" si="77"/>
        <v>0.93247331832017233</v>
      </c>
      <c r="BB116" s="21">
        <f>LN(B117/AI116)</f>
        <v>4.4750690215493787</v>
      </c>
      <c r="BD116" s="21">
        <f>100*LN(F117/N117)</f>
        <v>443.08032214629714</v>
      </c>
      <c r="BE116" s="21">
        <f t="shared" si="78"/>
        <v>4.4308032214629716</v>
      </c>
      <c r="BF116" s="21">
        <f>(S116/AI116)/M117</f>
        <v>1.1420838911655604E-2</v>
      </c>
      <c r="BG116" s="21">
        <f>(C117/AI116)/M117</f>
        <v>5.505050260425691E-2</v>
      </c>
      <c r="BH116" s="40">
        <f t="shared" si="79"/>
        <v>2984.1</v>
      </c>
      <c r="BI116" s="40">
        <f>C117</f>
        <v>14383.9</v>
      </c>
      <c r="BK116" s="21">
        <f>LN(AH116/M117)</f>
        <v>-3.3956234070494431</v>
      </c>
      <c r="BL116" s="57">
        <f>LN(AH116/N117)</f>
        <v>8.7739200997888354</v>
      </c>
      <c r="BM116" s="21">
        <f>LN((S116/AI116)/M117)</f>
        <v>-4.4723156175875527</v>
      </c>
      <c r="BN116" s="21">
        <f>LN((C117/AI116)/M117)</f>
        <v>-2.8995042858958722</v>
      </c>
      <c r="BO116" s="44">
        <f>LN((C117/AI116)/N117)</f>
        <v>9.2700392209424063</v>
      </c>
      <c r="BP116" s="21">
        <f t="shared" si="64"/>
        <v>-0.17762051298052484</v>
      </c>
      <c r="BQ116" s="21">
        <f t="shared" si="80"/>
        <v>-6.9914740935005298E-2</v>
      </c>
      <c r="BR116" s="21">
        <f t="shared" si="81"/>
        <v>4.4750690215493787</v>
      </c>
      <c r="BS116" s="61">
        <f t="shared" si="82"/>
        <v>-0.57072209658789175</v>
      </c>
      <c r="BT116" s="21">
        <f t="shared" si="83"/>
        <v>-0.76179471440669388</v>
      </c>
      <c r="BU116" s="21">
        <f>O117/4</f>
        <v>4.5833249999999999E-2</v>
      </c>
      <c r="BV116" s="21">
        <f t="shared" si="84"/>
        <v>4.5822749774250861E-2</v>
      </c>
      <c r="BW116" s="21">
        <f>LN(AW116/M117)</f>
        <v>-4.4024008766525471</v>
      </c>
      <c r="BX116" s="21">
        <f>LN(AW116/N117)</f>
        <v>7.7671426301857318</v>
      </c>
      <c r="BY116" s="21">
        <f>LN(AK116/M117)</f>
        <v>-3.1024161048061085</v>
      </c>
      <c r="CA116" s="21">
        <f t="shared" si="90"/>
        <v>-0.46393443772703158</v>
      </c>
      <c r="CB116" s="21">
        <f t="shared" si="114"/>
        <v>-8.2710653663886191</v>
      </c>
      <c r="CC116" s="21">
        <f t="shared" si="114"/>
        <v>-0.63085470639236974</v>
      </c>
      <c r="CD116" s="21">
        <f t="shared" si="85"/>
        <v>-0.17762051298052484</v>
      </c>
      <c r="CE116" s="21">
        <f t="shared" si="115"/>
        <v>-0.19107261781880353</v>
      </c>
      <c r="CF116" s="21">
        <f t="shared" si="115"/>
        <v>-1.9252393334141082</v>
      </c>
      <c r="CG116" s="61">
        <f t="shared" si="116"/>
        <v>-0.57072209658789175</v>
      </c>
      <c r="CH116" s="61">
        <f t="shared" si="116"/>
        <v>-0.76179471440669388</v>
      </c>
      <c r="CI116" s="21">
        <f t="shared" si="86"/>
        <v>4.5822749774250861E-2</v>
      </c>
      <c r="CM116" s="87">
        <f t="shared" si="119"/>
        <v>-0.46393443772703158</v>
      </c>
      <c r="CN116" s="87">
        <f t="shared" si="119"/>
        <v>-8.2710653663886191</v>
      </c>
      <c r="CO116" s="87">
        <f t="shared" si="119"/>
        <v>-0.63085470639236974</v>
      </c>
      <c r="CP116" s="87">
        <f t="shared" si="119"/>
        <v>-0.17762051298052484</v>
      </c>
      <c r="CQ116" s="87">
        <f t="shared" si="121"/>
        <v>-0.19107261781880353</v>
      </c>
      <c r="CR116" s="87">
        <f t="shared" si="121"/>
        <v>-1.9252393334141082</v>
      </c>
      <c r="CS116" s="88">
        <f t="shared" si="120"/>
        <v>-0.57072209658789175</v>
      </c>
      <c r="CT116" s="88">
        <f t="shared" si="120"/>
        <v>-0.76179471440669388</v>
      </c>
      <c r="CU116" s="87">
        <f t="shared" si="120"/>
        <v>4.5822749774250861E-2</v>
      </c>
      <c r="CV116" s="87">
        <f t="shared" si="94"/>
        <v>-8.0799927485697864</v>
      </c>
      <c r="CW116" s="21">
        <v>1.37</v>
      </c>
      <c r="CX116" s="7">
        <v>6.1818333333300002</v>
      </c>
      <c r="CY116" s="7"/>
      <c r="CZ116" s="110">
        <f t="shared" si="95"/>
        <v>-0.82279520580672272</v>
      </c>
      <c r="DA116" s="73">
        <f t="shared" si="96"/>
        <v>-8.4402142247421228</v>
      </c>
      <c r="DB116" s="88">
        <f t="shared" si="97"/>
        <v>-0.89597615922128049</v>
      </c>
      <c r="DC116" s="88">
        <f t="shared" si="98"/>
        <v>-7.6543675478512307</v>
      </c>
      <c r="DD116" s="88">
        <f t="shared" si="99"/>
        <v>0.32920063844441999</v>
      </c>
      <c r="DE116" s="88">
        <f t="shared" si="100"/>
        <v>-2.1405923122321062</v>
      </c>
      <c r="DF116" s="88">
        <f t="shared" si="101"/>
        <v>-1.2362437444761469</v>
      </c>
      <c r="DG116" s="88">
        <f t="shared" si="102"/>
        <v>-0.90704310603172522</v>
      </c>
      <c r="DH116" s="88">
        <f t="shared" si="103"/>
        <v>-0.93071663192537768</v>
      </c>
      <c r="DI116" s="88">
        <f t="shared" si="104"/>
        <v>-8.7694148631865136</v>
      </c>
      <c r="DJ116" s="88">
        <f t="shared" si="105"/>
        <v>0.78868421052631577</v>
      </c>
      <c r="DK116" s="89">
        <v>3.989497257746407</v>
      </c>
      <c r="DL116" s="87">
        <f t="shared" si="107"/>
        <v>0.64666335526384466</v>
      </c>
      <c r="DM116" s="88">
        <f t="shared" si="106"/>
        <v>4.1821463659111284</v>
      </c>
      <c r="DN116" s="88">
        <f t="shared" si="108"/>
        <v>-38.925213293508186</v>
      </c>
      <c r="DO116" s="88"/>
      <c r="DP116" s="88"/>
      <c r="DQ116" s="61">
        <v>846653.3</v>
      </c>
      <c r="DR116" s="21">
        <f>LN(DQ116/AI116/M117)</f>
        <v>1.1756774723863821</v>
      </c>
      <c r="DS116" s="61"/>
      <c r="DT116" s="61">
        <v>569000000</v>
      </c>
      <c r="DU116" s="40">
        <v>570000000</v>
      </c>
      <c r="DV116" s="20">
        <f>LN(DT116/AI116/M117)</f>
        <v>7.6860219016765745</v>
      </c>
      <c r="DW116" s="44">
        <f t="shared" si="109"/>
        <v>-35.045385789364133</v>
      </c>
      <c r="DX116" s="61"/>
      <c r="DY116" s="40"/>
      <c r="DZ116" s="44"/>
      <c r="EA116" s="61">
        <v>2973996</v>
      </c>
      <c r="EB116" s="87">
        <f t="shared" si="110"/>
        <v>0.28312387152518292</v>
      </c>
      <c r="EF116" s="28">
        <v>10504222</v>
      </c>
      <c r="EG116" s="98">
        <v>9448.7549999999992</v>
      </c>
      <c r="EH116" s="74">
        <f t="shared" si="111"/>
        <v>9448755</v>
      </c>
      <c r="EI116" s="28">
        <v>-138832</v>
      </c>
      <c r="EJ116" s="68">
        <f t="shared" si="112"/>
        <v>-1.3216780833459155E-2</v>
      </c>
      <c r="EK116" s="21">
        <f t="shared" si="113"/>
        <v>0.64666335526384466</v>
      </c>
      <c r="EN116" s="100"/>
      <c r="EO116" s="87"/>
      <c r="EP116" s="99"/>
      <c r="EQ116" s="87"/>
      <c r="ER116" s="87"/>
      <c r="ES116" s="87"/>
      <c r="ET116" s="87"/>
      <c r="EU116" s="87"/>
      <c r="EV116" s="87"/>
      <c r="EW116" s="87"/>
      <c r="EX116" s="87"/>
      <c r="EY116" s="87"/>
      <c r="EZ116" s="101"/>
      <c r="FA116" s="87"/>
      <c r="FB116" s="87"/>
    </row>
    <row r="117" spans="1:158" x14ac:dyDescent="0.35">
      <c r="A117" s="22">
        <v>39814</v>
      </c>
      <c r="B117" s="43">
        <v>97.73</v>
      </c>
      <c r="C117" s="40">
        <v>14383.9</v>
      </c>
      <c r="D117" s="40">
        <v>1972.1</v>
      </c>
      <c r="E117" s="40">
        <v>1937.7</v>
      </c>
      <c r="F117" s="43">
        <v>102.25700000000001</v>
      </c>
      <c r="G117" s="40">
        <v>1012</v>
      </c>
      <c r="H117" s="40">
        <v>1008.2994900000001</v>
      </c>
      <c r="I117" s="40">
        <v>6633.3</v>
      </c>
      <c r="J117" s="40">
        <v>6661.9607999999998</v>
      </c>
      <c r="K117" s="40">
        <v>2124.9</v>
      </c>
      <c r="L117" s="40">
        <v>2180.0242499999999</v>
      </c>
      <c r="M117" s="21">
        <v>234739</v>
      </c>
      <c r="N117" s="21">
        <f>M117/M$51</f>
        <v>1.2173617665667493</v>
      </c>
      <c r="O117" s="21">
        <v>0.183333</v>
      </c>
      <c r="R117" s="40">
        <f>I118+K118</f>
        <v>8765</v>
      </c>
      <c r="S117" s="40">
        <f>D118+G118</f>
        <v>2830.7</v>
      </c>
      <c r="T117" s="40">
        <f t="shared" si="65"/>
        <v>11595.7</v>
      </c>
      <c r="U117" s="21">
        <f t="shared" si="66"/>
        <v>0.75588364652414253</v>
      </c>
      <c r="V117" s="21">
        <f t="shared" si="67"/>
        <v>0.24411635347585739</v>
      </c>
      <c r="W117" s="87">
        <f t="shared" si="87"/>
        <v>0.32295493439817452</v>
      </c>
      <c r="Y117" s="21">
        <f>K118/R117</f>
        <v>0.24456360524814602</v>
      </c>
      <c r="Z117" s="21">
        <f t="shared" si="68"/>
        <v>0.75543639475185398</v>
      </c>
      <c r="AA117" s="21">
        <f t="shared" si="63"/>
        <v>0.24359097574183691</v>
      </c>
      <c r="AB117" s="21">
        <f t="shared" si="63"/>
        <v>0.75640902425816314</v>
      </c>
      <c r="AD117" s="42">
        <f>100*(((L118)-(L117))/L117)</f>
        <v>-0.72332910975647091</v>
      </c>
      <c r="AE117" s="42">
        <f>100*((J118-J117)/J117)</f>
        <v>-0.345274922662412</v>
      </c>
      <c r="AG117" s="21">
        <f t="shared" si="69"/>
        <v>-0.43736551097994081</v>
      </c>
      <c r="AH117" s="21">
        <f t="shared" si="118"/>
        <v>7833.9558854495826</v>
      </c>
      <c r="AI117" s="42">
        <f t="shared" si="71"/>
        <v>1.118847250120427</v>
      </c>
      <c r="AJ117" s="43">
        <f t="shared" si="88"/>
        <v>0.51593615095334311</v>
      </c>
      <c r="AK117" s="43">
        <f t="shared" si="72"/>
        <v>10363.970594513146</v>
      </c>
      <c r="AL117" s="60"/>
      <c r="AN117" s="21">
        <f>D118/S117</f>
        <v>0.645034797046667</v>
      </c>
      <c r="AO117" s="21">
        <f t="shared" si="73"/>
        <v>0.354965202953333</v>
      </c>
      <c r="AP117" s="21">
        <f t="shared" si="62"/>
        <v>0.65295203543228419</v>
      </c>
      <c r="AQ117" s="21">
        <f t="shared" si="62"/>
        <v>0.34704796456771575</v>
      </c>
      <c r="AS117" s="43">
        <f>100*(((E118)-(E117))/E117)</f>
        <v>-6.0484079062806444</v>
      </c>
      <c r="AT117" s="43">
        <f>100*(((H118)-(H117))/H117)</f>
        <v>-0.59961648894616737</v>
      </c>
      <c r="AV117" s="21">
        <f t="shared" si="74"/>
        <v>-4.1574159355406746</v>
      </c>
      <c r="AW117" s="21">
        <f t="shared" si="117"/>
        <v>2755.5313520579803</v>
      </c>
      <c r="AX117" s="21">
        <f t="shared" si="76"/>
        <v>1.0272791844251308</v>
      </c>
      <c r="AY117" s="21">
        <f t="shared" si="89"/>
        <v>-1.0311073242612774</v>
      </c>
      <c r="AZ117" s="21">
        <f t="shared" si="77"/>
        <v>0.91815856392779238</v>
      </c>
      <c r="BB117" s="21">
        <f>LN(B118/AI117)</f>
        <v>4.49400063370775</v>
      </c>
      <c r="BD117" s="21">
        <f>100*LN(F118/N118)</f>
        <v>440.6590304192149</v>
      </c>
      <c r="BE117" s="21">
        <f t="shared" si="78"/>
        <v>4.4065903041921493</v>
      </c>
      <c r="BF117" s="21">
        <f>(S117/AI117)/M118</f>
        <v>1.0753619056592454E-2</v>
      </c>
      <c r="BG117" s="21">
        <f>(C118/AI117)/M118</f>
        <v>5.4478114501416056E-2</v>
      </c>
      <c r="BH117" s="40">
        <f t="shared" si="79"/>
        <v>2830.7</v>
      </c>
      <c r="BI117" s="40">
        <f>C118</f>
        <v>14340.4</v>
      </c>
      <c r="BK117" s="21">
        <f>LN(AH117/M118)</f>
        <v>-3.4022704371566657</v>
      </c>
      <c r="BL117" s="57">
        <f>LN(AH117/N118)</f>
        <v>8.7672730696816128</v>
      </c>
      <c r="BM117" s="21">
        <f>LN((S117/AI117)/M118)</f>
        <v>-4.5325129246373201</v>
      </c>
      <c r="BN117" s="21">
        <f>LN((C118/AI117)/M118)</f>
        <v>-2.9099562267446304</v>
      </c>
      <c r="BO117" s="44">
        <f>LN((C118/AI117)/N118)</f>
        <v>9.2595872800936494</v>
      </c>
      <c r="BP117" s="21">
        <f t="shared" si="64"/>
        <v>-2.5989122400627593</v>
      </c>
      <c r="BQ117" s="21">
        <f t="shared" si="80"/>
        <v>-8.5385175687151468E-2</v>
      </c>
      <c r="BR117" s="21">
        <f t="shared" si="81"/>
        <v>4.49400063370775</v>
      </c>
      <c r="BS117" s="61">
        <f t="shared" si="82"/>
        <v>0.51593615095334311</v>
      </c>
      <c r="BT117" s="21">
        <f t="shared" si="83"/>
        <v>-1.0311073242612774</v>
      </c>
      <c r="BU117" s="21">
        <f>O118/4</f>
        <v>4.4999999999999998E-2</v>
      </c>
      <c r="BV117" s="21">
        <f t="shared" si="84"/>
        <v>4.4989878036481357E-2</v>
      </c>
      <c r="BW117" s="21">
        <f>LN(AW117/M118)</f>
        <v>-4.4471277489501686</v>
      </c>
      <c r="BX117" s="21">
        <f>LN(AW117/N118)</f>
        <v>7.7224157578881112</v>
      </c>
      <c r="BY117" s="21">
        <f>LN(AK117/M118)</f>
        <v>-3.122402615795111</v>
      </c>
      <c r="CA117" s="21">
        <f t="shared" si="90"/>
        <v>-0.66470301072225624</v>
      </c>
      <c r="CB117" s="21">
        <f t="shared" si="114"/>
        <v>-6.0197307049767446</v>
      </c>
      <c r="CC117" s="21">
        <f t="shared" si="114"/>
        <v>-1.0451940848758223</v>
      </c>
      <c r="CD117" s="21">
        <f t="shared" si="85"/>
        <v>-2.5989122400627593</v>
      </c>
      <c r="CE117" s="21">
        <f t="shared" si="115"/>
        <v>-1.5470434752146169</v>
      </c>
      <c r="CF117" s="21">
        <f t="shared" si="115"/>
        <v>1.8931612158371358</v>
      </c>
      <c r="CG117" s="61">
        <f t="shared" si="116"/>
        <v>0.51593615095334311</v>
      </c>
      <c r="CH117" s="61">
        <f t="shared" si="116"/>
        <v>-1.0311073242612774</v>
      </c>
      <c r="CI117" s="21">
        <f t="shared" si="86"/>
        <v>4.4989878036481357E-2</v>
      </c>
      <c r="CM117" s="87">
        <f t="shared" si="119"/>
        <v>-0.66470301072225624</v>
      </c>
      <c r="CN117" s="87">
        <f t="shared" si="119"/>
        <v>-6.0197307049767446</v>
      </c>
      <c r="CO117" s="87">
        <f t="shared" si="119"/>
        <v>-1.0451940848758223</v>
      </c>
      <c r="CP117" s="87">
        <f t="shared" si="119"/>
        <v>-2.5989122400627593</v>
      </c>
      <c r="CQ117" s="87">
        <f t="shared" si="121"/>
        <v>-1.5470434752146169</v>
      </c>
      <c r="CR117" s="87">
        <f t="shared" si="121"/>
        <v>1.8931612158371358</v>
      </c>
      <c r="CS117" s="88">
        <f t="shared" si="120"/>
        <v>0.51593615095334311</v>
      </c>
      <c r="CT117" s="88">
        <f t="shared" si="120"/>
        <v>-1.0311073242612774</v>
      </c>
      <c r="CU117" s="87">
        <f t="shared" si="120"/>
        <v>4.4989878036481357E-2</v>
      </c>
      <c r="CV117" s="87">
        <f t="shared" si="94"/>
        <v>-4.4726872297621512</v>
      </c>
      <c r="CW117" s="21">
        <v>1.1675</v>
      </c>
      <c r="CX117" s="7">
        <v>4.7049666666699999</v>
      </c>
      <c r="CY117" s="7"/>
      <c r="CZ117" s="110">
        <f t="shared" si="95"/>
        <v>-1.0235637788019474</v>
      </c>
      <c r="DA117" s="73">
        <f t="shared" si="96"/>
        <v>-6.1888795633302482</v>
      </c>
      <c r="DB117" s="88">
        <f t="shared" si="97"/>
        <v>-1.3103155377047331</v>
      </c>
      <c r="DC117" s="88">
        <f t="shared" si="98"/>
        <v>-10.075659274933464</v>
      </c>
      <c r="DD117" s="88">
        <f t="shared" si="99"/>
        <v>-1.0267702189513934</v>
      </c>
      <c r="DE117" s="88">
        <f t="shared" si="100"/>
        <v>1.6778082370191378</v>
      </c>
      <c r="DF117" s="88">
        <f t="shared" si="101"/>
        <v>-0.14958549693491208</v>
      </c>
      <c r="DG117" s="88">
        <f t="shared" si="102"/>
        <v>-1.1763557158863087</v>
      </c>
      <c r="DH117" s="88">
        <f t="shared" si="103"/>
        <v>-0.93154950366314715</v>
      </c>
      <c r="DI117" s="88">
        <f t="shared" si="104"/>
        <v>-5.1621093443788784</v>
      </c>
      <c r="DJ117" s="88">
        <f t="shared" si="105"/>
        <v>0.58618421052631564</v>
      </c>
      <c r="DK117" s="89">
        <v>7.3921114050192784</v>
      </c>
      <c r="DL117" s="87">
        <f t="shared" si="107"/>
        <v>3.4112405295481958</v>
      </c>
      <c r="DM117" s="88">
        <f t="shared" si="106"/>
        <v>2.7052796992511277</v>
      </c>
      <c r="DN117" s="88">
        <f t="shared" si="108"/>
        <v>34.44898067072058</v>
      </c>
      <c r="DO117" s="88"/>
      <c r="DP117" s="88"/>
      <c r="DQ117" s="61">
        <v>866381.9</v>
      </c>
      <c r="DR117" s="21">
        <f>LN(DQ117/AI117/M118)</f>
        <v>1.1912888488952986</v>
      </c>
      <c r="DS117" s="61"/>
      <c r="DT117" s="61">
        <v>841000000</v>
      </c>
      <c r="DU117" s="40">
        <v>843000000</v>
      </c>
      <c r="DV117" s="20">
        <f>LN(DT117/AI117/M118)</f>
        <v>8.0693099834252209</v>
      </c>
      <c r="DW117" s="44">
        <f t="shared" si="109"/>
        <v>38.328808174864633</v>
      </c>
      <c r="DX117" s="61"/>
      <c r="DY117" s="40"/>
      <c r="DZ117" s="44"/>
      <c r="EA117" s="61">
        <v>3078723</v>
      </c>
      <c r="EB117" s="87">
        <f t="shared" si="110"/>
        <v>0.32583372095053792</v>
      </c>
      <c r="EF117" s="28">
        <v>9448755</v>
      </c>
      <c r="EG117" s="98">
        <v>10836.380999999999</v>
      </c>
      <c r="EH117" s="74">
        <f t="shared" si="111"/>
        <v>10836381</v>
      </c>
      <c r="EI117" s="28">
        <v>136336</v>
      </c>
      <c r="EJ117" s="68">
        <f t="shared" si="112"/>
        <v>1.4428990909384359E-2</v>
      </c>
      <c r="EK117" s="21">
        <f t="shared" si="113"/>
        <v>3.4112405295481958</v>
      </c>
      <c r="EN117" s="100"/>
      <c r="EO117" s="87"/>
      <c r="EP117" s="99"/>
      <c r="EQ117" s="87"/>
      <c r="ER117" s="87"/>
      <c r="ES117" s="87"/>
      <c r="ET117" s="87"/>
      <c r="EU117" s="87"/>
      <c r="EV117" s="87"/>
      <c r="EW117" s="87"/>
      <c r="EX117" s="87"/>
      <c r="EY117" s="87"/>
      <c r="EZ117" s="101"/>
      <c r="FA117" s="87"/>
      <c r="FB117" s="87"/>
    </row>
    <row r="118" spans="1:158" x14ac:dyDescent="0.35">
      <c r="A118" s="22">
        <v>39904</v>
      </c>
      <c r="B118" s="43">
        <v>100.113</v>
      </c>
      <c r="C118" s="40">
        <v>14340.4</v>
      </c>
      <c r="D118" s="40">
        <v>1825.9</v>
      </c>
      <c r="E118" s="40">
        <v>1820.5</v>
      </c>
      <c r="F118" s="43">
        <v>100.03700000000001</v>
      </c>
      <c r="G118" s="40">
        <v>1004.8</v>
      </c>
      <c r="H118" s="40">
        <v>1002.25356</v>
      </c>
      <c r="I118" s="40">
        <v>6621.4</v>
      </c>
      <c r="J118" s="40">
        <v>6638.9587199999996</v>
      </c>
      <c r="K118" s="40">
        <v>2143.6</v>
      </c>
      <c r="L118" s="40">
        <v>2164.2554999999998</v>
      </c>
      <c r="M118" s="21">
        <v>235271</v>
      </c>
      <c r="N118" s="21">
        <f>M118/M$51</f>
        <v>1.2201207306068684</v>
      </c>
      <c r="O118" s="21">
        <v>0.18</v>
      </c>
      <c r="R118" s="40">
        <f>I119+K119</f>
        <v>8845</v>
      </c>
      <c r="S118" s="40">
        <f>D119+G119</f>
        <v>2832.2</v>
      </c>
      <c r="T118" s="40">
        <f t="shared" si="65"/>
        <v>11677.2</v>
      </c>
      <c r="U118" s="21">
        <f t="shared" si="66"/>
        <v>0.75745897989243993</v>
      </c>
      <c r="V118" s="21">
        <f t="shared" si="67"/>
        <v>0.24254102010756001</v>
      </c>
      <c r="W118" s="87">
        <f t="shared" si="87"/>
        <v>0.32020350480497456</v>
      </c>
      <c r="Y118" s="21">
        <f>K119/R118</f>
        <v>0.24862634256642169</v>
      </c>
      <c r="Z118" s="21">
        <f t="shared" si="68"/>
        <v>0.75137365743357831</v>
      </c>
      <c r="AA118" s="21">
        <f t="shared" si="63"/>
        <v>0.24659497390728385</v>
      </c>
      <c r="AB118" s="21">
        <f t="shared" si="63"/>
        <v>0.75340502609271609</v>
      </c>
      <c r="AD118" s="42">
        <f>100*(((L119)-(L118))/L118)</f>
        <v>0.37485176773260981</v>
      </c>
      <c r="AE118" s="42">
        <f>100*((J119-J118)/J118)</f>
        <v>4.8065368901715547E-2</v>
      </c>
      <c r="AG118" s="21">
        <f t="shared" si="69"/>
        <v>0.12864925239467517</v>
      </c>
      <c r="AH118" s="21">
        <f t="shared" si="118"/>
        <v>7844.0342111291429</v>
      </c>
      <c r="AI118" s="42">
        <f t="shared" si="71"/>
        <v>1.1276085445230062</v>
      </c>
      <c r="AJ118" s="43">
        <f t="shared" si="88"/>
        <v>0.78001435370530225</v>
      </c>
      <c r="AK118" s="43">
        <f t="shared" si="72"/>
        <v>10355.721457342819</v>
      </c>
      <c r="AL118" s="60"/>
      <c r="AN118" s="21">
        <f>D119/S118</f>
        <v>0.63074641621354433</v>
      </c>
      <c r="AO118" s="21">
        <f t="shared" si="73"/>
        <v>0.36925358378645567</v>
      </c>
      <c r="AP118" s="21">
        <f t="shared" si="62"/>
        <v>0.63789060663010566</v>
      </c>
      <c r="AQ118" s="21">
        <f t="shared" si="62"/>
        <v>0.36210939336989434</v>
      </c>
      <c r="AS118" s="43">
        <f>100*(((E119)-(E118))/E118)</f>
        <v>-0.86789343586926426</v>
      </c>
      <c r="AT118" s="43">
        <f>100*(((H119)-(H118))/H118)</f>
        <v>4.7870820234352678</v>
      </c>
      <c r="AV118" s="21">
        <f t="shared" si="74"/>
        <v>1.1798262972211395</v>
      </c>
      <c r="AW118" s="21">
        <f t="shared" si="117"/>
        <v>2788.0418355777333</v>
      </c>
      <c r="AX118" s="21">
        <f t="shared" si="76"/>
        <v>1.0158384152844377</v>
      </c>
      <c r="AY118" s="21">
        <f t="shared" si="89"/>
        <v>-1.1199442190043736</v>
      </c>
      <c r="AZ118" s="21">
        <f t="shared" si="77"/>
        <v>0.9008786074019608</v>
      </c>
      <c r="BB118" s="21">
        <f>LN(B119/AI118)</f>
        <v>4.4931880962420863</v>
      </c>
      <c r="BD118" s="21">
        <f>100*LN(F119/N119)</f>
        <v>439.18175548357874</v>
      </c>
      <c r="BE118" s="21">
        <f t="shared" si="78"/>
        <v>4.3918175548357876</v>
      </c>
      <c r="BF118" s="21">
        <f>(S118/AI118)/M119</f>
        <v>1.0648608327526499E-2</v>
      </c>
      <c r="BG118" s="21">
        <f>(C119/AI118)/M119</f>
        <v>5.4081861112906547E-2</v>
      </c>
      <c r="BH118" s="40">
        <f t="shared" si="79"/>
        <v>2832.2</v>
      </c>
      <c r="BI118" s="40">
        <f>C119</f>
        <v>14384.1</v>
      </c>
      <c r="BK118" s="21">
        <f>LN(AH118/M119)</f>
        <v>-3.4035275360319881</v>
      </c>
      <c r="BL118" s="57">
        <f>LN(AH118/N119)</f>
        <v>8.7660159708062917</v>
      </c>
      <c r="BM118" s="21">
        <f>LN((S118/AI118)/M119)</f>
        <v>-4.5423260688369149</v>
      </c>
      <c r="BN118" s="21">
        <f>LN((C119/AI118)/M119)</f>
        <v>-2.9172564337695612</v>
      </c>
      <c r="BO118" s="44">
        <f>LN((C119/AI118)/N119)</f>
        <v>9.2522870730687181</v>
      </c>
      <c r="BP118" s="21">
        <f t="shared" si="64"/>
        <v>-4.0761871756989194</v>
      </c>
      <c r="BQ118" s="21">
        <f t="shared" si="80"/>
        <v>-0.10438476141424824</v>
      </c>
      <c r="BR118" s="21">
        <f t="shared" si="81"/>
        <v>4.4931880962420863</v>
      </c>
      <c r="BS118" s="61">
        <f t="shared" si="82"/>
        <v>0.78001435370530225</v>
      </c>
      <c r="BT118" s="21">
        <f t="shared" si="83"/>
        <v>-1.1199442190043736</v>
      </c>
      <c r="BU118" s="21">
        <f>O119/4</f>
        <v>3.916675E-2</v>
      </c>
      <c r="BV118" s="21">
        <f t="shared" si="84"/>
        <v>3.9159081830652358E-2</v>
      </c>
      <c r="BW118" s="21">
        <f>LN(AW118/M119)</f>
        <v>-4.4379413074226672</v>
      </c>
      <c r="BX118" s="21">
        <f>LN(AW118/N119)</f>
        <v>7.7316021994156126</v>
      </c>
      <c r="BY118" s="21">
        <f>LN(AK118/M119)</f>
        <v>-3.1257416410099297</v>
      </c>
      <c r="CA118" s="21">
        <f t="shared" si="90"/>
        <v>-0.12570988753224377</v>
      </c>
      <c r="CB118" s="21">
        <f t="shared" si="114"/>
        <v>-0.9813144199594781</v>
      </c>
      <c r="CC118" s="21">
        <f t="shared" si="114"/>
        <v>-0.73002070249308382</v>
      </c>
      <c r="CD118" s="21">
        <f t="shared" si="85"/>
        <v>-4.0761871756989194</v>
      </c>
      <c r="CE118" s="21">
        <f t="shared" si="115"/>
        <v>-1.8999585727096771</v>
      </c>
      <c r="CF118" s="21">
        <f t="shared" si="115"/>
        <v>-8.1253746566378737E-2</v>
      </c>
      <c r="CG118" s="61">
        <f t="shared" si="116"/>
        <v>0.78001435370530225</v>
      </c>
      <c r="CH118" s="61">
        <f t="shared" si="116"/>
        <v>-1.1199442190043736</v>
      </c>
      <c r="CI118" s="21">
        <f t="shared" si="86"/>
        <v>3.9159081830652358E-2</v>
      </c>
      <c r="CM118" s="87">
        <f t="shared" si="119"/>
        <v>-0.12570988753224377</v>
      </c>
      <c r="CN118" s="87">
        <f t="shared" si="119"/>
        <v>-0.9813144199594781</v>
      </c>
      <c r="CO118" s="87">
        <f t="shared" si="119"/>
        <v>-0.73002070249308382</v>
      </c>
      <c r="CP118" s="87">
        <f t="shared" si="119"/>
        <v>-4.0761871756989194</v>
      </c>
      <c r="CQ118" s="87">
        <f t="shared" si="121"/>
        <v>-1.8999585727096771</v>
      </c>
      <c r="CR118" s="87">
        <f t="shared" si="121"/>
        <v>-8.1253746566378737E-2</v>
      </c>
      <c r="CS118" s="88">
        <f t="shared" si="120"/>
        <v>0.78001435370530225</v>
      </c>
      <c r="CT118" s="88">
        <f t="shared" si="120"/>
        <v>-1.1199442190043736</v>
      </c>
      <c r="CU118" s="87">
        <f t="shared" si="120"/>
        <v>3.9159081830652358E-2</v>
      </c>
      <c r="CV118" s="87">
        <f t="shared" si="94"/>
        <v>0.91864415275013656</v>
      </c>
      <c r="CW118" s="21">
        <v>0.78500000000000003</v>
      </c>
      <c r="CX118" s="7">
        <v>3.2236666666699998</v>
      </c>
      <c r="CY118" s="7"/>
      <c r="CZ118" s="110">
        <f t="shared" si="95"/>
        <v>-0.48457065561193491</v>
      </c>
      <c r="DA118" s="73">
        <f t="shared" si="96"/>
        <v>-1.1504632783129816</v>
      </c>
      <c r="DB118" s="88">
        <f t="shared" si="97"/>
        <v>-0.99514215532199457</v>
      </c>
      <c r="DC118" s="88">
        <f t="shared" si="98"/>
        <v>-11.552934210569624</v>
      </c>
      <c r="DD118" s="88">
        <f t="shared" si="99"/>
        <v>-1.3796853164464535</v>
      </c>
      <c r="DE118" s="88">
        <f t="shared" si="100"/>
        <v>-0.2966067253843766</v>
      </c>
      <c r="DF118" s="88">
        <f t="shared" si="101"/>
        <v>0.11449270581704707</v>
      </c>
      <c r="DG118" s="88">
        <f t="shared" si="102"/>
        <v>-1.2651926106294049</v>
      </c>
      <c r="DH118" s="88">
        <f t="shared" si="103"/>
        <v>-0.9373802998689762</v>
      </c>
      <c r="DI118" s="88">
        <f t="shared" si="104"/>
        <v>0.22922203813340902</v>
      </c>
      <c r="DJ118" s="88">
        <f t="shared" si="105"/>
        <v>0.20368421052631569</v>
      </c>
      <c r="DK118" s="89">
        <v>-0.39287921000072901</v>
      </c>
      <c r="DL118" s="87">
        <f t="shared" si="107"/>
        <v>2.5857431338805337</v>
      </c>
      <c r="DM118" s="88">
        <f t="shared" si="106"/>
        <v>1.2239796992511276</v>
      </c>
      <c r="DN118" s="88">
        <f t="shared" si="108"/>
        <v>10.99235114743756</v>
      </c>
      <c r="DO118" s="88"/>
      <c r="DP118" s="88"/>
      <c r="DQ118" s="61">
        <v>877402.3</v>
      </c>
      <c r="DR118" s="21">
        <f>LN(DQ118/AI118/M119)</f>
        <v>1.1935857464662953</v>
      </c>
      <c r="DS118" s="61"/>
      <c r="DT118" s="61">
        <v>986000000</v>
      </c>
      <c r="DU118" s="40">
        <v>988000000</v>
      </c>
      <c r="DV118" s="20">
        <f>LN(DT118/AI118/M119)</f>
        <v>8.218031769941037</v>
      </c>
      <c r="DW118" s="44">
        <f t="shared" si="109"/>
        <v>14.872178651581613</v>
      </c>
      <c r="DX118" s="61"/>
      <c r="DY118" s="40"/>
      <c r="DZ118" s="44"/>
      <c r="EA118" s="61">
        <v>3142471</v>
      </c>
      <c r="EB118" s="87">
        <f t="shared" si="110"/>
        <v>0.2899926645251768</v>
      </c>
      <c r="EF118" s="28">
        <v>10836381</v>
      </c>
      <c r="EG118" s="98">
        <v>12398.65</v>
      </c>
      <c r="EH118" s="74">
        <f t="shared" si="111"/>
        <v>12398650</v>
      </c>
      <c r="EI118" s="28">
        <v>66904</v>
      </c>
      <c r="EJ118" s="68">
        <f t="shared" si="112"/>
        <v>6.1740169527077348E-3</v>
      </c>
      <c r="EK118" s="21">
        <f t="shared" si="113"/>
        <v>2.5857431338805337</v>
      </c>
      <c r="EN118" s="100"/>
      <c r="EO118" s="87"/>
      <c r="EP118" s="99"/>
      <c r="EQ118" s="87"/>
      <c r="ER118" s="87"/>
      <c r="ES118" s="87"/>
      <c r="ET118" s="87"/>
      <c r="EU118" s="87"/>
      <c r="EV118" s="87"/>
      <c r="EW118" s="87"/>
      <c r="EX118" s="87"/>
      <c r="EY118" s="87"/>
      <c r="EZ118" s="101"/>
      <c r="FA118" s="87"/>
      <c r="FB118" s="87"/>
    </row>
    <row r="119" spans="1:158" x14ac:dyDescent="0.35">
      <c r="A119" s="22">
        <v>39995</v>
      </c>
      <c r="B119" s="43">
        <v>100.815</v>
      </c>
      <c r="C119" s="40">
        <v>14384.1</v>
      </c>
      <c r="D119" s="40">
        <v>1786.4</v>
      </c>
      <c r="E119" s="40">
        <v>1804.7</v>
      </c>
      <c r="F119" s="43">
        <v>98.820999999999998</v>
      </c>
      <c r="G119" s="40">
        <v>1045.8</v>
      </c>
      <c r="H119" s="40">
        <v>1050.23226</v>
      </c>
      <c r="I119" s="40">
        <v>6645.9</v>
      </c>
      <c r="J119" s="40">
        <v>6642.1497600000002</v>
      </c>
      <c r="K119" s="40">
        <v>2199.1</v>
      </c>
      <c r="L119" s="40">
        <v>2172.36825</v>
      </c>
      <c r="M119" s="21">
        <v>235870</v>
      </c>
      <c r="N119" s="21">
        <f>M119/M$51</f>
        <v>1.2232271581633183</v>
      </c>
      <c r="O119" s="21">
        <v>0.156667</v>
      </c>
      <c r="R119" s="40">
        <f>I120+K120</f>
        <v>8926.4000000000015</v>
      </c>
      <c r="S119" s="40">
        <f>D120+G120</f>
        <v>2958.7</v>
      </c>
      <c r="T119" s="40">
        <f t="shared" si="65"/>
        <v>11885.100000000002</v>
      </c>
      <c r="U119" s="21">
        <f t="shared" si="66"/>
        <v>0.75105804747120342</v>
      </c>
      <c r="V119" s="21">
        <f t="shared" si="67"/>
        <v>0.2489419525287965</v>
      </c>
      <c r="W119" s="87">
        <f t="shared" si="87"/>
        <v>0.33145500985839749</v>
      </c>
      <c r="Y119" s="21">
        <f>K120/R119</f>
        <v>0.25013443269403118</v>
      </c>
      <c r="Z119" s="21">
        <f t="shared" si="68"/>
        <v>0.74986556730596887</v>
      </c>
      <c r="AA119" s="21">
        <f t="shared" si="63"/>
        <v>0.24938038763022644</v>
      </c>
      <c r="AB119" s="21">
        <f t="shared" si="63"/>
        <v>0.75061961236977359</v>
      </c>
      <c r="AD119" s="42">
        <f>100*(((L120)-(L119))/L119)</f>
        <v>0.50561179026623715</v>
      </c>
      <c r="AE119" s="42">
        <f>100*((J120-J119)/J119)</f>
        <v>0.10108895828328388</v>
      </c>
      <c r="AG119" s="21">
        <f t="shared" si="69"/>
        <v>0.20196901892846972</v>
      </c>
      <c r="AH119" s="21">
        <f t="shared" si="118"/>
        <v>7859.8767300697737</v>
      </c>
      <c r="AI119" s="42">
        <f t="shared" si="71"/>
        <v>1.1356921115378307</v>
      </c>
      <c r="AJ119" s="43">
        <f t="shared" si="88"/>
        <v>0.71431971402718819</v>
      </c>
      <c r="AK119" s="43">
        <f t="shared" si="72"/>
        <v>10465.07224912084</v>
      </c>
      <c r="AL119" s="60"/>
      <c r="AN119" s="21">
        <f>D120/S119</f>
        <v>0.65163754351573333</v>
      </c>
      <c r="AO119" s="21">
        <f t="shared" si="73"/>
        <v>0.34836245648426667</v>
      </c>
      <c r="AP119" s="21">
        <f t="shared" si="62"/>
        <v>0.64119197986463883</v>
      </c>
      <c r="AQ119" s="21">
        <f t="shared" si="62"/>
        <v>0.35880802013536117</v>
      </c>
      <c r="AS119" s="43">
        <f>100*(((E120)-(E119))/E119)</f>
        <v>8.0290352967252101</v>
      </c>
      <c r="AT119" s="43">
        <f>100*(((H120)-(H119))/H119)</f>
        <v>-1.8098225244004704</v>
      </c>
      <c r="AV119" s="21">
        <f t="shared" si="74"/>
        <v>4.4987742015337915</v>
      </c>
      <c r="AW119" s="21">
        <f t="shared" si="117"/>
        <v>2913.4695424046736</v>
      </c>
      <c r="AX119" s="21">
        <f t="shared" si="76"/>
        <v>1.0155246028616434</v>
      </c>
      <c r="AY119" s="21">
        <f t="shared" si="89"/>
        <v>-3.0896735097321951E-2</v>
      </c>
      <c r="AZ119" s="21">
        <f t="shared" si="77"/>
        <v>0.89419006484647534</v>
      </c>
      <c r="BB119" s="21">
        <f>LN(B120/AI119)</f>
        <v>4.4920576349056738</v>
      </c>
      <c r="BD119" s="21">
        <f>100*LN(F120/N120)</f>
        <v>438.96165223645073</v>
      </c>
      <c r="BE119" s="21">
        <f t="shared" si="78"/>
        <v>4.3896165223645074</v>
      </c>
      <c r="BF119" s="21">
        <f>(S119/AI119)/M120</f>
        <v>1.1013297480663986E-2</v>
      </c>
      <c r="BG119" s="21">
        <f>(C120/AI119)/M120</f>
        <v>5.4221515446679948E-2</v>
      </c>
      <c r="BH119" s="40">
        <f t="shared" si="79"/>
        <v>2958.7</v>
      </c>
      <c r="BI119" s="40">
        <f>C120</f>
        <v>14566.5</v>
      </c>
      <c r="BK119" s="21">
        <f>LN(AH119/M120)</f>
        <v>-3.4043886789562543</v>
      </c>
      <c r="BL119" s="57">
        <f>LN(AH119/N120)</f>
        <v>8.765154827882025</v>
      </c>
      <c r="BM119" s="21">
        <f>LN((S119/AI119)/M120)</f>
        <v>-4.5086518743904209</v>
      </c>
      <c r="BN119" s="21">
        <f>LN((C120/AI119)/M120)</f>
        <v>-2.9146774853449999</v>
      </c>
      <c r="BO119" s="44">
        <f>LN((C120/AI119)/N120)</f>
        <v>9.2548660214932799</v>
      </c>
      <c r="BP119" s="21">
        <f t="shared" si="64"/>
        <v>-4.2962904228269281</v>
      </c>
      <c r="BQ119" s="21">
        <f t="shared" si="80"/>
        <v>-0.11183692590549335</v>
      </c>
      <c r="BR119" s="21">
        <f t="shared" si="81"/>
        <v>4.4920576349056738</v>
      </c>
      <c r="BS119" s="61">
        <f t="shared" si="82"/>
        <v>0.71431971402718819</v>
      </c>
      <c r="BT119" s="21">
        <f t="shared" si="83"/>
        <v>-3.0896735097321951E-2</v>
      </c>
      <c r="BU119" s="21">
        <f>O120/4</f>
        <v>0.03</v>
      </c>
      <c r="BV119" s="21">
        <f t="shared" si="84"/>
        <v>2.9995500899794244E-2</v>
      </c>
      <c r="BW119" s="21">
        <f>LN(AW119/M120)</f>
        <v>-4.396814948484927</v>
      </c>
      <c r="BX119" s="21">
        <f>LN(AW119/N120)</f>
        <v>7.7727285583533519</v>
      </c>
      <c r="BY119" s="21">
        <f>LN(AK119/M120)</f>
        <v>-3.1181163423214358</v>
      </c>
      <c r="CA119" s="21">
        <f t="shared" si="90"/>
        <v>-8.6114292426620054E-2</v>
      </c>
      <c r="CB119" s="21">
        <f t="shared" si="114"/>
        <v>3.3674194446493999</v>
      </c>
      <c r="CC119" s="21">
        <f t="shared" si="114"/>
        <v>0.25789484245613004</v>
      </c>
      <c r="CD119" s="21">
        <f t="shared" si="85"/>
        <v>-4.2962904228269281</v>
      </c>
      <c r="CE119" s="21">
        <f t="shared" si="115"/>
        <v>-0.74521644912451113</v>
      </c>
      <c r="CF119" s="21">
        <f t="shared" si="115"/>
        <v>-0.11304613364124805</v>
      </c>
      <c r="CG119" s="61">
        <f t="shared" si="116"/>
        <v>0.71431971402718819</v>
      </c>
      <c r="CH119" s="61">
        <f t="shared" si="116"/>
        <v>-3.0896735097321951E-2</v>
      </c>
      <c r="CI119" s="21">
        <f t="shared" si="86"/>
        <v>2.9995500899794244E-2</v>
      </c>
      <c r="CM119" s="87">
        <f t="shared" si="119"/>
        <v>-8.6114292426620054E-2</v>
      </c>
      <c r="CN119" s="87">
        <f t="shared" si="119"/>
        <v>3.3674194446493999</v>
      </c>
      <c r="CO119" s="87">
        <f t="shared" si="119"/>
        <v>0.25789484245613004</v>
      </c>
      <c r="CP119" s="87">
        <f t="shared" si="119"/>
        <v>-4.2962904228269281</v>
      </c>
      <c r="CQ119" s="87">
        <f t="shared" si="121"/>
        <v>-0.74521644912451113</v>
      </c>
      <c r="CR119" s="87">
        <f t="shared" si="121"/>
        <v>-0.11304613364124805</v>
      </c>
      <c r="CS119" s="88">
        <f t="shared" si="120"/>
        <v>0.71431971402718819</v>
      </c>
      <c r="CT119" s="88">
        <f t="shared" si="120"/>
        <v>-3.0896735097321951E-2</v>
      </c>
      <c r="CU119" s="87">
        <f t="shared" si="120"/>
        <v>2.9995500899794244E-2</v>
      </c>
      <c r="CV119" s="87">
        <f t="shared" si="94"/>
        <v>4.1126358937740193</v>
      </c>
      <c r="CW119" s="21">
        <v>0.71750000000000003</v>
      </c>
      <c r="CX119" s="7">
        <v>2.6679333333300002</v>
      </c>
      <c r="CY119" s="7"/>
      <c r="CZ119" s="110">
        <f t="shared" si="95"/>
        <v>-0.44497506050631119</v>
      </c>
      <c r="DA119" s="73">
        <f t="shared" si="96"/>
        <v>3.1982705862958962</v>
      </c>
      <c r="DB119" s="88">
        <f t="shared" si="97"/>
        <v>-7.2266103727807729E-3</v>
      </c>
      <c r="DC119" s="88">
        <f t="shared" si="98"/>
        <v>-11.773037457697633</v>
      </c>
      <c r="DD119" s="88">
        <f t="shared" si="99"/>
        <v>-0.22494319286128761</v>
      </c>
      <c r="DE119" s="88">
        <f t="shared" si="100"/>
        <v>-0.32839911245924591</v>
      </c>
      <c r="DF119" s="88">
        <f t="shared" si="101"/>
        <v>4.8798066138933005E-2</v>
      </c>
      <c r="DG119" s="88">
        <f t="shared" si="102"/>
        <v>-0.17614512672235333</v>
      </c>
      <c r="DH119" s="88">
        <f t="shared" si="103"/>
        <v>-0.94654388079983431</v>
      </c>
      <c r="DI119" s="88">
        <f t="shared" si="104"/>
        <v>3.4232137791572916</v>
      </c>
      <c r="DJ119" s="88">
        <f t="shared" si="105"/>
        <v>0.13618421052631569</v>
      </c>
      <c r="DK119" s="89">
        <v>0.65579318179097656</v>
      </c>
      <c r="DL119" s="87">
        <f t="shared" si="107"/>
        <v>-0.20170126765261531</v>
      </c>
      <c r="DM119" s="88">
        <f t="shared" si="106"/>
        <v>0.66824636591112796</v>
      </c>
      <c r="DN119" s="88">
        <f t="shared" si="108"/>
        <v>-8.8122120810700721</v>
      </c>
      <c r="DO119" s="88"/>
      <c r="DP119" s="88"/>
      <c r="DQ119" s="61">
        <v>941631.6</v>
      </c>
      <c r="DR119" s="21">
        <f>LN(DQ119/AI119/M120)</f>
        <v>1.2542122582156106</v>
      </c>
      <c r="DS119" s="61"/>
      <c r="DT119" s="61">
        <v>948000000</v>
      </c>
      <c r="DU119" s="40">
        <v>959000000</v>
      </c>
      <c r="DV119" s="20">
        <f>LN(DT119/AI119/M120)</f>
        <v>8.1687079241717768</v>
      </c>
      <c r="DW119" s="44">
        <f t="shared" si="109"/>
        <v>-4.9323845769260188</v>
      </c>
      <c r="DX119" s="61"/>
      <c r="DY119" s="40"/>
      <c r="DZ119" s="44"/>
      <c r="EA119" s="61">
        <v>3164965</v>
      </c>
      <c r="EB119" s="87">
        <f t="shared" si="110"/>
        <v>0.25526690405810309</v>
      </c>
      <c r="EF119" s="28">
        <v>12398650</v>
      </c>
      <c r="EG119" s="98">
        <v>13082.91</v>
      </c>
      <c r="EH119" s="74">
        <f t="shared" si="111"/>
        <v>13082910</v>
      </c>
      <c r="EI119" s="28">
        <v>-269056</v>
      </c>
      <c r="EJ119" s="68">
        <f t="shared" si="112"/>
        <v>-2.1700427062623755E-2</v>
      </c>
      <c r="EK119" s="21">
        <f t="shared" si="113"/>
        <v>-0.20170126765261531</v>
      </c>
      <c r="EN119" s="100"/>
      <c r="EO119" s="87"/>
      <c r="EP119" s="99"/>
      <c r="EQ119" s="87"/>
      <c r="ER119" s="87"/>
      <c r="ES119" s="87"/>
      <c r="ET119" s="87"/>
      <c r="EU119" s="87"/>
      <c r="EV119" s="87"/>
      <c r="EW119" s="87"/>
      <c r="EX119" s="87"/>
      <c r="EY119" s="87"/>
      <c r="EZ119" s="101"/>
      <c r="FA119" s="87"/>
      <c r="FB119" s="87"/>
    </row>
    <row r="120" spans="1:158" x14ac:dyDescent="0.35">
      <c r="A120" s="22">
        <v>40087</v>
      </c>
      <c r="B120" s="43">
        <v>101.423</v>
      </c>
      <c r="C120" s="40">
        <v>14566.5</v>
      </c>
      <c r="D120" s="40">
        <v>1928</v>
      </c>
      <c r="E120" s="40">
        <v>1949.6</v>
      </c>
      <c r="F120" s="43">
        <v>98.888000000000005</v>
      </c>
      <c r="G120" s="40">
        <v>1030.7</v>
      </c>
      <c r="H120" s="40">
        <v>1031.2249199999999</v>
      </c>
      <c r="I120" s="40">
        <v>6693.6</v>
      </c>
      <c r="J120" s="40">
        <v>6648.8642399999999</v>
      </c>
      <c r="K120" s="40">
        <v>2232.8000000000002</v>
      </c>
      <c r="L120" s="40">
        <v>2183.3520000000003</v>
      </c>
      <c r="M120" s="21">
        <v>236550</v>
      </c>
      <c r="N120" s="21">
        <f>M120/M$51</f>
        <v>1.2267536535529442</v>
      </c>
      <c r="O120" s="21">
        <v>0.12</v>
      </c>
      <c r="R120" s="40">
        <f>I121+K121</f>
        <v>9004.4</v>
      </c>
      <c r="S120" s="40">
        <f>D121+G121</f>
        <v>3029.7</v>
      </c>
      <c r="T120" s="40">
        <f t="shared" si="65"/>
        <v>12034.099999999999</v>
      </c>
      <c r="U120" s="21">
        <f t="shared" si="66"/>
        <v>0.7482404168155492</v>
      </c>
      <c r="V120" s="21">
        <f t="shared" si="67"/>
        <v>0.25175958318445085</v>
      </c>
      <c r="W120" s="87">
        <f t="shared" si="87"/>
        <v>0.3364688374572431</v>
      </c>
      <c r="Y120" s="21">
        <f>K121/R120</f>
        <v>0.2515103727066767</v>
      </c>
      <c r="Z120" s="21">
        <f>1-Y120</f>
        <v>0.74848962729332325</v>
      </c>
      <c r="AA120" s="21">
        <f t="shared" si="63"/>
        <v>0.25082240270035394</v>
      </c>
      <c r="AB120" s="21">
        <f t="shared" si="63"/>
        <v>0.74917759729964606</v>
      </c>
      <c r="AD120" s="42">
        <f>100*(((L121)-(L120))/L120)</f>
        <v>0.83080969078736588</v>
      </c>
      <c r="AE120" s="42">
        <f>100*((J121-J120)/J120)</f>
        <v>0.31895853539038604</v>
      </c>
      <c r="AG120" s="21">
        <f t="shared" si="69"/>
        <v>0.44734227201200877</v>
      </c>
      <c r="AH120" s="21">
        <f>AH119*(1+AG120/100)</f>
        <v>7895.0372812114119</v>
      </c>
      <c r="AI120" s="42">
        <f>R120/AH120</f>
        <v>1.1405139303684666</v>
      </c>
      <c r="AJ120" s="43">
        <f>100*(LN(AI120)-LN(AI119))</f>
        <v>0.42367219438163572</v>
      </c>
      <c r="AK120" s="43">
        <f t="shared" si="72"/>
        <v>10551.471296902208</v>
      </c>
      <c r="AL120" s="60"/>
      <c r="AN120" s="21">
        <f>D121/S120</f>
        <v>0.65666567646961749</v>
      </c>
      <c r="AO120" s="21">
        <f t="shared" si="73"/>
        <v>0.34333432353038251</v>
      </c>
      <c r="AP120" s="21">
        <f t="shared" si="62"/>
        <v>0.65415160999267541</v>
      </c>
      <c r="AQ120" s="21">
        <f t="shared" si="62"/>
        <v>0.34584839000732459</v>
      </c>
      <c r="AS120" s="43">
        <f>100*(((E121)-(E120))/E120)</f>
        <v>3.2468198604842109</v>
      </c>
      <c r="AT120" s="43">
        <f>100*(((H121)-(H120))/H120)</f>
        <v>1.3203841117416086</v>
      </c>
      <c r="AV120" s="21">
        <f t="shared" si="74"/>
        <v>2.5805651583290272</v>
      </c>
      <c r="AW120" s="21">
        <f>AW119*(1+AV120/100)</f>
        <v>2988.653522314497</v>
      </c>
      <c r="AX120" s="21">
        <f>S120/AW120</f>
        <v>1.0137341037959178</v>
      </c>
      <c r="AY120" s="21">
        <f>100*(LN(AX120)-LN(AX119))</f>
        <v>-0.17646833540758983</v>
      </c>
      <c r="AZ120" s="21">
        <f>AX120/AI120</f>
        <v>0.88883973865046084</v>
      </c>
      <c r="BB120" s="21">
        <f>LN(B121/AI120)</f>
        <v>4.480865412804051</v>
      </c>
      <c r="BD120" s="21">
        <f>100*LN(F121/N121)</f>
        <v>438.87284229316384</v>
      </c>
      <c r="BE120" s="21">
        <f t="shared" si="78"/>
        <v>4.3887284229316386</v>
      </c>
      <c r="BF120" s="21">
        <f>(S120/AI120)/M121</f>
        <v>1.1216533305004378E-2</v>
      </c>
      <c r="BG120" s="21">
        <f>(C121/AI120)/M121</f>
        <v>5.4352261644420176E-2</v>
      </c>
      <c r="BH120" s="40">
        <f t="shared" si="79"/>
        <v>3029.7</v>
      </c>
      <c r="BI120" s="40">
        <f>C121</f>
        <v>14681.1</v>
      </c>
      <c r="BK120" s="21">
        <f>LN(AH120/M121)</f>
        <v>-3.4011166591892255</v>
      </c>
      <c r="BL120" s="57">
        <f>LN(AH120/N121)</f>
        <v>8.7684268476490548</v>
      </c>
      <c r="BM120" s="21">
        <f>LN((S120/AI120)/M121)</f>
        <v>-4.4903664012286129</v>
      </c>
      <c r="BN120" s="21">
        <f>LN((C121/AI120)/M121)</f>
        <v>-2.9122690536878708</v>
      </c>
      <c r="BO120" s="44">
        <f>LN((C121/AI120)/N121)</f>
        <v>9.2572744531504085</v>
      </c>
      <c r="BP120" s="21">
        <f t="shared" si="64"/>
        <v>-4.3851003661138179</v>
      </c>
      <c r="BQ120" s="21">
        <f>LN(AZ120)</f>
        <v>-0.11783833120338559</v>
      </c>
      <c r="BR120" s="21">
        <f>BB120</f>
        <v>4.480865412804051</v>
      </c>
      <c r="BS120" s="61">
        <f>AJ120</f>
        <v>0.42367219438163572</v>
      </c>
      <c r="BT120" s="21">
        <f>AY120</f>
        <v>-0.17646833540758983</v>
      </c>
      <c r="BU120" s="21">
        <f>O121/4</f>
        <v>3.3333333333333333E-2</v>
      </c>
      <c r="BV120" s="21">
        <f t="shared" si="84"/>
        <v>3.3327779012033446E-2</v>
      </c>
      <c r="BW120" s="21">
        <f>LN(AW120/M121)</f>
        <v>-4.3725280700252274</v>
      </c>
      <c r="BX120" s="21">
        <f>LN(AW120/N121)</f>
        <v>7.7970154368130524</v>
      </c>
      <c r="BY120" s="21">
        <f>LN(AK120/M121)</f>
        <v>-3.1110857193945312</v>
      </c>
      <c r="CA120" s="21">
        <f t="shared" si="90"/>
        <v>0.32720197670288442</v>
      </c>
      <c r="CB120" s="21">
        <f t="shared" si="114"/>
        <v>1.8285473161808063</v>
      </c>
      <c r="CC120" s="21">
        <f t="shared" si="114"/>
        <v>0.24084316571291176</v>
      </c>
      <c r="CD120" s="21">
        <f t="shared" si="85"/>
        <v>-4.3851003661138179</v>
      </c>
      <c r="CE120" s="21">
        <f t="shared" si="115"/>
        <v>-0.60014052978922394</v>
      </c>
      <c r="CF120" s="21">
        <f t="shared" si="115"/>
        <v>-1.119222210162274</v>
      </c>
      <c r="CG120" s="61">
        <f t="shared" si="116"/>
        <v>0.42367219438163572</v>
      </c>
      <c r="CH120" s="61">
        <f t="shared" si="116"/>
        <v>-0.17646833540758983</v>
      </c>
      <c r="CI120" s="21">
        <f t="shared" si="86"/>
        <v>3.3327779012033446E-2</v>
      </c>
      <c r="CM120" s="87">
        <f t="shared" si="119"/>
        <v>0.32720197670288442</v>
      </c>
      <c r="CN120" s="87">
        <f t="shared" si="119"/>
        <v>1.8285473161808063</v>
      </c>
      <c r="CO120" s="87">
        <f t="shared" si="119"/>
        <v>0.24084316571291176</v>
      </c>
      <c r="CP120" s="87">
        <f t="shared" si="119"/>
        <v>-4.3851003661138179</v>
      </c>
      <c r="CQ120" s="87">
        <f t="shared" si="121"/>
        <v>-0.60014052978922394</v>
      </c>
      <c r="CR120" s="87">
        <f t="shared" si="121"/>
        <v>-1.119222210162274</v>
      </c>
      <c r="CS120" s="88">
        <f t="shared" si="120"/>
        <v>0.42367219438163572</v>
      </c>
      <c r="CT120" s="88">
        <f t="shared" si="120"/>
        <v>-0.17646833540758983</v>
      </c>
      <c r="CU120" s="87">
        <f t="shared" si="120"/>
        <v>3.3327779012033446E-2</v>
      </c>
      <c r="CV120" s="87">
        <f t="shared" si="94"/>
        <v>2.4286878459699679</v>
      </c>
      <c r="CW120" s="21">
        <v>0.64249999999999996</v>
      </c>
      <c r="CX120" s="7">
        <v>2.3308</v>
      </c>
      <c r="CY120" s="7"/>
      <c r="CZ120" s="110">
        <f t="shared" si="95"/>
        <v>-3.1658791376806716E-2</v>
      </c>
      <c r="DA120" s="73">
        <f t="shared" si="96"/>
        <v>1.6593984578273029</v>
      </c>
      <c r="DB120" s="88">
        <f t="shared" si="97"/>
        <v>-2.4278287115999053E-2</v>
      </c>
      <c r="DC120" s="88">
        <f t="shared" si="98"/>
        <v>-11.861847400984523</v>
      </c>
      <c r="DD120" s="88">
        <f t="shared" si="99"/>
        <v>-7.9867273526000426E-2</v>
      </c>
      <c r="DE120" s="88">
        <f t="shared" si="100"/>
        <v>-1.3345751889802719</v>
      </c>
      <c r="DF120" s="88">
        <f t="shared" si="101"/>
        <v>-0.24184945350661946</v>
      </c>
      <c r="DG120" s="88">
        <f t="shared" si="102"/>
        <v>-0.32171672703262122</v>
      </c>
      <c r="DH120" s="88">
        <f t="shared" si="103"/>
        <v>-0.94321160268759507</v>
      </c>
      <c r="DI120" s="88">
        <f t="shared" si="104"/>
        <v>1.7392657313532403</v>
      </c>
      <c r="DJ120" s="88">
        <f t="shared" si="105"/>
        <v>6.1184210526315619E-2</v>
      </c>
      <c r="DK120" s="89">
        <v>-5.0815616535209358</v>
      </c>
      <c r="DL120" s="87">
        <f t="shared" si="107"/>
        <v>0.69403778598201904</v>
      </c>
      <c r="DM120" s="88">
        <f t="shared" si="106"/>
        <v>0.33111303258112779</v>
      </c>
      <c r="DN120" s="88">
        <f t="shared" si="108"/>
        <v>14.020261521036446</v>
      </c>
      <c r="DO120" s="88"/>
      <c r="DP120" s="88"/>
      <c r="DQ120" s="61">
        <v>1347126</v>
      </c>
      <c r="DR120" s="21">
        <f>LN(DQ120/AI120/M121)</f>
        <v>1.6068987072912346</v>
      </c>
      <c r="DS120" s="61"/>
      <c r="DT120" s="61">
        <v>1140000000</v>
      </c>
      <c r="DU120" s="40">
        <v>1150000000</v>
      </c>
      <c r="DV120" s="20">
        <f>LN(DT120/AI120/M121)</f>
        <v>8.3477088144235818</v>
      </c>
      <c r="DW120" s="44">
        <f t="shared" si="109"/>
        <v>17.900089025180499</v>
      </c>
      <c r="DX120" s="61"/>
      <c r="DY120" s="40"/>
      <c r="DZ120" s="44"/>
      <c r="EA120" s="61">
        <v>3185821</v>
      </c>
      <c r="EB120" s="87">
        <f t="shared" si="110"/>
        <v>0.24351012121920887</v>
      </c>
      <c r="EF120" s="28">
        <v>13082910</v>
      </c>
      <c r="EG120" s="98">
        <v>13481.519</v>
      </c>
      <c r="EH120" s="74">
        <f t="shared" si="111"/>
        <v>13481519</v>
      </c>
      <c r="EI120" s="28">
        <v>-166716</v>
      </c>
      <c r="EJ120" s="68">
        <f t="shared" si="112"/>
        <v>-1.2743036526277412E-2</v>
      </c>
      <c r="EK120" s="21">
        <f t="shared" si="113"/>
        <v>0.69403778598201904</v>
      </c>
      <c r="EN120" s="100"/>
      <c r="EO120" s="87"/>
      <c r="EP120" s="99"/>
      <c r="EQ120" s="87"/>
      <c r="ER120" s="87"/>
      <c r="ES120" s="87"/>
      <c r="ET120" s="87"/>
      <c r="EU120" s="87"/>
      <c r="EV120" s="87"/>
      <c r="EW120" s="87"/>
      <c r="EX120" s="87"/>
      <c r="EY120" s="87"/>
      <c r="EZ120" s="101"/>
      <c r="FA120" s="87"/>
      <c r="FB120" s="87"/>
    </row>
    <row r="121" spans="1:158" x14ac:dyDescent="0.35">
      <c r="A121" s="22">
        <v>40179</v>
      </c>
      <c r="B121" s="43">
        <v>100.72</v>
      </c>
      <c r="C121" s="40">
        <v>14681.1</v>
      </c>
      <c r="D121" s="40">
        <v>1989.5</v>
      </c>
      <c r="E121" s="40">
        <v>2012.9</v>
      </c>
      <c r="F121" s="43">
        <v>98.918000000000006</v>
      </c>
      <c r="G121" s="40">
        <v>1040.2</v>
      </c>
      <c r="H121" s="40">
        <v>1044.84105</v>
      </c>
      <c r="I121" s="40">
        <v>6739.7</v>
      </c>
      <c r="J121" s="40">
        <v>6670.071359999999</v>
      </c>
      <c r="K121" s="40">
        <v>2264.6999999999998</v>
      </c>
      <c r="L121" s="40">
        <v>2201.4915000000001</v>
      </c>
      <c r="M121" s="21">
        <v>236832</v>
      </c>
      <c r="N121" s="21">
        <f>M121/M$51</f>
        <v>1.2282161119351125</v>
      </c>
      <c r="O121" s="21">
        <v>0.13333333333333333</v>
      </c>
      <c r="R121" s="40">
        <f>I122+K122</f>
        <v>9072.9</v>
      </c>
      <c r="S121" s="40">
        <f>D122+G122</f>
        <v>3157.3999999999996</v>
      </c>
      <c r="T121" s="40">
        <f t="shared" si="65"/>
        <v>12230.3</v>
      </c>
      <c r="U121" s="21">
        <f t="shared" si="66"/>
        <v>0.74183789440978554</v>
      </c>
      <c r="V121" s="21">
        <f t="shared" si="67"/>
        <v>0.25816210559021446</v>
      </c>
      <c r="W121" s="87">
        <f t="shared" si="87"/>
        <v>0.34800339472495012</v>
      </c>
      <c r="Y121" s="21">
        <f>K122/R121</f>
        <v>0.24919265064091969</v>
      </c>
      <c r="Z121" s="21">
        <f>1-Y121</f>
        <v>0.75080734935908033</v>
      </c>
      <c r="AA121" s="21">
        <f t="shared" si="63"/>
        <v>0.25035151167379821</v>
      </c>
      <c r="AB121" s="21">
        <f t="shared" si="63"/>
        <v>0.74964848832620179</v>
      </c>
      <c r="AD121" s="42">
        <f>100*(((L122)-(L121))/L121)</f>
        <v>0.47521191882866398</v>
      </c>
      <c r="AE121" s="42">
        <f>100*((J122-J121)/J121)</f>
        <v>0.59602120958419436</v>
      </c>
      <c r="AG121" s="21">
        <f t="shared" si="69"/>
        <v>0.56577642101930792</v>
      </c>
      <c r="AH121" s="21">
        <f>AH120*(1+AG121/100)</f>
        <v>7939.7055405791907</v>
      </c>
      <c r="AI121" s="42">
        <f>R121/AH121</f>
        <v>1.1427249982545504</v>
      </c>
      <c r="AJ121" s="43">
        <f>100*(LN(AI121)-LN(AI120))</f>
        <v>0.193678247995141</v>
      </c>
      <c r="AK121" s="43">
        <f t="shared" si="72"/>
        <v>10702.750021817244</v>
      </c>
      <c r="AL121" s="60"/>
      <c r="AN121" s="21">
        <f>D122/S121</f>
        <v>0.66279217077342123</v>
      </c>
      <c r="AO121" s="21">
        <f t="shared" si="73"/>
        <v>0.33720782922657877</v>
      </c>
      <c r="AP121" s="21">
        <f t="shared" si="62"/>
        <v>0.65972892362151936</v>
      </c>
      <c r="AQ121" s="21">
        <f t="shared" si="62"/>
        <v>0.34027107637848064</v>
      </c>
      <c r="AS121" s="43">
        <f>100*(((E122)-(E121))/E121)</f>
        <v>5.1666749465944655</v>
      </c>
      <c r="AT121" s="43">
        <f>100*(((H122)-(H121))/H121)</f>
        <v>2.9784109267146488</v>
      </c>
      <c r="AV121" s="21">
        <f t="shared" si="74"/>
        <v>4.4220719931496593</v>
      </c>
      <c r="AW121" s="21">
        <f>AW120*(1+AV121/100)</f>
        <v>3120.8139326970472</v>
      </c>
      <c r="AX121" s="21">
        <f>S121/AW121</f>
        <v>1.0117232453109866</v>
      </c>
      <c r="AY121" s="21">
        <f>100*(LN(AX121)-LN(AX120))</f>
        <v>-0.19855852768035989</v>
      </c>
      <c r="AZ121" s="21">
        <f>AX121/AI121</f>
        <v>0.88536021077366656</v>
      </c>
      <c r="BB121" s="21">
        <f>LN(B122/AI121)</f>
        <v>4.4905761808166869</v>
      </c>
      <c r="BD121" s="21">
        <f>100*LN(F122/N122)</f>
        <v>439.44463583211757</v>
      </c>
      <c r="BE121" s="21">
        <f t="shared" si="78"/>
        <v>4.3944463583211757</v>
      </c>
      <c r="BF121" s="21">
        <f>(S121/AI121)/M122</f>
        <v>1.1642253922774095E-2</v>
      </c>
      <c r="BG121" s="21">
        <f>(C122/AI121)/M122</f>
        <v>5.4898607004058533E-2</v>
      </c>
      <c r="BH121" s="40">
        <f t="shared" si="79"/>
        <v>3157.3999999999996</v>
      </c>
      <c r="BI121" s="40">
        <f>C122</f>
        <v>14888.6</v>
      </c>
      <c r="BK121" s="21">
        <f>LN(AH121/M122)</f>
        <v>-3.3975711751482263</v>
      </c>
      <c r="BL121" s="57">
        <f>LN(AH121/N122)</f>
        <v>8.7719723316900531</v>
      </c>
      <c r="BM121" s="21">
        <f>LN((S121/AI121)/M122)</f>
        <v>-4.4531142194467153</v>
      </c>
      <c r="BN121" s="21">
        <f>LN((C122/AI121)/M122)</f>
        <v>-2.9022673041208278</v>
      </c>
      <c r="BO121" s="44">
        <f>LN((C122/AI121)/N122)</f>
        <v>9.2672762027174507</v>
      </c>
      <c r="BP121" s="21">
        <f t="shared" si="64"/>
        <v>-3.8133068271600905</v>
      </c>
      <c r="BQ121" s="21">
        <f>LN(AZ121)</f>
        <v>-0.12176069896014062</v>
      </c>
      <c r="BR121" s="21">
        <f>BB121</f>
        <v>4.4905761808166869</v>
      </c>
      <c r="BS121" s="61">
        <f>AJ121</f>
        <v>0.193678247995141</v>
      </c>
      <c r="BT121" s="21">
        <f>AY121</f>
        <v>-0.19855852768035989</v>
      </c>
      <c r="BU121" s="21">
        <f>O122/4</f>
        <v>4.8333333333333339E-2</v>
      </c>
      <c r="BV121" s="21">
        <f t="shared" si="84"/>
        <v>4.8321656540154294E-2</v>
      </c>
      <c r="BW121" s="21">
        <f>LN(AW121/M122)</f>
        <v>-4.3313535204865747</v>
      </c>
      <c r="BX121" s="21">
        <f>LN(AW121/N122)</f>
        <v>7.8381899863517042</v>
      </c>
      <c r="BY121" s="21">
        <f>LN(AK121/M122)</f>
        <v>-3.098946644319331</v>
      </c>
      <c r="CA121" s="21">
        <f t="shared" si="90"/>
        <v>0.35454840409991917</v>
      </c>
      <c r="CB121" s="21">
        <f t="shared" si="114"/>
        <v>3.7252181781897598</v>
      </c>
      <c r="CC121" s="21">
        <f t="shared" si="114"/>
        <v>1.0001749567043028</v>
      </c>
      <c r="CD121" s="21">
        <f t="shared" si="85"/>
        <v>-3.8133068271600905</v>
      </c>
      <c r="CE121" s="21">
        <f t="shared" si="115"/>
        <v>-0.39223677567550297</v>
      </c>
      <c r="CF121" s="21">
        <f t="shared" si="115"/>
        <v>0.97107680126358176</v>
      </c>
      <c r="CG121" s="61">
        <f t="shared" si="116"/>
        <v>0.193678247995141</v>
      </c>
      <c r="CH121" s="61">
        <f t="shared" si="116"/>
        <v>-0.19855852768035989</v>
      </c>
      <c r="CI121" s="21">
        <f t="shared" si="86"/>
        <v>4.8321656540154294E-2</v>
      </c>
      <c r="CM121" s="87">
        <f t="shared" si="119"/>
        <v>0.35454840409991917</v>
      </c>
      <c r="CN121" s="87">
        <f t="shared" si="119"/>
        <v>3.7252181781897598</v>
      </c>
      <c r="CO121" s="87">
        <f t="shared" si="119"/>
        <v>1.0001749567043028</v>
      </c>
      <c r="CP121" s="87">
        <f t="shared" si="119"/>
        <v>-3.8133068271600905</v>
      </c>
      <c r="CQ121" s="87">
        <f t="shared" si="121"/>
        <v>-0.39223677567550297</v>
      </c>
      <c r="CR121" s="87">
        <f t="shared" si="121"/>
        <v>0.97107680126358176</v>
      </c>
      <c r="CS121" s="88">
        <f t="shared" si="120"/>
        <v>0.193678247995141</v>
      </c>
      <c r="CT121" s="88">
        <f t="shared" si="120"/>
        <v>-0.19855852768035989</v>
      </c>
      <c r="CU121" s="87">
        <f t="shared" si="120"/>
        <v>4.8321656540154294E-2</v>
      </c>
      <c r="CV121" s="87">
        <f t="shared" si="94"/>
        <v>4.1174549538652627</v>
      </c>
      <c r="CW121" s="21">
        <v>0.67249999999999999</v>
      </c>
      <c r="CX121" s="7">
        <v>2.4319666666700002</v>
      </c>
      <c r="CY121" s="7"/>
      <c r="CZ121" s="110">
        <f t="shared" si="95"/>
        <v>-4.3123639797719715E-3</v>
      </c>
      <c r="DA121" s="73">
        <f t="shared" si="96"/>
        <v>3.5560693198362561</v>
      </c>
      <c r="DB121" s="88">
        <f t="shared" si="97"/>
        <v>0.73505350387539203</v>
      </c>
      <c r="DC121" s="88">
        <f t="shared" si="98"/>
        <v>-11.290053862030796</v>
      </c>
      <c r="DD121" s="88">
        <f t="shared" si="99"/>
        <v>0.12803648058772055</v>
      </c>
      <c r="DE121" s="88">
        <f t="shared" si="100"/>
        <v>0.75572382244558389</v>
      </c>
      <c r="DF121" s="88">
        <f t="shared" si="101"/>
        <v>-0.47184339989311419</v>
      </c>
      <c r="DG121" s="88">
        <f t="shared" si="102"/>
        <v>-0.34380691930539126</v>
      </c>
      <c r="DH121" s="88">
        <f t="shared" si="103"/>
        <v>-0.92821772515947421</v>
      </c>
      <c r="DI121" s="88">
        <f t="shared" si="104"/>
        <v>3.4280328392485351</v>
      </c>
      <c r="DJ121" s="88">
        <f t="shared" si="105"/>
        <v>9.1184210526315645E-2</v>
      </c>
      <c r="DK121" s="89">
        <v>-3.1113818427703794</v>
      </c>
      <c r="DL121" s="87">
        <f t="shared" si="107"/>
        <v>0.55178294459262633</v>
      </c>
      <c r="DM121" s="88">
        <f t="shared" si="106"/>
        <v>0.43227969925112797</v>
      </c>
      <c r="DN121" s="88">
        <f t="shared" si="108"/>
        <v>-19.304247447972713</v>
      </c>
      <c r="DO121" s="88"/>
      <c r="DP121" s="88"/>
      <c r="DQ121" s="61">
        <v>1327539</v>
      </c>
      <c r="DR121" s="21">
        <f>LN(DQ121/AI121/M122)</f>
        <v>1.5882190076534219</v>
      </c>
      <c r="DS121" s="61"/>
      <c r="DT121" s="61">
        <v>981000000</v>
      </c>
      <c r="DU121" s="40">
        <v>983000000</v>
      </c>
      <c r="DV121" s="20">
        <f>LN(DT121/AI121/M122)</f>
        <v>8.1934646149852952</v>
      </c>
      <c r="DW121" s="44">
        <f t="shared" si="109"/>
        <v>-15.42441994382866</v>
      </c>
      <c r="DX121" s="61"/>
      <c r="DY121" s="40"/>
      <c r="DZ121" s="44"/>
      <c r="EA121" s="61">
        <v>3241623</v>
      </c>
      <c r="EB121" s="87">
        <f t="shared" si="110"/>
        <v>0.24047659071658339</v>
      </c>
      <c r="EF121" s="28">
        <v>13479994</v>
      </c>
      <c r="EG121" s="98">
        <v>12004.018</v>
      </c>
      <c r="EH121" s="74">
        <f t="shared" si="111"/>
        <v>12004018</v>
      </c>
      <c r="EI121" s="28">
        <v>-190952</v>
      </c>
      <c r="EJ121" s="68">
        <f t="shared" si="112"/>
        <v>-1.4165584940171339E-2</v>
      </c>
      <c r="EK121" s="21">
        <f t="shared" si="113"/>
        <v>0.55178294459262633</v>
      </c>
      <c r="EN121" s="100"/>
      <c r="EO121" s="87"/>
      <c r="EP121" s="99"/>
      <c r="EQ121" s="87"/>
      <c r="ER121" s="87"/>
      <c r="ES121" s="87"/>
      <c r="ET121" s="87"/>
      <c r="EU121" s="87"/>
      <c r="EV121" s="87"/>
      <c r="EW121" s="87"/>
      <c r="EX121" s="87"/>
      <c r="EY121" s="87"/>
      <c r="EZ121" s="101"/>
      <c r="FA121" s="87"/>
      <c r="FB121" s="87"/>
    </row>
    <row r="122" spans="1:158" x14ac:dyDescent="0.35">
      <c r="A122" s="22">
        <v>40269</v>
      </c>
      <c r="B122" s="43">
        <v>101.9</v>
      </c>
      <c r="C122" s="40">
        <v>14888.6</v>
      </c>
      <c r="D122" s="40">
        <v>2092.6999999999998</v>
      </c>
      <c r="E122" s="40">
        <v>2116.9</v>
      </c>
      <c r="F122" s="43">
        <v>99.694000000000003</v>
      </c>
      <c r="G122" s="40">
        <v>1064.7</v>
      </c>
      <c r="H122" s="40">
        <v>1075.9607100000001</v>
      </c>
      <c r="I122" s="40">
        <v>6812</v>
      </c>
      <c r="J122" s="40">
        <v>6709.8263999999999</v>
      </c>
      <c r="K122" s="40">
        <v>2260.9</v>
      </c>
      <c r="L122" s="40">
        <v>2211.95325</v>
      </c>
      <c r="M122" s="21">
        <v>237329</v>
      </c>
      <c r="N122" s="21">
        <f>M122/M$51</f>
        <v>1.2307935651831186</v>
      </c>
      <c r="O122" s="21">
        <v>0.19333333333333336</v>
      </c>
      <c r="R122" s="40">
        <f>I123+K123</f>
        <v>9158.2999999999993</v>
      </c>
      <c r="S122" s="40">
        <f>D123+G123</f>
        <v>3239.7</v>
      </c>
      <c r="T122" s="40">
        <f t="shared" si="65"/>
        <v>12398</v>
      </c>
      <c r="U122" s="21">
        <f t="shared" si="66"/>
        <v>0.73869172447168896</v>
      </c>
      <c r="V122" s="21">
        <f t="shared" si="67"/>
        <v>0.26130827552831098</v>
      </c>
      <c r="W122" s="87">
        <f t="shared" si="87"/>
        <v>0.35374469060851904</v>
      </c>
      <c r="Y122" s="21">
        <f>K123/R122</f>
        <v>0.2497515914525622</v>
      </c>
      <c r="Z122" s="21">
        <f>1-Y122</f>
        <v>0.7502484085474378</v>
      </c>
      <c r="AA122" s="21">
        <f t="shared" si="63"/>
        <v>0.24947212104674094</v>
      </c>
      <c r="AB122" s="21">
        <f t="shared" si="63"/>
        <v>0.75052787895325901</v>
      </c>
      <c r="AD122" s="42">
        <f>100*(((L123)-(L122))/L122)</f>
        <v>0</v>
      </c>
      <c r="AE122" s="42">
        <f>100*((J123-J122)/J122)</f>
        <v>0.50133756068563007</v>
      </c>
      <c r="AG122" s="21">
        <f t="shared" si="69"/>
        <v>0.37626781606098669</v>
      </c>
      <c r="AH122" s="21">
        <f>AH121*(1+AG122/100)</f>
        <v>7969.5800972184015</v>
      </c>
      <c r="AI122" s="42">
        <f>R122/AH122</f>
        <v>1.1491571561212481</v>
      </c>
      <c r="AJ122" s="43">
        <f>100*(LN(AI122)-LN(AI121))</f>
        <v>0.56130065343491797</v>
      </c>
      <c r="AK122" s="43">
        <f t="shared" si="72"/>
        <v>10788.776742988737</v>
      </c>
      <c r="AL122" s="60"/>
      <c r="AN122" s="21">
        <f>D123/S122</f>
        <v>0.66814828533506188</v>
      </c>
      <c r="AO122" s="21">
        <f t="shared" si="73"/>
        <v>0.33185171466493812</v>
      </c>
      <c r="AP122" s="21">
        <f t="shared" si="62"/>
        <v>0.6654702280542415</v>
      </c>
      <c r="AQ122" s="21">
        <f t="shared" si="62"/>
        <v>0.33452977194575845</v>
      </c>
      <c r="AS122" s="43">
        <f>100*(((E123)-(E122))/E122)</f>
        <v>3.2500354291652758</v>
      </c>
      <c r="AT122" s="43">
        <f>100*(((H123)-(H122))/H122)</f>
        <v>1.622978407826789</v>
      </c>
      <c r="AV122" s="21">
        <f t="shared" si="74"/>
        <v>2.7057364148741665</v>
      </c>
      <c r="AW122" s="21">
        <f>AW121*(1+AV122/100)</f>
        <v>3205.2549317144981</v>
      </c>
      <c r="AX122" s="21">
        <f>S122/AW122</f>
        <v>1.0107464364050061</v>
      </c>
      <c r="AY122" s="21">
        <f>100*(LN(AX122)-LN(AX121))</f>
        <v>-9.659566131092634E-2</v>
      </c>
      <c r="AZ122" s="21">
        <f>AX122/AI122</f>
        <v>0.87955457704025442</v>
      </c>
      <c r="BB122" s="21">
        <f>LN(B123/AI122)</f>
        <v>4.4895551664507654</v>
      </c>
      <c r="BD122" s="21">
        <f>100*LN(F123/N123)</f>
        <v>439.70881525173178</v>
      </c>
      <c r="BE122" s="21">
        <f t="shared" si="78"/>
        <v>4.397088152517318</v>
      </c>
      <c r="BF122" s="21">
        <f>(S122/AI122)/M123</f>
        <v>1.1850841337468304E-2</v>
      </c>
      <c r="BG122" s="21">
        <f>(C123/AI122)/M123</f>
        <v>5.5081153689291139E-2</v>
      </c>
      <c r="BH122" s="40">
        <f t="shared" si="79"/>
        <v>3239.7</v>
      </c>
      <c r="BI122" s="40">
        <f>C123</f>
        <v>15057.7</v>
      </c>
      <c r="BK122" s="21">
        <f>LN(AH122/M123)</f>
        <v>-3.3961765759609941</v>
      </c>
      <c r="BL122" s="57">
        <f>LN(AH122/N123)</f>
        <v>8.7733669308772857</v>
      </c>
      <c r="BM122" s="21">
        <f>LN((S122/AI122)/M123)</f>
        <v>-4.4353564149788296</v>
      </c>
      <c r="BN122" s="21">
        <f>LN((C123/AI122)/M123)</f>
        <v>-2.8989476596385875</v>
      </c>
      <c r="BO122" s="44">
        <f>LN((C123/AI122)/N123)</f>
        <v>9.2705958471996919</v>
      </c>
      <c r="BP122" s="21">
        <f t="shared" si="64"/>
        <v>-3.5491274075458819</v>
      </c>
      <c r="BQ122" s="21">
        <f>LN(AZ122)</f>
        <v>-0.12833966210759906</v>
      </c>
      <c r="BR122" s="21">
        <f>BB122</f>
        <v>4.4895551664507654</v>
      </c>
      <c r="BS122" s="61">
        <f>AJ122</f>
        <v>0.56130065343491797</v>
      </c>
      <c r="BT122" s="21">
        <f>AY122</f>
        <v>-9.659566131092634E-2</v>
      </c>
      <c r="BU122" s="21">
        <f>O123/4</f>
        <v>4.6666666666666669E-2</v>
      </c>
      <c r="BV122" s="21">
        <f t="shared" si="84"/>
        <v>4.6655781164241725E-2</v>
      </c>
      <c r="BW122" s="21">
        <f>LN(AW122/M123)</f>
        <v>-4.3070167528712302</v>
      </c>
      <c r="BX122" s="21">
        <f>LN(AW122/N123)</f>
        <v>7.8625267539670487</v>
      </c>
      <c r="BY122" s="21">
        <f>LN(AK122/M123)</f>
        <v>-3.0933019786237885</v>
      </c>
      <c r="CA122" s="21">
        <f t="shared" si="90"/>
        <v>0.13945991872321706</v>
      </c>
      <c r="CB122" s="21">
        <f t="shared" si="114"/>
        <v>1.7757804467885663</v>
      </c>
      <c r="CC122" s="21">
        <f t="shared" si="114"/>
        <v>0.33196444822403137</v>
      </c>
      <c r="CD122" s="21">
        <f t="shared" si="85"/>
        <v>-3.5491274075458819</v>
      </c>
      <c r="CE122" s="21">
        <f t="shared" si="115"/>
        <v>-0.65789631474584409</v>
      </c>
      <c r="CF122" s="21">
        <f t="shared" si="115"/>
        <v>-0.10210143659215021</v>
      </c>
      <c r="CG122" s="61">
        <f t="shared" si="116"/>
        <v>0.56130065343491797</v>
      </c>
      <c r="CH122" s="61">
        <f t="shared" si="116"/>
        <v>-9.659566131092634E-2</v>
      </c>
      <c r="CI122" s="21">
        <f t="shared" si="86"/>
        <v>4.6655781164241725E-2</v>
      </c>
      <c r="CM122" s="87">
        <f t="shared" si="119"/>
        <v>0.13945991872321706</v>
      </c>
      <c r="CN122" s="87">
        <f t="shared" si="119"/>
        <v>1.7757804467885663</v>
      </c>
      <c r="CO122" s="87">
        <f t="shared" si="119"/>
        <v>0.33196444822403137</v>
      </c>
      <c r="CP122" s="87">
        <f t="shared" si="119"/>
        <v>-3.5491274075458819</v>
      </c>
      <c r="CQ122" s="87">
        <f t="shared" si="121"/>
        <v>-0.65789631474584409</v>
      </c>
      <c r="CR122" s="87">
        <f t="shared" si="121"/>
        <v>-0.10210143659215021</v>
      </c>
      <c r="CS122" s="88">
        <f t="shared" si="120"/>
        <v>0.56130065343491797</v>
      </c>
      <c r="CT122" s="88">
        <f t="shared" si="120"/>
        <v>-9.659566131092634E-2</v>
      </c>
      <c r="CU122" s="87">
        <f t="shared" si="120"/>
        <v>4.6655781164241725E-2</v>
      </c>
      <c r="CV122" s="87">
        <f t="shared" si="94"/>
        <v>2.4336767615344534</v>
      </c>
      <c r="CW122" s="21">
        <v>0.74750000000000005</v>
      </c>
      <c r="CX122" s="7">
        <v>2.5560333333299998</v>
      </c>
      <c r="CY122" s="7"/>
      <c r="CZ122" s="110">
        <f t="shared" si="95"/>
        <v>-0.21940084935647408</v>
      </c>
      <c r="DA122" s="73">
        <f t="shared" si="96"/>
        <v>1.6066315884350628</v>
      </c>
      <c r="DB122" s="88">
        <f t="shared" si="97"/>
        <v>6.6842995395120564E-2</v>
      </c>
      <c r="DC122" s="88">
        <f t="shared" si="98"/>
        <v>-11.025874442416587</v>
      </c>
      <c r="DD122" s="88">
        <f t="shared" si="99"/>
        <v>-0.13762305848262057</v>
      </c>
      <c r="DE122" s="88">
        <f t="shared" si="100"/>
        <v>-0.31745441541014807</v>
      </c>
      <c r="DF122" s="88">
        <f t="shared" si="101"/>
        <v>-0.10422099445333721</v>
      </c>
      <c r="DG122" s="88">
        <f t="shared" si="102"/>
        <v>-0.2418440529359577</v>
      </c>
      <c r="DH122" s="88">
        <f t="shared" si="103"/>
        <v>-0.92988360053538677</v>
      </c>
      <c r="DI122" s="88">
        <f t="shared" si="104"/>
        <v>1.7442546469177258</v>
      </c>
      <c r="DJ122" s="88">
        <f t="shared" si="105"/>
        <v>0.16618421052631571</v>
      </c>
      <c r="DK122" s="89">
        <v>0.87854686233756052</v>
      </c>
      <c r="DL122" s="87">
        <f t="shared" si="107"/>
        <v>-0.8511627985618706</v>
      </c>
      <c r="DM122" s="88">
        <f t="shared" si="106"/>
        <v>0.55634636591112763</v>
      </c>
      <c r="DN122" s="88">
        <f t="shared" si="108"/>
        <v>0.19693222755666628</v>
      </c>
      <c r="DO122" s="88"/>
      <c r="DP122" s="88"/>
      <c r="DQ122" s="61">
        <v>1315120</v>
      </c>
      <c r="DR122" s="21">
        <f>LN(DQ122/AI122/M123)</f>
        <v>1.5708460472977388</v>
      </c>
      <c r="DS122" s="61"/>
      <c r="DT122" s="61">
        <v>1030000000</v>
      </c>
      <c r="DU122" s="40">
        <v>1030000000</v>
      </c>
      <c r="DV122" s="20">
        <f>LN(DT122/AI122/M123)</f>
        <v>8.2342322123023024</v>
      </c>
      <c r="DW122" s="44">
        <f t="shared" si="109"/>
        <v>4.0767597317007187</v>
      </c>
      <c r="DX122" s="61"/>
      <c r="DY122" s="40"/>
      <c r="DZ122" s="44"/>
      <c r="EA122" s="61">
        <v>3249850</v>
      </c>
      <c r="EB122" s="87">
        <f t="shared" si="110"/>
        <v>0.27077322237506574</v>
      </c>
      <c r="EF122" s="28">
        <v>12002110</v>
      </c>
      <c r="EG122" s="98">
        <v>13364.165999999999</v>
      </c>
      <c r="EH122" s="74">
        <f t="shared" si="111"/>
        <v>13364166</v>
      </c>
      <c r="EI122" s="28">
        <v>-338400</v>
      </c>
      <c r="EJ122" s="68">
        <f t="shared" si="112"/>
        <v>-2.8195042371716307E-2</v>
      </c>
      <c r="EK122" s="21">
        <f t="shared" si="113"/>
        <v>-0.8511627985618706</v>
      </c>
      <c r="EN122" s="100"/>
      <c r="EO122" s="87"/>
      <c r="EP122" s="99"/>
      <c r="EQ122" s="87"/>
      <c r="ER122" s="87"/>
      <c r="ES122" s="87"/>
      <c r="ET122" s="87"/>
      <c r="EU122" s="87"/>
      <c r="EV122" s="87"/>
      <c r="EW122" s="87"/>
      <c r="EX122" s="87"/>
      <c r="EY122" s="87"/>
      <c r="EZ122" s="101"/>
      <c r="FA122" s="87"/>
      <c r="FB122" s="87"/>
    </row>
    <row r="123" spans="1:158" x14ac:dyDescent="0.35">
      <c r="A123" s="22">
        <v>40360</v>
      </c>
      <c r="B123" s="43">
        <v>102.369</v>
      </c>
      <c r="C123" s="40">
        <v>15057.7</v>
      </c>
      <c r="D123" s="40">
        <v>2164.6</v>
      </c>
      <c r="E123" s="40">
        <v>2185.6999999999998</v>
      </c>
      <c r="F123" s="43">
        <v>100.194</v>
      </c>
      <c r="G123" s="40">
        <v>1075.0999999999999</v>
      </c>
      <c r="H123" s="40">
        <v>1093.4233199999999</v>
      </c>
      <c r="I123" s="40">
        <v>6871</v>
      </c>
      <c r="J123" s="40">
        <v>6743.4652800000003</v>
      </c>
      <c r="K123" s="40">
        <v>2287.3000000000002</v>
      </c>
      <c r="L123" s="40">
        <v>2211.95325</v>
      </c>
      <c r="M123" s="21">
        <v>237890</v>
      </c>
      <c r="N123" s="21">
        <f>M123/M$51</f>
        <v>1.2337029238795598</v>
      </c>
      <c r="O123" s="21">
        <v>0.18666666666666668</v>
      </c>
      <c r="R123" s="40">
        <f>I124+K124</f>
        <v>9290.4</v>
      </c>
      <c r="S123" s="40">
        <f>D124+G124</f>
        <v>3259.3</v>
      </c>
      <c r="T123" s="40">
        <f t="shared" si="65"/>
        <v>12549.7</v>
      </c>
      <c r="U123" s="21">
        <f t="shared" si="66"/>
        <v>0.74028861247679223</v>
      </c>
      <c r="V123" s="21">
        <f t="shared" si="67"/>
        <v>0.25971138752320772</v>
      </c>
      <c r="W123" s="87">
        <f t="shared" si="87"/>
        <v>0.35082450701799711</v>
      </c>
      <c r="Y123" s="21">
        <f>K124/R123</f>
        <v>0.25355205373288559</v>
      </c>
      <c r="Z123" s="21">
        <f>1-Y123</f>
        <v>0.74644794626711441</v>
      </c>
      <c r="AA123" s="21">
        <f t="shared" si="63"/>
        <v>0.25165182259272389</v>
      </c>
      <c r="AB123" s="21">
        <f t="shared" si="63"/>
        <v>0.74834817740727611</v>
      </c>
      <c r="AD123" s="42">
        <f>100*(((L124)-(L123))/L123)</f>
        <v>0.62832476228870271</v>
      </c>
      <c r="AE123" s="42">
        <f>100*((J124-J123)/J123)</f>
        <v>0.61713789975944944</v>
      </c>
      <c r="AG123" s="21">
        <f t="shared" si="69"/>
        <v>0.61995309410403032</v>
      </c>
      <c r="AH123" s="21">
        <f>AH122*(1+AG123/100)</f>
        <v>8018.9877556182064</v>
      </c>
      <c r="AI123" s="42">
        <f>R123/AH123</f>
        <v>1.1585502164523229</v>
      </c>
      <c r="AJ123" s="43">
        <f>100*(LN(AI123)-LN(AI122))</f>
        <v>0.81406441006300623</v>
      </c>
      <c r="AK123" s="43">
        <f t="shared" si="72"/>
        <v>10832.245181766319</v>
      </c>
      <c r="AL123" s="60"/>
      <c r="AN123" s="21">
        <f>D124/S123</f>
        <v>0.6616451385266775</v>
      </c>
      <c r="AO123" s="21">
        <f t="shared" si="73"/>
        <v>0.3383548614733225</v>
      </c>
      <c r="AP123" s="21">
        <f t="shared" si="62"/>
        <v>0.66489671193086974</v>
      </c>
      <c r="AQ123" s="21">
        <f t="shared" si="62"/>
        <v>0.33510328806913031</v>
      </c>
      <c r="AS123" s="43">
        <f>100*(((E124)-(E123))/E123)</f>
        <v>-0.89673788717572911</v>
      </c>
      <c r="AT123" s="43">
        <f>100*(((H124)-(H123))/H123)</f>
        <v>3.0762321769394902</v>
      </c>
      <c r="AV123" s="21">
        <f t="shared" si="74"/>
        <v>0.43461744470950447</v>
      </c>
      <c r="AW123" s="21">
        <f>AW122*(1+AV123/100)</f>
        <v>3219.1855287951407</v>
      </c>
      <c r="AX123" s="21">
        <f>S123/AW123</f>
        <v>1.0124610622301951</v>
      </c>
      <c r="AY123" s="21">
        <f>100*(LN(AX123)-LN(AX122))</f>
        <v>0.16949583637259363</v>
      </c>
      <c r="AZ123" s="21">
        <f>AX123/AI123</f>
        <v>0.87390347682168013</v>
      </c>
      <c r="BB123" s="21">
        <f>LN(B124/AI123)</f>
        <v>4.4858007507987994</v>
      </c>
      <c r="BD123" s="21">
        <f>100*LN(F124/N124)</f>
        <v>439.97169539740401</v>
      </c>
      <c r="BE123" s="21">
        <f t="shared" si="78"/>
        <v>4.3997169539740399</v>
      </c>
      <c r="BF123" s="21">
        <f>(S123/AI123)/M124</f>
        <v>1.1794145080904339E-2</v>
      </c>
      <c r="BG123" s="21">
        <f>(C124/AI123)/M124</f>
        <v>5.5112198450952436E-2</v>
      </c>
      <c r="BH123" s="40">
        <f t="shared" si="79"/>
        <v>3259.3</v>
      </c>
      <c r="BI123" s="40">
        <f>C124</f>
        <v>15230.2</v>
      </c>
      <c r="BK123" s="21">
        <f>LN(AH123/M124)</f>
        <v>-3.3926828896790622</v>
      </c>
      <c r="BL123" s="57">
        <f>LN(AH123/N124)</f>
        <v>8.7768606171592172</v>
      </c>
      <c r="BM123" s="21">
        <f>LN((S123/AI123)/M124)</f>
        <v>-4.4401520502327196</v>
      </c>
      <c r="BN123" s="21">
        <f>LN((C124/AI123)/M124)</f>
        <v>-2.8983841998312636</v>
      </c>
      <c r="BO123" s="44">
        <f>LN((C124/AI123)/N124)</f>
        <v>9.2711593070070162</v>
      </c>
      <c r="BP123" s="21">
        <f t="shared" si="64"/>
        <v>-3.2862472618736547</v>
      </c>
      <c r="BQ123" s="21">
        <f>LN(AZ123)</f>
        <v>-0.13478534784450313</v>
      </c>
      <c r="BR123" s="21">
        <f>BB123</f>
        <v>4.4858007507987994</v>
      </c>
      <c r="BS123" s="61">
        <f>AJ123</f>
        <v>0.81406441006300623</v>
      </c>
      <c r="BT123" s="21">
        <f>AY123</f>
        <v>0.16949583637259363</v>
      </c>
      <c r="BU123" s="21">
        <f>O124/4</f>
        <v>4.6666666666666669E-2</v>
      </c>
      <c r="BV123" s="21">
        <f t="shared" si="84"/>
        <v>4.6655781164241725E-2</v>
      </c>
      <c r="BW123" s="21">
        <f>LN(AW123/M124)</f>
        <v>-4.3053667023882172</v>
      </c>
      <c r="BX123" s="21">
        <f>LN(AW123/N124)</f>
        <v>7.8641768044500626</v>
      </c>
      <c r="BY123" s="21">
        <f>LN(AK123/M124)</f>
        <v>-3.0919677377188646</v>
      </c>
      <c r="CA123" s="21">
        <f t="shared" si="90"/>
        <v>0.34936862819319181</v>
      </c>
      <c r="CB123" s="21">
        <f t="shared" si="114"/>
        <v>-0.47956352538900404</v>
      </c>
      <c r="CC123" s="21">
        <f t="shared" si="114"/>
        <v>5.634598073238628E-2</v>
      </c>
      <c r="CD123" s="21">
        <f t="shared" si="85"/>
        <v>-3.2862472618736547</v>
      </c>
      <c r="CE123" s="21">
        <f t="shared" si="115"/>
        <v>-0.64456857369040721</v>
      </c>
      <c r="CF123" s="21">
        <f t="shared" si="115"/>
        <v>-0.37544156519659921</v>
      </c>
      <c r="CG123" s="61">
        <f t="shared" si="116"/>
        <v>0.81406441006300623</v>
      </c>
      <c r="CH123" s="61">
        <f t="shared" si="116"/>
        <v>0.16949583637259363</v>
      </c>
      <c r="CI123" s="21">
        <f t="shared" si="86"/>
        <v>4.6655781164241725E-2</v>
      </c>
      <c r="CM123" s="87">
        <f t="shared" si="119"/>
        <v>0.34936862819319181</v>
      </c>
      <c r="CN123" s="87">
        <f t="shared" si="119"/>
        <v>-0.47956352538900404</v>
      </c>
      <c r="CO123" s="87">
        <f t="shared" si="119"/>
        <v>5.634598073238628E-2</v>
      </c>
      <c r="CP123" s="87">
        <f t="shared" si="119"/>
        <v>-3.2862472618736547</v>
      </c>
      <c r="CQ123" s="87">
        <f t="shared" si="121"/>
        <v>-0.64456857369040721</v>
      </c>
      <c r="CR123" s="87">
        <f t="shared" si="121"/>
        <v>-0.37544156519659921</v>
      </c>
      <c r="CS123" s="88">
        <f t="shared" si="120"/>
        <v>0.81406441006300623</v>
      </c>
      <c r="CT123" s="88">
        <f t="shared" si="120"/>
        <v>0.16949583637259363</v>
      </c>
      <c r="CU123" s="87">
        <f t="shared" si="120"/>
        <v>4.6655781164241725E-2</v>
      </c>
      <c r="CV123" s="87">
        <f t="shared" si="94"/>
        <v>0.16500504830130325</v>
      </c>
      <c r="CW123" s="21">
        <v>0.76249999999999996</v>
      </c>
      <c r="CX123" s="7">
        <v>2.3174000000000001</v>
      </c>
      <c r="CY123" s="7"/>
      <c r="CZ123" s="110">
        <f t="shared" si="95"/>
        <v>-9.4921398864993289E-3</v>
      </c>
      <c r="DA123" s="73">
        <f t="shared" si="96"/>
        <v>-0.6487123837425075</v>
      </c>
      <c r="DB123" s="88">
        <f t="shared" si="97"/>
        <v>-0.20877547209652453</v>
      </c>
      <c r="DC123" s="88">
        <f t="shared" si="98"/>
        <v>-10.76299429674436</v>
      </c>
      <c r="DD123" s="88">
        <f t="shared" si="99"/>
        <v>-0.12429531742718369</v>
      </c>
      <c r="DE123" s="88">
        <f t="shared" si="100"/>
        <v>-0.59079454401459708</v>
      </c>
      <c r="DF123" s="88">
        <f t="shared" si="101"/>
        <v>0.14854276217475104</v>
      </c>
      <c r="DG123" s="88">
        <f t="shared" si="102"/>
        <v>2.4247444747562269E-2</v>
      </c>
      <c r="DH123" s="88">
        <f t="shared" si="103"/>
        <v>-0.92988360053538677</v>
      </c>
      <c r="DI123" s="88">
        <f t="shared" si="104"/>
        <v>-0.52441706631542429</v>
      </c>
      <c r="DJ123" s="88">
        <f t="shared" si="105"/>
        <v>0.18118421052631561</v>
      </c>
      <c r="DK123" s="89">
        <v>-3.0676255142261621</v>
      </c>
      <c r="DL123" s="87">
        <f t="shared" si="107"/>
        <v>-0.32689197516707452</v>
      </c>
      <c r="DM123" s="88">
        <f t="shared" si="106"/>
        <v>0.31771303258112793</v>
      </c>
      <c r="DN123" s="88">
        <f t="shared" si="108"/>
        <v>5.1843834398462727</v>
      </c>
      <c r="DO123" s="88"/>
      <c r="DP123" s="88"/>
      <c r="DQ123" s="61">
        <v>1348235</v>
      </c>
      <c r="DR123" s="21">
        <f>LN(DQ123/AI123/M124)</f>
        <v>1.5848871099938757</v>
      </c>
      <c r="DS123" s="61"/>
      <c r="DT123" s="61">
        <v>1140000000</v>
      </c>
      <c r="DU123" s="40">
        <v>1140000000</v>
      </c>
      <c r="DV123" s="20">
        <f>LN(DT123/AI123/M124)</f>
        <v>8.3248743217422057</v>
      </c>
      <c r="DW123" s="44">
        <f t="shared" si="109"/>
        <v>9.0642109439903251</v>
      </c>
      <c r="DX123" s="61"/>
      <c r="DY123" s="40"/>
      <c r="DZ123" s="44"/>
      <c r="EA123" s="61">
        <v>3330758</v>
      </c>
      <c r="EB123" s="87">
        <f t="shared" si="110"/>
        <v>0.24931407449890106</v>
      </c>
      <c r="EF123" s="28">
        <v>13359687</v>
      </c>
      <c r="EG123" s="98">
        <v>14829.489</v>
      </c>
      <c r="EH123" s="74">
        <f t="shared" si="111"/>
        <v>14829489</v>
      </c>
      <c r="EI123" s="28">
        <v>-306636</v>
      </c>
      <c r="EJ123" s="68">
        <f t="shared" si="112"/>
        <v>-2.2952334137768347E-2</v>
      </c>
      <c r="EK123" s="21">
        <f t="shared" si="113"/>
        <v>-0.32689197516707452</v>
      </c>
      <c r="EN123" s="100"/>
      <c r="EO123" s="87"/>
      <c r="EP123" s="99"/>
      <c r="EQ123" s="87"/>
      <c r="ER123" s="87"/>
      <c r="ES123" s="87"/>
      <c r="ET123" s="87"/>
      <c r="EU123" s="87"/>
      <c r="EV123" s="87"/>
      <c r="EW123" s="87"/>
      <c r="EX123" s="87"/>
      <c r="EY123" s="87"/>
      <c r="EZ123" s="101"/>
      <c r="FA123" s="87"/>
      <c r="FB123" s="87"/>
    </row>
    <row r="124" spans="1:158" x14ac:dyDescent="0.35">
      <c r="A124" s="22">
        <v>40452</v>
      </c>
      <c r="B124" s="43">
        <v>102.819</v>
      </c>
      <c r="C124" s="40">
        <v>15230.2</v>
      </c>
      <c r="D124" s="40">
        <v>2156.5</v>
      </c>
      <c r="E124" s="40">
        <v>2166.1</v>
      </c>
      <c r="F124" s="43">
        <v>100.72799999999999</v>
      </c>
      <c r="G124" s="40">
        <v>1102.8</v>
      </c>
      <c r="H124" s="40">
        <v>1127.0595599999999</v>
      </c>
      <c r="I124" s="40">
        <v>6934.8</v>
      </c>
      <c r="J124" s="40">
        <v>6785.08176</v>
      </c>
      <c r="K124" s="40">
        <v>2355.6</v>
      </c>
      <c r="L124" s="40">
        <v>2225.8514999999998</v>
      </c>
      <c r="M124" s="21">
        <v>238530</v>
      </c>
      <c r="N124" s="21">
        <f>M124/M$51</f>
        <v>1.2370219783639136</v>
      </c>
      <c r="O124" s="21">
        <v>0.18666666666666668</v>
      </c>
      <c r="R124" s="40">
        <f>I125+K125</f>
        <v>9408.2999999999993</v>
      </c>
      <c r="S124" s="40">
        <f>D125+G125</f>
        <v>3238.8</v>
      </c>
      <c r="T124" s="40">
        <f t="shared" si="65"/>
        <v>12647.099999999999</v>
      </c>
      <c r="U124" s="21">
        <f t="shared" si="66"/>
        <v>0.74390967099176886</v>
      </c>
      <c r="V124" s="21">
        <f t="shared" si="67"/>
        <v>0.2560903290082312</v>
      </c>
      <c r="W124" s="87">
        <f t="shared" si="87"/>
        <v>0.34424922674659614</v>
      </c>
      <c r="Y124" s="21">
        <f>K125/R124</f>
        <v>0.25708151313202171</v>
      </c>
      <c r="Z124" s="21">
        <f>1-Y124</f>
        <v>0.74291848686797834</v>
      </c>
      <c r="AA124" s="21">
        <f t="shared" si="63"/>
        <v>0.25531678343245368</v>
      </c>
      <c r="AB124" s="21">
        <f t="shared" si="63"/>
        <v>0.74468321656754632</v>
      </c>
      <c r="AD124" s="42">
        <f>100*(((L125)-(L124))/L124)</f>
        <v>1.2790947644081561</v>
      </c>
      <c r="AE124" s="42">
        <f>100*((J125-J124)/J124)</f>
        <v>0.38897924790813765</v>
      </c>
      <c r="AG124" s="21">
        <f t="shared" si="69"/>
        <v>0.61624067846423947</v>
      </c>
      <c r="AH124" s="21">
        <f>AH123*(1+AG124/100)</f>
        <v>8068.4040201693924</v>
      </c>
      <c r="AI124" s="42">
        <f>R124/AH124</f>
        <v>1.166067040827546</v>
      </c>
      <c r="AJ124" s="43">
        <f>100*(LN(AI124)-LN(AI123))</f>
        <v>0.64671726500394877</v>
      </c>
      <c r="AK124" s="43">
        <f t="shared" si="72"/>
        <v>10845.945865191832</v>
      </c>
      <c r="AL124" s="60"/>
      <c r="AN124" s="21">
        <f>D125/S124</f>
        <v>0.65564406570334688</v>
      </c>
      <c r="AO124" s="21">
        <f t="shared" si="73"/>
        <v>0.34435593429665312</v>
      </c>
      <c r="AP124" s="21">
        <f t="shared" si="62"/>
        <v>0.65864460211501219</v>
      </c>
      <c r="AQ124" s="21">
        <f t="shared" si="62"/>
        <v>0.34135539788498781</v>
      </c>
      <c r="AS124" s="43">
        <f>100*(((E125)-(E124))/E124)</f>
        <v>-1.8558699967683772</v>
      </c>
      <c r="AT124" s="43">
        <f>100*(((H125)-(H124))/H124)</f>
        <v>1.2743709835529926</v>
      </c>
      <c r="AV124" s="21">
        <f t="shared" si="74"/>
        <v>-0.78734534145488166</v>
      </c>
      <c r="AW124" s="21">
        <f>AW123*(1+AV124/100)</f>
        <v>3193.8394215013823</v>
      </c>
      <c r="AX124" s="21">
        <f>S124/AW124</f>
        <v>1.0140772820937511</v>
      </c>
      <c r="AY124" s="21">
        <f>100*(LN(AX124)-LN(AX123))</f>
        <v>0.15950551448962769</v>
      </c>
      <c r="AZ124" s="21">
        <f>AX124/AI124</f>
        <v>0.86965607172471904</v>
      </c>
      <c r="BB124" s="21">
        <f>LN(B125/AI124)</f>
        <v>4.4970039773358383</v>
      </c>
      <c r="BD124" s="21">
        <f>100*LN(F125/N125)</f>
        <v>440.12090935662593</v>
      </c>
      <c r="BE124" s="21">
        <f t="shared" si="78"/>
        <v>4.4012090935662593</v>
      </c>
      <c r="BF124" s="21">
        <f>(S124/AI124)/M125</f>
        <v>1.1635925016013309E-2</v>
      </c>
      <c r="BG124" s="21">
        <f>(C125/AI124)/M125</f>
        <v>5.4746473929855877E-2</v>
      </c>
      <c r="BH124" s="40">
        <f t="shared" si="79"/>
        <v>3238.8</v>
      </c>
      <c r="BI124" s="40">
        <f>C125</f>
        <v>15238.4</v>
      </c>
      <c r="BK124" s="21">
        <f>LN(AH124/M125)</f>
        <v>-3.3872685949345338</v>
      </c>
      <c r="BL124" s="57">
        <f>LN(AH124/N125)</f>
        <v>8.7822749119037447</v>
      </c>
      <c r="BM124" s="21">
        <f>LN((S124/AI124)/M125)</f>
        <v>-4.4536579825076812</v>
      </c>
      <c r="BN124" s="21">
        <f>LN((C125/AI124)/M125)</f>
        <v>-2.9050423154671514</v>
      </c>
      <c r="BO124" s="44">
        <f>LN((C125/AI124)/N125)</f>
        <v>9.2645011913711279</v>
      </c>
      <c r="BP124" s="21">
        <f t="shared" si="64"/>
        <v>-3.1370333026517301</v>
      </c>
      <c r="BQ124" s="21">
        <f>LN(AZ124)</f>
        <v>-0.13965746534964632</v>
      </c>
      <c r="BR124" s="21">
        <f>BB124</f>
        <v>4.4970039773358383</v>
      </c>
      <c r="BS124" s="61">
        <f>AJ124</f>
        <v>0.64671726500394877</v>
      </c>
      <c r="BT124" s="21">
        <f>AY124</f>
        <v>0.15950551448962769</v>
      </c>
      <c r="BU124" s="21">
        <f>O125/4</f>
        <v>3.9166666666666669E-2</v>
      </c>
      <c r="BV124" s="21">
        <f t="shared" si="84"/>
        <v>3.9158998529938281E-2</v>
      </c>
      <c r="BW124" s="21">
        <f>LN(AW124/M125)</f>
        <v>-4.3140005171580347</v>
      </c>
      <c r="BX124" s="21">
        <f>LN(AW124/N125)</f>
        <v>7.8555429896802451</v>
      </c>
      <c r="BY124" s="21">
        <f>LN(AK124/M125)</f>
        <v>-3.0914329334574031</v>
      </c>
      <c r="CA124" s="21">
        <f t="shared" si="90"/>
        <v>0.54142947445283696</v>
      </c>
      <c r="CB124" s="21">
        <f t="shared" si="114"/>
        <v>-1.3505932274961552</v>
      </c>
      <c r="CC124" s="21">
        <f t="shared" si="114"/>
        <v>-0.66581156358878069</v>
      </c>
      <c r="CD124" s="21">
        <f t="shared" si="85"/>
        <v>-3.1370333026517301</v>
      </c>
      <c r="CE124" s="21">
        <f t="shared" si="115"/>
        <v>-0.48721175051431864</v>
      </c>
      <c r="CF124" s="21">
        <f t="shared" si="115"/>
        <v>1.1203226537038979</v>
      </c>
      <c r="CG124" s="61">
        <f t="shared" si="116"/>
        <v>0.64671726500394877</v>
      </c>
      <c r="CH124" s="61">
        <f t="shared" si="116"/>
        <v>0.15950551448962769</v>
      </c>
      <c r="CI124" s="21">
        <f t="shared" si="86"/>
        <v>3.9158998529938281E-2</v>
      </c>
      <c r="CM124" s="87">
        <f t="shared" si="119"/>
        <v>0.54142947445283696</v>
      </c>
      <c r="CN124" s="87">
        <f t="shared" si="119"/>
        <v>-1.3505932274961552</v>
      </c>
      <c r="CO124" s="87">
        <f t="shared" si="119"/>
        <v>-0.66581156358878069</v>
      </c>
      <c r="CP124" s="87">
        <f t="shared" si="119"/>
        <v>-3.1370333026517301</v>
      </c>
      <c r="CQ124" s="87">
        <f t="shared" si="121"/>
        <v>-0.48721175051431864</v>
      </c>
      <c r="CR124" s="87">
        <f t="shared" si="121"/>
        <v>1.1203226537038979</v>
      </c>
      <c r="CS124" s="88">
        <f t="shared" si="120"/>
        <v>0.64671726500394877</v>
      </c>
      <c r="CT124" s="88">
        <f t="shared" si="120"/>
        <v>0.15950551448962769</v>
      </c>
      <c r="CU124" s="87">
        <f t="shared" si="120"/>
        <v>3.9158998529938281E-2</v>
      </c>
      <c r="CV124" s="87">
        <f t="shared" si="94"/>
        <v>-0.8633814769817505</v>
      </c>
      <c r="CW124" s="21">
        <v>0.65749999999999997</v>
      </c>
      <c r="CX124" s="7">
        <v>2.0072999999999999</v>
      </c>
      <c r="CY124" s="7"/>
      <c r="CZ124" s="110">
        <f t="shared" si="95"/>
        <v>0.18256870637314582</v>
      </c>
      <c r="DA124" s="73">
        <f t="shared" si="96"/>
        <v>-1.5197420858496586</v>
      </c>
      <c r="DB124" s="88">
        <f t="shared" si="97"/>
        <v>-0.93093301641769144</v>
      </c>
      <c r="DC124" s="88">
        <f t="shared" si="98"/>
        <v>-10.613780337522435</v>
      </c>
      <c r="DD124" s="88">
        <f t="shared" si="99"/>
        <v>3.3061505748904874E-2</v>
      </c>
      <c r="DE124" s="88">
        <f t="shared" si="100"/>
        <v>0.90496967488590008</v>
      </c>
      <c r="DF124" s="88">
        <f t="shared" si="101"/>
        <v>-1.8804382884306414E-2</v>
      </c>
      <c r="DG124" s="88">
        <f t="shared" si="102"/>
        <v>1.4257122864596322E-2</v>
      </c>
      <c r="DH124" s="88">
        <f t="shared" si="103"/>
        <v>-0.93738038316969019</v>
      </c>
      <c r="DI124" s="88">
        <f t="shared" si="104"/>
        <v>-1.5528035915984781</v>
      </c>
      <c r="DJ124" s="88">
        <f t="shared" si="105"/>
        <v>7.6184210526315632E-2</v>
      </c>
      <c r="DK124" s="89">
        <v>-2.073509115086984</v>
      </c>
      <c r="DL124" s="87">
        <f t="shared" si="107"/>
        <v>-1.3966496802356176E-2</v>
      </c>
      <c r="DM124" s="88">
        <f t="shared" si="106"/>
        <v>7.6130325811276656E-3</v>
      </c>
      <c r="DN124" s="88">
        <f t="shared" si="108"/>
        <v>-0.30696050334370195</v>
      </c>
      <c r="DO124" s="88"/>
      <c r="DP124" s="88"/>
      <c r="DQ124" s="61">
        <v>1378023</v>
      </c>
      <c r="DR124" s="21">
        <f>LN(DQ124/AI124/M125)</f>
        <v>1.5995442689531234</v>
      </c>
      <c r="DS124" s="61"/>
      <c r="DT124" s="61">
        <v>1190000000</v>
      </c>
      <c r="DU124" s="40">
        <v>1190000000</v>
      </c>
      <c r="DV124" s="20">
        <f>LN(DT124/AI124/M125)</f>
        <v>8.3606029917502092</v>
      </c>
      <c r="DW124" s="44">
        <f t="shared" si="109"/>
        <v>3.5728670008003505</v>
      </c>
      <c r="DX124" s="61"/>
      <c r="DY124" s="40"/>
      <c r="DZ124" s="44"/>
      <c r="EA124" s="61">
        <v>3365440</v>
      </c>
      <c r="EB124" s="87">
        <f t="shared" si="110"/>
        <v>0.22707074261924276</v>
      </c>
      <c r="EF124" s="28">
        <v>14821108</v>
      </c>
      <c r="EG124" s="98">
        <v>15753.602000000001</v>
      </c>
      <c r="EH124" s="74">
        <f t="shared" si="111"/>
        <v>15753602</v>
      </c>
      <c r="EI124" s="28">
        <v>-293800</v>
      </c>
      <c r="EJ124" s="68">
        <f t="shared" si="112"/>
        <v>-1.9823079354121163E-2</v>
      </c>
      <c r="EK124" s="21">
        <f t="shared" si="113"/>
        <v>-1.3966496802356176E-2</v>
      </c>
      <c r="EN124" s="100"/>
      <c r="EO124" s="87"/>
      <c r="EP124" s="99"/>
      <c r="EQ124" s="87"/>
      <c r="ER124" s="87"/>
      <c r="ES124" s="87"/>
      <c r="ET124" s="87"/>
      <c r="EU124" s="87"/>
      <c r="EV124" s="87"/>
      <c r="EW124" s="87"/>
      <c r="EX124" s="87"/>
      <c r="EY124" s="87"/>
      <c r="EZ124" s="101"/>
      <c r="FA124" s="87"/>
      <c r="FB124" s="87"/>
    </row>
    <row r="125" spans="1:158" x14ac:dyDescent="0.35">
      <c r="A125" s="22">
        <v>40544</v>
      </c>
      <c r="B125" s="43">
        <v>104.652</v>
      </c>
      <c r="C125" s="40">
        <v>15238.4</v>
      </c>
      <c r="D125" s="40">
        <v>2123.5</v>
      </c>
      <c r="E125" s="40">
        <v>2125.9</v>
      </c>
      <c r="F125" s="43">
        <v>100.952</v>
      </c>
      <c r="G125" s="40">
        <v>1115.3</v>
      </c>
      <c r="H125" s="40">
        <v>1141.42248</v>
      </c>
      <c r="I125" s="40">
        <v>6989.6</v>
      </c>
      <c r="J125" s="40">
        <v>6811.4743200000003</v>
      </c>
      <c r="K125" s="40">
        <v>2418.6999999999998</v>
      </c>
      <c r="L125" s="40">
        <v>2254.3222500000002</v>
      </c>
      <c r="M125" s="21">
        <v>238704</v>
      </c>
      <c r="N125" s="21">
        <f>M125/M$51</f>
        <v>1.2379243463018472</v>
      </c>
      <c r="O125" s="21">
        <v>0.15666666666666668</v>
      </c>
      <c r="R125" s="40">
        <f>I126+K126</f>
        <v>9539</v>
      </c>
      <c r="S125" s="40">
        <f>D126+G126</f>
        <v>3325</v>
      </c>
      <c r="T125" s="40">
        <f t="shared" si="65"/>
        <v>12864</v>
      </c>
      <c r="U125" s="21">
        <f t="shared" si="66"/>
        <v>0.74152674129353235</v>
      </c>
      <c r="V125" s="21">
        <f t="shared" si="67"/>
        <v>0.25847325870646765</v>
      </c>
      <c r="W125" s="87">
        <f t="shared" si="87"/>
        <v>0.34856903239333265</v>
      </c>
      <c r="Y125" s="21">
        <f>K126/R125</f>
        <v>0.25952405912569448</v>
      </c>
      <c r="Z125" s="21">
        <f t="shared" ref="Z125:Z148" si="122">1-Y125</f>
        <v>0.74047594087430557</v>
      </c>
      <c r="AA125" s="21">
        <f t="shared" ref="AA125:AB148" si="123">AVERAGE(Y124:Y125)</f>
        <v>0.2583027861288581</v>
      </c>
      <c r="AB125" s="21">
        <f t="shared" si="123"/>
        <v>0.74169721387114196</v>
      </c>
      <c r="AD125" s="42">
        <f>100*(((L126)-(L125))/L125)</f>
        <v>0.47082887107200544</v>
      </c>
      <c r="AE125" s="42">
        <f>100*((J126-J125)/J125)</f>
        <v>0.40016006402559856</v>
      </c>
      <c r="AG125" s="21">
        <f t="shared" si="69"/>
        <v>0.41841401377808818</v>
      </c>
      <c r="AH125" s="21">
        <f t="shared" ref="AH125:AH148" si="124">AH124*(1+AG125/100)</f>
        <v>8102.1633532780161</v>
      </c>
      <c r="AI125" s="42">
        <f t="shared" ref="AI125:AI148" si="125">R125/AH125</f>
        <v>1.177339876286333</v>
      </c>
      <c r="AJ125" s="43">
        <f t="shared" ref="AJ125:AJ148" si="126">100*(LN(AI125)-LN(AI124))</f>
        <v>0.96209687957483081</v>
      </c>
      <c r="AK125" s="43">
        <f t="shared" si="72"/>
        <v>10926.326593622853</v>
      </c>
      <c r="AN125" s="21">
        <f>D126/S125</f>
        <v>0.66547368421052622</v>
      </c>
      <c r="AO125" s="21">
        <f t="shared" si="73"/>
        <v>0.33452631578947378</v>
      </c>
      <c r="AP125" s="21">
        <f t="shared" ref="AP125:AQ148" si="127">AVERAGE(AN124:AN125)</f>
        <v>0.66055887495693655</v>
      </c>
      <c r="AQ125" s="21">
        <f t="shared" si="127"/>
        <v>0.33944112504306345</v>
      </c>
      <c r="AS125" s="43">
        <f>100*(((E126)-(E125))/E125)</f>
        <v>3.8618937861611511</v>
      </c>
      <c r="AT125" s="43">
        <f>100*(((H126)-(H125))/H125)</f>
        <v>-0.6614325661432704</v>
      </c>
      <c r="AV125" s="21">
        <f t="shared" si="74"/>
        <v>2.3264908001980018</v>
      </c>
      <c r="AW125" s="21">
        <f t="shared" ref="AW125:AW148" si="128">AW124*(1+AV125/100)</f>
        <v>3268.1438018157091</v>
      </c>
      <c r="AX125" s="21">
        <f t="shared" ref="AX125:AX148" si="129">S125/AW125</f>
        <v>1.0173970919372344</v>
      </c>
      <c r="AY125" s="21">
        <f t="shared" ref="AY125:AY148" si="130">100*(LN(AX125)-LN(AX124))</f>
        <v>0.32683777272173292</v>
      </c>
      <c r="AZ125" s="21">
        <f t="shared" ref="AZ125:AZ148" si="131">AX125/AI125</f>
        <v>0.864149012897105</v>
      </c>
      <c r="BB125" s="21">
        <f>LN(B126/AI125)</f>
        <v>4.4822673198436629</v>
      </c>
      <c r="BD125" s="21">
        <f>100*LN(F126/N126)</f>
        <v>440.65052707782871</v>
      </c>
      <c r="BE125" s="21">
        <f t="shared" si="78"/>
        <v>4.406505270778287</v>
      </c>
      <c r="BF125" s="21">
        <f>(S125/AI125)/M126</f>
        <v>1.1809368504364854E-2</v>
      </c>
      <c r="BG125" s="21">
        <f>(C126/AI125)/M126</f>
        <v>5.4912320453875056E-2</v>
      </c>
      <c r="BH125" s="40">
        <f t="shared" si="79"/>
        <v>3325</v>
      </c>
      <c r="BI125" s="40">
        <f>C126</f>
        <v>15460.9</v>
      </c>
      <c r="BK125" s="21">
        <f>LN(AH125/M126)</f>
        <v>-3.3849431374118701</v>
      </c>
      <c r="BL125" s="57">
        <f>LN(AH125/N126)</f>
        <v>8.7846003694264088</v>
      </c>
      <c r="BM125" s="21">
        <f>LN((S125/AI125)/M126)</f>
        <v>-4.4388621214671238</v>
      </c>
      <c r="BN125" s="21">
        <f>LN((C126/AI125)/M126)</f>
        <v>-2.9020175393623417</v>
      </c>
      <c r="BO125" s="44">
        <f>LN((C126/AI125)/N126)</f>
        <v>9.2675259674759367</v>
      </c>
      <c r="BP125" s="21">
        <f t="shared" si="64"/>
        <v>-2.6074155814489473</v>
      </c>
      <c r="BQ125" s="21">
        <f t="shared" ref="BQ125:BQ148" si="132">LN(AZ125)</f>
        <v>-0.14601005641817735</v>
      </c>
      <c r="BR125" s="21">
        <f t="shared" ref="BR125:BR148" si="133">BB125</f>
        <v>4.4822673198436629</v>
      </c>
      <c r="BS125" s="61">
        <f t="shared" ref="BS125:BS148" si="134">AJ125</f>
        <v>0.96209687957483081</v>
      </c>
      <c r="BT125" s="21">
        <f t="shared" ref="BT125:BT148" si="135">AY125</f>
        <v>0.32683777272173292</v>
      </c>
      <c r="BU125" s="21">
        <f>O126/4</f>
        <v>2.2499999999999999E-2</v>
      </c>
      <c r="BV125" s="21">
        <f t="shared" si="84"/>
        <v>2.2497469129615411E-2</v>
      </c>
      <c r="BW125" s="21">
        <f>LN(AW125/M126)</f>
        <v>-4.2928520650489466</v>
      </c>
      <c r="BX125" s="21">
        <f>LN(AW125/N126)</f>
        <v>7.8766914417893323</v>
      </c>
      <c r="BY125" s="21">
        <f>LN(AK125/M126)</f>
        <v>-3.0858990831383308</v>
      </c>
      <c r="CA125" s="21">
        <f t="shared" si="90"/>
        <v>0.23254575226636653</v>
      </c>
      <c r="CB125" s="21">
        <f t="shared" si="114"/>
        <v>1.4795861040557412</v>
      </c>
      <c r="CC125" s="21">
        <f t="shared" si="114"/>
        <v>0.30247761048096677</v>
      </c>
      <c r="CD125" s="21">
        <f t="shared" si="85"/>
        <v>-2.6074155814489473</v>
      </c>
      <c r="CE125" s="21">
        <f t="shared" si="115"/>
        <v>-0.63525910685310327</v>
      </c>
      <c r="CF125" s="21">
        <f t="shared" si="115"/>
        <v>-1.4736657492175453</v>
      </c>
      <c r="CG125" s="61">
        <f t="shared" si="116"/>
        <v>0.96209687957483081</v>
      </c>
      <c r="CH125" s="61">
        <f t="shared" si="116"/>
        <v>0.32683777272173292</v>
      </c>
      <c r="CI125" s="21">
        <f t="shared" si="86"/>
        <v>2.2497469129615411E-2</v>
      </c>
      <c r="CM125" s="87">
        <f t="shared" ref="CM125:CP140" si="136">CA125</f>
        <v>0.23254575226636653</v>
      </c>
      <c r="CN125" s="87">
        <f t="shared" si="136"/>
        <v>1.4795861040557412</v>
      </c>
      <c r="CO125" s="87">
        <f t="shared" si="136"/>
        <v>0.30247761048096677</v>
      </c>
      <c r="CP125" s="87">
        <f t="shared" si="136"/>
        <v>-2.6074155814489473</v>
      </c>
      <c r="CQ125" s="87">
        <f t="shared" si="121"/>
        <v>-0.63525910685310327</v>
      </c>
      <c r="CR125" s="87">
        <f t="shared" si="121"/>
        <v>-1.4736657492175453</v>
      </c>
      <c r="CS125" s="88">
        <f t="shared" ref="CS125:CU140" si="137">CG125</f>
        <v>0.96209687957483081</v>
      </c>
      <c r="CT125" s="88">
        <f t="shared" si="137"/>
        <v>0.32683777272173292</v>
      </c>
      <c r="CU125" s="87">
        <f t="shared" si="137"/>
        <v>2.2497469129615411E-2</v>
      </c>
      <c r="CV125" s="87">
        <f t="shared" si="94"/>
        <v>2.1148452109088112</v>
      </c>
      <c r="CW125" s="21">
        <v>0.66</v>
      </c>
      <c r="CX125" s="7">
        <v>2.0292666666699999</v>
      </c>
      <c r="CY125" s="7"/>
      <c r="CZ125" s="110">
        <f t="shared" si="95"/>
        <v>-0.1263150158133246</v>
      </c>
      <c r="DA125" s="73">
        <f t="shared" si="96"/>
        <v>1.3104372457022377</v>
      </c>
      <c r="DB125" s="88">
        <f t="shared" si="97"/>
        <v>3.7356157652055966E-2</v>
      </c>
      <c r="DC125" s="88">
        <f t="shared" si="98"/>
        <v>-10.084162616319652</v>
      </c>
      <c r="DD125" s="88">
        <f t="shared" si="99"/>
        <v>-0.11498585058987976</v>
      </c>
      <c r="DE125" s="88">
        <f t="shared" si="100"/>
        <v>-1.6890187280355433</v>
      </c>
      <c r="DF125" s="88">
        <f t="shared" si="101"/>
        <v>0.29657523168657562</v>
      </c>
      <c r="DG125" s="88">
        <f t="shared" si="102"/>
        <v>0.18158938109670156</v>
      </c>
      <c r="DH125" s="88">
        <f t="shared" si="103"/>
        <v>-0.95404191257001314</v>
      </c>
      <c r="DI125" s="88">
        <f t="shared" si="104"/>
        <v>1.4254230962920835</v>
      </c>
      <c r="DJ125" s="88">
        <f t="shared" si="105"/>
        <v>7.868421052631569E-2</v>
      </c>
      <c r="DK125" s="89">
        <v>-2.3703237005288504</v>
      </c>
      <c r="DL125" s="87">
        <f t="shared" si="107"/>
        <v>-1.0571326180918112</v>
      </c>
      <c r="DM125" s="88">
        <f t="shared" si="106"/>
        <v>2.9579699251127689E-2</v>
      </c>
      <c r="DN125" s="88">
        <f t="shared" si="108"/>
        <v>-8.4460562027157593</v>
      </c>
      <c r="DO125" s="88"/>
      <c r="DP125" s="87"/>
      <c r="DQ125" s="21">
        <v>1395535</v>
      </c>
      <c r="DR125" s="21">
        <f>LN(DQ125/AI125/M126)</f>
        <v>1.6007013377031887</v>
      </c>
      <c r="DT125" s="75">
        <v>1150000000</v>
      </c>
      <c r="DU125" s="40">
        <v>1170000000</v>
      </c>
      <c r="DV125" s="20">
        <f>LN(DT125/AI125/M126)</f>
        <v>8.3149407047644921</v>
      </c>
      <c r="DW125" s="44">
        <f t="shared" si="109"/>
        <v>-4.566228698571706</v>
      </c>
      <c r="DY125" s="40"/>
      <c r="DZ125" s="44"/>
      <c r="EA125" s="21">
        <v>3397394</v>
      </c>
      <c r="EB125" s="87">
        <f t="shared" si="110"/>
        <v>0.21573841642236188</v>
      </c>
      <c r="EF125" s="28">
        <v>15747747</v>
      </c>
      <c r="EG125" s="98">
        <v>15665.433999999999</v>
      </c>
      <c r="EH125" s="74">
        <f t="shared" si="111"/>
        <v>15665434</v>
      </c>
      <c r="EI125" s="28">
        <v>-476444</v>
      </c>
      <c r="EJ125" s="68">
        <f t="shared" si="112"/>
        <v>-3.0254740567015714E-2</v>
      </c>
      <c r="EK125" s="21">
        <f t="shared" si="113"/>
        <v>-1.0571326180918112</v>
      </c>
      <c r="EN125" s="100"/>
      <c r="EO125" s="87"/>
      <c r="EP125" s="99"/>
      <c r="EQ125" s="87"/>
      <c r="ER125" s="87"/>
      <c r="ES125" s="87"/>
      <c r="ET125" s="87"/>
      <c r="EU125" s="87"/>
      <c r="EV125" s="87"/>
      <c r="EW125" s="87"/>
      <c r="EX125" s="87"/>
      <c r="EY125" s="87"/>
      <c r="EZ125" s="101"/>
      <c r="FA125" s="87"/>
      <c r="FB125" s="87"/>
    </row>
    <row r="126" spans="1:158" x14ac:dyDescent="0.35">
      <c r="A126" s="22">
        <v>40634</v>
      </c>
      <c r="B126" s="21">
        <v>104.11799999999999</v>
      </c>
      <c r="C126" s="21">
        <v>15460.9</v>
      </c>
      <c r="D126" s="40">
        <v>2212.6999999999998</v>
      </c>
      <c r="E126" s="40">
        <v>2208</v>
      </c>
      <c r="F126" s="40">
        <v>101.676</v>
      </c>
      <c r="G126" s="21">
        <v>1112.3</v>
      </c>
      <c r="H126" s="21">
        <v>1133.8727399999998</v>
      </c>
      <c r="I126" s="40">
        <v>7063.4</v>
      </c>
      <c r="J126" s="21">
        <v>6838.7311199999995</v>
      </c>
      <c r="K126" s="21">
        <v>2475.6</v>
      </c>
      <c r="L126" s="21">
        <v>2264.9362500000002</v>
      </c>
      <c r="M126" s="21">
        <v>239146</v>
      </c>
      <c r="N126" s="21">
        <f>M126/M$51</f>
        <v>1.2402165683051041</v>
      </c>
      <c r="O126" s="21">
        <v>0.09</v>
      </c>
      <c r="R126" s="40">
        <f>I127+K127</f>
        <v>9630.5999999999985</v>
      </c>
      <c r="S126" s="40">
        <f>D127+G127</f>
        <v>3352</v>
      </c>
      <c r="T126" s="40">
        <f t="shared" si="65"/>
        <v>12982.599999999999</v>
      </c>
      <c r="U126" s="21">
        <f t="shared" si="66"/>
        <v>0.74180826644893927</v>
      </c>
      <c r="V126" s="21">
        <f t="shared" si="67"/>
        <v>0.25819173355106068</v>
      </c>
      <c r="W126" s="87">
        <f t="shared" si="87"/>
        <v>0.34805723423255047</v>
      </c>
      <c r="Y126" s="21">
        <f>K127/R126</f>
        <v>0.25846780055240587</v>
      </c>
      <c r="Z126" s="21">
        <f t="shared" si="122"/>
        <v>0.74153219944759408</v>
      </c>
      <c r="AA126" s="21">
        <f t="shared" si="123"/>
        <v>0.25899592983905018</v>
      </c>
      <c r="AB126" s="21">
        <f t="shared" si="123"/>
        <v>0.74100407016094982</v>
      </c>
      <c r="AD126" s="42">
        <f>100*(((L127)-(L126))/L126)</f>
        <v>2.3047006289909241E-2</v>
      </c>
      <c r="AE126" s="42">
        <f>100*((J127-J126)/J126)</f>
        <v>0.5463259096520785</v>
      </c>
      <c r="AG126" s="21">
        <f t="shared" si="69"/>
        <v>0.41079880351063502</v>
      </c>
      <c r="AH126" s="21">
        <f t="shared" si="124"/>
        <v>8135.4469433917584</v>
      </c>
      <c r="AI126" s="42">
        <f t="shared" si="125"/>
        <v>1.1837825342617125</v>
      </c>
      <c r="AJ126" s="43">
        <f t="shared" si="126"/>
        <v>0.54572977125165734</v>
      </c>
      <c r="AK126" s="43">
        <f t="shared" si="72"/>
        <v>10967.048105754349</v>
      </c>
      <c r="AN126" s="21">
        <f>D127/S126</f>
        <v>0.66473747016706441</v>
      </c>
      <c r="AO126" s="21">
        <f t="shared" si="73"/>
        <v>0.33526252983293559</v>
      </c>
      <c r="AP126" s="21">
        <f t="shared" si="127"/>
        <v>0.66510557718879526</v>
      </c>
      <c r="AQ126" s="21">
        <f t="shared" si="127"/>
        <v>0.33489442281120468</v>
      </c>
      <c r="AS126" s="43">
        <f>100*(((E127)-(E126))/E126)</f>
        <v>0.27173913043478259</v>
      </c>
      <c r="AT126" s="43">
        <f>100*(((H127)-(H126))/H126)</f>
        <v>1.2685180172865094</v>
      </c>
      <c r="AV126" s="21">
        <f t="shared" si="74"/>
        <v>0.60555482041738673</v>
      </c>
      <c r="AW126" s="21">
        <f t="shared" si="128"/>
        <v>3287.9342041457767</v>
      </c>
      <c r="AX126" s="21">
        <f t="shared" si="129"/>
        <v>1.0194851210141134</v>
      </c>
      <c r="AY126" s="21">
        <f t="shared" si="130"/>
        <v>0.20502214561112647</v>
      </c>
      <c r="AZ126" s="21">
        <f t="shared" si="131"/>
        <v>0.86120980121567159</v>
      </c>
      <c r="BB126" s="21">
        <f>LN(B127/AI126)</f>
        <v>4.4827566921496587</v>
      </c>
      <c r="BD126" s="21">
        <f>100*LN(F127/N127)</f>
        <v>440.7560118449486</v>
      </c>
      <c r="BE126" s="21">
        <f t="shared" si="78"/>
        <v>4.4075601184494859</v>
      </c>
      <c r="BF126" s="21">
        <f>(S126/AI126)/M127</f>
        <v>1.1794848867054297E-2</v>
      </c>
      <c r="BG126" s="21">
        <f>(C127/AI126)/M127</f>
        <v>5.484710285670108E-2</v>
      </c>
      <c r="BH126" s="40">
        <f t="shared" si="79"/>
        <v>3352</v>
      </c>
      <c r="BI126" s="40">
        <f>C127</f>
        <v>15587.1</v>
      </c>
      <c r="BK126" s="21">
        <f>LN(AH126/M127)</f>
        <v>-3.3847040329654581</v>
      </c>
      <c r="BL126" s="57">
        <f>LN(AH126/N127)</f>
        <v>8.7848394738728217</v>
      </c>
      <c r="BM126" s="21">
        <f>LN((S126/AI126)/M127)</f>
        <v>-4.4400923795107117</v>
      </c>
      <c r="BN126" s="21">
        <f>LN((C127/AI126)/M127)</f>
        <v>-2.903205913041468</v>
      </c>
      <c r="BO126" s="44">
        <f>LN((C127/AI126)/N127)</f>
        <v>9.2663375937968109</v>
      </c>
      <c r="BP126" s="21">
        <f t="shared" si="64"/>
        <v>-2.5019308143290573</v>
      </c>
      <c r="BQ126" s="21">
        <f t="shared" si="132"/>
        <v>-0.14941713267458262</v>
      </c>
      <c r="BR126" s="21">
        <f t="shared" si="133"/>
        <v>4.4827566921496587</v>
      </c>
      <c r="BS126" s="61">
        <f t="shared" si="134"/>
        <v>0.54572977125165734</v>
      </c>
      <c r="BT126" s="21">
        <f t="shared" si="135"/>
        <v>0.20502214561112647</v>
      </c>
      <c r="BU126" s="21">
        <f>O127/4</f>
        <v>2.1250000000000002E-2</v>
      </c>
      <c r="BV126" s="21">
        <f t="shared" si="84"/>
        <v>2.1247742507300688E-2</v>
      </c>
      <c r="BW126" s="21">
        <f>LN(AW126/M127)</f>
        <v>-4.2906752468361287</v>
      </c>
      <c r="BX126" s="21">
        <f>LN(AW126/N127)</f>
        <v>7.8788682600021502</v>
      </c>
      <c r="BY126" s="21">
        <f>LN(AK126/M127)</f>
        <v>-3.0860395627471964</v>
      </c>
      <c r="CA126" s="21">
        <f t="shared" si="90"/>
        <v>2.3910444641206396E-2</v>
      </c>
      <c r="CB126" s="21">
        <f t="shared" si="114"/>
        <v>-0.12302580435878951</v>
      </c>
      <c r="CC126" s="21">
        <f t="shared" si="114"/>
        <v>-0.11883736791262756</v>
      </c>
      <c r="CD126" s="21">
        <f t="shared" si="85"/>
        <v>-2.5019308143290573</v>
      </c>
      <c r="CE126" s="21">
        <f t="shared" si="115"/>
        <v>-0.3407076256405267</v>
      </c>
      <c r="CF126" s="21">
        <f t="shared" si="115"/>
        <v>4.8937230599577219E-2</v>
      </c>
      <c r="CG126" s="61">
        <f t="shared" si="116"/>
        <v>0.54572977125165734</v>
      </c>
      <c r="CH126" s="61">
        <f t="shared" si="116"/>
        <v>0.20502214561112647</v>
      </c>
      <c r="CI126" s="21">
        <f t="shared" si="86"/>
        <v>2.1247742507300688E-2</v>
      </c>
      <c r="CM126" s="87">
        <f t="shared" si="136"/>
        <v>2.3910444641206396E-2</v>
      </c>
      <c r="CN126" s="87">
        <f t="shared" si="136"/>
        <v>-0.12302580435878951</v>
      </c>
      <c r="CO126" s="87">
        <f t="shared" si="136"/>
        <v>-0.11883736791262756</v>
      </c>
      <c r="CP126" s="87">
        <f t="shared" si="136"/>
        <v>-2.5019308143290573</v>
      </c>
      <c r="CQ126" s="87">
        <f t="shared" si="121"/>
        <v>-0.3407076256405267</v>
      </c>
      <c r="CR126" s="87">
        <f t="shared" si="121"/>
        <v>4.8937230599577219E-2</v>
      </c>
      <c r="CS126" s="88">
        <f t="shared" si="137"/>
        <v>0.54572977125165734</v>
      </c>
      <c r="CT126" s="88">
        <f t="shared" si="137"/>
        <v>0.20502214561112647</v>
      </c>
      <c r="CU126" s="87">
        <f t="shared" si="137"/>
        <v>2.1247742507300688E-2</v>
      </c>
      <c r="CV126" s="87">
        <f t="shared" si="94"/>
        <v>0.21768182128178992</v>
      </c>
      <c r="CW126" s="21">
        <v>0.76</v>
      </c>
      <c r="CX126" s="7">
        <v>2.6573666666700002</v>
      </c>
      <c r="CY126" s="7"/>
      <c r="CZ126" s="110">
        <f t="shared" si="95"/>
        <v>-0.33495032343848474</v>
      </c>
      <c r="DA126" s="73">
        <f t="shared" si="96"/>
        <v>-0.29217466271229298</v>
      </c>
      <c r="DB126" s="88">
        <f t="shared" si="97"/>
        <v>-0.38395882074153836</v>
      </c>
      <c r="DC126" s="88">
        <f t="shared" si="98"/>
        <v>-9.9786778491997623</v>
      </c>
      <c r="DD126" s="88">
        <f t="shared" si="99"/>
        <v>0.17956563062269681</v>
      </c>
      <c r="DE126" s="88">
        <f t="shared" si="100"/>
        <v>-0.16641574821842067</v>
      </c>
      <c r="DF126" s="88">
        <f t="shared" si="101"/>
        <v>-0.11979187663659785</v>
      </c>
      <c r="DG126" s="88">
        <f t="shared" si="102"/>
        <v>5.9773753986095107E-2</v>
      </c>
      <c r="DH126" s="88">
        <f t="shared" si="103"/>
        <v>-0.95529163919232785</v>
      </c>
      <c r="DI126" s="88">
        <f t="shared" si="104"/>
        <v>-0.47174029333493761</v>
      </c>
      <c r="DJ126" s="88">
        <f t="shared" si="105"/>
        <v>0.17868421052631567</v>
      </c>
      <c r="DK126" s="89">
        <v>-1.1967297255205538</v>
      </c>
      <c r="DL126" s="87">
        <f t="shared" si="107"/>
        <v>-2.0099233361496478</v>
      </c>
      <c r="DM126" s="88">
        <f t="shared" si="106"/>
        <v>0.65767969925112801</v>
      </c>
      <c r="DN126" s="88">
        <f t="shared" si="108"/>
        <v>-34.219534435656342</v>
      </c>
      <c r="DO126" s="88"/>
      <c r="DP126" s="87"/>
      <c r="DQ126" s="21">
        <v>1386290</v>
      </c>
      <c r="DR126" s="21">
        <f>LN(DQ126/AI126/M127)</f>
        <v>1.5847368309419023</v>
      </c>
      <c r="DT126" s="75">
        <v>857000000</v>
      </c>
      <c r="DU126" s="40">
        <v>862000000</v>
      </c>
      <c r="DV126" s="20">
        <f>LN(DT126/AI126/M127)</f>
        <v>8.0115436354493692</v>
      </c>
      <c r="DW126" s="44">
        <f t="shared" si="109"/>
        <v>-30.339706931512289</v>
      </c>
      <c r="DY126" s="40"/>
      <c r="DZ126" s="44"/>
      <c r="EA126" s="21">
        <v>3443109</v>
      </c>
      <c r="EB126" s="87">
        <f t="shared" si="110"/>
        <v>0.21987786212938615</v>
      </c>
      <c r="EF126" s="28">
        <v>15659189</v>
      </c>
      <c r="EG126" s="98">
        <v>13344.869000000001</v>
      </c>
      <c r="EH126" s="74">
        <f t="shared" si="111"/>
        <v>13344869</v>
      </c>
      <c r="EI126" s="28">
        <v>-622964</v>
      </c>
      <c r="EJ126" s="68">
        <f t="shared" si="112"/>
        <v>-3.9782647747594081E-2</v>
      </c>
      <c r="EK126" s="21">
        <f t="shared" si="113"/>
        <v>-2.0099233361496478</v>
      </c>
      <c r="EN126" s="100"/>
      <c r="EO126" s="87"/>
      <c r="EP126" s="99"/>
      <c r="EQ126" s="87"/>
      <c r="ER126" s="87"/>
      <c r="ES126" s="87"/>
      <c r="ET126" s="87"/>
      <c r="EU126" s="87"/>
      <c r="EV126" s="87"/>
      <c r="EW126" s="87"/>
      <c r="EX126" s="87"/>
      <c r="EY126" s="87"/>
      <c r="EZ126" s="101"/>
      <c r="FA126" s="87"/>
      <c r="FB126" s="87"/>
    </row>
    <row r="127" spans="1:158" x14ac:dyDescent="0.35">
      <c r="A127" s="22">
        <v>40725</v>
      </c>
      <c r="B127" s="21">
        <v>104.739</v>
      </c>
      <c r="C127" s="21">
        <v>15587.1</v>
      </c>
      <c r="D127" s="40">
        <v>2228.1999999999998</v>
      </c>
      <c r="E127" s="40">
        <v>2214</v>
      </c>
      <c r="F127" s="40">
        <v>102.17700000000001</v>
      </c>
      <c r="G127" s="21">
        <v>1123.8</v>
      </c>
      <c r="H127" s="21">
        <v>1148.25612</v>
      </c>
      <c r="I127" s="40">
        <v>7141.4</v>
      </c>
      <c r="J127" s="21">
        <v>6876.0928799999992</v>
      </c>
      <c r="K127" s="21">
        <v>2489.1999999999998</v>
      </c>
      <c r="L127" s="21">
        <v>2265.4582500000001</v>
      </c>
      <c r="M127" s="83">
        <v>240071</v>
      </c>
      <c r="N127" s="21">
        <f>M127/M$51</f>
        <v>1.2450136392395217</v>
      </c>
      <c r="O127" s="21">
        <v>8.5000000000000006E-2</v>
      </c>
      <c r="R127" s="40">
        <f>I128+K128</f>
        <v>9678.1</v>
      </c>
      <c r="S127" s="40">
        <f>D128+G128</f>
        <v>3545</v>
      </c>
      <c r="T127" s="40">
        <f t="shared" si="65"/>
        <v>13223.1</v>
      </c>
      <c r="U127" s="21">
        <f t="shared" si="66"/>
        <v>0.73190855396994658</v>
      </c>
      <c r="V127" s="21">
        <f t="shared" si="67"/>
        <v>0.26809144603005347</v>
      </c>
      <c r="W127" s="87">
        <f t="shared" si="87"/>
        <v>0.36629090420640414</v>
      </c>
      <c r="Y127" s="21">
        <f>K128/R127</f>
        <v>0.25842882383938992</v>
      </c>
      <c r="Z127" s="21">
        <f t="shared" si="122"/>
        <v>0.74157117616061008</v>
      </c>
      <c r="AA127" s="21">
        <f t="shared" si="123"/>
        <v>0.25844831219589792</v>
      </c>
      <c r="AB127" s="21">
        <f t="shared" si="123"/>
        <v>0.74155168780410208</v>
      </c>
      <c r="AD127" s="42">
        <f>100*(((L128)-(L127))/L127)</f>
        <v>-0.25825900786298139</v>
      </c>
      <c r="AE127" s="42">
        <f>100*((J128-J127)/J127)</f>
        <v>1.6436078158394724E-2</v>
      </c>
      <c r="AG127" s="21">
        <f t="shared" si="69"/>
        <v>-5.4558403192336929E-2</v>
      </c>
      <c r="AH127" s="21">
        <f t="shared" si="124"/>
        <v>8131.0083734468835</v>
      </c>
      <c r="AI127" s="42">
        <f t="shared" si="125"/>
        <v>1.1902705735250985</v>
      </c>
      <c r="AJ127" s="43">
        <f t="shared" si="126"/>
        <v>0.54658047830720979</v>
      </c>
      <c r="AK127" s="43">
        <f t="shared" si="72"/>
        <v>11109.322782666586</v>
      </c>
      <c r="AN127" s="21">
        <f>D128/S127</f>
        <v>0.67565585331452749</v>
      </c>
      <c r="AO127" s="21">
        <f t="shared" si="73"/>
        <v>0.32434414668547251</v>
      </c>
      <c r="AP127" s="21">
        <f t="shared" si="127"/>
        <v>0.67019666174079595</v>
      </c>
      <c r="AQ127" s="21">
        <f t="shared" si="127"/>
        <v>0.32980333825920405</v>
      </c>
      <c r="AS127" s="43">
        <f>100*(((E128)-(E127))/E127)</f>
        <v>7.2131887985546443</v>
      </c>
      <c r="AT127" s="43">
        <f>100*(((H128)-(H127))/H127)</f>
        <v>2.8642956416378511</v>
      </c>
      <c r="AV127" s="21">
        <f t="shared" si="74"/>
        <v>5.7789093176708768</v>
      </c>
      <c r="AW127" s="21">
        <f t="shared" si="128"/>
        <v>3477.9409402280444</v>
      </c>
      <c r="AX127" s="21">
        <f t="shared" si="129"/>
        <v>1.0192812531680191</v>
      </c>
      <c r="AY127" s="21">
        <f t="shared" si="130"/>
        <v>-1.9999137650635393E-2</v>
      </c>
      <c r="AZ127" s="21">
        <f t="shared" si="131"/>
        <v>0.85634415891617111</v>
      </c>
      <c r="BB127" s="21">
        <f>LN(B128/AI127)</f>
        <v>4.4646370514119615</v>
      </c>
      <c r="BD127" s="21">
        <f>100*LN(F128/N128)</f>
        <v>441.21363758686363</v>
      </c>
      <c r="BE127" s="21">
        <f t="shared" si="78"/>
        <v>4.4121363758686361</v>
      </c>
      <c r="BF127" s="21">
        <f>(S127/AI127)/M128</f>
        <v>1.2379519873390178E-2</v>
      </c>
      <c r="BG127" s="21">
        <f>(C128/AI127)/M128</f>
        <v>5.5123959113519312E-2</v>
      </c>
      <c r="BH127" s="40">
        <f t="shared" si="79"/>
        <v>3545</v>
      </c>
      <c r="BI127" s="40">
        <f>C128</f>
        <v>15785.3</v>
      </c>
      <c r="BK127" s="21">
        <f>LN(AH127/M128)</f>
        <v>-3.3873843538709325</v>
      </c>
      <c r="BL127" s="57">
        <f>LN(AH127/N128)</f>
        <v>8.7821591529673473</v>
      </c>
      <c r="BM127" s="21">
        <f>LN((S127/AI127)/M128)</f>
        <v>-4.3917117949179572</v>
      </c>
      <c r="BN127" s="21">
        <f>LN((C128/AI127)/M128)</f>
        <v>-2.8981708276878342</v>
      </c>
      <c r="BO127" s="44">
        <f>LN((C128/AI127)/N128)</f>
        <v>9.2713726791504456</v>
      </c>
      <c r="BP127" s="21">
        <f t="shared" si="64"/>
        <v>-2.0443050724140335</v>
      </c>
      <c r="BQ127" s="21">
        <f t="shared" si="132"/>
        <v>-0.15508292883416114</v>
      </c>
      <c r="BR127" s="21">
        <f t="shared" si="133"/>
        <v>4.4646370514119615</v>
      </c>
      <c r="BS127" s="61">
        <f t="shared" si="134"/>
        <v>0.54658047830720979</v>
      </c>
      <c r="BT127" s="21">
        <f t="shared" si="135"/>
        <v>-1.9999137650635393E-2</v>
      </c>
      <c r="BU127" s="21">
        <f>O128/4</f>
        <v>0.02</v>
      </c>
      <c r="BV127" s="21">
        <f t="shared" si="84"/>
        <v>1.9998000266624471E-2</v>
      </c>
      <c r="BW127" s="21">
        <f>LN(AW127/M128)</f>
        <v>-4.2366288660837963</v>
      </c>
      <c r="BX127" s="21">
        <f>LN(AW127/N128)</f>
        <v>7.9329146407544835</v>
      </c>
      <c r="BY127" s="21">
        <f>LN(AK127/M128)</f>
        <v>-3.0752846547756056</v>
      </c>
      <c r="CA127" s="21">
        <f t="shared" si="90"/>
        <v>-0.26803209054744315</v>
      </c>
      <c r="CB127" s="21">
        <f t="shared" si="114"/>
        <v>4.8380584592754516</v>
      </c>
      <c r="CC127" s="21">
        <f t="shared" si="114"/>
        <v>0.50350853536338391</v>
      </c>
      <c r="CD127" s="21">
        <f t="shared" si="85"/>
        <v>-2.0443050724140335</v>
      </c>
      <c r="CE127" s="21">
        <f t="shared" si="115"/>
        <v>-0.56657961595785178</v>
      </c>
      <c r="CF127" s="21">
        <f t="shared" si="115"/>
        <v>-1.8119640737697118</v>
      </c>
      <c r="CG127" s="61">
        <f t="shared" si="116"/>
        <v>0.54658047830720979</v>
      </c>
      <c r="CH127" s="61">
        <f t="shared" si="116"/>
        <v>-1.9999137650635393E-2</v>
      </c>
      <c r="CI127" s="21">
        <f t="shared" si="86"/>
        <v>1.9998000266624471E-2</v>
      </c>
      <c r="CM127" s="87">
        <f t="shared" si="136"/>
        <v>-0.26803209054744315</v>
      </c>
      <c r="CN127" s="87">
        <f t="shared" si="136"/>
        <v>4.8380584592754516</v>
      </c>
      <c r="CO127" s="87">
        <f t="shared" si="136"/>
        <v>0.50350853536338391</v>
      </c>
      <c r="CP127" s="87">
        <f t="shared" si="136"/>
        <v>-2.0443050724140335</v>
      </c>
      <c r="CQ127" s="87">
        <f t="shared" si="121"/>
        <v>-0.56657961595785178</v>
      </c>
      <c r="CR127" s="87">
        <f t="shared" si="121"/>
        <v>-1.8119640737697118</v>
      </c>
      <c r="CS127" s="88">
        <f t="shared" si="137"/>
        <v>0.54658047830720979</v>
      </c>
      <c r="CT127" s="88">
        <f t="shared" si="137"/>
        <v>-1.9999137650635393E-2</v>
      </c>
      <c r="CU127" s="87">
        <f t="shared" si="137"/>
        <v>1.9998000266624471E-2</v>
      </c>
      <c r="CV127" s="87">
        <f t="shared" si="94"/>
        <v>5.4046380752332368</v>
      </c>
      <c r="CW127" s="21">
        <v>0.80249999999999999</v>
      </c>
      <c r="CX127" s="7">
        <v>2.8363333333299998</v>
      </c>
      <c r="CY127" s="7"/>
      <c r="CZ127" s="110">
        <f t="shared" si="95"/>
        <v>-0.62689285862713429</v>
      </c>
      <c r="DA127" s="73">
        <f t="shared" si="96"/>
        <v>4.668909600921948</v>
      </c>
      <c r="DB127" s="88">
        <f t="shared" si="97"/>
        <v>0.2383870825344731</v>
      </c>
      <c r="DC127" s="88">
        <f t="shared" si="98"/>
        <v>-9.5210521072847385</v>
      </c>
      <c r="DD127" s="88">
        <f t="shared" si="99"/>
        <v>-4.6306359694628263E-2</v>
      </c>
      <c r="DE127" s="88">
        <f t="shared" si="100"/>
        <v>-2.0273170525877098</v>
      </c>
      <c r="DF127" s="88">
        <f t="shared" si="101"/>
        <v>-0.11894116958104539</v>
      </c>
      <c r="DG127" s="88">
        <f t="shared" si="102"/>
        <v>-0.16524752927566677</v>
      </c>
      <c r="DH127" s="88">
        <f t="shared" si="103"/>
        <v>-0.95654138143300405</v>
      </c>
      <c r="DI127" s="88">
        <f t="shared" si="104"/>
        <v>4.7152159606165096</v>
      </c>
      <c r="DJ127" s="88">
        <f t="shared" si="105"/>
        <v>0.22118421052631565</v>
      </c>
      <c r="DK127" s="89">
        <v>1.4259909212465454</v>
      </c>
      <c r="DL127" s="87">
        <f t="shared" si="107"/>
        <v>-1.218067469975783</v>
      </c>
      <c r="DM127" s="88">
        <f t="shared" si="106"/>
        <v>0.83664636591112762</v>
      </c>
      <c r="DN127" s="88">
        <f t="shared" si="108"/>
        <v>2.1270885845744312</v>
      </c>
      <c r="DO127" s="88"/>
      <c r="DP127" s="87"/>
      <c r="DQ127" s="21">
        <v>1415475</v>
      </c>
      <c r="DR127" s="21">
        <f>LN(DQ127/AI127/M128)</f>
        <v>1.5979704878902647</v>
      </c>
      <c r="DT127" s="75">
        <v>917000000</v>
      </c>
      <c r="DU127" s="40">
        <v>917000000</v>
      </c>
      <c r="DV127" s="20">
        <f>LN(DT127/AI127/M128)</f>
        <v>8.071612796336554</v>
      </c>
      <c r="DW127" s="44">
        <f t="shared" si="109"/>
        <v>6.0069160887184836</v>
      </c>
      <c r="DY127" s="40"/>
      <c r="DZ127" s="44"/>
      <c r="EA127" s="21">
        <v>3491113</v>
      </c>
      <c r="EB127" s="87">
        <f t="shared" si="110"/>
        <v>0.26166504121297118</v>
      </c>
      <c r="EF127" s="28">
        <v>13341916</v>
      </c>
      <c r="EG127" s="98">
        <v>14755.717000000001</v>
      </c>
      <c r="EH127" s="74">
        <f t="shared" si="111"/>
        <v>14755717</v>
      </c>
      <c r="EI127" s="28">
        <v>-425128</v>
      </c>
      <c r="EJ127" s="68">
        <f t="shared" si="112"/>
        <v>-3.1864089085855432E-2</v>
      </c>
      <c r="EK127" s="21">
        <f t="shared" si="113"/>
        <v>-1.218067469975783</v>
      </c>
      <c r="EN127" s="100"/>
      <c r="EO127" s="87"/>
      <c r="EP127" s="99"/>
      <c r="EQ127" s="87"/>
      <c r="ER127" s="87"/>
      <c r="ES127" s="87"/>
      <c r="ET127" s="87"/>
      <c r="EU127" s="87"/>
      <c r="EV127" s="87"/>
      <c r="EW127" s="87"/>
      <c r="EX127" s="87"/>
      <c r="EY127" s="87"/>
      <c r="EZ127" s="101"/>
      <c r="FA127" s="87"/>
      <c r="FB127" s="87"/>
    </row>
    <row r="128" spans="1:158" x14ac:dyDescent="0.35">
      <c r="A128" s="22">
        <v>40817</v>
      </c>
      <c r="B128" s="21">
        <v>103.422</v>
      </c>
      <c r="C128" s="21">
        <v>15785.3</v>
      </c>
      <c r="D128" s="40">
        <v>2395.1999999999998</v>
      </c>
      <c r="E128" s="40">
        <v>2373.6999999999998</v>
      </c>
      <c r="F128" s="40">
        <v>102.86499999999999</v>
      </c>
      <c r="G128" s="21">
        <v>1149.8</v>
      </c>
      <c r="H128" s="21">
        <v>1181.1455699999999</v>
      </c>
      <c r="I128" s="40">
        <v>7177</v>
      </c>
      <c r="J128" s="21">
        <v>6877.2230399999999</v>
      </c>
      <c r="K128" s="21">
        <v>2501.1</v>
      </c>
      <c r="L128" s="21">
        <v>2259.6075000000001</v>
      </c>
      <c r="M128" s="83">
        <v>240584</v>
      </c>
      <c r="N128" s="21">
        <f>M128/M$51</f>
        <v>1.2476740688496364</v>
      </c>
      <c r="O128" s="21">
        <v>0.08</v>
      </c>
      <c r="R128" s="40">
        <f>I129+K129</f>
        <v>9777.4</v>
      </c>
      <c r="S128" s="40">
        <f>D129+G129</f>
        <v>3639.6000000000004</v>
      </c>
      <c r="T128" s="40">
        <f t="shared" si="65"/>
        <v>13417</v>
      </c>
      <c r="U128" s="21">
        <f t="shared" si="66"/>
        <v>0.72873220541104566</v>
      </c>
      <c r="V128" s="21">
        <f t="shared" si="67"/>
        <v>0.27126779458895434</v>
      </c>
      <c r="W128" s="87">
        <f t="shared" si="87"/>
        <v>0.37224620042137996</v>
      </c>
      <c r="Y128" s="21">
        <f>K129/R128</f>
        <v>0.25933274694704112</v>
      </c>
      <c r="Z128" s="21">
        <f t="shared" si="122"/>
        <v>0.74066725305295888</v>
      </c>
      <c r="AA128" s="21">
        <f t="shared" si="123"/>
        <v>0.25888078539321552</v>
      </c>
      <c r="AB128" s="21">
        <f t="shared" si="123"/>
        <v>0.74111921460678443</v>
      </c>
      <c r="AD128" s="42">
        <f>100*(((L129)-(L128))/L128)</f>
        <v>0.63252135603196658</v>
      </c>
      <c r="AE128" s="42">
        <f>100*((J129-J128)/J128)</f>
        <v>0.30211263876647726</v>
      </c>
      <c r="AG128" s="21">
        <f t="shared" si="69"/>
        <v>0.38764910699293198</v>
      </c>
      <c r="AH128" s="21">
        <f t="shared" si="124"/>
        <v>8162.5281547960712</v>
      </c>
      <c r="AI128" s="42">
        <f t="shared" si="125"/>
        <v>1.1978396661645909</v>
      </c>
      <c r="AJ128" s="43">
        <f t="shared" si="126"/>
        <v>0.63390021611095526</v>
      </c>
      <c r="AK128" s="43">
        <f t="shared" si="72"/>
        <v>11200.998246251445</v>
      </c>
      <c r="AN128" s="21">
        <f>D129/S128</f>
        <v>0.67611825475326959</v>
      </c>
      <c r="AO128" s="21">
        <f t="shared" si="73"/>
        <v>0.32388174524673041</v>
      </c>
      <c r="AP128" s="21">
        <f t="shared" si="127"/>
        <v>0.67588705403389859</v>
      </c>
      <c r="AQ128" s="21">
        <f t="shared" si="127"/>
        <v>0.32411294596610146</v>
      </c>
      <c r="AS128" s="43">
        <f>100*(((E129)-(E128))/E128)</f>
        <v>2.3549732485149808</v>
      </c>
      <c r="AT128" s="43">
        <f>100*(((H129)-(H128))/H128)</f>
        <v>2.7646406022587078</v>
      </c>
      <c r="AV128" s="21">
        <f t="shared" si="74"/>
        <v>2.4877517414029975</v>
      </c>
      <c r="AW128" s="21">
        <f t="shared" si="128"/>
        <v>3564.463476533535</v>
      </c>
      <c r="AX128" s="21">
        <f t="shared" si="129"/>
        <v>1.0210793360518695</v>
      </c>
      <c r="AY128" s="21">
        <f t="shared" si="130"/>
        <v>0.17625152718820125</v>
      </c>
      <c r="AZ128" s="21">
        <f t="shared" si="131"/>
        <v>0.85243406517109499</v>
      </c>
      <c r="BB128" s="21">
        <f>LN(B129/AI128)</f>
        <v>4.4800663150718458</v>
      </c>
      <c r="BD128" s="21">
        <f>100*LN(F129/N129)</f>
        <v>441.42055195200845</v>
      </c>
      <c r="BE128" s="21">
        <f t="shared" si="78"/>
        <v>4.4142055195200847</v>
      </c>
      <c r="BF128" s="21">
        <f>(S128/AI128)/M129</f>
        <v>1.2541720531538807E-2</v>
      </c>
      <c r="BG128" s="21">
        <f>(C129/AI128)/M129</f>
        <v>5.5044562479049271E-2</v>
      </c>
      <c r="BH128" s="40">
        <f t="shared" si="79"/>
        <v>3639.6000000000004</v>
      </c>
      <c r="BI128" s="40">
        <f>C129</f>
        <v>15973.9</v>
      </c>
      <c r="BK128" s="21">
        <f>LN(AH128/M129)</f>
        <v>-3.3904947351853556</v>
      </c>
      <c r="BL128" s="57">
        <f>LN(AH128/N129)</f>
        <v>8.7790487716529242</v>
      </c>
      <c r="BM128" s="21">
        <f>LN((S128/AI128)/M129)</f>
        <v>-4.3786945497169034</v>
      </c>
      <c r="BN128" s="21">
        <f>LN((C129/AI128)/M129)</f>
        <v>-2.8996121949144809</v>
      </c>
      <c r="BO128" s="44">
        <f>LN((C129/AI128)/N129)</f>
        <v>9.2699313119237985</v>
      </c>
      <c r="BP128" s="21">
        <f t="shared" si="64"/>
        <v>-1.8373907072692077</v>
      </c>
      <c r="BQ128" s="21">
        <f t="shared" si="132"/>
        <v>-0.15965941572338857</v>
      </c>
      <c r="BR128" s="21">
        <f t="shared" si="133"/>
        <v>4.4800663150718458</v>
      </c>
      <c r="BS128" s="61">
        <f t="shared" si="134"/>
        <v>0.63390021611095526</v>
      </c>
      <c r="BT128" s="21">
        <f t="shared" si="135"/>
        <v>0.17625152718820125</v>
      </c>
      <c r="BU128" s="21">
        <f>O129/4</f>
        <v>2.5000000000000001E-2</v>
      </c>
      <c r="BV128" s="21">
        <f t="shared" si="84"/>
        <v>2.499687552074404E-2</v>
      </c>
      <c r="BW128" s="21">
        <f>LN(AW128/M129)</f>
        <v>-4.2190351339935148</v>
      </c>
      <c r="BX128" s="21">
        <f>LN(AW128/N129)</f>
        <v>7.9505083728447641</v>
      </c>
      <c r="BY128" s="21">
        <f>LN(AK128/M129)</f>
        <v>-3.0740457756089681</v>
      </c>
      <c r="CA128" s="21">
        <f t="shared" si="90"/>
        <v>-0.31103813144230941</v>
      </c>
      <c r="CB128" s="21">
        <f t="shared" si="114"/>
        <v>1.301724520105374</v>
      </c>
      <c r="CC128" s="21">
        <f t="shared" si="114"/>
        <v>-0.14413672266466726</v>
      </c>
      <c r="CD128" s="21">
        <f t="shared" si="85"/>
        <v>-1.8373907072692077</v>
      </c>
      <c r="CE128" s="21">
        <f t="shared" si="115"/>
        <v>-0.45764868892274324</v>
      </c>
      <c r="CF128" s="21">
        <f t="shared" si="115"/>
        <v>1.5429263659884285</v>
      </c>
      <c r="CG128" s="61">
        <f t="shared" si="116"/>
        <v>0.63390021611095526</v>
      </c>
      <c r="CH128" s="61">
        <f t="shared" si="116"/>
        <v>0.17625152718820125</v>
      </c>
      <c r="CI128" s="21">
        <f t="shared" si="86"/>
        <v>2.499687552074404E-2</v>
      </c>
      <c r="CK128" s="20"/>
      <c r="CL128" s="20"/>
      <c r="CM128" s="87">
        <f t="shared" si="136"/>
        <v>-0.31103813144230941</v>
      </c>
      <c r="CN128" s="87">
        <f t="shared" si="136"/>
        <v>1.301724520105374</v>
      </c>
      <c r="CO128" s="87">
        <f t="shared" si="136"/>
        <v>-0.14413672266466726</v>
      </c>
      <c r="CP128" s="87">
        <f t="shared" si="136"/>
        <v>-1.8373907072692077</v>
      </c>
      <c r="CQ128" s="87">
        <f t="shared" si="121"/>
        <v>-0.45764868892274324</v>
      </c>
      <c r="CR128" s="87">
        <f t="shared" si="121"/>
        <v>1.5429263659884285</v>
      </c>
      <c r="CS128" s="88">
        <f t="shared" si="137"/>
        <v>0.63390021611095526</v>
      </c>
      <c r="CT128" s="88">
        <f t="shared" si="137"/>
        <v>0.17625152718820125</v>
      </c>
      <c r="CU128" s="87">
        <f t="shared" si="137"/>
        <v>2.499687552074404E-2</v>
      </c>
      <c r="CV128" s="87">
        <f t="shared" si="94"/>
        <v>1.7593732090281478</v>
      </c>
      <c r="CW128" s="21">
        <v>0.79</v>
      </c>
      <c r="CX128" s="7">
        <v>2.5121000000000002</v>
      </c>
      <c r="CY128" s="7"/>
      <c r="CZ128" s="110">
        <f t="shared" si="95"/>
        <v>-0.66989889952200055</v>
      </c>
      <c r="DA128" s="73">
        <f t="shared" si="96"/>
        <v>1.1325756617518705</v>
      </c>
      <c r="DB128" s="88">
        <f t="shared" si="97"/>
        <v>-0.40925817549357807</v>
      </c>
      <c r="DC128" s="88">
        <f t="shared" si="98"/>
        <v>-9.3141377421399127</v>
      </c>
      <c r="DD128" s="88">
        <f t="shared" si="99"/>
        <v>6.2624567340480275E-2</v>
      </c>
      <c r="DE128" s="88">
        <f t="shared" si="100"/>
        <v>1.3275733871704305</v>
      </c>
      <c r="DF128" s="88">
        <f t="shared" si="101"/>
        <v>-3.1621431777299924E-2</v>
      </c>
      <c r="DG128" s="88">
        <f t="shared" si="102"/>
        <v>3.1003135563169887E-2</v>
      </c>
      <c r="DH128" s="88">
        <f t="shared" si="103"/>
        <v>-0.95154250617888447</v>
      </c>
      <c r="DI128" s="88">
        <f t="shared" si="104"/>
        <v>1.0699510944114201</v>
      </c>
      <c r="DJ128" s="88">
        <f t="shared" si="105"/>
        <v>0.20868421052631569</v>
      </c>
      <c r="DK128" s="89">
        <v>1.8739082777811329</v>
      </c>
      <c r="DL128" s="87">
        <f t="shared" si="107"/>
        <v>0.36427595153751058</v>
      </c>
      <c r="DM128" s="88">
        <f t="shared" si="106"/>
        <v>0.51241303258112803</v>
      </c>
      <c r="DN128" s="88">
        <f t="shared" si="108"/>
        <v>33.463574381931558</v>
      </c>
      <c r="DO128" s="88"/>
      <c r="DP128" s="87"/>
      <c r="DQ128" s="21">
        <v>1461211</v>
      </c>
      <c r="DR128" s="21">
        <f>LN(DQ128/AI128/M129)</f>
        <v>1.6164524877346185</v>
      </c>
      <c r="DT128" s="75">
        <v>1350000000</v>
      </c>
      <c r="DU128" s="40">
        <v>1350000000</v>
      </c>
      <c r="DV128" s="20">
        <f>LN(DT128/AI128/M129)</f>
        <v>8.4450468151973102</v>
      </c>
      <c r="DW128" s="44">
        <f t="shared" si="109"/>
        <v>37.343401886075611</v>
      </c>
      <c r="DY128" s="40"/>
      <c r="DZ128" s="44"/>
      <c r="EA128" s="21">
        <v>3528445</v>
      </c>
      <c r="EB128" s="87">
        <f t="shared" si="110"/>
        <v>0.23916370229419756</v>
      </c>
      <c r="EF128" s="28">
        <v>14753263</v>
      </c>
      <c r="EG128" s="98">
        <v>16455.585999999999</v>
      </c>
      <c r="EH128" s="74">
        <f t="shared" si="111"/>
        <v>16455586</v>
      </c>
      <c r="EI128" s="28">
        <v>-236652</v>
      </c>
      <c r="EJ128" s="68">
        <f t="shared" si="112"/>
        <v>-1.6040654870722496E-2</v>
      </c>
      <c r="EK128" s="21">
        <f t="shared" si="113"/>
        <v>0.36427595153751058</v>
      </c>
      <c r="EN128" s="100"/>
      <c r="EO128" s="87"/>
      <c r="EP128" s="99"/>
      <c r="EQ128" s="87"/>
      <c r="ER128" s="87"/>
      <c r="ES128" s="87"/>
      <c r="ET128" s="87"/>
      <c r="EU128" s="87"/>
      <c r="EV128" s="87"/>
      <c r="EW128" s="87"/>
      <c r="EX128" s="87"/>
      <c r="EY128" s="87"/>
      <c r="EZ128" s="101"/>
      <c r="FA128" s="87"/>
      <c r="FB128" s="87"/>
    </row>
    <row r="129" spans="1:158" x14ac:dyDescent="0.35">
      <c r="A129" s="22">
        <v>40909</v>
      </c>
      <c r="B129" s="21">
        <v>105.69799999999999</v>
      </c>
      <c r="C129" s="21">
        <v>15973.9</v>
      </c>
      <c r="D129" s="40">
        <v>2460.8000000000002</v>
      </c>
      <c r="E129" s="40">
        <v>2429.6</v>
      </c>
      <c r="F129" s="40">
        <v>103.8</v>
      </c>
      <c r="G129" s="59">
        <v>1178.8</v>
      </c>
      <c r="H129" s="21">
        <v>1213.8</v>
      </c>
      <c r="I129" s="40">
        <v>7241.8</v>
      </c>
      <c r="J129" s="21">
        <v>6898</v>
      </c>
      <c r="K129" s="21">
        <v>2535.6</v>
      </c>
      <c r="L129" s="21">
        <v>2273.9</v>
      </c>
      <c r="M129" s="83">
        <v>242269</v>
      </c>
      <c r="N129" s="21">
        <f>M129/M$51</f>
        <v>1.2564125169842242</v>
      </c>
      <c r="O129" s="21">
        <v>0.1</v>
      </c>
      <c r="R129" s="40">
        <f>I130+K130</f>
        <v>9826.7000000000007</v>
      </c>
      <c r="S129" s="40">
        <f>D130+G130</f>
        <v>3716.4</v>
      </c>
      <c r="T129" s="40">
        <f t="shared" si="65"/>
        <v>13543.1</v>
      </c>
      <c r="U129" s="21">
        <f t="shared" si="66"/>
        <v>0.72558719938566507</v>
      </c>
      <c r="V129" s="21">
        <f t="shared" si="67"/>
        <v>0.27441280061433498</v>
      </c>
      <c r="W129" s="87">
        <f t="shared" si="87"/>
        <v>0.3781941038191865</v>
      </c>
      <c r="Y129" s="21">
        <f>K130/R129</f>
        <v>0.25803168917337455</v>
      </c>
      <c r="Z129" s="21">
        <f t="shared" si="122"/>
        <v>0.74196831082662551</v>
      </c>
      <c r="AA129" s="21">
        <f t="shared" si="123"/>
        <v>0.25868221806020786</v>
      </c>
      <c r="AB129" s="21">
        <f t="shared" si="123"/>
        <v>0.74131778193979225</v>
      </c>
      <c r="AD129" s="42">
        <f>100*(((L130)-(L129))/L129)</f>
        <v>8.7954615418444071E-2</v>
      </c>
      <c r="AE129" s="42">
        <f>100*((J130-J129)/J129)</f>
        <v>0.11597564511452595</v>
      </c>
      <c r="AG129" s="21">
        <f t="shared" si="69"/>
        <v>0.10872710300041255</v>
      </c>
      <c r="AH129" s="21">
        <f t="shared" si="124"/>
        <v>8171.4030351903739</v>
      </c>
      <c r="AI129" s="42">
        <f t="shared" si="125"/>
        <v>1.2025719399325971</v>
      </c>
      <c r="AJ129" s="43">
        <f t="shared" si="126"/>
        <v>0.39428903666326454</v>
      </c>
      <c r="AK129" s="43">
        <f t="shared" si="72"/>
        <v>11261.779483029577</v>
      </c>
      <c r="AN129" s="21">
        <f>D130/S129</f>
        <v>0.68205790549994627</v>
      </c>
      <c r="AO129" s="21">
        <f t="shared" si="73"/>
        <v>0.31794209450005373</v>
      </c>
      <c r="AP129" s="21">
        <f t="shared" si="127"/>
        <v>0.67908808012660793</v>
      </c>
      <c r="AQ129" s="21">
        <f t="shared" si="127"/>
        <v>0.32091191987339207</v>
      </c>
      <c r="AS129" s="43">
        <f>100*(((E130)-(E129))/E129)</f>
        <v>2.4489627922291737</v>
      </c>
      <c r="AT129" s="43">
        <f>100*(((H130)-(H129))/H129)</f>
        <v>0.68380293293787731</v>
      </c>
      <c r="AV129" s="21">
        <f t="shared" si="74"/>
        <v>1.8825019529005571</v>
      </c>
      <c r="AW129" s="21">
        <f t="shared" si="128"/>
        <v>3631.5645710897061</v>
      </c>
      <c r="AX129" s="21">
        <f t="shared" si="129"/>
        <v>1.0233605729017337</v>
      </c>
      <c r="AY129" s="21">
        <f t="shared" si="130"/>
        <v>0.22316506214117465</v>
      </c>
      <c r="AZ129" s="21">
        <f t="shared" si="131"/>
        <v>0.85097659351597033</v>
      </c>
      <c r="BB129" s="21">
        <f>LN(B130/AI129)</f>
        <v>4.4816616188089986</v>
      </c>
      <c r="BD129" s="21">
        <f>100*LN(F130/N130)</f>
        <v>441.3054591398419</v>
      </c>
      <c r="BE129" s="21">
        <f t="shared" si="78"/>
        <v>4.4130545913984189</v>
      </c>
      <c r="BF129" s="21">
        <f>(S129/AI129)/M130</f>
        <v>1.2728913140236605E-2</v>
      </c>
      <c r="BG129" s="21">
        <f>(C130/AI129)/M130</f>
        <v>5.5218562252604811E-2</v>
      </c>
      <c r="BH129" s="40">
        <f t="shared" si="79"/>
        <v>3716.4</v>
      </c>
      <c r="BI129" s="40">
        <f>C130</f>
        <v>16121.9</v>
      </c>
      <c r="BK129" s="21">
        <f>LN(AH129/M130)</f>
        <v>-3.3915315348942237</v>
      </c>
      <c r="BL129" s="57">
        <f>LN(AH129/N130)</f>
        <v>8.7780119719440552</v>
      </c>
      <c r="BM129" s="21">
        <f>LN((S129/AI129)/M130)</f>
        <v>-4.3638792478867341</v>
      </c>
      <c r="BN129" s="21">
        <f>LN((C130/AI129)/M130)</f>
        <v>-2.8964561095339612</v>
      </c>
      <c r="BO129" s="44">
        <f>LN((C130/AI129)/N130)</f>
        <v>9.2730873973043177</v>
      </c>
      <c r="BP129" s="21">
        <f t="shared" ref="BP129:BP148" si="138">BD129-BD$137</f>
        <v>-1.9524835194357593</v>
      </c>
      <c r="BQ129" s="21">
        <f t="shared" si="132"/>
        <v>-0.1613706554686096</v>
      </c>
      <c r="BR129" s="21">
        <f t="shared" si="133"/>
        <v>4.4816616188089986</v>
      </c>
      <c r="BS129" s="61">
        <f t="shared" si="134"/>
        <v>0.39428903666326454</v>
      </c>
      <c r="BT129" s="21">
        <f t="shared" si="135"/>
        <v>0.22316506214117465</v>
      </c>
      <c r="BU129" s="21">
        <f>O130/4</f>
        <v>3.7499999999999999E-2</v>
      </c>
      <c r="BV129" s="21">
        <f t="shared" si="84"/>
        <v>3.7492970507319687E-2</v>
      </c>
      <c r="BW129" s="21">
        <f>LN(AW129/M130)</f>
        <v>-4.2025085924181242</v>
      </c>
      <c r="BX129" s="21">
        <f>LN(AW129/N130)</f>
        <v>7.9670349144201547</v>
      </c>
      <c r="BY129" s="21">
        <f>LN(AK129/M130)</f>
        <v>-3.070757513137425</v>
      </c>
      <c r="CA129" s="21">
        <f t="shared" si="90"/>
        <v>-0.10367997088680525</v>
      </c>
      <c r="CB129" s="21">
        <f t="shared" si="114"/>
        <v>1.4815301830169325</v>
      </c>
      <c r="CC129" s="21">
        <f t="shared" si="114"/>
        <v>0.3156085380519702</v>
      </c>
      <c r="CD129" s="21">
        <f t="shared" si="85"/>
        <v>-1.9524835194357593</v>
      </c>
      <c r="CE129" s="21">
        <f t="shared" si="115"/>
        <v>-0.17112397452210271</v>
      </c>
      <c r="CF129" s="21">
        <f t="shared" si="115"/>
        <v>0.15953037371527756</v>
      </c>
      <c r="CG129" s="61">
        <f t="shared" si="116"/>
        <v>0.39428903666326454</v>
      </c>
      <c r="CH129" s="61">
        <f t="shared" si="116"/>
        <v>0.22316506214117465</v>
      </c>
      <c r="CI129" s="21">
        <f t="shared" si="86"/>
        <v>3.7492970507319687E-2</v>
      </c>
      <c r="CK129" s="20"/>
      <c r="CL129" s="20"/>
      <c r="CM129" s="87">
        <f t="shared" si="136"/>
        <v>-0.10367997088680525</v>
      </c>
      <c r="CN129" s="87">
        <f t="shared" si="136"/>
        <v>1.4815301830169325</v>
      </c>
      <c r="CO129" s="87">
        <f t="shared" si="136"/>
        <v>0.3156085380519702</v>
      </c>
      <c r="CP129" s="87">
        <f t="shared" si="136"/>
        <v>-1.9524835194357593</v>
      </c>
      <c r="CQ129" s="87">
        <f t="shared" si="121"/>
        <v>-0.17112397452210271</v>
      </c>
      <c r="CR129" s="87">
        <f t="shared" si="121"/>
        <v>0.15953037371527756</v>
      </c>
      <c r="CS129" s="88">
        <f t="shared" si="137"/>
        <v>0.39428903666326454</v>
      </c>
      <c r="CT129" s="88">
        <f t="shared" si="137"/>
        <v>0.22316506214117465</v>
      </c>
      <c r="CU129" s="87">
        <f t="shared" si="137"/>
        <v>3.7492970507319687E-2</v>
      </c>
      <c r="CV129" s="87">
        <f t="shared" si="94"/>
        <v>1.6526541575390574</v>
      </c>
      <c r="CW129" s="21">
        <v>0.8175</v>
      </c>
      <c r="CX129" s="7">
        <v>2.6408999999999998</v>
      </c>
      <c r="CY129" s="7"/>
      <c r="CZ129" s="110">
        <f t="shared" si="95"/>
        <v>-0.46254073896649639</v>
      </c>
      <c r="DA129" s="73">
        <f t="shared" si="96"/>
        <v>1.312381324663429</v>
      </c>
      <c r="DB129" s="88">
        <f t="shared" si="97"/>
        <v>5.0487085223059391E-2</v>
      </c>
      <c r="DC129" s="88">
        <f t="shared" si="98"/>
        <v>-9.4292305543064643</v>
      </c>
      <c r="DD129" s="88">
        <f t="shared" si="99"/>
        <v>0.34914928174112081</v>
      </c>
      <c r="DE129" s="88">
        <f t="shared" si="100"/>
        <v>-5.582260510272033E-2</v>
      </c>
      <c r="DF129" s="88">
        <f t="shared" si="101"/>
        <v>-0.27123261122499065</v>
      </c>
      <c r="DG129" s="88">
        <f t="shared" si="102"/>
        <v>7.7916670516143288E-2</v>
      </c>
      <c r="DH129" s="88">
        <f t="shared" si="103"/>
        <v>-0.93904641119230881</v>
      </c>
      <c r="DI129" s="88">
        <f t="shared" si="104"/>
        <v>0.96323204292232989</v>
      </c>
      <c r="DJ129" s="88">
        <f t="shared" si="105"/>
        <v>0.23618421052631566</v>
      </c>
      <c r="DK129" s="89">
        <v>-1.033289737709391</v>
      </c>
      <c r="DL129" s="87">
        <f t="shared" si="107"/>
        <v>-0.63472686616510043</v>
      </c>
      <c r="DM129" s="88">
        <f t="shared" si="106"/>
        <v>0.64121303258112761</v>
      </c>
      <c r="DN129" s="88">
        <f t="shared" si="108"/>
        <v>-15.43488783375814</v>
      </c>
      <c r="DO129" s="88"/>
      <c r="DP129" s="87"/>
      <c r="DQ129" s="21">
        <v>1447537</v>
      </c>
      <c r="DR129" s="21">
        <f>LN(DQ129/AI129/M130)</f>
        <v>1.6009840647613192</v>
      </c>
      <c r="DT129" s="75">
        <v>1210000000</v>
      </c>
      <c r="DU129" s="40">
        <v>1230000000</v>
      </c>
      <c r="DV129" s="20">
        <f>LN(DT129/AI129/M130)</f>
        <v>8.3294962119011693</v>
      </c>
      <c r="DW129" s="44">
        <f t="shared" si="109"/>
        <v>-11.555060329614086</v>
      </c>
      <c r="DY129" s="40"/>
      <c r="DZ129" s="44"/>
      <c r="EA129" s="21">
        <v>3614418</v>
      </c>
      <c r="EB129" s="87">
        <f t="shared" si="110"/>
        <v>0.21966233040735297</v>
      </c>
      <c r="EF129" s="28">
        <v>16454428</v>
      </c>
      <c r="EG129" s="98">
        <v>15891.550999999999</v>
      </c>
      <c r="EH129" s="74">
        <f t="shared" si="111"/>
        <v>15891551</v>
      </c>
      <c r="EI129" s="28">
        <v>-428320</v>
      </c>
      <c r="EJ129" s="68">
        <f t="shared" si="112"/>
        <v>-2.6030683047748606E-2</v>
      </c>
      <c r="EK129" s="21">
        <f t="shared" si="113"/>
        <v>-0.63472686616510043</v>
      </c>
      <c r="EN129" s="100"/>
      <c r="EO129" s="87"/>
      <c r="EP129" s="99"/>
      <c r="EQ129" s="87"/>
      <c r="ER129" s="87"/>
      <c r="ES129" s="87"/>
      <c r="ET129" s="87"/>
      <c r="EU129" s="87"/>
      <c r="EV129" s="87"/>
      <c r="EW129" s="87"/>
      <c r="EX129" s="87"/>
      <c r="EY129" s="87"/>
      <c r="EZ129" s="101"/>
      <c r="FA129" s="87"/>
      <c r="FB129" s="87"/>
    </row>
    <row r="130" spans="1:158" x14ac:dyDescent="0.35">
      <c r="A130" s="22">
        <v>41000</v>
      </c>
      <c r="B130" s="21">
        <v>106.285</v>
      </c>
      <c r="C130" s="21">
        <v>16121.9</v>
      </c>
      <c r="D130" s="40">
        <v>2534.8000000000002</v>
      </c>
      <c r="E130" s="40">
        <v>2489.1</v>
      </c>
      <c r="F130" s="40">
        <v>103.901</v>
      </c>
      <c r="G130" s="59">
        <v>1181.5999999999999</v>
      </c>
      <c r="H130" s="21">
        <v>1222.0999999999999</v>
      </c>
      <c r="I130" s="40">
        <v>7291.1</v>
      </c>
      <c r="J130" s="21">
        <v>6906</v>
      </c>
      <c r="K130" s="21">
        <v>2535.6</v>
      </c>
      <c r="L130" s="21">
        <v>2275.9</v>
      </c>
      <c r="M130" s="83">
        <v>242784</v>
      </c>
      <c r="N130" s="21">
        <f>M130/M$51</f>
        <v>1.2590833186396024</v>
      </c>
      <c r="O130" s="21">
        <v>0.15</v>
      </c>
      <c r="R130" s="40">
        <f>I131+K131</f>
        <v>9879.5</v>
      </c>
      <c r="S130" s="40">
        <f>D131+G131</f>
        <v>3724.1000000000004</v>
      </c>
      <c r="T130" s="40">
        <f t="shared" si="65"/>
        <v>13603.6</v>
      </c>
      <c r="U130" s="21">
        <f t="shared" si="66"/>
        <v>0.72624158311035314</v>
      </c>
      <c r="V130" s="21">
        <f t="shared" si="67"/>
        <v>0.27375841688964686</v>
      </c>
      <c r="W130" s="87">
        <f t="shared" si="87"/>
        <v>0.37695227491269806</v>
      </c>
      <c r="Y130" s="21">
        <f>K131/R130</f>
        <v>0.25817096006882939</v>
      </c>
      <c r="Z130" s="21">
        <f t="shared" si="122"/>
        <v>0.74182903993117066</v>
      </c>
      <c r="AA130" s="21">
        <f t="shared" si="123"/>
        <v>0.25810132462110197</v>
      </c>
      <c r="AB130" s="21">
        <f t="shared" si="123"/>
        <v>0.74189867537889809</v>
      </c>
      <c r="AD130" s="42">
        <f>100*(((L131)-(L130))/L130)</f>
        <v>0.22848104046749937</v>
      </c>
      <c r="AE130" s="42">
        <f>100*((J131-J130)/J130)</f>
        <v>5.357660005791802E-2</v>
      </c>
      <c r="AG130" s="21">
        <f t="shared" si="69"/>
        <v>9.8719667809743561E-2</v>
      </c>
      <c r="AH130" s="21">
        <f t="shared" si="124"/>
        <v>8179.4698171221089</v>
      </c>
      <c r="AI130" s="42">
        <f t="shared" si="125"/>
        <v>1.207841121843767</v>
      </c>
      <c r="AJ130" s="43">
        <f t="shared" si="126"/>
        <v>0.43720226942915719</v>
      </c>
      <c r="AK130" s="43">
        <f t="shared" si="72"/>
        <v>11262.739572266039</v>
      </c>
      <c r="AN130" s="21">
        <f>D131/S130</f>
        <v>0.67933191912139845</v>
      </c>
      <c r="AO130" s="21">
        <f t="shared" si="73"/>
        <v>0.32066808087860155</v>
      </c>
      <c r="AP130" s="21">
        <f t="shared" si="127"/>
        <v>0.68069491231067236</v>
      </c>
      <c r="AQ130" s="21">
        <f t="shared" si="127"/>
        <v>0.31930508768932764</v>
      </c>
      <c r="AS130" s="43">
        <f>100*(((E131)-(E130))/E130)</f>
        <v>-0.28524366236792048</v>
      </c>
      <c r="AT130" s="43">
        <f>100*(((H131)-(H130))/H130)</f>
        <v>1.6447099255380195</v>
      </c>
      <c r="AV130" s="21">
        <f t="shared" si="74"/>
        <v>0.33100033725471811</v>
      </c>
      <c r="AW130" s="21">
        <f t="shared" si="128"/>
        <v>3643.585062067636</v>
      </c>
      <c r="AX130" s="21">
        <f t="shared" si="129"/>
        <v>1.0220977242361056</v>
      </c>
      <c r="AY130" s="21">
        <f t="shared" si="130"/>
        <v>-0.12347832540507177</v>
      </c>
      <c r="AZ130" s="21">
        <f t="shared" si="131"/>
        <v>0.84621868369233488</v>
      </c>
      <c r="BB130" s="21">
        <f>LN(B131/AI130)</f>
        <v>4.4782488197813954</v>
      </c>
      <c r="BD130" s="21">
        <f>100*LN(F131/N131)</f>
        <v>441.5012104825048</v>
      </c>
      <c r="BE130" s="21">
        <f t="shared" si="78"/>
        <v>4.4150121048250481</v>
      </c>
      <c r="BF130" s="21">
        <f>(S130/AI130)/M131</f>
        <v>1.2669895523163496E-2</v>
      </c>
      <c r="BG130" s="21">
        <f>(C131/AI130)/M131</f>
        <v>5.5209526478973404E-2</v>
      </c>
      <c r="BH130" s="40">
        <f t="shared" si="79"/>
        <v>3724.1000000000004</v>
      </c>
      <c r="BI130" s="40">
        <f>C131</f>
        <v>16227.9</v>
      </c>
      <c r="BK130" s="21">
        <f>LN(AH130/M131)</f>
        <v>-3.3928898393933467</v>
      </c>
      <c r="BL130" s="57">
        <f>LN(AH130/N131)</f>
        <v>8.7766536674449327</v>
      </c>
      <c r="BM130" s="21">
        <f>LN((S130/AI130)/M131)</f>
        <v>-4.3685265306843908</v>
      </c>
      <c r="BN130" s="21">
        <f>LN((C131/AI130)/M131)</f>
        <v>-2.8966197594486767</v>
      </c>
      <c r="BO130" s="44">
        <f>LN((C131/AI130)/N131)</f>
        <v>9.2729237473896031</v>
      </c>
      <c r="BP130" s="21">
        <f t="shared" si="138"/>
        <v>-1.7567321767728572</v>
      </c>
      <c r="BQ130" s="21">
        <f t="shared" si="132"/>
        <v>-0.16697746141695177</v>
      </c>
      <c r="BR130" s="21">
        <f t="shared" si="133"/>
        <v>4.4782488197813954</v>
      </c>
      <c r="BS130" s="61">
        <f t="shared" si="134"/>
        <v>0.43720226942915719</v>
      </c>
      <c r="BT130" s="21">
        <f t="shared" si="135"/>
        <v>-0.12347832540507177</v>
      </c>
      <c r="BU130" s="21">
        <f>O131/4</f>
        <v>3.5000000000000003E-2</v>
      </c>
      <c r="BV130" s="21">
        <f t="shared" si="84"/>
        <v>3.4993876428798858E-2</v>
      </c>
      <c r="BW130" s="21">
        <f>LN(AW130/M131)</f>
        <v>-4.2015490692674389</v>
      </c>
      <c r="BX130" s="21">
        <f>LN(AW130/N131)</f>
        <v>7.9679944375708409</v>
      </c>
      <c r="BY130" s="21">
        <f>LN(AK130/M131)</f>
        <v>-3.073017278989143</v>
      </c>
      <c r="CA130" s="21">
        <f t="shared" si="90"/>
        <v>-0.13583044991229976</v>
      </c>
      <c r="CB130" s="21">
        <f t="shared" si="114"/>
        <v>-0.46472827976566933</v>
      </c>
      <c r="CC130" s="21">
        <f t="shared" si="114"/>
        <v>-1.6364991471551349E-2</v>
      </c>
      <c r="CD130" s="21">
        <f t="shared" si="85"/>
        <v>-1.7567321767728572</v>
      </c>
      <c r="CE130" s="21">
        <f t="shared" si="115"/>
        <v>-0.5606805948342175</v>
      </c>
      <c r="CF130" s="21">
        <f t="shared" si="115"/>
        <v>-0.34127990276031639</v>
      </c>
      <c r="CG130" s="61">
        <f t="shared" si="116"/>
        <v>0.43720226942915719</v>
      </c>
      <c r="CH130" s="61">
        <f t="shared" si="116"/>
        <v>-0.12347832540507177</v>
      </c>
      <c r="CI130" s="21">
        <f t="shared" si="86"/>
        <v>3.4993876428798858E-2</v>
      </c>
      <c r="CM130" s="87">
        <f t="shared" si="136"/>
        <v>-0.13583044991229976</v>
      </c>
      <c r="CN130" s="87">
        <f t="shared" si="136"/>
        <v>-0.46472827976566933</v>
      </c>
      <c r="CO130" s="87">
        <f t="shared" si="136"/>
        <v>-1.6364991471551349E-2</v>
      </c>
      <c r="CP130" s="87">
        <f t="shared" si="136"/>
        <v>-1.7567321767728572</v>
      </c>
      <c r="CQ130" s="87">
        <f t="shared" si="121"/>
        <v>-0.5606805948342175</v>
      </c>
      <c r="CR130" s="87">
        <f t="shared" si="121"/>
        <v>-0.34127990276031639</v>
      </c>
      <c r="CS130" s="88">
        <f t="shared" si="137"/>
        <v>0.43720226942915719</v>
      </c>
      <c r="CT130" s="88">
        <f t="shared" si="137"/>
        <v>-0.12347832540507177</v>
      </c>
      <c r="CU130" s="87">
        <f t="shared" si="137"/>
        <v>3.4993876428798858E-2</v>
      </c>
      <c r="CV130" s="87">
        <f t="shared" si="94"/>
        <v>9.5952315068537075E-2</v>
      </c>
      <c r="CW130" s="21">
        <v>0.8075</v>
      </c>
      <c r="CX130" s="7">
        <v>2.4662666666700002</v>
      </c>
      <c r="CY130" s="7"/>
      <c r="CZ130" s="110">
        <f t="shared" si="95"/>
        <v>-0.49469121799199089</v>
      </c>
      <c r="DA130" s="73">
        <f t="shared" si="96"/>
        <v>-0.63387713811917279</v>
      </c>
      <c r="DB130" s="88">
        <f t="shared" si="97"/>
        <v>-0.28148644430046216</v>
      </c>
      <c r="DC130" s="88">
        <f t="shared" si="98"/>
        <v>-9.2334792116435622</v>
      </c>
      <c r="DD130" s="88">
        <f t="shared" si="99"/>
        <v>-4.0407338570993989E-2</v>
      </c>
      <c r="DE130" s="88">
        <f t="shared" si="100"/>
        <v>-0.55663288157831425</v>
      </c>
      <c r="DF130" s="88">
        <f t="shared" si="101"/>
        <v>-0.228319378459098</v>
      </c>
      <c r="DG130" s="88">
        <f t="shared" si="102"/>
        <v>-0.26872671703010315</v>
      </c>
      <c r="DH130" s="88">
        <f t="shared" si="103"/>
        <v>-0.9415455052708297</v>
      </c>
      <c r="DI130" s="88">
        <f t="shared" si="104"/>
        <v>-0.59346979954819046</v>
      </c>
      <c r="DJ130" s="88">
        <f t="shared" si="105"/>
        <v>0.22618421052631565</v>
      </c>
      <c r="DK130" s="89">
        <v>0.67782442205051208</v>
      </c>
      <c r="DL130" s="87">
        <f t="shared" si="107"/>
        <v>-0.22946006775408992</v>
      </c>
      <c r="DM130" s="88">
        <f t="shared" si="106"/>
        <v>0.46657969925112797</v>
      </c>
      <c r="DN130" s="88">
        <f t="shared" si="108"/>
        <v>-5.3814114769462753</v>
      </c>
      <c r="DO130" s="88"/>
      <c r="DP130" s="87"/>
      <c r="DQ130" s="21">
        <v>1459467</v>
      </c>
      <c r="DR130" s="21">
        <f>LN(DQ130/AI130/M131)</f>
        <v>1.6024748369704249</v>
      </c>
      <c r="DT130" s="75">
        <v>1200000000</v>
      </c>
      <c r="DU130" s="40">
        <v>1200000000</v>
      </c>
      <c r="DV130" s="20">
        <f>LN(DT130/AI130/M131)</f>
        <v>8.3144803721731471</v>
      </c>
      <c r="DW130" s="44">
        <f t="shared" si="109"/>
        <v>-1.5015839728022229</v>
      </c>
      <c r="DY130" s="40"/>
      <c r="DZ130" s="44"/>
      <c r="EA130" s="21">
        <v>3664802</v>
      </c>
      <c r="EB130" s="87">
        <f t="shared" si="110"/>
        <v>0.23059260215190702</v>
      </c>
      <c r="EF130" s="28">
        <v>15892973</v>
      </c>
      <c r="EG130" s="98">
        <v>16699.142</v>
      </c>
      <c r="EH130" s="74">
        <f t="shared" si="111"/>
        <v>16699142</v>
      </c>
      <c r="EI130" s="28">
        <v>-349296</v>
      </c>
      <c r="EJ130" s="68">
        <f t="shared" si="112"/>
        <v>-2.1978015063638501E-2</v>
      </c>
      <c r="EK130" s="21">
        <f t="shared" si="113"/>
        <v>-0.22946006775408992</v>
      </c>
      <c r="EN130" s="100"/>
      <c r="EO130" s="87"/>
      <c r="EP130" s="99"/>
      <c r="EQ130" s="87"/>
      <c r="ER130" s="87"/>
      <c r="ES130" s="87"/>
      <c r="ET130" s="87"/>
      <c r="EU130" s="87"/>
      <c r="EV130" s="87"/>
      <c r="EW130" s="87"/>
      <c r="EX130" s="87"/>
      <c r="EY130" s="87"/>
      <c r="EZ130" s="101"/>
      <c r="FA130" s="87"/>
      <c r="FB130" s="87"/>
    </row>
    <row r="131" spans="1:158" x14ac:dyDescent="0.35">
      <c r="A131" s="22">
        <v>41091</v>
      </c>
      <c r="B131" s="21">
        <v>106.387</v>
      </c>
      <c r="C131" s="21">
        <v>16227.9</v>
      </c>
      <c r="D131" s="40">
        <v>2529.9</v>
      </c>
      <c r="E131" s="21">
        <v>2482</v>
      </c>
      <c r="F131" s="21">
        <v>104.349</v>
      </c>
      <c r="G131" s="59">
        <v>1194.2</v>
      </c>
      <c r="H131" s="21">
        <v>1242.2</v>
      </c>
      <c r="I131" s="40">
        <v>7328.9</v>
      </c>
      <c r="J131" s="21">
        <v>6909.7</v>
      </c>
      <c r="K131" s="21">
        <v>2550.6</v>
      </c>
      <c r="L131" s="21">
        <v>2281.1</v>
      </c>
      <c r="M131" s="83">
        <v>243354</v>
      </c>
      <c r="N131" s="21">
        <f>M131/M$51</f>
        <v>1.2620393515397301</v>
      </c>
      <c r="O131" s="21">
        <v>0.14000000000000001</v>
      </c>
      <c r="R131" s="40">
        <f>I132+K132</f>
        <v>9951.4</v>
      </c>
      <c r="S131" s="40">
        <f>D132+G132</f>
        <v>3734.2000000000003</v>
      </c>
      <c r="T131" s="40">
        <f t="shared" si="65"/>
        <v>13685.6</v>
      </c>
      <c r="U131" s="21">
        <f t="shared" si="66"/>
        <v>0.72714385923890801</v>
      </c>
      <c r="V131" s="21">
        <f t="shared" si="67"/>
        <v>0.27285614076109194</v>
      </c>
      <c r="W131" s="87">
        <f t="shared" si="87"/>
        <v>0.37524368430572586</v>
      </c>
      <c r="Y131" s="21">
        <f>K132/R131</f>
        <v>0.25796370359949355</v>
      </c>
      <c r="Z131" s="21">
        <f t="shared" si="122"/>
        <v>0.7420362964005065</v>
      </c>
      <c r="AA131" s="21">
        <f t="shared" si="123"/>
        <v>0.25806733183416147</v>
      </c>
      <c r="AB131" s="21">
        <f t="shared" si="123"/>
        <v>0.74193266816583858</v>
      </c>
      <c r="AD131" s="42">
        <f>100*(((L132)-(L131))/L131)</f>
        <v>-7.4525448248643988E-2</v>
      </c>
      <c r="AE131" s="42">
        <f>100*((J132-J131)/J131)</f>
        <v>0.13169891601661959</v>
      </c>
      <c r="AG131" s="21">
        <f t="shared" si="69"/>
        <v>7.8479144571486831E-2</v>
      </c>
      <c r="AH131" s="21">
        <f t="shared" si="124"/>
        <v>8185.8889950650691</v>
      </c>
      <c r="AI131" s="42">
        <f t="shared" si="125"/>
        <v>1.2156773694340692</v>
      </c>
      <c r="AJ131" s="43">
        <f t="shared" si="126"/>
        <v>0.64668579406122473</v>
      </c>
      <c r="AK131" s="43">
        <f t="shared" si="72"/>
        <v>11257.592140890982</v>
      </c>
      <c r="AN131" s="21">
        <f>D132/S131</f>
        <v>0.67519147340795882</v>
      </c>
      <c r="AO131" s="21">
        <f t="shared" si="73"/>
        <v>0.32480852659204118</v>
      </c>
      <c r="AP131" s="21">
        <f t="shared" si="127"/>
        <v>0.67726169626467869</v>
      </c>
      <c r="AQ131" s="21">
        <f t="shared" si="127"/>
        <v>0.32273830373532136</v>
      </c>
      <c r="AS131" s="43">
        <f>100*(((E132)-(E131))/E131)</f>
        <v>-0.79774375503626849</v>
      </c>
      <c r="AT131" s="43">
        <f>100*(((H132)-(H131))/H131)</f>
        <v>1.9723071969087105</v>
      </c>
      <c r="AV131" s="21">
        <f t="shared" si="74"/>
        <v>9.6257790454866154E-2</v>
      </c>
      <c r="AW131" s="21">
        <f t="shared" si="128"/>
        <v>3647.0922965417258</v>
      </c>
      <c r="AX131" s="21">
        <f t="shared" si="129"/>
        <v>1.0238841510923298</v>
      </c>
      <c r="AY131" s="21">
        <f t="shared" si="130"/>
        <v>0.17462787248900374</v>
      </c>
      <c r="AZ131" s="21">
        <f t="shared" si="131"/>
        <v>0.84223345505639835</v>
      </c>
      <c r="BB131" s="21">
        <f>LN(B132/AI131)</f>
        <v>4.4982733315453842</v>
      </c>
      <c r="BD131" s="21">
        <f>100*LN(F132/N132)</f>
        <v>441.74111649676166</v>
      </c>
      <c r="BE131" s="21">
        <f t="shared" si="78"/>
        <v>4.4174111649676169</v>
      </c>
      <c r="BF131" s="21">
        <f>(S131/AI131)/M132</f>
        <v>1.2589824478860874E-2</v>
      </c>
      <c r="BG131" s="21">
        <f>(C132/AI131)/M132</f>
        <v>5.4946212436221754E-2</v>
      </c>
      <c r="BH131" s="40">
        <f t="shared" si="79"/>
        <v>3734.2000000000003</v>
      </c>
      <c r="BI131" s="40">
        <f>C132</f>
        <v>16297.3</v>
      </c>
      <c r="BK131" s="21">
        <f>LN(AH131/M132)</f>
        <v>-3.3946867330955546</v>
      </c>
      <c r="BL131" s="57">
        <f>LN(AH131/N132)</f>
        <v>8.7748567737427248</v>
      </c>
      <c r="BM131" s="21">
        <f>LN((S131/AI131)/M132)</f>
        <v>-4.3748663723367338</v>
      </c>
      <c r="BN131" s="21">
        <f>LN((C132/AI131)/M132)</f>
        <v>-2.9014005279654058</v>
      </c>
      <c r="BO131" s="44">
        <f>LN((C132/AI131)/N132)</f>
        <v>9.2681429788728735</v>
      </c>
      <c r="BP131" s="21">
        <f t="shared" si="138"/>
        <v>-1.5168261625159971</v>
      </c>
      <c r="BQ131" s="21">
        <f t="shared" si="132"/>
        <v>-0.17169804063267408</v>
      </c>
      <c r="BR131" s="21">
        <f t="shared" si="133"/>
        <v>4.4982733315453842</v>
      </c>
      <c r="BS131" s="61">
        <f t="shared" si="134"/>
        <v>0.64668579406122473</v>
      </c>
      <c r="BT131" s="21">
        <f t="shared" si="135"/>
        <v>0.17462787248900374</v>
      </c>
      <c r="BU131" s="21">
        <f>O132/4</f>
        <v>0.04</v>
      </c>
      <c r="BV131" s="21">
        <f t="shared" si="84"/>
        <v>3.9992002132689129E-2</v>
      </c>
      <c r="BW131" s="21">
        <f>LN(AW131/M132)</f>
        <v>-4.2031683317040596</v>
      </c>
      <c r="BX131" s="21">
        <f>LN(AW131/N132)</f>
        <v>7.9663751751342193</v>
      </c>
      <c r="BY131" s="21">
        <f>LN(AK131/M132)</f>
        <v>-3.0760557927298873</v>
      </c>
      <c r="CA131" s="21">
        <f t="shared" si="90"/>
        <v>-0.17968937022079245</v>
      </c>
      <c r="CB131" s="21">
        <f t="shared" si="114"/>
        <v>-0.63398416523430257</v>
      </c>
      <c r="CC131" s="21">
        <f t="shared" si="114"/>
        <v>-0.47807685167291503</v>
      </c>
      <c r="CD131" s="21">
        <f t="shared" si="85"/>
        <v>-1.5168261625159971</v>
      </c>
      <c r="CE131" s="21">
        <f t="shared" si="115"/>
        <v>-0.47205792157223037</v>
      </c>
      <c r="CF131" s="21">
        <f t="shared" si="115"/>
        <v>2.0024511763988784</v>
      </c>
      <c r="CG131" s="61">
        <f t="shared" si="116"/>
        <v>0.64668579406122473</v>
      </c>
      <c r="CH131" s="61">
        <f t="shared" si="116"/>
        <v>0.17462787248900374</v>
      </c>
      <c r="CI131" s="21">
        <f t="shared" si="86"/>
        <v>3.9992002132689129E-2</v>
      </c>
      <c r="CM131" s="87">
        <f t="shared" si="136"/>
        <v>-0.17968937022079245</v>
      </c>
      <c r="CN131" s="87">
        <f t="shared" si="136"/>
        <v>-0.63398416523430257</v>
      </c>
      <c r="CO131" s="87">
        <f t="shared" si="136"/>
        <v>-0.47807685167291503</v>
      </c>
      <c r="CP131" s="87">
        <f t="shared" si="136"/>
        <v>-1.5168261625159971</v>
      </c>
      <c r="CQ131" s="87">
        <f t="shared" si="121"/>
        <v>-0.47205792157223037</v>
      </c>
      <c r="CR131" s="87">
        <f t="shared" si="121"/>
        <v>2.0024511763988784</v>
      </c>
      <c r="CS131" s="88">
        <f t="shared" si="137"/>
        <v>0.64668579406122473</v>
      </c>
      <c r="CT131" s="88">
        <f t="shared" si="137"/>
        <v>0.17462787248900374</v>
      </c>
      <c r="CU131" s="87">
        <f t="shared" si="137"/>
        <v>3.9992002132689129E-2</v>
      </c>
      <c r="CV131" s="87">
        <f t="shared" si="94"/>
        <v>-0.16192624366206942</v>
      </c>
      <c r="CW131" s="21">
        <v>0.71750000000000003</v>
      </c>
      <c r="CX131" s="7">
        <v>2.23163333333</v>
      </c>
      <c r="CY131" s="7"/>
      <c r="CZ131" s="110">
        <f t="shared" si="95"/>
        <v>-0.53855013830048359</v>
      </c>
      <c r="DA131" s="73">
        <f t="shared" si="96"/>
        <v>-0.80313302358780603</v>
      </c>
      <c r="DB131" s="88">
        <f t="shared" si="97"/>
        <v>-0.74319830450182578</v>
      </c>
      <c r="DC131" s="88">
        <f t="shared" si="98"/>
        <v>-8.9935731973867021</v>
      </c>
      <c r="DD131" s="88">
        <f t="shared" si="99"/>
        <v>4.821533469099315E-2</v>
      </c>
      <c r="DE131" s="88">
        <f t="shared" si="100"/>
        <v>1.7870981975808804</v>
      </c>
      <c r="DF131" s="88">
        <f t="shared" si="101"/>
        <v>-1.8835853827030458E-2</v>
      </c>
      <c r="DG131" s="88">
        <f t="shared" si="102"/>
        <v>2.9379480863972379E-2</v>
      </c>
      <c r="DH131" s="88">
        <f t="shared" si="103"/>
        <v>-0.93654737956693934</v>
      </c>
      <c r="DI131" s="88">
        <f t="shared" si="104"/>
        <v>-0.85134835827879696</v>
      </c>
      <c r="DJ131" s="88">
        <f t="shared" si="105"/>
        <v>0.13618421052631569</v>
      </c>
      <c r="DK131" s="89">
        <v>-2.1141155754548722</v>
      </c>
      <c r="DL131" s="87">
        <f t="shared" si="107"/>
        <v>-0.21955872230646628</v>
      </c>
      <c r="DM131" s="88">
        <f t="shared" si="106"/>
        <v>0.23194636591112783</v>
      </c>
      <c r="DN131" s="88">
        <f t="shared" si="108"/>
        <v>1.6692010795379284</v>
      </c>
      <c r="DO131" s="88"/>
      <c r="DP131" s="87"/>
      <c r="DQ131" s="21">
        <v>1505828</v>
      </c>
      <c r="DR131" s="21">
        <f>LN(DQ131/AI131/M132)</f>
        <v>1.6246982141242101</v>
      </c>
      <c r="DT131" s="75">
        <v>1280000000</v>
      </c>
      <c r="DU131" s="40">
        <v>1320000000</v>
      </c>
      <c r="DV131" s="20">
        <f>LN(DT131/AI131/M132)</f>
        <v>8.3699706580099669</v>
      </c>
      <c r="DW131" s="44">
        <f t="shared" si="109"/>
        <v>5.5490285836819808</v>
      </c>
      <c r="DY131" s="40"/>
      <c r="DZ131" s="44"/>
      <c r="EA131" s="21">
        <v>3761668</v>
      </c>
      <c r="EB131" s="87">
        <f t="shared" si="110"/>
        <v>0.22526642860894208</v>
      </c>
      <c r="EF131" s="28">
        <v>16698751</v>
      </c>
      <c r="EG131" s="98">
        <v>16468.381000000001</v>
      </c>
      <c r="EH131" s="74">
        <f t="shared" si="111"/>
        <v>16468381.000000002</v>
      </c>
      <c r="EI131" s="28">
        <v>-365352</v>
      </c>
      <c r="EJ131" s="68">
        <f t="shared" si="112"/>
        <v>-2.1879001609162264E-2</v>
      </c>
      <c r="EK131" s="21">
        <f t="shared" si="113"/>
        <v>-0.21955872230646628</v>
      </c>
      <c r="EN131" s="100"/>
      <c r="EO131" s="87"/>
      <c r="EP131" s="99"/>
      <c r="EQ131" s="87"/>
      <c r="ER131" s="87"/>
      <c r="ES131" s="87"/>
      <c r="ET131" s="87"/>
      <c r="EU131" s="87"/>
      <c r="EV131" s="87"/>
      <c r="EW131" s="87"/>
      <c r="EX131" s="87"/>
      <c r="EY131" s="87"/>
      <c r="EZ131" s="101"/>
      <c r="FA131" s="87"/>
      <c r="FB131" s="87"/>
    </row>
    <row r="132" spans="1:158" x14ac:dyDescent="0.35">
      <c r="A132" s="22">
        <v>41183</v>
      </c>
      <c r="B132" s="21">
        <v>109.24299999999999</v>
      </c>
      <c r="C132" s="21">
        <v>16297.3</v>
      </c>
      <c r="D132" s="40">
        <v>2521.3000000000002</v>
      </c>
      <c r="E132" s="21">
        <v>2462.1999999999998</v>
      </c>
      <c r="F132" s="21">
        <v>104.87</v>
      </c>
      <c r="G132" s="59">
        <v>1212.9000000000001</v>
      </c>
      <c r="H132" s="21">
        <v>1266.7</v>
      </c>
      <c r="I132" s="40">
        <v>7384.3</v>
      </c>
      <c r="J132" s="21">
        <v>6918.8</v>
      </c>
      <c r="K132" s="21">
        <v>2567.1</v>
      </c>
      <c r="L132" s="21">
        <v>2279.4</v>
      </c>
      <c r="M132" s="83">
        <v>243983</v>
      </c>
      <c r="N132" s="21">
        <f>M132/M$51</f>
        <v>1.2653013597751341</v>
      </c>
      <c r="O132" s="21">
        <v>0.16</v>
      </c>
      <c r="R132" s="40">
        <f>I133+K133</f>
        <v>10018.299999999999</v>
      </c>
      <c r="S132" s="40">
        <f>D133+G133</f>
        <v>3856</v>
      </c>
      <c r="T132" s="40">
        <f t="shared" si="65"/>
        <v>13874.3</v>
      </c>
      <c r="U132" s="21">
        <f t="shared" si="66"/>
        <v>0.72207606870256513</v>
      </c>
      <c r="V132" s="21">
        <f t="shared" si="67"/>
        <v>0.27792393129743487</v>
      </c>
      <c r="W132" s="87">
        <f t="shared" si="87"/>
        <v>0.38489564097701212</v>
      </c>
      <c r="Y132" s="21">
        <f>K133/R132</f>
        <v>0.25845702364672651</v>
      </c>
      <c r="Z132" s="21">
        <f t="shared" si="122"/>
        <v>0.74154297635327349</v>
      </c>
      <c r="AA132" s="21">
        <f t="shared" si="123"/>
        <v>0.25821036362311001</v>
      </c>
      <c r="AB132" s="21">
        <f t="shared" si="123"/>
        <v>0.74178963637688999</v>
      </c>
      <c r="AD132" s="42">
        <f>100*(((L133)-(L132))/L132)</f>
        <v>0.92129507765201357</v>
      </c>
      <c r="AE132" s="42">
        <f>100*((J133-J132)/J132)</f>
        <v>-2.8906746834684929E-3</v>
      </c>
      <c r="AG132" s="21">
        <f t="shared" si="69"/>
        <v>0.2357436644823738</v>
      </c>
      <c r="AH132" s="21">
        <f t="shared" si="124"/>
        <v>8205.1867097524955</v>
      </c>
      <c r="AI132" s="42">
        <f t="shared" si="125"/>
        <v>1.2209716066658762</v>
      </c>
      <c r="AJ132" s="43">
        <f t="shared" si="126"/>
        <v>0.43455135432901026</v>
      </c>
      <c r="AK132" s="43">
        <f t="shared" si="72"/>
        <v>11363.327307738744</v>
      </c>
      <c r="AN132" s="21">
        <f>D133/S132</f>
        <v>0.67883817427385895</v>
      </c>
      <c r="AO132" s="21">
        <f t="shared" si="73"/>
        <v>0.32116182572614105</v>
      </c>
      <c r="AP132" s="21">
        <f t="shared" si="127"/>
        <v>0.67701482384090883</v>
      </c>
      <c r="AQ132" s="21">
        <f t="shared" si="127"/>
        <v>0.32298517615909111</v>
      </c>
      <c r="AS132" s="43">
        <f>100*(((E133)-(E132))/E132)</f>
        <v>3.281618065145</v>
      </c>
      <c r="AT132" s="43">
        <f>100*(((H133)-(H132))/H132)</f>
        <v>2.3999368437672586</v>
      </c>
      <c r="AV132" s="21">
        <f t="shared" si="74"/>
        <v>2.9968481005421475</v>
      </c>
      <c r="AW132" s="21">
        <f t="shared" si="128"/>
        <v>3756.3901127556555</v>
      </c>
      <c r="AX132" s="21">
        <f t="shared" si="129"/>
        <v>1.0265174500662477</v>
      </c>
      <c r="AY132" s="21">
        <f t="shared" si="130"/>
        <v>0.25685703914857422</v>
      </c>
      <c r="AZ132" s="21">
        <f t="shared" si="131"/>
        <v>0.84073818298639469</v>
      </c>
      <c r="BB132" s="21">
        <f>LN(B133/AI132)</f>
        <v>4.470439819960137</v>
      </c>
      <c r="BD132" s="21">
        <f>100*LN(F133/N133)</f>
        <v>441.9488828600862</v>
      </c>
      <c r="BE132" s="21">
        <f t="shared" si="78"/>
        <v>4.419488828600862</v>
      </c>
      <c r="BF132" s="21">
        <f>(S132/AI132)/M133</f>
        <v>1.29081250454145E-2</v>
      </c>
      <c r="BG132" s="21">
        <f>(C133/AI132)/M133</f>
        <v>5.5152106683926887E-2</v>
      </c>
      <c r="BH132" s="40">
        <f t="shared" si="79"/>
        <v>3856</v>
      </c>
      <c r="BI132" s="40">
        <f>C133</f>
        <v>16475.400000000001</v>
      </c>
      <c r="BK132" s="21">
        <f>LN(AH132/M133)</f>
        <v>-3.3951152735682961</v>
      </c>
      <c r="BL132" s="57">
        <f>LN(AH132/N133)</f>
        <v>8.7744282332699832</v>
      </c>
      <c r="BM132" s="21">
        <f>LN((S132/AI132)/M133)</f>
        <v>-4.3498983174040715</v>
      </c>
      <c r="BN132" s="21">
        <f>LN((C133/AI132)/M133)</f>
        <v>-2.8976603348476098</v>
      </c>
      <c r="BO132" s="44">
        <f>LN((C133/AI132)/N133)</f>
        <v>9.2718831719906696</v>
      </c>
      <c r="BP132" s="21">
        <f t="shared" si="138"/>
        <v>-1.3090597991914592</v>
      </c>
      <c r="BQ132" s="21">
        <f t="shared" si="132"/>
        <v>-0.17347498378447834</v>
      </c>
      <c r="BR132" s="21">
        <f t="shared" si="133"/>
        <v>4.470439819960137</v>
      </c>
      <c r="BS132" s="61">
        <f t="shared" si="134"/>
        <v>0.43455135432901026</v>
      </c>
      <c r="BT132" s="21">
        <f t="shared" si="135"/>
        <v>0.25685703914857422</v>
      </c>
      <c r="BU132" s="21">
        <f>O133/4</f>
        <v>3.5000000000000003E-2</v>
      </c>
      <c r="BV132" s="21">
        <f t="shared" si="84"/>
        <v>3.4993876428798858E-2</v>
      </c>
      <c r="BW132" s="21">
        <f>LN(AW132/M133)</f>
        <v>-4.1764233336195931</v>
      </c>
      <c r="BX132" s="21">
        <f>LN(AW132/N133)</f>
        <v>7.9931201732186858</v>
      </c>
      <c r="BY132" s="21">
        <f>LN(AK132/M133)</f>
        <v>-3.0694904862429899</v>
      </c>
      <c r="CA132" s="21">
        <f t="shared" si="90"/>
        <v>-4.2854047274154539E-2</v>
      </c>
      <c r="CB132" s="21">
        <f t="shared" si="114"/>
        <v>2.4968054932662298</v>
      </c>
      <c r="CC132" s="21">
        <f t="shared" si="114"/>
        <v>0.37401931177960535</v>
      </c>
      <c r="CD132" s="21">
        <f t="shared" si="85"/>
        <v>-1.3090597991914592</v>
      </c>
      <c r="CE132" s="21">
        <f t="shared" si="115"/>
        <v>-0.17769431518042667</v>
      </c>
      <c r="CF132" s="21">
        <f t="shared" si="115"/>
        <v>-2.7833511585247273</v>
      </c>
      <c r="CG132" s="61">
        <f t="shared" si="116"/>
        <v>0.43455135432901026</v>
      </c>
      <c r="CH132" s="61">
        <f t="shared" si="116"/>
        <v>0.25685703914857422</v>
      </c>
      <c r="CI132" s="21">
        <f t="shared" si="86"/>
        <v>3.4993876428798858E-2</v>
      </c>
      <c r="CM132" s="87">
        <f t="shared" si="136"/>
        <v>-4.2854047274154539E-2</v>
      </c>
      <c r="CN132" s="87">
        <f t="shared" si="136"/>
        <v>2.4968054932662298</v>
      </c>
      <c r="CO132" s="87">
        <f t="shared" si="136"/>
        <v>0.37401931177960535</v>
      </c>
      <c r="CP132" s="87">
        <f t="shared" si="136"/>
        <v>-1.3090597991914592</v>
      </c>
      <c r="CQ132" s="87">
        <f t="shared" si="121"/>
        <v>-0.17769431518042667</v>
      </c>
      <c r="CR132" s="87">
        <f t="shared" si="121"/>
        <v>-2.7833511585247273</v>
      </c>
      <c r="CS132" s="88">
        <f t="shared" si="137"/>
        <v>0.43455135432901026</v>
      </c>
      <c r="CT132" s="88">
        <f t="shared" si="137"/>
        <v>0.25685703914857422</v>
      </c>
      <c r="CU132" s="87">
        <f t="shared" si="137"/>
        <v>3.4993876428798858E-2</v>
      </c>
      <c r="CV132" s="87">
        <f t="shared" si="94"/>
        <v>2.6744998084466509</v>
      </c>
      <c r="CW132" s="21">
        <v>0.71499999999999997</v>
      </c>
      <c r="CX132" s="7">
        <v>2.1036999999999999</v>
      </c>
      <c r="CY132" s="7"/>
      <c r="CZ132" s="110">
        <f t="shared" si="95"/>
        <v>-0.40171481535384568</v>
      </c>
      <c r="DA132" s="73">
        <f t="shared" si="96"/>
        <v>2.3276566349127261</v>
      </c>
      <c r="DB132" s="88">
        <f t="shared" si="97"/>
        <v>0.10889785895069454</v>
      </c>
      <c r="DC132" s="88">
        <f t="shared" si="98"/>
        <v>-8.7858068340621642</v>
      </c>
      <c r="DD132" s="88">
        <f t="shared" si="99"/>
        <v>0.34257894108279685</v>
      </c>
      <c r="DE132" s="88">
        <f t="shared" si="100"/>
        <v>-2.9987041373427252</v>
      </c>
      <c r="DF132" s="88">
        <f t="shared" si="101"/>
        <v>-0.23097029355924492</v>
      </c>
      <c r="DG132" s="88">
        <f t="shared" si="102"/>
        <v>0.11160864752354285</v>
      </c>
      <c r="DH132" s="88">
        <f t="shared" si="103"/>
        <v>-0.9415455052708297</v>
      </c>
      <c r="DI132" s="88">
        <f t="shared" si="104"/>
        <v>1.9850776938299233</v>
      </c>
      <c r="DJ132" s="88">
        <f t="shared" si="105"/>
        <v>0.13368421052631563</v>
      </c>
      <c r="DK132" s="89">
        <v>-1.0716494701826282</v>
      </c>
      <c r="DL132" s="87">
        <f t="shared" si="107"/>
        <v>0.67077027066394324</v>
      </c>
      <c r="DM132" s="88">
        <f t="shared" si="106"/>
        <v>0.10401303258112771</v>
      </c>
      <c r="DN132" s="88">
        <f t="shared" si="108"/>
        <v>1.4697630508455726</v>
      </c>
      <c r="DO132" s="88"/>
      <c r="DP132" s="87"/>
      <c r="DQ132" s="21">
        <v>1510535</v>
      </c>
      <c r="DR132" s="21">
        <f>LN(DQ132/AI132/M133)</f>
        <v>1.6206904775412947</v>
      </c>
      <c r="DT132" s="75">
        <v>1360000000</v>
      </c>
      <c r="DU132" s="40">
        <v>1400000000</v>
      </c>
      <c r="DV132" s="20">
        <f>LN(DT132/AI132/M133)</f>
        <v>8.4234665635598631</v>
      </c>
      <c r="DW132" s="44">
        <f t="shared" si="109"/>
        <v>5.349590554989625</v>
      </c>
      <c r="DY132" s="40"/>
      <c r="DZ132" s="44"/>
      <c r="EA132" s="21">
        <v>3851818</v>
      </c>
      <c r="EB132" s="87">
        <f t="shared" si="110"/>
        <v>0.23388839923697288</v>
      </c>
      <c r="EF132" s="28">
        <v>16468615</v>
      </c>
      <c r="EG132" s="98">
        <v>18430.532999999999</v>
      </c>
      <c r="EH132" s="74">
        <f t="shared" si="111"/>
        <v>18430533</v>
      </c>
      <c r="EI132" s="28">
        <v>-213692</v>
      </c>
      <c r="EJ132" s="68">
        <f t="shared" si="112"/>
        <v>-1.2975711679458169E-2</v>
      </c>
      <c r="EK132" s="21">
        <f t="shared" si="113"/>
        <v>0.67077027066394324</v>
      </c>
      <c r="EN132" s="100"/>
      <c r="EO132" s="87"/>
      <c r="EP132" s="99"/>
      <c r="EQ132" s="87"/>
      <c r="ER132" s="87"/>
      <c r="ES132" s="87"/>
      <c r="ET132" s="87"/>
      <c r="EU132" s="87"/>
      <c r="EV132" s="87"/>
      <c r="EW132" s="87"/>
      <c r="EX132" s="87"/>
      <c r="EY132" s="87"/>
      <c r="EZ132" s="101"/>
      <c r="FA132" s="87"/>
      <c r="FB132" s="87"/>
    </row>
    <row r="133" spans="1:158" x14ac:dyDescent="0.35">
      <c r="A133" s="22">
        <v>41275</v>
      </c>
      <c r="B133" s="21">
        <v>106.70699999999999</v>
      </c>
      <c r="C133" s="21">
        <v>16475.400000000001</v>
      </c>
      <c r="D133" s="40">
        <v>2617.6</v>
      </c>
      <c r="E133" s="21">
        <v>2543</v>
      </c>
      <c r="F133" s="21">
        <v>105.381</v>
      </c>
      <c r="G133" s="59">
        <v>1238.4000000000001</v>
      </c>
      <c r="H133" s="21">
        <v>1297.0999999999999</v>
      </c>
      <c r="I133" s="40">
        <v>7429</v>
      </c>
      <c r="J133" s="21">
        <v>6918.6</v>
      </c>
      <c r="K133" s="21">
        <v>2589.3000000000002</v>
      </c>
      <c r="L133" s="21">
        <v>2300.4</v>
      </c>
      <c r="M133" s="83">
        <v>244663</v>
      </c>
      <c r="N133" s="21">
        <f>M133/M$51</f>
        <v>1.26882785516476</v>
      </c>
      <c r="O133" s="21">
        <v>0.14000000000000001</v>
      </c>
      <c r="R133" s="40">
        <f>I134+K134</f>
        <v>10047.4</v>
      </c>
      <c r="S133" s="40">
        <f>D134+G134</f>
        <v>3895.3</v>
      </c>
      <c r="T133" s="40">
        <f t="shared" si="65"/>
        <v>13942.7</v>
      </c>
      <c r="U133" s="21">
        <f t="shared" si="66"/>
        <v>0.72062082666915295</v>
      </c>
      <c r="V133" s="21">
        <f t="shared" si="67"/>
        <v>0.27937917333084694</v>
      </c>
      <c r="W133" s="87">
        <f t="shared" si="87"/>
        <v>0.38769233831638039</v>
      </c>
      <c r="Y133" s="21">
        <f>K134/R133</f>
        <v>0.25543921810617676</v>
      </c>
      <c r="Z133" s="21">
        <f t="shared" si="122"/>
        <v>0.74456078189382324</v>
      </c>
      <c r="AA133" s="21">
        <f t="shared" si="123"/>
        <v>0.25694812087645164</v>
      </c>
      <c r="AB133" s="21">
        <f t="shared" si="123"/>
        <v>0.74305187912354831</v>
      </c>
      <c r="AD133" s="42">
        <f>100*(((L134)-(L133))/L133)</f>
        <v>0.21735350373848025</v>
      </c>
      <c r="AE133" s="42">
        <f>100*((J134-J133)/J133)</f>
        <v>0.15031942878616533</v>
      </c>
      <c r="AG133" s="21">
        <f t="shared" si="69"/>
        <v>0.16754370837985386</v>
      </c>
      <c r="AH133" s="21">
        <f t="shared" si="124"/>
        <v>8218.9339838455053</v>
      </c>
      <c r="AI133" s="42">
        <f t="shared" si="125"/>
        <v>1.2224699723526657</v>
      </c>
      <c r="AJ133" s="43">
        <f t="shared" si="126"/>
        <v>0.12264388782362579</v>
      </c>
      <c r="AK133" s="43">
        <f t="shared" si="72"/>
        <v>11405.351718510534</v>
      </c>
      <c r="AN133" s="21">
        <f>D134/S133</f>
        <v>0.68238646574076445</v>
      </c>
      <c r="AO133" s="21">
        <f t="shared" si="73"/>
        <v>0.31761353425923555</v>
      </c>
      <c r="AP133" s="21">
        <f t="shared" si="127"/>
        <v>0.68061232000731176</v>
      </c>
      <c r="AQ133" s="21">
        <f t="shared" si="127"/>
        <v>0.3193876799926883</v>
      </c>
      <c r="AS133" s="43">
        <f>100*(((E134)-(E133))/E133)</f>
        <v>1.2308297286669359</v>
      </c>
      <c r="AT133" s="43">
        <f>100*(((H134)-(H133))/H133)</f>
        <v>0.52424639580604293</v>
      </c>
      <c r="AV133" s="21">
        <f t="shared" si="74"/>
        <v>1.0051557172629939</v>
      </c>
      <c r="AW133" s="21">
        <f t="shared" si="128"/>
        <v>3794.1476827367205</v>
      </c>
      <c r="AX133" s="21">
        <f t="shared" si="129"/>
        <v>1.0266600896226366</v>
      </c>
      <c r="AY133" s="21">
        <f t="shared" si="130"/>
        <v>1.3894517533044951E-2</v>
      </c>
      <c r="AZ133" s="21">
        <f t="shared" si="131"/>
        <v>0.83982438247281488</v>
      </c>
      <c r="BB133" s="21">
        <f>LN(B134/AI133)</f>
        <v>4.4832558502143725</v>
      </c>
      <c r="BD133" s="21">
        <f>100*LN(F134/N134)</f>
        <v>442.06100763138465</v>
      </c>
      <c r="BE133" s="21">
        <f t="shared" si="78"/>
        <v>4.4206100763138467</v>
      </c>
      <c r="BF133" s="21">
        <f>(S133/AI133)/M134</f>
        <v>1.2996503455348333E-2</v>
      </c>
      <c r="BG133" s="21">
        <f>(C134/AI133)/M134</f>
        <v>5.5189680449849544E-2</v>
      </c>
      <c r="BH133" s="40">
        <f t="shared" si="79"/>
        <v>3895.3</v>
      </c>
      <c r="BI133" s="40">
        <f>C134</f>
        <v>16541.400000000001</v>
      </c>
      <c r="BK133" s="21">
        <f>LN(AH133/M134)</f>
        <v>-3.3955317262837719</v>
      </c>
      <c r="BL133" s="57">
        <f>LN(AH133/N134)</f>
        <v>8.7740117805545079</v>
      </c>
      <c r="BM133" s="21">
        <f>LN((S133/AI133)/M134)</f>
        <v>-4.343074922671371</v>
      </c>
      <c r="BN133" s="21">
        <f>LN((C134/AI133)/M134)</f>
        <v>-2.8969792915484036</v>
      </c>
      <c r="BO133" s="44">
        <f>LN((C134/AI133)/N134)</f>
        <v>9.2725642152898757</v>
      </c>
      <c r="BP133" s="21">
        <f t="shared" si="138"/>
        <v>-1.1969350278930051</v>
      </c>
      <c r="BQ133" s="21">
        <f t="shared" si="132"/>
        <v>-0.17456247748738418</v>
      </c>
      <c r="BR133" s="21">
        <f t="shared" si="133"/>
        <v>4.4832558502143725</v>
      </c>
      <c r="BS133" s="61">
        <f t="shared" si="134"/>
        <v>0.12264388782362579</v>
      </c>
      <c r="BT133" s="21">
        <f t="shared" si="135"/>
        <v>1.3894517533044951E-2</v>
      </c>
      <c r="BU133" s="21">
        <f>O134/4</f>
        <v>0.03</v>
      </c>
      <c r="BV133" s="21">
        <f t="shared" si="84"/>
        <v>2.9995500899794244E-2</v>
      </c>
      <c r="BW133" s="21">
        <f>LN(AW133/M134)</f>
        <v>-4.1685124451839872</v>
      </c>
      <c r="BX133" s="21">
        <f>LN(AW133/N134)</f>
        <v>8.0010310616542917</v>
      </c>
      <c r="BY133" s="21">
        <f>LN(AK133/M134)</f>
        <v>-3.0678895470424861</v>
      </c>
      <c r="CA133" s="21">
        <f t="shared" si="90"/>
        <v>-4.164527154757458E-2</v>
      </c>
      <c r="CB133" s="21">
        <f t="shared" si="114"/>
        <v>0.68233947327005495</v>
      </c>
      <c r="CC133" s="21">
        <f t="shared" si="114"/>
        <v>6.8104329920615214E-2</v>
      </c>
      <c r="CD133" s="21">
        <f t="shared" si="85"/>
        <v>-1.1969350278930051</v>
      </c>
      <c r="CE133" s="21">
        <f t="shared" si="115"/>
        <v>-0.10874937029058396</v>
      </c>
      <c r="CF133" s="21">
        <f t="shared" si="115"/>
        <v>1.28160302542355</v>
      </c>
      <c r="CG133" s="61">
        <f t="shared" si="116"/>
        <v>0.12264388782362579</v>
      </c>
      <c r="CH133" s="61">
        <f t="shared" si="116"/>
        <v>1.3894517533044951E-2</v>
      </c>
      <c r="CI133" s="21">
        <f t="shared" si="86"/>
        <v>2.9995500899794244E-2</v>
      </c>
      <c r="CM133" s="87">
        <f t="shared" si="136"/>
        <v>-4.164527154757458E-2</v>
      </c>
      <c r="CN133" s="87">
        <f t="shared" si="136"/>
        <v>0.68233947327005495</v>
      </c>
      <c r="CO133" s="87">
        <f t="shared" si="136"/>
        <v>6.8104329920615214E-2</v>
      </c>
      <c r="CP133" s="87">
        <f t="shared" si="136"/>
        <v>-1.1969350278930051</v>
      </c>
      <c r="CQ133" s="87">
        <f t="shared" si="121"/>
        <v>-0.10874937029058396</v>
      </c>
      <c r="CR133" s="87">
        <f t="shared" si="121"/>
        <v>1.28160302542355</v>
      </c>
      <c r="CS133" s="88">
        <f t="shared" si="137"/>
        <v>0.12264388782362579</v>
      </c>
      <c r="CT133" s="88">
        <f t="shared" si="137"/>
        <v>1.3894517533044951E-2</v>
      </c>
      <c r="CU133" s="87">
        <f t="shared" si="137"/>
        <v>2.9995500899794244E-2</v>
      </c>
      <c r="CV133" s="87">
        <f t="shared" si="94"/>
        <v>0.7910888435605834</v>
      </c>
      <c r="CW133" s="21">
        <v>0.71</v>
      </c>
      <c r="CX133" s="7">
        <v>2.0478333333299998</v>
      </c>
      <c r="CY133" s="7"/>
      <c r="CZ133" s="110">
        <f t="shared" si="95"/>
        <v>-0.40050603962726572</v>
      </c>
      <c r="DA133" s="73">
        <f t="shared" si="96"/>
        <v>0.51319061491655149</v>
      </c>
      <c r="DB133" s="88">
        <f t="shared" si="97"/>
        <v>-0.19701712290829559</v>
      </c>
      <c r="DC133" s="88">
        <f t="shared" si="98"/>
        <v>-8.6736820627637101</v>
      </c>
      <c r="DD133" s="88">
        <f t="shared" si="99"/>
        <v>0.41152388597263956</v>
      </c>
      <c r="DE133" s="88">
        <f t="shared" si="100"/>
        <v>1.066250046605552</v>
      </c>
      <c r="DF133" s="88">
        <f t="shared" si="101"/>
        <v>-0.5428777600646294</v>
      </c>
      <c r="DG133" s="88">
        <f t="shared" si="102"/>
        <v>-0.1313538740919864</v>
      </c>
      <c r="DH133" s="88">
        <f t="shared" si="103"/>
        <v>-0.94654388079983431</v>
      </c>
      <c r="DI133" s="88">
        <f t="shared" si="104"/>
        <v>0.10166672894385587</v>
      </c>
      <c r="DJ133" s="88">
        <f t="shared" si="105"/>
        <v>0.12868421052631562</v>
      </c>
      <c r="DK133" s="89">
        <v>0.39406111011611111</v>
      </c>
      <c r="DL133" s="87">
        <f t="shared" si="107"/>
        <v>-4.5123977534092252E-2</v>
      </c>
      <c r="DM133" s="88">
        <f t="shared" si="106"/>
        <v>4.8146365911127642E-2</v>
      </c>
      <c r="DN133" s="88">
        <f t="shared" si="108"/>
        <v>-3.4789161647900704</v>
      </c>
      <c r="DO133" s="88"/>
      <c r="DP133" s="87"/>
      <c r="DQ133" s="21">
        <v>1506933</v>
      </c>
      <c r="DR133" s="21">
        <f>LN(DQ133/AI133/M134)</f>
        <v>1.6149861175968077</v>
      </c>
      <c r="DT133" s="75">
        <v>1370000000</v>
      </c>
      <c r="DU133" s="40">
        <v>1400000000</v>
      </c>
      <c r="DV133" s="20">
        <f>LN(DT133/AI133/M134)</f>
        <v>8.4274756769534029</v>
      </c>
      <c r="DW133" s="44">
        <f t="shared" si="109"/>
        <v>0.40091133935398204</v>
      </c>
      <c r="DY133" s="40"/>
      <c r="DZ133" s="44"/>
      <c r="EA133" s="21">
        <v>3929472</v>
      </c>
      <c r="EB133" s="87">
        <f t="shared" si="110"/>
        <v>0.21316564219489212</v>
      </c>
      <c r="EF133" s="28">
        <v>18433890</v>
      </c>
      <c r="EG133" s="98">
        <v>18671.152999999998</v>
      </c>
      <c r="EH133" s="74">
        <f t="shared" si="111"/>
        <v>18671153</v>
      </c>
      <c r="EI133" s="28">
        <v>-371160</v>
      </c>
      <c r="EJ133" s="68">
        <f t="shared" si="112"/>
        <v>-2.0134654161438524E-2</v>
      </c>
      <c r="EK133" s="21">
        <f t="shared" si="113"/>
        <v>-4.5123977534092252E-2</v>
      </c>
      <c r="EN133" s="100"/>
      <c r="EO133" s="87"/>
      <c r="EP133" s="99"/>
      <c r="EQ133" s="87"/>
      <c r="ER133" s="87"/>
      <c r="ES133" s="87"/>
      <c r="ET133" s="87"/>
      <c r="EU133" s="87"/>
      <c r="EV133" s="87"/>
      <c r="EW133" s="87"/>
      <c r="EX133" s="87"/>
      <c r="EY133" s="87"/>
      <c r="EZ133" s="101"/>
      <c r="FA133" s="87"/>
      <c r="FB133" s="87"/>
    </row>
    <row r="134" spans="1:158" x14ac:dyDescent="0.35">
      <c r="A134" s="22">
        <v>41365</v>
      </c>
      <c r="B134" s="21">
        <v>108.21599999999999</v>
      </c>
      <c r="C134" s="21">
        <v>16541.400000000001</v>
      </c>
      <c r="D134" s="40">
        <v>2658.1</v>
      </c>
      <c r="E134" s="21">
        <v>2574.3000000000002</v>
      </c>
      <c r="F134" s="21">
        <v>105.72</v>
      </c>
      <c r="G134" s="59">
        <v>1237.2</v>
      </c>
      <c r="H134" s="21">
        <v>1303.9000000000001</v>
      </c>
      <c r="I134" s="40">
        <v>7480.9</v>
      </c>
      <c r="J134" s="21">
        <v>6929</v>
      </c>
      <c r="K134" s="21">
        <v>2566.5</v>
      </c>
      <c r="L134" s="21">
        <v>2305.4</v>
      </c>
      <c r="M134" s="83">
        <v>245175</v>
      </c>
      <c r="N134" s="21">
        <f>M134/M$51</f>
        <v>1.271483098752243</v>
      </c>
      <c r="O134" s="21">
        <v>0.12</v>
      </c>
      <c r="R134" s="40">
        <f>I135+K135</f>
        <v>10137.700000000001</v>
      </c>
      <c r="S134" s="40">
        <f>D135+G135</f>
        <v>3992.2000000000003</v>
      </c>
      <c r="T134" s="40">
        <f t="shared" si="65"/>
        <v>14129.900000000001</v>
      </c>
      <c r="U134" s="21">
        <f t="shared" si="66"/>
        <v>0.71746438403668811</v>
      </c>
      <c r="V134" s="21">
        <f t="shared" si="67"/>
        <v>0.28253561596331184</v>
      </c>
      <c r="W134" s="87">
        <f t="shared" si="87"/>
        <v>0.39379740966885979</v>
      </c>
      <c r="Y134" s="21">
        <f>K135/R134</f>
        <v>0.25579766613728949</v>
      </c>
      <c r="Z134" s="21">
        <f t="shared" si="122"/>
        <v>0.74420233386271051</v>
      </c>
      <c r="AA134" s="21">
        <f t="shared" si="123"/>
        <v>0.25561844212173312</v>
      </c>
      <c r="AB134" s="21">
        <f t="shared" si="123"/>
        <v>0.74438155787826688</v>
      </c>
      <c r="AD134" s="42">
        <f>100*(((L135)-(L134))/L134)</f>
        <v>0.59859460397326836</v>
      </c>
      <c r="AE134" s="42">
        <f>100*((J135-J134)/J134)</f>
        <v>0.33482465002164552</v>
      </c>
      <c r="AG134" s="21">
        <f t="shared" si="69"/>
        <v>0.4022491147292806</v>
      </c>
      <c r="AH134" s="21">
        <f t="shared" si="124"/>
        <v>8251.9945730357085</v>
      </c>
      <c r="AI134" s="42">
        <f t="shared" si="125"/>
        <v>1.2285151075021352</v>
      </c>
      <c r="AJ134" s="43">
        <f t="shared" si="126"/>
        <v>0.49328308499983764</v>
      </c>
      <c r="AK134" s="43">
        <f t="shared" si="72"/>
        <v>11501.608660498661</v>
      </c>
      <c r="AN134" s="21">
        <f>D135/S134</f>
        <v>0.68904363508842237</v>
      </c>
      <c r="AO134" s="21">
        <f t="shared" si="73"/>
        <v>0.31095636491157763</v>
      </c>
      <c r="AP134" s="21">
        <f t="shared" si="127"/>
        <v>0.68571505041459346</v>
      </c>
      <c r="AQ134" s="21">
        <f t="shared" si="127"/>
        <v>0.31428494958540659</v>
      </c>
      <c r="AS134" s="43">
        <f>100*(((E135)-(E134))/E134)</f>
        <v>3.2047546905955016</v>
      </c>
      <c r="AT134" s="43">
        <f>100*(((H135)-(H134))/H134)</f>
        <v>0.99700897308075775</v>
      </c>
      <c r="AV134" s="21">
        <f t="shared" si="74"/>
        <v>2.5108934390689832</v>
      </c>
      <c r="AW134" s="21">
        <f t="shared" si="128"/>
        <v>3889.4146879711448</v>
      </c>
      <c r="AX134" s="21">
        <f t="shared" si="129"/>
        <v>1.0264269357409332</v>
      </c>
      <c r="AY134" s="21">
        <f t="shared" si="130"/>
        <v>-2.2712518254242725E-2</v>
      </c>
      <c r="AZ134" s="21">
        <f t="shared" si="131"/>
        <v>0.83550208660266656</v>
      </c>
      <c r="BB134" s="21">
        <f>LN(B135/AI134)</f>
        <v>4.4810914171238254</v>
      </c>
      <c r="BD134" s="21">
        <f>100*LN(F135/N135)</f>
        <v>442.34885378222356</v>
      </c>
      <c r="BE134" s="21">
        <f t="shared" si="78"/>
        <v>4.4234885378222355</v>
      </c>
      <c r="BF134" s="21">
        <f>(S134/AI134)/M135</f>
        <v>1.3222928788973416E-2</v>
      </c>
      <c r="BG134" s="21">
        <f>(C135/AI134)/M135</f>
        <v>5.5476880207693112E-2</v>
      </c>
      <c r="BH134" s="40">
        <f t="shared" si="79"/>
        <v>3992.2000000000003</v>
      </c>
      <c r="BI134" s="40">
        <f>C135</f>
        <v>16749.3</v>
      </c>
      <c r="BK134" s="21">
        <f>LN(AH134/M135)</f>
        <v>-3.3938842362308175</v>
      </c>
      <c r="BL134" s="57">
        <f>LN(AH134/N135)</f>
        <v>8.775659270607461</v>
      </c>
      <c r="BM134" s="21">
        <f>LN((S134/AI134)/M135)</f>
        <v>-4.3258029268130578</v>
      </c>
      <c r="BN134" s="21">
        <f>LN((C135/AI134)/M135)</f>
        <v>-2.8917889178546736</v>
      </c>
      <c r="BO134" s="44">
        <f>LN((C135/AI134)/N135)</f>
        <v>9.2777545889836048</v>
      </c>
      <c r="BP134" s="21">
        <f t="shared" si="138"/>
        <v>-0.9090888770541028</v>
      </c>
      <c r="BQ134" s="21">
        <f t="shared" si="132"/>
        <v>-0.17972243351992503</v>
      </c>
      <c r="BR134" s="21">
        <f t="shared" si="133"/>
        <v>4.4810914171238254</v>
      </c>
      <c r="BS134" s="61">
        <f t="shared" si="134"/>
        <v>0.49328308499983764</v>
      </c>
      <c r="BT134" s="21">
        <f t="shared" si="135"/>
        <v>-2.2712518254242725E-2</v>
      </c>
      <c r="BU134" s="21">
        <f>O135/4</f>
        <v>0.02</v>
      </c>
      <c r="BV134" s="21">
        <f t="shared" si="84"/>
        <v>1.9998000266624471E-2</v>
      </c>
      <c r="BW134" s="21">
        <f>LN(AW134/M135)</f>
        <v>-4.146080493293133</v>
      </c>
      <c r="BX134" s="21">
        <f>LN(AW134/N135)</f>
        <v>8.0234630135451468</v>
      </c>
      <c r="BY134" s="21">
        <f>LN(AK134/M135)</f>
        <v>-3.0618522646771451</v>
      </c>
      <c r="CA134" s="21">
        <f t="shared" si="90"/>
        <v>0.16474900529543923</v>
      </c>
      <c r="CB134" s="21">
        <f t="shared" si="114"/>
        <v>1.7271995858313183</v>
      </c>
      <c r="CC134" s="21">
        <f t="shared" si="114"/>
        <v>0.51903736937299882</v>
      </c>
      <c r="CD134" s="21">
        <f t="shared" si="85"/>
        <v>-0.9090888770541028</v>
      </c>
      <c r="CE134" s="21">
        <f t="shared" si="115"/>
        <v>-0.51599560325408522</v>
      </c>
      <c r="CF134" s="21">
        <f t="shared" si="115"/>
        <v>-0.21644330905470355</v>
      </c>
      <c r="CG134" s="61">
        <f t="shared" si="116"/>
        <v>0.49328308499983764</v>
      </c>
      <c r="CH134" s="61">
        <f t="shared" si="116"/>
        <v>-2.2712518254242725E-2</v>
      </c>
      <c r="CI134" s="21">
        <f t="shared" si="86"/>
        <v>1.9998000266624471E-2</v>
      </c>
      <c r="CM134" s="87">
        <f t="shared" si="136"/>
        <v>0.16474900529543923</v>
      </c>
      <c r="CN134" s="87">
        <f t="shared" si="136"/>
        <v>1.7271995858313183</v>
      </c>
      <c r="CO134" s="87">
        <f t="shared" si="136"/>
        <v>0.51903736937299882</v>
      </c>
      <c r="CP134" s="87">
        <f t="shared" si="136"/>
        <v>-0.9090888770541028</v>
      </c>
      <c r="CQ134" s="87">
        <f t="shared" si="121"/>
        <v>-0.51599560325408522</v>
      </c>
      <c r="CR134" s="87">
        <f t="shared" si="121"/>
        <v>-0.21644330905470355</v>
      </c>
      <c r="CS134" s="88">
        <f t="shared" si="137"/>
        <v>0.49328308499983764</v>
      </c>
      <c r="CT134" s="88">
        <f t="shared" si="137"/>
        <v>-2.2712518254242725E-2</v>
      </c>
      <c r="CU134" s="87">
        <f t="shared" si="137"/>
        <v>1.9998000266624471E-2</v>
      </c>
      <c r="CV134" s="87">
        <f t="shared" si="94"/>
        <v>2.2431951890854229</v>
      </c>
      <c r="CW134" s="21">
        <v>0.67249999999999999</v>
      </c>
      <c r="CX134" s="7">
        <v>2.0215999999999998</v>
      </c>
      <c r="CY134" s="7"/>
      <c r="CZ134" s="110">
        <f t="shared" si="95"/>
        <v>-0.19411176278425191</v>
      </c>
      <c r="DA134" s="73">
        <f t="shared" si="96"/>
        <v>1.5580507274778148</v>
      </c>
      <c r="DB134" s="88">
        <f t="shared" si="97"/>
        <v>0.25391591654408802</v>
      </c>
      <c r="DC134" s="88">
        <f t="shared" si="98"/>
        <v>-8.3858359119248078</v>
      </c>
      <c r="DD134" s="88">
        <f t="shared" si="99"/>
        <v>4.2776530091382936E-3</v>
      </c>
      <c r="DE134" s="88">
        <f t="shared" si="100"/>
        <v>-0.43179628787270141</v>
      </c>
      <c r="DF134" s="88">
        <f t="shared" si="101"/>
        <v>-0.17223856288841755</v>
      </c>
      <c r="DG134" s="88">
        <f t="shared" si="102"/>
        <v>-0.16796090987927409</v>
      </c>
      <c r="DH134" s="88">
        <f t="shared" si="103"/>
        <v>-0.95654138143300405</v>
      </c>
      <c r="DI134" s="88">
        <f t="shared" si="104"/>
        <v>1.5537730744686953</v>
      </c>
      <c r="DJ134" s="88">
        <f t="shared" si="105"/>
        <v>9.1184210526315645E-2</v>
      </c>
      <c r="DK134" s="89">
        <v>2.253211056046275</v>
      </c>
      <c r="DL134" s="87">
        <f t="shared" si="107"/>
        <v>0.12636776383865775</v>
      </c>
      <c r="DM134" s="88">
        <f t="shared" si="106"/>
        <v>2.1913032581127645E-2</v>
      </c>
      <c r="DN134" s="88">
        <f t="shared" si="108"/>
        <v>-1.7319073848195989</v>
      </c>
      <c r="DO134" s="88"/>
      <c r="DP134" s="87"/>
      <c r="DQ134" s="21">
        <v>1484689</v>
      </c>
      <c r="DR134" s="21">
        <f>LN(DQ134/AI134/M135)</f>
        <v>1.5928152174866452</v>
      </c>
      <c r="DT134" s="75">
        <v>1410000000</v>
      </c>
      <c r="DU134" s="40">
        <v>1420000000</v>
      </c>
      <c r="DV134" s="20">
        <f>LN(DT134/AI134/M135)</f>
        <v>8.4489548781466475</v>
      </c>
      <c r="DW134" s="44">
        <f t="shared" si="109"/>
        <v>2.1479201193244535</v>
      </c>
      <c r="DY134" s="40"/>
      <c r="DZ134" s="44"/>
      <c r="EA134" s="21">
        <v>3972981</v>
      </c>
      <c r="EB134" s="87">
        <f t="shared" si="110"/>
        <v>0.21270160707459743</v>
      </c>
      <c r="EF134" s="28">
        <v>18678660</v>
      </c>
      <c r="EG134" s="98">
        <v>19823.205999999998</v>
      </c>
      <c r="EH134" s="74">
        <f t="shared" si="111"/>
        <v>19823206</v>
      </c>
      <c r="EI134" s="28">
        <v>-344056</v>
      </c>
      <c r="EJ134" s="68">
        <f t="shared" si="112"/>
        <v>-1.8419736747711024E-2</v>
      </c>
      <c r="EK134" s="21">
        <f t="shared" si="113"/>
        <v>0.12636776383865775</v>
      </c>
      <c r="EN134" s="100"/>
      <c r="EO134" s="87"/>
      <c r="EP134" s="99"/>
      <c r="EQ134" s="87"/>
      <c r="ER134" s="87"/>
      <c r="ES134" s="87"/>
      <c r="ET134" s="87"/>
      <c r="EU134" s="87"/>
      <c r="EV134" s="87"/>
      <c r="EW134" s="87"/>
      <c r="EX134" s="87"/>
      <c r="EY134" s="87"/>
      <c r="EZ134" s="101"/>
      <c r="FA134" s="87"/>
      <c r="FB134" s="87"/>
    </row>
    <row r="135" spans="1:158" x14ac:dyDescent="0.35">
      <c r="A135" s="22">
        <v>41456</v>
      </c>
      <c r="B135" s="21">
        <v>108.51600000000001</v>
      </c>
      <c r="C135" s="21">
        <v>16749.3</v>
      </c>
      <c r="D135" s="40">
        <v>2750.8</v>
      </c>
      <c r="E135" s="21">
        <v>2656.8</v>
      </c>
      <c r="F135" s="21">
        <v>106.276</v>
      </c>
      <c r="G135" s="59">
        <v>1241.4000000000001</v>
      </c>
      <c r="H135" s="21">
        <v>1316.9</v>
      </c>
      <c r="I135" s="40">
        <v>7544.5</v>
      </c>
      <c r="J135" s="21">
        <v>6952.2</v>
      </c>
      <c r="K135" s="21">
        <v>2593.1999999999998</v>
      </c>
      <c r="L135" s="21">
        <v>2319.1999999999998</v>
      </c>
      <c r="M135" s="83">
        <v>245756</v>
      </c>
      <c r="N135" s="21">
        <f>M135/M$51</f>
        <v>1.2744961779013204</v>
      </c>
      <c r="O135" s="21">
        <v>0.08</v>
      </c>
      <c r="R135" s="40">
        <f>I136+K136</f>
        <v>10274.6</v>
      </c>
      <c r="S135" s="40">
        <f>D136+G136</f>
        <v>4048.3999999999996</v>
      </c>
      <c r="T135" s="40">
        <f t="shared" si="65"/>
        <v>14323</v>
      </c>
      <c r="U135" s="21">
        <f t="shared" si="66"/>
        <v>0.71734971723800878</v>
      </c>
      <c r="V135" s="21">
        <f t="shared" si="67"/>
        <v>0.28265028276199117</v>
      </c>
      <c r="W135" s="87">
        <f t="shared" si="87"/>
        <v>0.39402020516613778</v>
      </c>
      <c r="Y135" s="21">
        <f>K136/R135</f>
        <v>0.25523134720573065</v>
      </c>
      <c r="Z135" s="21">
        <f t="shared" si="122"/>
        <v>0.7447686527942694</v>
      </c>
      <c r="AA135" s="21">
        <f t="shared" si="123"/>
        <v>0.2555145066715101</v>
      </c>
      <c r="AB135" s="21">
        <f t="shared" si="123"/>
        <v>0.7444854933284899</v>
      </c>
      <c r="AD135" s="42">
        <f>100*(((L136)-(L135))/L135)</f>
        <v>0.87961365988272222</v>
      </c>
      <c r="AE135" s="42">
        <f>100*((J136-J135)/J135)</f>
        <v>0.76810218348149573</v>
      </c>
      <c r="AG135" s="21">
        <f t="shared" si="69"/>
        <v>0.79659498336236689</v>
      </c>
      <c r="AH135" s="21">
        <f t="shared" si="124"/>
        <v>8317.7295478318465</v>
      </c>
      <c r="AI135" s="42">
        <f t="shared" si="125"/>
        <v>1.2352649771689492</v>
      </c>
      <c r="AJ135" s="43">
        <f t="shared" si="126"/>
        <v>0.54792930555914998</v>
      </c>
      <c r="AK135" s="43">
        <f t="shared" si="72"/>
        <v>11595.083050784997</v>
      </c>
      <c r="AN135" s="21">
        <f>D136/S135</f>
        <v>0.6912854461021638</v>
      </c>
      <c r="AO135" s="21">
        <f t="shared" si="73"/>
        <v>0.3087145538978362</v>
      </c>
      <c r="AP135" s="21">
        <f t="shared" si="127"/>
        <v>0.69016454059529309</v>
      </c>
      <c r="AQ135" s="21">
        <f t="shared" si="127"/>
        <v>0.30983545940470691</v>
      </c>
      <c r="AS135" s="43">
        <f>100*(((E136)-(E135))/E135)</f>
        <v>1.324902137910261</v>
      </c>
      <c r="AT135" s="43">
        <f>100*(((H136)-(H135))/H135)</f>
        <v>1.2149745614701191</v>
      </c>
      <c r="AV135" s="21">
        <f t="shared" si="74"/>
        <v>1.2908426767626837</v>
      </c>
      <c r="AW135" s="21">
        <f t="shared" si="128"/>
        <v>3939.620912639753</v>
      </c>
      <c r="AX135" s="21">
        <f t="shared" si="129"/>
        <v>1.0276115620696507</v>
      </c>
      <c r="AY135" s="21">
        <f t="shared" si="130"/>
        <v>0.11534608151919021</v>
      </c>
      <c r="AZ135" s="21">
        <f t="shared" si="131"/>
        <v>0.83189565078157524</v>
      </c>
      <c r="BB135" s="21">
        <f>LN(B136/AI135)</f>
        <v>4.4817581877602208</v>
      </c>
      <c r="BD135" s="21">
        <f>100*LN(F136/N136)</f>
        <v>442.36454691084862</v>
      </c>
      <c r="BE135" s="21">
        <f t="shared" si="78"/>
        <v>4.4236454691084859</v>
      </c>
      <c r="BF135" s="21">
        <f>(S135/AI135)/M136</f>
        <v>1.3301973378438884E-2</v>
      </c>
      <c r="BG135" s="21">
        <f>(C136/AI135)/M136</f>
        <v>5.5857182401967007E-2</v>
      </c>
      <c r="BH135" s="40">
        <f t="shared" si="79"/>
        <v>4048.3999999999996</v>
      </c>
      <c r="BI135" s="40">
        <f>C136</f>
        <v>16999.900000000001</v>
      </c>
      <c r="BK135" s="21">
        <f>LN(AH135/M136)</f>
        <v>-3.3884897915905667</v>
      </c>
      <c r="BL135" s="57">
        <f>LN(AH135/N136)</f>
        <v>8.7810537152477117</v>
      </c>
      <c r="BM135" s="21">
        <f>LN((S135/AI135)/M136)</f>
        <v>-4.3198428804420965</v>
      </c>
      <c r="BN135" s="21">
        <f>LN((C136/AI135)/M136)</f>
        <v>-2.8849571600887316</v>
      </c>
      <c r="BO135" s="44">
        <f>LN((C136/AI135)/N136)</f>
        <v>9.2845863467495473</v>
      </c>
      <c r="BP135" s="21">
        <f t="shared" si="138"/>
        <v>-0.89339574842904312</v>
      </c>
      <c r="BQ135" s="21">
        <f t="shared" si="132"/>
        <v>-0.18404826576032454</v>
      </c>
      <c r="BR135" s="21">
        <f t="shared" si="133"/>
        <v>4.4817581877602208</v>
      </c>
      <c r="BS135" s="61">
        <f t="shared" si="134"/>
        <v>0.54792930555914998</v>
      </c>
      <c r="BT135" s="21">
        <f t="shared" si="135"/>
        <v>0.11534608151919021</v>
      </c>
      <c r="BU135" s="21">
        <f>O136/4</f>
        <v>2.2499999999999999E-2</v>
      </c>
      <c r="BV135" s="21">
        <f t="shared" si="84"/>
        <v>2.2497469129615411E-2</v>
      </c>
      <c r="BW135" s="21">
        <f>LN(AW135/M136)</f>
        <v>-4.1357946146817719</v>
      </c>
      <c r="BX135" s="21">
        <f>LN(AW135/N136)</f>
        <v>8.0337488921565079</v>
      </c>
      <c r="BY135" s="21">
        <f>LN(AK135/M136)</f>
        <v>-3.0562979849769771</v>
      </c>
      <c r="CA135" s="21">
        <f t="shared" si="90"/>
        <v>0.53944446402507396</v>
      </c>
      <c r="CB135" s="21">
        <f t="shared" si="114"/>
        <v>0.59600463709612583</v>
      </c>
      <c r="CC135" s="21">
        <f t="shared" si="114"/>
        <v>0.68317577659420259</v>
      </c>
      <c r="CD135" s="21">
        <f t="shared" si="85"/>
        <v>-0.89339574842904312</v>
      </c>
      <c r="CE135" s="21">
        <f t="shared" si="115"/>
        <v>-0.43258322403995075</v>
      </c>
      <c r="CF135" s="21">
        <f t="shared" si="115"/>
        <v>6.6677063639541956E-2</v>
      </c>
      <c r="CG135" s="61">
        <f t="shared" si="116"/>
        <v>0.54792930555914998</v>
      </c>
      <c r="CH135" s="61">
        <f t="shared" si="116"/>
        <v>0.11534608151919021</v>
      </c>
      <c r="CI135" s="21">
        <f t="shared" si="86"/>
        <v>2.2497469129615411E-2</v>
      </c>
      <c r="CM135" s="87">
        <f t="shared" si="136"/>
        <v>0.53944446402507396</v>
      </c>
      <c r="CN135" s="87">
        <f t="shared" si="136"/>
        <v>0.59600463709612583</v>
      </c>
      <c r="CO135" s="87">
        <f t="shared" si="136"/>
        <v>0.68317577659420259</v>
      </c>
      <c r="CP135" s="87">
        <f t="shared" si="136"/>
        <v>-0.89339574842904312</v>
      </c>
      <c r="CQ135" s="87">
        <f t="shared" si="121"/>
        <v>-0.43258322403995075</v>
      </c>
      <c r="CR135" s="87">
        <f t="shared" si="121"/>
        <v>6.6677063639541956E-2</v>
      </c>
      <c r="CS135" s="88">
        <f t="shared" si="137"/>
        <v>0.54792930555914998</v>
      </c>
      <c r="CT135" s="88">
        <f t="shared" si="137"/>
        <v>0.11534608151919021</v>
      </c>
      <c r="CU135" s="87">
        <f t="shared" si="137"/>
        <v>2.2497469129615411E-2</v>
      </c>
      <c r="CV135" s="87">
        <f t="shared" si="94"/>
        <v>1.0285878611361099</v>
      </c>
      <c r="CW135" s="21">
        <v>0.65249999999999997</v>
      </c>
      <c r="CX135" s="7">
        <v>1.8887</v>
      </c>
      <c r="CY135" s="7"/>
      <c r="CZ135" s="110">
        <f t="shared" si="95"/>
        <v>0.18058369594538282</v>
      </c>
      <c r="DA135" s="73">
        <f t="shared" si="96"/>
        <v>0.42685577874262237</v>
      </c>
      <c r="DB135" s="88">
        <f t="shared" si="97"/>
        <v>0.41805432376529178</v>
      </c>
      <c r="DC135" s="88">
        <f t="shared" si="98"/>
        <v>-8.3701427832997481</v>
      </c>
      <c r="DD135" s="88">
        <f t="shared" si="99"/>
        <v>8.7690032223272762E-2</v>
      </c>
      <c r="DE135" s="88">
        <f t="shared" si="100"/>
        <v>-0.14867591517845594</v>
      </c>
      <c r="DF135" s="88">
        <f t="shared" si="101"/>
        <v>-0.1175923423291052</v>
      </c>
      <c r="DG135" s="88">
        <f t="shared" si="102"/>
        <v>-2.9902310105841157E-2</v>
      </c>
      <c r="DH135" s="88">
        <f t="shared" si="103"/>
        <v>-0.95404191257001314</v>
      </c>
      <c r="DI135" s="88">
        <f t="shared" si="104"/>
        <v>0.33916574651938236</v>
      </c>
      <c r="DJ135" s="88">
        <f t="shared" si="105"/>
        <v>7.1184210526315628E-2</v>
      </c>
      <c r="DK135" s="89">
        <v>0.60304880801070393</v>
      </c>
      <c r="DL135" s="87">
        <f t="shared" si="107"/>
        <v>-0.46644408223806311</v>
      </c>
      <c r="DM135" s="88">
        <f t="shared" si="106"/>
        <v>-0.11098696741887215</v>
      </c>
      <c r="DN135" s="88">
        <f t="shared" si="108"/>
        <v>16.347789622791851</v>
      </c>
      <c r="DO135" s="88"/>
      <c r="DP135" s="87"/>
      <c r="DQ135" s="21">
        <v>1527178</v>
      </c>
      <c r="DR135" s="21">
        <f>LN(DQ135/AI135/M136)</f>
        <v>1.6130122450851947</v>
      </c>
      <c r="DT135" s="75">
        <v>1740000000</v>
      </c>
      <c r="DU135" s="40">
        <v>1770000000</v>
      </c>
      <c r="DV135" s="20">
        <f>LN(DT135/AI135/M136)</f>
        <v>8.6512310494160065</v>
      </c>
      <c r="DW135" s="44">
        <f t="shared" si="109"/>
        <v>20.227617126935904</v>
      </c>
      <c r="DY135" s="40"/>
      <c r="DZ135" s="44"/>
      <c r="EA135" s="21">
        <v>4080029</v>
      </c>
      <c r="EB135" s="87">
        <f t="shared" si="110"/>
        <v>0.20578185402282004</v>
      </c>
      <c r="EF135" s="28">
        <v>19826962</v>
      </c>
      <c r="EG135" s="98">
        <v>21551.684000000001</v>
      </c>
      <c r="EH135" s="74">
        <f t="shared" si="111"/>
        <v>21551684</v>
      </c>
      <c r="EI135" s="28">
        <v>-482744</v>
      </c>
      <c r="EJ135" s="68">
        <f t="shared" si="112"/>
        <v>-2.4347855208478233E-2</v>
      </c>
      <c r="EK135" s="21">
        <f t="shared" si="113"/>
        <v>-0.46644408223806311</v>
      </c>
      <c r="EN135" s="100"/>
      <c r="EO135" s="87"/>
      <c r="EP135" s="99"/>
      <c r="EQ135" s="87"/>
      <c r="ER135" s="87"/>
      <c r="ES135" s="87"/>
      <c r="ET135" s="87"/>
      <c r="EU135" s="87"/>
      <c r="EV135" s="87"/>
      <c r="EW135" s="87"/>
      <c r="EX135" s="87"/>
      <c r="EY135" s="87"/>
      <c r="EZ135" s="101"/>
      <c r="FA135" s="87"/>
      <c r="FB135" s="87"/>
    </row>
    <row r="136" spans="1:158" x14ac:dyDescent="0.35">
      <c r="A136" s="22">
        <v>41548</v>
      </c>
      <c r="B136" s="21">
        <v>109.185</v>
      </c>
      <c r="C136" s="21">
        <v>16999.900000000001</v>
      </c>
      <c r="D136" s="40">
        <v>2798.6</v>
      </c>
      <c r="E136" s="21">
        <v>2692</v>
      </c>
      <c r="F136" s="21">
        <v>106.563</v>
      </c>
      <c r="G136" s="59">
        <v>1249.8</v>
      </c>
      <c r="H136" s="21">
        <v>1332.9</v>
      </c>
      <c r="I136" s="40">
        <v>7652.2</v>
      </c>
      <c r="J136" s="21">
        <v>7005.6</v>
      </c>
      <c r="K136" s="21">
        <v>2622.4</v>
      </c>
      <c r="L136" s="21">
        <v>2339.6</v>
      </c>
      <c r="M136" s="83">
        <v>246381</v>
      </c>
      <c r="N136" s="21">
        <f>M136/M$51</f>
        <v>1.2777374420461971</v>
      </c>
      <c r="O136" s="21">
        <v>0.09</v>
      </c>
      <c r="R136" s="40">
        <f>I137+K137</f>
        <v>10379.799999999999</v>
      </c>
      <c r="S136" s="40">
        <f>D137+G137</f>
        <v>4030.3</v>
      </c>
      <c r="T136" s="40">
        <f t="shared" ref="T136:T148" si="139">SUM(R136:S136)</f>
        <v>14410.099999999999</v>
      </c>
      <c r="U136" s="21">
        <f t="shared" ref="U136:U148" si="140">R136/T136</f>
        <v>0.72031422405118639</v>
      </c>
      <c r="V136" s="21">
        <f t="shared" ref="V136:V148" si="141">S136/T136</f>
        <v>0.27968577594881372</v>
      </c>
      <c r="W136" s="87">
        <f t="shared" si="87"/>
        <v>0.38828301123335712</v>
      </c>
      <c r="Y136" s="21">
        <f>K137/R136</f>
        <v>0.25477369506156189</v>
      </c>
      <c r="Z136" s="21">
        <f t="shared" si="122"/>
        <v>0.74522630493843811</v>
      </c>
      <c r="AA136" s="21">
        <f t="shared" si="123"/>
        <v>0.2550025211336463</v>
      </c>
      <c r="AB136" s="21">
        <f t="shared" si="123"/>
        <v>0.74499747886635381</v>
      </c>
      <c r="AD136" s="42">
        <f>100*(((L137)-(L136))/L136)</f>
        <v>0.34621302786800778</v>
      </c>
      <c r="AE136" s="42">
        <f>100*((J137-J136)/J136)</f>
        <v>0.41109969167522087</v>
      </c>
      <c r="AG136" s="21">
        <f t="shared" ref="AG136:AG148" si="142">AD136*AA136+AE136*AB136</f>
        <v>0.3945534288164303</v>
      </c>
      <c r="AH136" s="21">
        <f t="shared" si="124"/>
        <v>8350.5474349624947</v>
      </c>
      <c r="AI136" s="42">
        <f t="shared" si="125"/>
        <v>1.2430083273991508</v>
      </c>
      <c r="AJ136" s="43">
        <f t="shared" si="126"/>
        <v>0.62490084641861066</v>
      </c>
      <c r="AK136" s="43">
        <f t="shared" ref="AK136:AK148" si="143">T136/AI136</f>
        <v>11592.923138456717</v>
      </c>
      <c r="AN136" s="21">
        <f>D137/S136</f>
        <v>0.68828623179415926</v>
      </c>
      <c r="AO136" s="21">
        <f t="shared" ref="AO136:AO148" si="144">1-AN136</f>
        <v>0.31171376820584074</v>
      </c>
      <c r="AP136" s="21">
        <f t="shared" si="127"/>
        <v>0.68978583894816148</v>
      </c>
      <c r="AQ136" s="21">
        <f t="shared" si="127"/>
        <v>0.31021416105183847</v>
      </c>
      <c r="AS136" s="43">
        <f>100*(((E137)-(E136))/E136)</f>
        <v>-1.6939078751857322</v>
      </c>
      <c r="AT136" s="43">
        <f>100*(((H137)-(H136))/H136)</f>
        <v>1.1178633055743012</v>
      </c>
      <c r="AV136" s="21">
        <f t="shared" ref="AV136:AV148" si="145">AS136*AP136+AT136*AQ136</f>
        <v>-0.82165663727652116</v>
      </c>
      <c r="AW136" s="21">
        <f t="shared" si="128"/>
        <v>3907.2507559275145</v>
      </c>
      <c r="AX136" s="21">
        <f t="shared" si="129"/>
        <v>1.0314925382983964</v>
      </c>
      <c r="AY136" s="21">
        <f t="shared" si="130"/>
        <v>0.37695819494431121</v>
      </c>
      <c r="AZ136" s="21">
        <f t="shared" si="131"/>
        <v>0.82983558159797177</v>
      </c>
      <c r="BB136" s="21">
        <f>LN(B137/AI136)</f>
        <v>4.490408845413282</v>
      </c>
      <c r="BD136" s="21">
        <f>100*LN(F137/N137)</f>
        <v>442.64790458658842</v>
      </c>
      <c r="BE136" s="21">
        <f t="shared" ref="BE136:BE148" si="146">BD136/100</f>
        <v>4.426479045865884</v>
      </c>
      <c r="BF136" s="21">
        <f>(S136/AI136)/M137</f>
        <v>1.3131546092761574E-2</v>
      </c>
      <c r="BG136" s="21">
        <f>(C137/AI136)/M137</f>
        <v>5.547160224759555E-2</v>
      </c>
      <c r="BH136" s="40">
        <f t="shared" ref="BH136:BH148" si="147">S136</f>
        <v>4030.3</v>
      </c>
      <c r="BI136" s="40">
        <f>C137</f>
        <v>17025.2</v>
      </c>
      <c r="BK136" s="21">
        <f>LN(AH136/M137)</f>
        <v>-3.3867170500600747</v>
      </c>
      <c r="BL136" s="57">
        <f>LN(AH136/N137)</f>
        <v>8.7828264567782046</v>
      </c>
      <c r="BM136" s="21">
        <f>LN((S136/AI136)/M137)</f>
        <v>-4.3327378449141625</v>
      </c>
      <c r="BN136" s="21">
        <f>LN((C137/AI136)/M137)</f>
        <v>-2.8918840603926288</v>
      </c>
      <c r="BO136" s="44">
        <f>LN((C137/AI136)/N137)</f>
        <v>9.2776594464456501</v>
      </c>
      <c r="BP136" s="21">
        <f t="shared" si="138"/>
        <v>-0.61003807268923538</v>
      </c>
      <c r="BQ136" s="21">
        <f t="shared" si="132"/>
        <v>-0.18652769227506757</v>
      </c>
      <c r="BR136" s="21">
        <f t="shared" si="133"/>
        <v>4.490408845413282</v>
      </c>
      <c r="BS136" s="61">
        <f t="shared" si="134"/>
        <v>0.62490084641861066</v>
      </c>
      <c r="BT136" s="21">
        <f t="shared" si="135"/>
        <v>0.37695819494431121</v>
      </c>
      <c r="BU136" s="21">
        <f>O137/4</f>
        <v>1.7500000000000002E-2</v>
      </c>
      <c r="BV136" s="21">
        <f t="shared" ref="BV136:BV148" si="148">100*LN(1+BU136/100)</f>
        <v>1.7498468928626013E-2</v>
      </c>
      <c r="BW136" s="21">
        <f>LN(AW136/M137)</f>
        <v>-4.1462101526390951</v>
      </c>
      <c r="BX136" s="21">
        <f>LN(AW136/N137)</f>
        <v>8.0233333541991847</v>
      </c>
      <c r="BY136" s="21">
        <f>LN(AK136/M137)</f>
        <v>-3.0586493101768424</v>
      </c>
      <c r="CA136" s="21">
        <f t="shared" si="90"/>
        <v>0.17727415304920058</v>
      </c>
      <c r="CB136" s="21">
        <f t="shared" ref="CB136:CC148" si="149">100*(BM136-BM135)</f>
        <v>-1.2894964472065951</v>
      </c>
      <c r="CC136" s="21">
        <f t="shared" si="149"/>
        <v>-0.69269003038971988</v>
      </c>
      <c r="CD136" s="21">
        <f t="shared" ref="CD136:CD148" si="150">BP136</f>
        <v>-0.61003807268923538</v>
      </c>
      <c r="CE136" s="21">
        <f t="shared" ref="CE136:CF148" si="151">100*(BQ136-BQ135)</f>
        <v>-0.24794265147430328</v>
      </c>
      <c r="CF136" s="21">
        <f t="shared" si="151"/>
        <v>0.86506576530611667</v>
      </c>
      <c r="CG136" s="61">
        <f t="shared" ref="CG136:CH148" si="152">BS136</f>
        <v>0.62490084641861066</v>
      </c>
      <c r="CH136" s="61">
        <f t="shared" si="152"/>
        <v>0.37695819494431121</v>
      </c>
      <c r="CI136" s="21">
        <f t="shared" ref="CI136:CI148" si="153">BV136</f>
        <v>1.7498468928626013E-2</v>
      </c>
      <c r="CL136" s="20"/>
      <c r="CM136" s="87">
        <f t="shared" si="136"/>
        <v>0.17727415304920058</v>
      </c>
      <c r="CN136" s="87">
        <f t="shared" si="136"/>
        <v>-1.2894964472065951</v>
      </c>
      <c r="CO136" s="87">
        <f t="shared" si="136"/>
        <v>-0.69269003038971988</v>
      </c>
      <c r="CP136" s="87">
        <f t="shared" si="136"/>
        <v>-0.61003807268923538</v>
      </c>
      <c r="CQ136" s="87">
        <f t="shared" ref="CQ136:CR148" si="154">100*(BQ136-BQ135)</f>
        <v>-0.24794265147430328</v>
      </c>
      <c r="CR136" s="87">
        <f t="shared" si="154"/>
        <v>0.86506576530611667</v>
      </c>
      <c r="CS136" s="88">
        <f t="shared" si="137"/>
        <v>0.62490084641861066</v>
      </c>
      <c r="CT136" s="88">
        <f t="shared" si="137"/>
        <v>0.37695819494431121</v>
      </c>
      <c r="CU136" s="87">
        <f t="shared" si="137"/>
        <v>1.7498468928626013E-2</v>
      </c>
      <c r="CV136" s="87">
        <f t="shared" si="94"/>
        <v>-1.0415537957323195</v>
      </c>
      <c r="CW136" s="21">
        <v>0.58750000000000002</v>
      </c>
      <c r="CX136" s="21">
        <v>1.7447999999999999</v>
      </c>
      <c r="CZ136" s="110">
        <f t="shared" si="95"/>
        <v>-0.18158661503049056</v>
      </c>
      <c r="DA136" s="73">
        <f t="shared" si="96"/>
        <v>-1.4586453055600985</v>
      </c>
      <c r="DB136" s="88">
        <f t="shared" si="97"/>
        <v>-0.95781148321863063</v>
      </c>
      <c r="DC136" s="88">
        <f t="shared" si="98"/>
        <v>-8.0867851075599404</v>
      </c>
      <c r="DD136" s="88">
        <f t="shared" si="99"/>
        <v>0.27233060478892024</v>
      </c>
      <c r="DE136" s="88">
        <f t="shared" si="100"/>
        <v>0.64971278648811881</v>
      </c>
      <c r="DF136" s="88">
        <f t="shared" si="101"/>
        <v>-4.062080146964453E-2</v>
      </c>
      <c r="DG136" s="88">
        <f t="shared" si="102"/>
        <v>0.23170980331927984</v>
      </c>
      <c r="DH136" s="88">
        <f t="shared" si="103"/>
        <v>-0.95904091277100245</v>
      </c>
      <c r="DI136" s="88">
        <f t="shared" si="104"/>
        <v>-1.7309759103490472</v>
      </c>
      <c r="DJ136" s="88">
        <f t="shared" si="105"/>
        <v>6.184210526315681E-3</v>
      </c>
      <c r="DK136" s="89">
        <v>1.6030488080106999</v>
      </c>
      <c r="DL136" s="87">
        <f t="shared" si="107"/>
        <v>-0.40175683871402568</v>
      </c>
      <c r="DM136" s="88">
        <f t="shared" si="106"/>
        <v>-0.25488696741887229</v>
      </c>
      <c r="DN136" s="88">
        <f t="shared" si="108"/>
        <v>4.6005815775911438</v>
      </c>
      <c r="DO136" s="88"/>
      <c r="DP136" s="87"/>
      <c r="DQ136" s="21">
        <v>1559453</v>
      </c>
      <c r="DR136" s="21">
        <f>LN(DQ136/AI136/M137)</f>
        <v>1.625511737939549</v>
      </c>
      <c r="DT136" s="75">
        <v>1910000000</v>
      </c>
      <c r="DV136" s="20">
        <f>LN(DT136/AI136/M137)</f>
        <v>8.7360351402333585</v>
      </c>
      <c r="DW136" s="44">
        <f t="shared" si="109"/>
        <v>8.4804090817351963</v>
      </c>
      <c r="EA136" s="21">
        <v>4129639</v>
      </c>
      <c r="EB136" s="87">
        <f t="shared" si="110"/>
        <v>0.19158863502644757</v>
      </c>
      <c r="EF136" s="28">
        <v>21554718</v>
      </c>
      <c r="EG136" s="98">
        <v>22017.973999999998</v>
      </c>
      <c r="EH136" s="74">
        <f t="shared" si="111"/>
        <v>22017974</v>
      </c>
      <c r="EI136" s="28">
        <v>-510868</v>
      </c>
      <c r="EJ136" s="68">
        <f t="shared" si="112"/>
        <v>-2.3700982773237858E-2</v>
      </c>
      <c r="EK136" s="21">
        <f t="shared" si="113"/>
        <v>-0.40175683871402568</v>
      </c>
      <c r="EN136" s="100"/>
      <c r="EO136" s="87"/>
      <c r="EP136" s="99"/>
      <c r="EQ136" s="87"/>
      <c r="ER136" s="87"/>
      <c r="ES136" s="87"/>
      <c r="ET136" s="87"/>
      <c r="EU136" s="87"/>
      <c r="EV136" s="87"/>
      <c r="EW136" s="87"/>
      <c r="EX136" s="87"/>
      <c r="EY136" s="87"/>
      <c r="EZ136" s="101"/>
      <c r="FA136" s="87"/>
      <c r="FB136" s="87"/>
    </row>
    <row r="137" spans="1:158" x14ac:dyDescent="0.35">
      <c r="A137" s="22">
        <v>41640</v>
      </c>
      <c r="B137" s="21">
        <v>110.824</v>
      </c>
      <c r="C137" s="21">
        <v>17025.2</v>
      </c>
      <c r="D137" s="40">
        <v>2774</v>
      </c>
      <c r="E137" s="21">
        <v>2646.4</v>
      </c>
      <c r="F137" s="21">
        <v>107.09699999999999</v>
      </c>
      <c r="G137" s="59">
        <v>1256.3</v>
      </c>
      <c r="H137" s="21">
        <v>1347.8</v>
      </c>
      <c r="I137" s="40">
        <v>7735.3</v>
      </c>
      <c r="J137" s="21">
        <v>7034.4</v>
      </c>
      <c r="K137" s="21">
        <v>2644.5</v>
      </c>
      <c r="L137" s="21">
        <v>2347.6999999999998</v>
      </c>
      <c r="M137" s="21">
        <v>246915</v>
      </c>
      <c r="N137" s="21">
        <f>M137/M$51</f>
        <v>1.2805067781315798</v>
      </c>
      <c r="O137" s="21">
        <v>7.0000000000000007E-2</v>
      </c>
      <c r="R137" s="40">
        <f>I138+K138</f>
        <v>10511.4</v>
      </c>
      <c r="S137" s="40">
        <f>D138+G138</f>
        <v>4150.8</v>
      </c>
      <c r="T137" s="40">
        <f t="shared" si="139"/>
        <v>14662.2</v>
      </c>
      <c r="U137" s="21">
        <f t="shared" si="140"/>
        <v>0.71690469370217291</v>
      </c>
      <c r="V137" s="21">
        <f t="shared" si="141"/>
        <v>0.28309530629782709</v>
      </c>
      <c r="W137" s="87">
        <f t="shared" ref="W137:W148" si="155">S137/R137</f>
        <v>0.3948855528283578</v>
      </c>
      <c r="Y137" s="21">
        <f>K138/R137</f>
        <v>0.25479003748311357</v>
      </c>
      <c r="Z137" s="21">
        <f t="shared" si="122"/>
        <v>0.74520996251688643</v>
      </c>
      <c r="AA137" s="21">
        <f t="shared" si="123"/>
        <v>0.25478186627233773</v>
      </c>
      <c r="AB137" s="21">
        <f t="shared" si="123"/>
        <v>0.74521813372766221</v>
      </c>
      <c r="AD137" s="42">
        <f>100*(((L138)-(L137))/L137)</f>
        <v>0.94986582612770731</v>
      </c>
      <c r="AE137" s="42">
        <f>100*((J138-J137)/J137)</f>
        <v>0.58284999431365858</v>
      </c>
      <c r="AG137" s="21">
        <f t="shared" si="142"/>
        <v>0.67635897289473634</v>
      </c>
      <c r="AH137" s="21">
        <f t="shared" si="124"/>
        <v>8407.0271118246947</v>
      </c>
      <c r="AI137" s="42">
        <f t="shared" si="125"/>
        <v>1.2503111813705765</v>
      </c>
      <c r="AJ137" s="43">
        <f t="shared" si="126"/>
        <v>0.58579534866860794</v>
      </c>
      <c r="AK137" s="43">
        <f t="shared" si="143"/>
        <v>11726.840660520582</v>
      </c>
      <c r="AN137" s="21">
        <f>D138/S137</f>
        <v>0.68940927050207179</v>
      </c>
      <c r="AO137" s="21">
        <f t="shared" si="144"/>
        <v>0.31059072949792821</v>
      </c>
      <c r="AP137" s="21">
        <f t="shared" si="127"/>
        <v>0.68884775114811547</v>
      </c>
      <c r="AQ137" s="21">
        <f t="shared" si="127"/>
        <v>0.31115224885188447</v>
      </c>
      <c r="AS137" s="43">
        <f>100*(((E138)-(E137))/E137)</f>
        <v>2.6866686819830679</v>
      </c>
      <c r="AT137" s="43">
        <f>100*(((H138)-(H137))/H137)</f>
        <v>3.1087698471583392</v>
      </c>
      <c r="AV137" s="21">
        <f t="shared" si="145"/>
        <v>2.818006408770354</v>
      </c>
      <c r="AW137" s="21">
        <f t="shared" si="128"/>
        <v>4017.3573326362798</v>
      </c>
      <c r="AX137" s="21">
        <f t="shared" si="129"/>
        <v>1.0332165292541085</v>
      </c>
      <c r="AY137" s="21">
        <f t="shared" si="130"/>
        <v>0.16699605609875151</v>
      </c>
      <c r="AZ137" s="21">
        <f t="shared" si="131"/>
        <v>0.82636750326547392</v>
      </c>
      <c r="BB137" s="21">
        <f>LN(B138/AI137)</f>
        <v>4.4793217670606573</v>
      </c>
      <c r="BD137" s="21">
        <f>100*LN(F138/N138)</f>
        <v>443.25794265927766</v>
      </c>
      <c r="BE137" s="21">
        <f t="shared" si="146"/>
        <v>4.4325794265927767</v>
      </c>
      <c r="BF137" s="21">
        <f>(S137/AI137)/M138</f>
        <v>1.3416694816483605E-2</v>
      </c>
      <c r="BG137" s="21">
        <f>(C138/AI137)/M138</f>
        <v>5.5872511303799027E-2</v>
      </c>
      <c r="BH137" s="40">
        <f t="shared" si="147"/>
        <v>4150.8</v>
      </c>
      <c r="BI137" s="40">
        <f>C138</f>
        <v>17285.599999999999</v>
      </c>
      <c r="BK137" s="21">
        <f>LN(AH137/M138)</f>
        <v>-3.3820961699261658</v>
      </c>
      <c r="BL137" s="57">
        <f>LN(AH137/N138)</f>
        <v>8.7874473369121127</v>
      </c>
      <c r="BM137" s="21">
        <f>LN((S137/AI137)/M138)</f>
        <v>-4.3112554656648738</v>
      </c>
      <c r="BN137" s="21">
        <f>LN((C138/AI137)/M138)</f>
        <v>-2.8846827674645366</v>
      </c>
      <c r="BO137" s="44">
        <f>LN((C138/AI137)/N138)</f>
        <v>9.2848607393737428</v>
      </c>
      <c r="BP137" s="21">
        <f t="shared" si="138"/>
        <v>0</v>
      </c>
      <c r="BQ137" s="21">
        <f t="shared" si="132"/>
        <v>-0.19071568520076615</v>
      </c>
      <c r="BR137" s="21">
        <f t="shared" si="133"/>
        <v>4.4793217670606573</v>
      </c>
      <c r="BS137" s="61">
        <f t="shared" si="134"/>
        <v>0.58579534866860794</v>
      </c>
      <c r="BT137" s="21">
        <f t="shared" si="135"/>
        <v>0.16699605609875151</v>
      </c>
      <c r="BU137" s="21">
        <f>O138/4</f>
        <v>2.2499999999999999E-2</v>
      </c>
      <c r="BV137" s="21">
        <f t="shared" si="148"/>
        <v>2.2497469129615411E-2</v>
      </c>
      <c r="BW137" s="21">
        <f>LN(AW137/M138)</f>
        <v>-4.1205397804641075</v>
      </c>
      <c r="BX137" s="21">
        <f>LN(AW137/N138)</f>
        <v>8.0490037263741723</v>
      </c>
      <c r="BY137" s="21">
        <f>LN(AK137/M138)</f>
        <v>-3.0492837990016386</v>
      </c>
      <c r="CA137" s="21">
        <f t="shared" ref="CA137:CA148" si="156">100*(BK137-BK136)</f>
        <v>0.46208801339089334</v>
      </c>
      <c r="CB137" s="21">
        <f t="shared" si="149"/>
        <v>2.1482379249288641</v>
      </c>
      <c r="CC137" s="21">
        <f t="shared" si="149"/>
        <v>0.720129292809224</v>
      </c>
      <c r="CD137" s="21">
        <f t="shared" si="150"/>
        <v>0</v>
      </c>
      <c r="CE137" s="21">
        <f t="shared" si="151"/>
        <v>-0.41879929256985748</v>
      </c>
      <c r="CF137" s="21">
        <f t="shared" si="151"/>
        <v>-1.108707835262468</v>
      </c>
      <c r="CG137" s="61">
        <f t="shared" si="152"/>
        <v>0.58579534866860794</v>
      </c>
      <c r="CH137" s="61">
        <f t="shared" si="152"/>
        <v>0.16699605609875151</v>
      </c>
      <c r="CI137" s="21">
        <f t="shared" si="153"/>
        <v>2.2497469129615411E-2</v>
      </c>
      <c r="CM137" s="87">
        <f t="shared" si="136"/>
        <v>0.46208801339089334</v>
      </c>
      <c r="CN137" s="87">
        <f t="shared" si="136"/>
        <v>2.1482379249288641</v>
      </c>
      <c r="CO137" s="87">
        <f t="shared" si="136"/>
        <v>0.720129292809224</v>
      </c>
      <c r="CP137" s="87">
        <f t="shared" si="136"/>
        <v>0</v>
      </c>
      <c r="CQ137" s="87">
        <f t="shared" si="154"/>
        <v>-0.41879929256985748</v>
      </c>
      <c r="CR137" s="87">
        <f t="shared" si="154"/>
        <v>-1.108707835262468</v>
      </c>
      <c r="CS137" s="88">
        <f t="shared" si="137"/>
        <v>0.58579534866860794</v>
      </c>
      <c r="CT137" s="88">
        <f t="shared" si="137"/>
        <v>0.16699605609875151</v>
      </c>
      <c r="CU137" s="87">
        <f t="shared" si="137"/>
        <v>2.2497469129615411E-2</v>
      </c>
      <c r="CV137" s="87">
        <f t="shared" si="94"/>
        <v>2.5670372174987577</v>
      </c>
      <c r="CW137" s="21">
        <v>0.55000000000000004</v>
      </c>
      <c r="CX137" s="21">
        <v>1.60646666667</v>
      </c>
      <c r="CZ137" s="110">
        <f t="shared" si="95"/>
        <v>0.1032272453112022</v>
      </c>
      <c r="DA137" s="73">
        <f t="shared" si="96"/>
        <v>1.9790890665753607</v>
      </c>
      <c r="DB137" s="88">
        <f t="shared" si="97"/>
        <v>0.45500783998031319</v>
      </c>
      <c r="DC137" s="88">
        <f t="shared" si="98"/>
        <v>-7.4767470348707059</v>
      </c>
      <c r="DD137" s="88">
        <f t="shared" si="99"/>
        <v>0.10147396369336603</v>
      </c>
      <c r="DE137" s="88">
        <f t="shared" si="100"/>
        <v>-1.3240608140804659</v>
      </c>
      <c r="DF137" s="88">
        <f t="shared" si="101"/>
        <v>-7.9726299219647245E-2</v>
      </c>
      <c r="DG137" s="88">
        <f t="shared" si="102"/>
        <v>2.1747664473720146E-2</v>
      </c>
      <c r="DH137" s="88">
        <f t="shared" si="103"/>
        <v>-0.95404191257001314</v>
      </c>
      <c r="DI137" s="88">
        <f t="shared" si="104"/>
        <v>1.87761510288203</v>
      </c>
      <c r="DJ137" s="88">
        <f t="shared" si="105"/>
        <v>-3.1315789473684297E-2</v>
      </c>
      <c r="DK137" s="89">
        <v>2.6030488080106999</v>
      </c>
      <c r="DL137" s="87">
        <f t="shared" si="107"/>
        <v>0.71551893020917279</v>
      </c>
      <c r="DM137" s="88">
        <f t="shared" si="106"/>
        <v>-0.39322030074887215</v>
      </c>
      <c r="DN137" s="88">
        <f t="shared" si="108"/>
        <v>-13.426362178896269</v>
      </c>
      <c r="DO137" s="88"/>
      <c r="DP137" s="87"/>
      <c r="DQ137" s="21">
        <v>1560939</v>
      </c>
      <c r="DR137" s="21">
        <f>LN(DQ137/AI137/M138)</f>
        <v>1.6184862898236121</v>
      </c>
      <c r="DT137" s="75">
        <v>1750000000</v>
      </c>
      <c r="DV137" s="20">
        <f>LN(DT137/AI137/M138)</f>
        <v>8.6405697934858363</v>
      </c>
      <c r="DW137" s="44">
        <f t="shared" si="109"/>
        <v>-9.5465346747522162</v>
      </c>
      <c r="EA137" s="21">
        <v>4202437</v>
      </c>
      <c r="EB137" s="87">
        <f t="shared" si="110"/>
        <v>0.19071330067431608</v>
      </c>
      <c r="EF137" s="28">
        <v>22035364</v>
      </c>
      <c r="EG137" s="98">
        <v>23054.249</v>
      </c>
      <c r="EH137" s="74">
        <f t="shared" si="111"/>
        <v>23054249</v>
      </c>
      <c r="EI137" s="28">
        <v>-276064</v>
      </c>
      <c r="EJ137" s="68">
        <f t="shared" si="112"/>
        <v>-1.2528225084005874E-2</v>
      </c>
      <c r="EK137" s="21">
        <f t="shared" si="113"/>
        <v>0.71551893020917279</v>
      </c>
      <c r="EN137" s="100"/>
      <c r="EO137" s="87"/>
      <c r="EP137" s="99"/>
      <c r="EQ137" s="87"/>
      <c r="ER137" s="87"/>
      <c r="ES137" s="87"/>
      <c r="ET137" s="87"/>
      <c r="EU137" s="87"/>
      <c r="EV137" s="87"/>
      <c r="EW137" s="87"/>
      <c r="EX137" s="87"/>
      <c r="EY137" s="87"/>
      <c r="EZ137" s="101"/>
      <c r="FA137" s="87"/>
      <c r="FB137" s="87"/>
    </row>
    <row r="138" spans="1:158" x14ac:dyDescent="0.35">
      <c r="A138" s="22">
        <v>41730</v>
      </c>
      <c r="B138" s="21">
        <v>110.246</v>
      </c>
      <c r="C138" s="21">
        <v>17285.599999999999</v>
      </c>
      <c r="D138" s="40">
        <v>2861.6</v>
      </c>
      <c r="E138" s="21">
        <v>2717.5</v>
      </c>
      <c r="F138" s="21">
        <v>107.98099999999999</v>
      </c>
      <c r="G138" s="59">
        <v>1289.2</v>
      </c>
      <c r="H138" s="21">
        <v>1389.7</v>
      </c>
      <c r="I138" s="40">
        <v>7833.2</v>
      </c>
      <c r="J138" s="21">
        <v>7075.4</v>
      </c>
      <c r="K138" s="21">
        <v>2678.2</v>
      </c>
      <c r="L138" s="21">
        <v>2370</v>
      </c>
      <c r="M138" s="21">
        <v>247439</v>
      </c>
      <c r="N138" s="21">
        <f>M138/M$51</f>
        <v>1.2832242539906444</v>
      </c>
      <c r="O138" s="21">
        <v>0.09</v>
      </c>
      <c r="R138" s="40">
        <f>I139+K139</f>
        <v>10632.5</v>
      </c>
      <c r="S138" s="40">
        <f>D139+G139</f>
        <v>4248.3</v>
      </c>
      <c r="T138" s="40">
        <f t="shared" si="139"/>
        <v>14880.8</v>
      </c>
      <c r="U138" s="21">
        <f t="shared" si="140"/>
        <v>0.71451131659588196</v>
      </c>
      <c r="V138" s="21">
        <f t="shared" si="141"/>
        <v>0.28548868340411809</v>
      </c>
      <c r="W138" s="87">
        <f t="shared" si="155"/>
        <v>0.39955795908770281</v>
      </c>
      <c r="Y138" s="21">
        <f>K139/R138</f>
        <v>0.25311074535621914</v>
      </c>
      <c r="Z138" s="21">
        <f t="shared" si="122"/>
        <v>0.74688925464378086</v>
      </c>
      <c r="AA138" s="21">
        <f t="shared" si="123"/>
        <v>0.25395039141966635</v>
      </c>
      <c r="AB138" s="21">
        <f t="shared" si="123"/>
        <v>0.74604960858033365</v>
      </c>
      <c r="AD138" s="42">
        <f>100*(((L139)-(L138))/L138)</f>
        <v>0.569620253164557</v>
      </c>
      <c r="AE138" s="42">
        <f>100*((J139-J138)/J138)</f>
        <v>0.84659524549849552</v>
      </c>
      <c r="AG138" s="21">
        <f t="shared" si="142"/>
        <v>0.7762573377818327</v>
      </c>
      <c r="AH138" s="21">
        <f t="shared" si="124"/>
        <v>8472.2872766695418</v>
      </c>
      <c r="AI138" s="42">
        <f t="shared" si="125"/>
        <v>1.2549739701673146</v>
      </c>
      <c r="AJ138" s="43">
        <f t="shared" si="126"/>
        <v>0.3722366037131386</v>
      </c>
      <c r="AK138" s="43">
        <f t="shared" si="143"/>
        <v>11857.457089740334</v>
      </c>
      <c r="AN138" s="21">
        <f>D139/S138</f>
        <v>0.6919944448367582</v>
      </c>
      <c r="AO138" s="21">
        <f t="shared" si="144"/>
        <v>0.3080055551632418</v>
      </c>
      <c r="AP138" s="21">
        <f t="shared" si="127"/>
        <v>0.69070185766941505</v>
      </c>
      <c r="AQ138" s="21">
        <f t="shared" si="127"/>
        <v>0.309298142330585</v>
      </c>
      <c r="AS138" s="43">
        <f>100*(((E139)-(E138))/E138)</f>
        <v>2.1637534498620119</v>
      </c>
      <c r="AT138" s="43">
        <f>100*(((H139)-(H138))/H138)</f>
        <v>2.0939771173634529</v>
      </c>
      <c r="AV138" s="21">
        <f t="shared" si="145"/>
        <v>2.1421717598415668</v>
      </c>
      <c r="AW138" s="21">
        <f t="shared" si="128"/>
        <v>4103.4160269079384</v>
      </c>
      <c r="AX138" s="21">
        <f t="shared" si="129"/>
        <v>1.0353081364750716</v>
      </c>
      <c r="AY138" s="21">
        <f t="shared" si="130"/>
        <v>0.20223185814180894</v>
      </c>
      <c r="AZ138" s="21">
        <f t="shared" si="131"/>
        <v>0.82496383278534702</v>
      </c>
      <c r="BB138" s="21">
        <f>LN(B139/AI138)</f>
        <v>4.485114426815386</v>
      </c>
      <c r="BD138" s="21">
        <f>100*LN(F139/N139)</f>
        <v>443.59381515557789</v>
      </c>
      <c r="BE138" s="21">
        <f t="shared" si="146"/>
        <v>4.4359381515557788</v>
      </c>
      <c r="BF138" s="21">
        <f>(S138/AI138)/M139</f>
        <v>1.3648612479773222E-2</v>
      </c>
      <c r="BG138" s="21">
        <f>(C139/AI138)/M139</f>
        <v>5.644562109599785E-2</v>
      </c>
      <c r="BH138" s="40">
        <f t="shared" si="147"/>
        <v>4248.3</v>
      </c>
      <c r="BI138" s="40">
        <f>C139</f>
        <v>17569.400000000001</v>
      </c>
      <c r="BK138" s="21">
        <f>LN(AH138/M139)</f>
        <v>-3.3767209671206606</v>
      </c>
      <c r="BL138" s="57">
        <f>LN(AH138/N139)</f>
        <v>8.7928225397176192</v>
      </c>
      <c r="BM138" s="21">
        <f>LN((S138/AI138)/M139)</f>
        <v>-4.2941174123513264</v>
      </c>
      <c r="BN138" s="21">
        <f>LN((C139/AI138)/M139)</f>
        <v>-2.8744775627682149</v>
      </c>
      <c r="BO138" s="44">
        <f>LN((C139/AI138)/N139)</f>
        <v>9.295065944070064</v>
      </c>
      <c r="BP138" s="21">
        <f t="shared" si="138"/>
        <v>0.33587249630022598</v>
      </c>
      <c r="BQ138" s="21">
        <f t="shared" si="132"/>
        <v>-0.19241573265647943</v>
      </c>
      <c r="BR138" s="21">
        <f t="shared" si="133"/>
        <v>4.485114426815386</v>
      </c>
      <c r="BS138" s="61">
        <f t="shared" si="134"/>
        <v>0.3722366037131386</v>
      </c>
      <c r="BT138" s="21">
        <f t="shared" si="135"/>
        <v>0.20223185814180894</v>
      </c>
      <c r="BU138" s="21">
        <f>O139/4</f>
        <v>2.2499999999999999E-2</v>
      </c>
      <c r="BV138" s="21">
        <f t="shared" si="148"/>
        <v>2.2497469129615411E-2</v>
      </c>
      <c r="BW138" s="21">
        <f>LN(AW138/M139)</f>
        <v>-4.1017016796948473</v>
      </c>
      <c r="BX138" s="21">
        <f>LN(AW138/N139)</f>
        <v>8.0678418271434325</v>
      </c>
      <c r="BY138" s="21">
        <f>LN(AK138/M139)</f>
        <v>-3.0405645238657084</v>
      </c>
      <c r="BZ138" s="20"/>
      <c r="CA138" s="21">
        <f t="shared" si="156"/>
        <v>0.53752028055051859</v>
      </c>
      <c r="CB138" s="21">
        <f t="shared" si="149"/>
        <v>1.7138053313547452</v>
      </c>
      <c r="CC138" s="21">
        <f t="shared" si="149"/>
        <v>1.020520469632169</v>
      </c>
      <c r="CD138" s="21">
        <f t="shared" si="150"/>
        <v>0.33587249630022598</v>
      </c>
      <c r="CE138" s="21">
        <f t="shared" si="151"/>
        <v>-0.17000474557132828</v>
      </c>
      <c r="CF138" s="21">
        <f t="shared" si="151"/>
        <v>0.57926597547286462</v>
      </c>
      <c r="CG138" s="61">
        <f t="shared" si="152"/>
        <v>0.3722366037131386</v>
      </c>
      <c r="CH138" s="61">
        <f t="shared" si="152"/>
        <v>0.20223185814180894</v>
      </c>
      <c r="CI138" s="21">
        <f t="shared" si="153"/>
        <v>2.2497469129615411E-2</v>
      </c>
      <c r="CM138" s="87">
        <f t="shared" si="136"/>
        <v>0.53752028055051859</v>
      </c>
      <c r="CN138" s="87">
        <f t="shared" si="136"/>
        <v>1.7138053313547452</v>
      </c>
      <c r="CO138" s="87">
        <f t="shared" si="136"/>
        <v>1.020520469632169</v>
      </c>
      <c r="CP138" s="87">
        <f t="shared" si="136"/>
        <v>0.33587249630022598</v>
      </c>
      <c r="CQ138" s="87">
        <f t="shared" si="154"/>
        <v>-0.17000474557132828</v>
      </c>
      <c r="CR138" s="87">
        <f t="shared" si="154"/>
        <v>0.57926597547286462</v>
      </c>
      <c r="CS138" s="88">
        <f t="shared" si="137"/>
        <v>0.3722366037131386</v>
      </c>
      <c r="CT138" s="88">
        <f t="shared" si="137"/>
        <v>0.20223185814180894</v>
      </c>
      <c r="CU138" s="87">
        <f t="shared" si="137"/>
        <v>2.2497469129615411E-2</v>
      </c>
      <c r="CV138" s="87">
        <f t="shared" si="94"/>
        <v>1.883810076926018</v>
      </c>
      <c r="CW138" s="21">
        <v>0.56000000000000005</v>
      </c>
      <c r="CX138" s="21">
        <v>1.69123333333</v>
      </c>
      <c r="CZ138" s="110">
        <f t="shared" si="95"/>
        <v>0.17865951247082745</v>
      </c>
      <c r="DA138" s="73">
        <f t="shared" si="96"/>
        <v>1.5446564730012418</v>
      </c>
      <c r="DB138" s="88">
        <f t="shared" si="97"/>
        <v>0.75539901680325827</v>
      </c>
      <c r="DC138" s="88">
        <f t="shared" si="98"/>
        <v>-7.1408745385704799</v>
      </c>
      <c r="DD138" s="88">
        <f t="shared" si="99"/>
        <v>0.35026851069189524</v>
      </c>
      <c r="DE138" s="88">
        <f t="shared" si="100"/>
        <v>0.36391299665486676</v>
      </c>
      <c r="DF138" s="88">
        <f t="shared" si="101"/>
        <v>-0.29328504417511658</v>
      </c>
      <c r="DG138" s="88">
        <f t="shared" si="102"/>
        <v>5.6983466516777576E-2</v>
      </c>
      <c r="DH138" s="88">
        <f t="shared" si="103"/>
        <v>-0.95404191257001314</v>
      </c>
      <c r="DI138" s="88">
        <f t="shared" si="104"/>
        <v>1.1943879623092903</v>
      </c>
      <c r="DJ138" s="88">
        <f t="shared" si="105"/>
        <v>-2.1315789473684288E-2</v>
      </c>
      <c r="DK138" s="89">
        <v>3.6030488080106999</v>
      </c>
      <c r="DL138" s="87">
        <f t="shared" si="107"/>
        <v>8.4162131030830756E-2</v>
      </c>
      <c r="DM138" s="88">
        <f t="shared" si="106"/>
        <v>-0.30845363408887216</v>
      </c>
      <c r="DN138" s="88">
        <f t="shared" si="108"/>
        <v>-9.1670199400651597</v>
      </c>
      <c r="DO138" s="88"/>
      <c r="DP138" s="87"/>
      <c r="DQ138" s="21">
        <v>1582533</v>
      </c>
      <c r="DR138" s="21">
        <f>LN(DQ138/AI138/M139)</f>
        <v>1.6261456916151653</v>
      </c>
      <c r="DT138" s="75">
        <v>1670000000</v>
      </c>
      <c r="DV138" s="20">
        <f>LN(DT138/AI138/M139)</f>
        <v>8.5876978691266252</v>
      </c>
      <c r="DW138" s="44">
        <f t="shared" si="109"/>
        <v>-5.2871924359211064</v>
      </c>
      <c r="EA138" s="21">
        <v>4265678</v>
      </c>
      <c r="EB138" s="87">
        <f t="shared" si="110"/>
        <v>0.18490839407898221</v>
      </c>
      <c r="EF138" s="28">
        <v>23069142</v>
      </c>
      <c r="EG138" s="98">
        <v>22849.441999999999</v>
      </c>
      <c r="EH138" s="74">
        <f t="shared" si="111"/>
        <v>22849442</v>
      </c>
      <c r="EI138" s="28">
        <v>-434664</v>
      </c>
      <c r="EJ138" s="68">
        <f t="shared" si="112"/>
        <v>-1.8841793075789294E-2</v>
      </c>
      <c r="EK138" s="21">
        <f t="shared" si="113"/>
        <v>8.4162131030830756E-2</v>
      </c>
      <c r="EN138" s="100"/>
      <c r="EO138" s="87"/>
      <c r="EP138" s="99"/>
      <c r="EQ138" s="87"/>
      <c r="ER138" s="87"/>
      <c r="ES138" s="87"/>
      <c r="ET138" s="87"/>
      <c r="EU138" s="87"/>
      <c r="EV138" s="87"/>
      <c r="EW138" s="87"/>
      <c r="EX138" s="87"/>
      <c r="EY138" s="87"/>
      <c r="EZ138" s="101"/>
      <c r="FA138" s="87"/>
      <c r="FB138" s="87"/>
    </row>
    <row r="139" spans="1:158" x14ac:dyDescent="0.35">
      <c r="A139" s="22">
        <v>41821</v>
      </c>
      <c r="B139" s="21">
        <v>111.3</v>
      </c>
      <c r="C139" s="21">
        <v>17569.400000000001</v>
      </c>
      <c r="D139" s="40">
        <v>2939.8</v>
      </c>
      <c r="E139" s="21">
        <v>2776.3</v>
      </c>
      <c r="F139" s="21">
        <v>108.6</v>
      </c>
      <c r="G139" s="59">
        <v>1308.5</v>
      </c>
      <c r="H139" s="21">
        <v>1418.8</v>
      </c>
      <c r="I139" s="40">
        <v>7941.3</v>
      </c>
      <c r="J139" s="21">
        <v>7135.3</v>
      </c>
      <c r="K139" s="21">
        <v>2691.2</v>
      </c>
      <c r="L139" s="21">
        <v>2383.5</v>
      </c>
      <c r="M139" s="21">
        <v>248023</v>
      </c>
      <c r="N139" s="21">
        <f>M139/M$51</f>
        <v>1.2862528912076172</v>
      </c>
      <c r="O139" s="21">
        <v>0.09</v>
      </c>
      <c r="R139" s="40">
        <f>I140+K140</f>
        <v>10750.6</v>
      </c>
      <c r="S139" s="40">
        <f>D140+G140</f>
        <v>4295.6000000000004</v>
      </c>
      <c r="T139" s="40">
        <f t="shared" si="139"/>
        <v>15046.2</v>
      </c>
      <c r="U139" s="21">
        <f t="shared" si="140"/>
        <v>0.71450598822293998</v>
      </c>
      <c r="V139" s="21">
        <f t="shared" si="141"/>
        <v>0.28549401177706002</v>
      </c>
      <c r="W139" s="87">
        <f t="shared" si="155"/>
        <v>0.39956839618253864</v>
      </c>
      <c r="Y139" s="21">
        <f>K140/R139</f>
        <v>0.25011627258013508</v>
      </c>
      <c r="Z139" s="21">
        <f t="shared" si="122"/>
        <v>0.74988372741986487</v>
      </c>
      <c r="AA139" s="21">
        <f t="shared" si="123"/>
        <v>0.25161350896817714</v>
      </c>
      <c r="AB139" s="21">
        <f t="shared" si="123"/>
        <v>0.74838649103182286</v>
      </c>
      <c r="AD139" s="42">
        <f>100*(((L140)-(L139))/L139)</f>
        <v>0.87266624711559404</v>
      </c>
      <c r="AE139" s="42">
        <f>100*((J140-J139)/J139)</f>
        <v>1.0665283870334739</v>
      </c>
      <c r="AG139" s="21">
        <f t="shared" si="142"/>
        <v>1.0177500537526565</v>
      </c>
      <c r="AH139" s="21">
        <f t="shared" si="124"/>
        <v>8558.5139849819261</v>
      </c>
      <c r="AI139" s="42">
        <f t="shared" si="125"/>
        <v>1.256129278851988</v>
      </c>
      <c r="AJ139" s="43">
        <f t="shared" si="126"/>
        <v>9.2016030534847193E-2</v>
      </c>
      <c r="AK139" s="43">
        <f t="shared" si="143"/>
        <v>11978.225691666981</v>
      </c>
      <c r="AN139" s="21">
        <f>D140/S139</f>
        <v>0.69149827730701174</v>
      </c>
      <c r="AO139" s="21">
        <f t="shared" si="144"/>
        <v>0.30850172269298826</v>
      </c>
      <c r="AP139" s="21">
        <f t="shared" si="127"/>
        <v>0.69174636107188503</v>
      </c>
      <c r="AQ139" s="21">
        <f t="shared" si="127"/>
        <v>0.30825363892811503</v>
      </c>
      <c r="AS139" s="43">
        <f>100*(((E140)-(E139))/E139)</f>
        <v>0.64114108705830508</v>
      </c>
      <c r="AT139" s="43">
        <f>100*(((H140)-(H139))/H139)</f>
        <v>2.0651254581336311</v>
      </c>
      <c r="AV139" s="21">
        <f t="shared" si="145"/>
        <v>1.0800894512190375</v>
      </c>
      <c r="AW139" s="21">
        <f t="shared" si="128"/>
        <v>4147.7365905542028</v>
      </c>
      <c r="AX139" s="21">
        <f t="shared" si="129"/>
        <v>1.0356491802740155</v>
      </c>
      <c r="AY139" s="21">
        <f t="shared" si="130"/>
        <v>3.293586007482377E-2</v>
      </c>
      <c r="AZ139" s="21">
        <f t="shared" si="131"/>
        <v>0.82447658669378721</v>
      </c>
      <c r="BB139" s="21">
        <f>LN(B140/AI139)</f>
        <v>4.4933614631847618</v>
      </c>
      <c r="BD139" s="21">
        <f>100*LN(F140/N140)</f>
        <v>444.37092538655713</v>
      </c>
      <c r="BE139" s="21">
        <f t="shared" si="146"/>
        <v>4.4437092538655714</v>
      </c>
      <c r="BF139" s="21">
        <f>(S139/AI139)/M140</f>
        <v>1.3752726473355088E-2</v>
      </c>
      <c r="BG139" s="21">
        <f>(C140/AI139)/M140</f>
        <v>5.6643073682813308E-2</v>
      </c>
      <c r="BH139" s="40">
        <f t="shared" si="147"/>
        <v>4295.6000000000004</v>
      </c>
      <c r="BI139" s="40">
        <f>C140</f>
        <v>17692.2</v>
      </c>
      <c r="BK139" s="21">
        <f>LN(AH139/M140)</f>
        <v>-3.3691478615872423</v>
      </c>
      <c r="BL139" s="57">
        <f>LN(AH139/N140)</f>
        <v>8.8003956452510366</v>
      </c>
      <c r="BM139" s="21">
        <f>LN((S139/AI139)/M140)</f>
        <v>-4.2865181855549377</v>
      </c>
      <c r="BN139" s="21">
        <f>LN((C140/AI139)/M140)</f>
        <v>-2.8709855640702506</v>
      </c>
      <c r="BO139" s="44">
        <f>LN((C140/AI139)/N140)</f>
        <v>9.2985579427680296</v>
      </c>
      <c r="BP139" s="21">
        <f t="shared" si="138"/>
        <v>1.1129827272794728</v>
      </c>
      <c r="BQ139" s="21">
        <f t="shared" si="132"/>
        <v>-0.19300653436107973</v>
      </c>
      <c r="BR139" s="21">
        <f t="shared" si="133"/>
        <v>4.4933614631847618</v>
      </c>
      <c r="BS139" s="61">
        <f t="shared" si="134"/>
        <v>9.2016030534847193E-2</v>
      </c>
      <c r="BT139" s="21">
        <f t="shared" si="135"/>
        <v>3.293586007482377E-2</v>
      </c>
      <c r="BU139" s="21">
        <f>O140/4</f>
        <v>2.5000000000000001E-2</v>
      </c>
      <c r="BV139" s="21">
        <f t="shared" si="148"/>
        <v>2.499687552074404E-2</v>
      </c>
      <c r="BW139" s="21">
        <f>LN(AW139/M140)</f>
        <v>-4.0935116511938574</v>
      </c>
      <c r="BX139" s="21">
        <f>LN(AW139/N140)</f>
        <v>8.0760318556444215</v>
      </c>
      <c r="BY139" s="21">
        <f>LN(AK139/M140)</f>
        <v>-3.0329839609377238</v>
      </c>
      <c r="BZ139" s="20"/>
      <c r="CA139" s="21">
        <f t="shared" si="156"/>
        <v>0.75731055334182784</v>
      </c>
      <c r="CB139" s="21">
        <f t="shared" si="149"/>
        <v>0.75992267963886917</v>
      </c>
      <c r="CC139" s="21">
        <f t="shared" si="149"/>
        <v>0.34919986979642381</v>
      </c>
      <c r="CD139" s="21">
        <f t="shared" si="150"/>
        <v>1.1129827272794728</v>
      </c>
      <c r="CE139" s="21">
        <f t="shared" si="151"/>
        <v>-5.9080170460029668E-2</v>
      </c>
      <c r="CF139" s="21">
        <f t="shared" si="151"/>
        <v>0.82470363693758486</v>
      </c>
      <c r="CG139" s="61">
        <f t="shared" si="152"/>
        <v>9.2016030534847193E-2</v>
      </c>
      <c r="CH139" s="61">
        <f t="shared" si="152"/>
        <v>3.293586007482377E-2</v>
      </c>
      <c r="CI139" s="21">
        <f t="shared" si="153"/>
        <v>2.499687552074404E-2</v>
      </c>
      <c r="CM139" s="87">
        <f t="shared" si="136"/>
        <v>0.75731055334182784</v>
      </c>
      <c r="CN139" s="87">
        <f t="shared" si="136"/>
        <v>0.75992267963886917</v>
      </c>
      <c r="CO139" s="87">
        <f t="shared" si="136"/>
        <v>0.34919986979642381</v>
      </c>
      <c r="CP139" s="87">
        <f t="shared" si="136"/>
        <v>1.1129827272794728</v>
      </c>
      <c r="CQ139" s="87">
        <f t="shared" si="154"/>
        <v>-5.9080170460029668E-2</v>
      </c>
      <c r="CR139" s="87">
        <f t="shared" si="154"/>
        <v>0.82470363693758486</v>
      </c>
      <c r="CS139" s="88">
        <f t="shared" si="137"/>
        <v>9.2016030534847193E-2</v>
      </c>
      <c r="CT139" s="88">
        <f t="shared" si="137"/>
        <v>3.293586007482377E-2</v>
      </c>
      <c r="CU139" s="87">
        <f t="shared" si="137"/>
        <v>2.499687552074404E-2</v>
      </c>
      <c r="CV139" s="87">
        <f t="shared" si="94"/>
        <v>0.81900285009899321</v>
      </c>
      <c r="CW139" s="21">
        <v>0.61499999999999999</v>
      </c>
      <c r="CX139" s="21">
        <v>2.0287000000000002</v>
      </c>
      <c r="CZ139" s="110">
        <f t="shared" si="95"/>
        <v>0.3984497852621367</v>
      </c>
      <c r="DA139" s="73">
        <f t="shared" si="96"/>
        <v>0.59077382128536571</v>
      </c>
      <c r="DB139" s="88">
        <f t="shared" si="97"/>
        <v>8.4078416967513003E-2</v>
      </c>
      <c r="DC139" s="88">
        <f t="shared" si="98"/>
        <v>-6.3637643075912331</v>
      </c>
      <c r="DD139" s="88">
        <f t="shared" si="99"/>
        <v>0.46119308580319385</v>
      </c>
      <c r="DE139" s="88">
        <f t="shared" si="100"/>
        <v>0.609350658119587</v>
      </c>
      <c r="DF139" s="88">
        <f t="shared" si="101"/>
        <v>-0.57350561735340799</v>
      </c>
      <c r="DG139" s="88">
        <f t="shared" si="102"/>
        <v>-0.11231253155020759</v>
      </c>
      <c r="DH139" s="88">
        <f t="shared" si="103"/>
        <v>-0.95154250617888447</v>
      </c>
      <c r="DI139" s="88">
        <f t="shared" si="104"/>
        <v>0.12958073548226567</v>
      </c>
      <c r="DJ139" s="88">
        <f t="shared" si="105"/>
        <v>3.368421052631565E-2</v>
      </c>
      <c r="DK139" s="89">
        <v>4.6030488080107004</v>
      </c>
      <c r="DL139" s="87">
        <f t="shared" si="107"/>
        <v>0.40949907657643025</v>
      </c>
      <c r="DM139" s="88">
        <f t="shared" si="106"/>
        <v>2.9013032581127973E-2</v>
      </c>
      <c r="DN139" s="88">
        <f t="shared" si="108"/>
        <v>-0.12099015342158648</v>
      </c>
      <c r="DO139" s="88"/>
      <c r="DP139" s="87"/>
      <c r="DQ139" s="21">
        <v>1621640</v>
      </c>
      <c r="DR139" s="21">
        <f>LN(DQ139/AI139/M140)</f>
        <v>1.647083833272263</v>
      </c>
      <c r="DT139" s="75">
        <v>1740000000</v>
      </c>
      <c r="DV139" s="20">
        <f>LN(DT139/AI139/M140)</f>
        <v>8.6252862426338499</v>
      </c>
      <c r="DW139" s="44">
        <f t="shared" si="109"/>
        <v>3.7588373507224659</v>
      </c>
      <c r="EA139" s="21">
        <v>4316946</v>
      </c>
      <c r="EB139" s="87">
        <f t="shared" si="110"/>
        <v>0.18884880449599639</v>
      </c>
      <c r="EF139" s="28">
        <v>22859271</v>
      </c>
      <c r="EG139" s="98">
        <v>23700.547999999999</v>
      </c>
      <c r="EH139" s="74">
        <f t="shared" si="111"/>
        <v>23700548</v>
      </c>
      <c r="EI139" s="28">
        <v>-356340</v>
      </c>
      <c r="EJ139" s="68">
        <f t="shared" si="112"/>
        <v>-1.5588423620333299E-2</v>
      </c>
      <c r="EK139" s="21">
        <f t="shared" si="113"/>
        <v>0.40949907657643025</v>
      </c>
      <c r="EN139" s="100"/>
      <c r="EO139" s="87"/>
      <c r="EP139" s="99"/>
      <c r="EQ139" s="87"/>
      <c r="ER139" s="87"/>
      <c r="ES139" s="87"/>
      <c r="ET139" s="87"/>
      <c r="EU139" s="87"/>
      <c r="EV139" s="87"/>
      <c r="EW139" s="87"/>
      <c r="EX139" s="87"/>
      <c r="EY139" s="87"/>
      <c r="EZ139" s="101"/>
      <c r="FA139" s="87"/>
      <c r="FB139" s="87"/>
    </row>
    <row r="140" spans="1:158" x14ac:dyDescent="0.35">
      <c r="A140" s="22">
        <v>41913</v>
      </c>
      <c r="B140" s="21">
        <v>112.325</v>
      </c>
      <c r="C140" s="21">
        <v>17692.2</v>
      </c>
      <c r="D140" s="40">
        <v>2970.4</v>
      </c>
      <c r="E140" s="21">
        <v>2794.1</v>
      </c>
      <c r="F140" s="21">
        <v>109.727</v>
      </c>
      <c r="G140" s="59">
        <v>1325.2</v>
      </c>
      <c r="H140" s="21">
        <v>1448.1</v>
      </c>
      <c r="I140" s="40">
        <v>8061.7</v>
      </c>
      <c r="J140" s="21">
        <v>7211.4</v>
      </c>
      <c r="K140" s="21">
        <v>2688.9</v>
      </c>
      <c r="L140" s="21">
        <v>2404.3000000000002</v>
      </c>
      <c r="M140" s="21">
        <v>248657</v>
      </c>
      <c r="N140" s="21">
        <f>M140/M$51</f>
        <v>1.2895408295561801</v>
      </c>
      <c r="O140" s="21">
        <v>0.1</v>
      </c>
      <c r="R140" s="40">
        <f>I141+K141</f>
        <v>10767.8</v>
      </c>
      <c r="S140" s="40">
        <f>D141+G141</f>
        <v>4375.6000000000004</v>
      </c>
      <c r="T140" s="40">
        <f t="shared" si="139"/>
        <v>15143.4</v>
      </c>
      <c r="U140" s="21">
        <f t="shared" si="140"/>
        <v>0.71105564140153465</v>
      </c>
      <c r="V140" s="21">
        <f t="shared" si="141"/>
        <v>0.28894435859846535</v>
      </c>
      <c r="W140" s="87">
        <f t="shared" si="155"/>
        <v>0.40635970207470429</v>
      </c>
      <c r="Y140" s="21">
        <f>K141/R140</f>
        <v>0.24383810992031799</v>
      </c>
      <c r="Z140" s="21">
        <f t="shared" si="122"/>
        <v>0.75616189007968204</v>
      </c>
      <c r="AA140" s="21">
        <f t="shared" si="123"/>
        <v>0.24697719125022655</v>
      </c>
      <c r="AB140" s="21">
        <f t="shared" si="123"/>
        <v>0.75302280874977345</v>
      </c>
      <c r="AD140" s="42">
        <f>100*(((L141)-(L140))/L140)</f>
        <v>0.47830969512955951</v>
      </c>
      <c r="AE140" s="42">
        <f>100*((J141-J140)/J140)</f>
        <v>0.56854424938292147</v>
      </c>
      <c r="AG140" s="21">
        <f t="shared" si="142"/>
        <v>0.54625837261971</v>
      </c>
      <c r="AH140" s="21">
        <f t="shared" si="124"/>
        <v>8605.2655841967171</v>
      </c>
      <c r="AI140" s="42">
        <f t="shared" si="125"/>
        <v>1.2513036227231271</v>
      </c>
      <c r="AJ140" s="43">
        <f t="shared" si="126"/>
        <v>-0.38490857192533534</v>
      </c>
      <c r="AK140" s="43">
        <f t="shared" si="143"/>
        <v>12102.098743264602</v>
      </c>
      <c r="AN140" s="21">
        <f>D141/S140</f>
        <v>0.6958131456257427</v>
      </c>
      <c r="AO140" s="21">
        <f t="shared" si="144"/>
        <v>0.3041868543742573</v>
      </c>
      <c r="AP140" s="21">
        <f t="shared" si="127"/>
        <v>0.69365571146637728</v>
      </c>
      <c r="AQ140" s="21">
        <f t="shared" si="127"/>
        <v>0.30634428853362278</v>
      </c>
      <c r="AS140" s="43">
        <f>100*(((E141)-(E140))/E140)</f>
        <v>2.387172971618778</v>
      </c>
      <c r="AT140" s="43">
        <f>100*(((H141)-(H140))/H140)</f>
        <v>1.0220288654098602</v>
      </c>
      <c r="AV140" s="21">
        <f t="shared" si="145"/>
        <v>1.9689688716563389</v>
      </c>
      <c r="AW140" s="21">
        <f t="shared" si="128"/>
        <v>4229.4042329005151</v>
      </c>
      <c r="AX140" s="21">
        <f t="shared" si="129"/>
        <v>1.0345665155300667</v>
      </c>
      <c r="AY140" s="21">
        <f t="shared" si="130"/>
        <v>-0.10459439997928532</v>
      </c>
      <c r="AZ140" s="21">
        <f t="shared" si="131"/>
        <v>0.82679095364449584</v>
      </c>
      <c r="BB140" s="21">
        <f>LN(B141/AI140)</f>
        <v>4.5019710669847077</v>
      </c>
      <c r="BD140" s="21">
        <f>100*LN(F141/N141)</f>
        <v>444.2416165113757</v>
      </c>
      <c r="BE140" s="21">
        <f t="shared" si="146"/>
        <v>4.442416165113757</v>
      </c>
      <c r="BF140" s="21">
        <f>(S140/AI140)/M141</f>
        <v>1.4002847791624657E-2</v>
      </c>
      <c r="BG140" s="21">
        <f>(C141/AI140)/M141</f>
        <v>5.6911290791465445E-2</v>
      </c>
      <c r="BH140" s="40">
        <f t="shared" si="147"/>
        <v>4375.6000000000004</v>
      </c>
      <c r="BI140" s="40">
        <f>C141</f>
        <v>17783.599999999999</v>
      </c>
      <c r="BK140" s="21">
        <f>LN(AH140/M141)</f>
        <v>-3.3679780104500425</v>
      </c>
      <c r="BL140" s="57">
        <f>LN(AH140/N141)</f>
        <v>8.8015654963882373</v>
      </c>
      <c r="BM140" s="21">
        <f>LN((S140/AI140)/M141)</f>
        <v>-4.2684945563651615</v>
      </c>
      <c r="BN140" s="21">
        <f>LN((C141/AI140)/M141)</f>
        <v>-2.8662615253474724</v>
      </c>
      <c r="BO140" s="44">
        <f>LN((C141/AI140)/N141)</f>
        <v>9.303281981490807</v>
      </c>
      <c r="BP140" s="21">
        <f t="shared" si="138"/>
        <v>0.98367385209803615</v>
      </c>
      <c r="BQ140" s="21">
        <f t="shared" si="132"/>
        <v>-0.19020339264161923</v>
      </c>
      <c r="BR140" s="21">
        <f t="shared" si="133"/>
        <v>4.5019710669847077</v>
      </c>
      <c r="BS140" s="61">
        <f t="shared" si="134"/>
        <v>-0.38490857192533534</v>
      </c>
      <c r="BT140" s="21">
        <f t="shared" si="135"/>
        <v>-0.10459439997928532</v>
      </c>
      <c r="BU140" s="21">
        <f>O141/4</f>
        <v>2.75E-2</v>
      </c>
      <c r="BV140" s="21">
        <f t="shared" si="148"/>
        <v>2.7496219443088742E-2</v>
      </c>
      <c r="BW140" s="21">
        <f>LN(AW140/M141)</f>
        <v>-4.0782911637235424</v>
      </c>
      <c r="BX140" s="21">
        <f>LN(AW140/N141)</f>
        <v>8.0912523431147374</v>
      </c>
      <c r="BY140" s="21">
        <f>LN(AK140/M141)</f>
        <v>-3.0269734161578654</v>
      </c>
      <c r="CA140" s="21">
        <f t="shared" si="156"/>
        <v>0.11698511371998066</v>
      </c>
      <c r="CB140" s="21">
        <f t="shared" si="149"/>
        <v>1.802362918977618</v>
      </c>
      <c r="CC140" s="21">
        <f t="shared" si="149"/>
        <v>0.47240387227782676</v>
      </c>
      <c r="CD140" s="21">
        <f t="shared" si="150"/>
        <v>0.98367385209803615</v>
      </c>
      <c r="CE140" s="21">
        <f t="shared" si="151"/>
        <v>0.28031417194605002</v>
      </c>
      <c r="CF140" s="21">
        <f t="shared" si="151"/>
        <v>0.86096037999459085</v>
      </c>
      <c r="CG140" s="61">
        <f t="shared" si="152"/>
        <v>-0.38490857192533534</v>
      </c>
      <c r="CH140" s="61">
        <f t="shared" si="152"/>
        <v>-0.10459439997928532</v>
      </c>
      <c r="CI140" s="21">
        <f t="shared" si="153"/>
        <v>2.7496219443088742E-2</v>
      </c>
      <c r="CM140" s="87">
        <f t="shared" si="136"/>
        <v>0.11698511371998066</v>
      </c>
      <c r="CN140" s="87">
        <f t="shared" si="136"/>
        <v>1.802362918977618</v>
      </c>
      <c r="CO140" s="87">
        <f t="shared" si="136"/>
        <v>0.47240387227782676</v>
      </c>
      <c r="CP140" s="87">
        <f t="shared" si="136"/>
        <v>0.98367385209803615</v>
      </c>
      <c r="CQ140" s="87">
        <f t="shared" si="154"/>
        <v>0.28031417194605002</v>
      </c>
      <c r="CR140" s="87">
        <f t="shared" si="154"/>
        <v>0.86096037999459085</v>
      </c>
      <c r="CS140" s="88">
        <f t="shared" si="137"/>
        <v>-0.38490857192533534</v>
      </c>
      <c r="CT140" s="88">
        <f t="shared" si="137"/>
        <v>-0.10459439997928532</v>
      </c>
      <c r="CU140" s="87">
        <f t="shared" si="137"/>
        <v>2.7496219443088742E-2</v>
      </c>
      <c r="CV140" s="87">
        <f t="shared" si="94"/>
        <v>1.5220487470315014</v>
      </c>
      <c r="CW140" s="21">
        <v>0.63249999999999995</v>
      </c>
      <c r="CX140" s="21">
        <v>2.0822666666699998</v>
      </c>
      <c r="CZ140" s="110">
        <f t="shared" si="95"/>
        <v>-0.24187565435971048</v>
      </c>
      <c r="DA140" s="73">
        <f t="shared" si="96"/>
        <v>1.6332140606241146</v>
      </c>
      <c r="DB140" s="88">
        <f t="shared" si="97"/>
        <v>0.20728241944891596</v>
      </c>
      <c r="DC140" s="88">
        <f t="shared" si="98"/>
        <v>-6.4930731827726698</v>
      </c>
      <c r="DD140" s="88">
        <f t="shared" si="99"/>
        <v>0.80058742820927353</v>
      </c>
      <c r="DE140" s="88">
        <f t="shared" si="100"/>
        <v>0.64560740117659299</v>
      </c>
      <c r="DF140" s="88">
        <f t="shared" si="101"/>
        <v>-1.0504302198135904</v>
      </c>
      <c r="DG140" s="88">
        <f t="shared" si="102"/>
        <v>-0.24984279160431669</v>
      </c>
      <c r="DH140" s="88">
        <f t="shared" si="103"/>
        <v>-0.94904316225653973</v>
      </c>
      <c r="DI140" s="88">
        <f t="shared" si="104"/>
        <v>0.83262663241477386</v>
      </c>
      <c r="DJ140" s="88">
        <f t="shared" si="105"/>
        <v>5.118421052631561E-2</v>
      </c>
      <c r="DK140" s="89">
        <v>5.6030488080107004</v>
      </c>
      <c r="DL140" s="87">
        <f t="shared" si="107"/>
        <v>-0.45117095394168161</v>
      </c>
      <c r="DM140" s="88">
        <f t="shared" si="106"/>
        <v>8.2579699251127625E-2</v>
      </c>
      <c r="DN140" s="88">
        <f t="shared" si="108"/>
        <v>-2.2132622753938582</v>
      </c>
      <c r="DO140" s="88"/>
      <c r="DP140" s="87"/>
      <c r="DQ140" s="21">
        <v>1661942</v>
      </c>
      <c r="DR140" s="21">
        <f>LN(DQ140/AI140/M141)</f>
        <v>1.6712038674641954</v>
      </c>
      <c r="DT140" s="75">
        <v>1770000000</v>
      </c>
      <c r="DV140" s="20">
        <f>LN(DT140/AI140/M141)</f>
        <v>8.6419518949213519</v>
      </c>
      <c r="DW140" s="44">
        <f t="shared" si="109"/>
        <v>1.6665652287501942</v>
      </c>
      <c r="EA140" s="21">
        <v>4415436</v>
      </c>
      <c r="EB140" s="87">
        <f t="shared" si="110"/>
        <v>0.18615223177226828</v>
      </c>
      <c r="EF140" s="28">
        <v>23719490</v>
      </c>
      <c r="EG140" s="98">
        <v>23954.275000000001</v>
      </c>
      <c r="EH140" s="74">
        <f t="shared" si="111"/>
        <v>23954275</v>
      </c>
      <c r="EI140" s="28">
        <v>-573896</v>
      </c>
      <c r="EJ140" s="68">
        <f t="shared" si="112"/>
        <v>-2.4195123925514418E-2</v>
      </c>
      <c r="EK140" s="21">
        <f t="shared" si="113"/>
        <v>-0.45117095394168161</v>
      </c>
      <c r="EN140" s="100"/>
      <c r="EO140" s="87"/>
      <c r="EP140" s="99"/>
      <c r="EQ140" s="87"/>
      <c r="ER140" s="87"/>
      <c r="ES140" s="87"/>
      <c r="ET140" s="87"/>
      <c r="EU140" s="87"/>
      <c r="EV140" s="87"/>
      <c r="EW140" s="87"/>
      <c r="EX140" s="87"/>
      <c r="EY140" s="87"/>
      <c r="EZ140" s="101"/>
      <c r="FA140" s="87"/>
      <c r="FB140" s="87"/>
    </row>
    <row r="141" spans="1:158" x14ac:dyDescent="0.35">
      <c r="A141" s="22">
        <v>42005</v>
      </c>
      <c r="B141" s="21">
        <v>112.861</v>
      </c>
      <c r="C141" s="21">
        <v>17783.599999999999</v>
      </c>
      <c r="D141" s="40">
        <v>3044.6</v>
      </c>
      <c r="E141" s="21">
        <v>2860.8</v>
      </c>
      <c r="F141" s="21">
        <v>110.05500000000001</v>
      </c>
      <c r="G141" s="59">
        <v>1331</v>
      </c>
      <c r="H141" s="21">
        <v>1462.9</v>
      </c>
      <c r="I141" s="40">
        <v>8142.2</v>
      </c>
      <c r="J141" s="21">
        <v>7252.4</v>
      </c>
      <c r="K141" s="21">
        <v>2625.6</v>
      </c>
      <c r="L141" s="21">
        <v>2415.8000000000002</v>
      </c>
      <c r="M141" s="21">
        <v>249723</v>
      </c>
      <c r="N141" s="21">
        <f>M141/M$51</f>
        <v>1.2950691296816819</v>
      </c>
      <c r="O141" s="21">
        <v>0.11</v>
      </c>
      <c r="R141" s="40">
        <f>I142+K142</f>
        <v>10886.9</v>
      </c>
      <c r="S141" s="40">
        <f>D142+G142</f>
        <v>4403.2</v>
      </c>
      <c r="T141" s="40">
        <f t="shared" si="139"/>
        <v>15290.099999999999</v>
      </c>
      <c r="U141" s="21">
        <f t="shared" si="140"/>
        <v>0.7120228121464216</v>
      </c>
      <c r="V141" s="21">
        <f t="shared" si="141"/>
        <v>0.28797718785357845</v>
      </c>
      <c r="W141" s="87">
        <f t="shared" si="155"/>
        <v>0.40444938412220188</v>
      </c>
      <c r="Y141" s="21">
        <f>K142/R141</f>
        <v>0.24409152283937577</v>
      </c>
      <c r="Z141" s="21">
        <f t="shared" si="122"/>
        <v>0.75590847716062426</v>
      </c>
      <c r="AA141" s="21">
        <f t="shared" si="123"/>
        <v>0.24396481637984688</v>
      </c>
      <c r="AB141" s="21">
        <f t="shared" si="123"/>
        <v>0.7560351836201531</v>
      </c>
      <c r="AD141" s="42">
        <f>100*(((L142)-(L141))/L141)</f>
        <v>0.66230648232469569</v>
      </c>
      <c r="AE141" s="42">
        <f>100*((J142-J141)/J141)</f>
        <v>0.54326843527660562</v>
      </c>
      <c r="AG141" s="21">
        <f t="shared" si="142"/>
        <v>0.57230953056690848</v>
      </c>
      <c r="AH141" s="21">
        <f t="shared" si="124"/>
        <v>8654.5143392656682</v>
      </c>
      <c r="AI141" s="42">
        <f t="shared" si="125"/>
        <v>1.2579446486795871</v>
      </c>
      <c r="AJ141" s="43">
        <f t="shared" si="126"/>
        <v>0.52932517982478</v>
      </c>
      <c r="AK141" s="43">
        <f t="shared" si="143"/>
        <v>12154.827333658432</v>
      </c>
      <c r="AN141" s="21">
        <f>D142/S141</f>
        <v>0.69265534156976749</v>
      </c>
      <c r="AO141" s="21">
        <f t="shared" si="144"/>
        <v>0.30734465843023251</v>
      </c>
      <c r="AP141" s="21">
        <f t="shared" si="127"/>
        <v>0.6942342435977551</v>
      </c>
      <c r="AQ141" s="21">
        <f t="shared" si="127"/>
        <v>0.3057657564022449</v>
      </c>
      <c r="AS141" s="43">
        <f>100*(((E142)-(E141))/E141)</f>
        <v>0.24119127516777247</v>
      </c>
      <c r="AT141" s="43">
        <f>100*(((H142)-(H141))/H141)</f>
        <v>1.8388133160161229</v>
      </c>
      <c r="AV141" s="21">
        <f t="shared" si="145"/>
        <v>0.72968938693266649</v>
      </c>
      <c r="AW141" s="21">
        <f t="shared" si="128"/>
        <v>4260.2657467184717</v>
      </c>
      <c r="AX141" s="21">
        <f t="shared" si="129"/>
        <v>1.0335505486697925</v>
      </c>
      <c r="AY141" s="21">
        <f t="shared" si="130"/>
        <v>-9.8250428816479968E-2</v>
      </c>
      <c r="AZ141" s="21">
        <f t="shared" si="131"/>
        <v>0.82161846290666929</v>
      </c>
      <c r="BB141" s="21">
        <f>LN(B142/AI141)</f>
        <v>4.507990412151119</v>
      </c>
      <c r="BD141" s="21">
        <f>100*LN(F142/N142)</f>
        <v>444.5247253865374</v>
      </c>
      <c r="BE141" s="21">
        <f t="shared" si="146"/>
        <v>4.4452472538653742</v>
      </c>
      <c r="BF141" s="21">
        <f>(S141/AI141)/M142</f>
        <v>1.3986370479380998E-2</v>
      </c>
      <c r="BG141" s="21">
        <f>(C142/AI141)/M142</f>
        <v>5.7169988144768119E-2</v>
      </c>
      <c r="BH141" s="40">
        <f t="shared" si="147"/>
        <v>4403.2</v>
      </c>
      <c r="BI141" s="40">
        <f>C142</f>
        <v>17998.3</v>
      </c>
      <c r="BK141" s="21">
        <f>LN(AH141/M142)</f>
        <v>-3.3644432784758731</v>
      </c>
      <c r="BL141" s="57">
        <f>LN(AH141/N142)</f>
        <v>8.8051002283624058</v>
      </c>
      <c r="BM141" s="21">
        <f>LN((S141/AI141)/M142)</f>
        <v>-4.2696719607490667</v>
      </c>
      <c r="BN141" s="21">
        <f>LN((C142/AI141)/M142)</f>
        <v>-2.8617262010743367</v>
      </c>
      <c r="BO141" s="44">
        <f>LN((C142/AI141)/N142)</f>
        <v>9.3078173057639422</v>
      </c>
      <c r="BP141" s="21">
        <f t="shared" si="138"/>
        <v>1.2667827272597378</v>
      </c>
      <c r="BQ141" s="21">
        <f t="shared" si="132"/>
        <v>-0.19647914872803179</v>
      </c>
      <c r="BR141" s="21">
        <f t="shared" si="133"/>
        <v>4.507990412151119</v>
      </c>
      <c r="BS141" s="61">
        <f t="shared" si="134"/>
        <v>0.52932517982478</v>
      </c>
      <c r="BT141" s="21">
        <f t="shared" si="135"/>
        <v>-9.8250428816479968E-2</v>
      </c>
      <c r="BU141" s="21">
        <f>O142/4</f>
        <v>0.03</v>
      </c>
      <c r="BV141" s="21">
        <f t="shared" si="148"/>
        <v>2.9995500899794244E-2</v>
      </c>
      <c r="BW141" s="21">
        <f>LN(AW141/M142)</f>
        <v>-4.073192812021035</v>
      </c>
      <c r="BX141" s="21">
        <f>LN(AW141/N142)</f>
        <v>8.0963506948172448</v>
      </c>
      <c r="BY141" s="21">
        <f>LN(AK141/M142)</f>
        <v>-3.0247979499239483</v>
      </c>
      <c r="CA141" s="21">
        <f t="shared" si="156"/>
        <v>0.3534731974169425</v>
      </c>
      <c r="CB141" s="21">
        <f t="shared" si="149"/>
        <v>-0.11774043839052339</v>
      </c>
      <c r="CC141" s="21">
        <f t="shared" si="149"/>
        <v>0.45353242731356325</v>
      </c>
      <c r="CD141" s="21">
        <f t="shared" si="150"/>
        <v>1.2667827272597378</v>
      </c>
      <c r="CE141" s="21">
        <f t="shared" si="151"/>
        <v>-0.6275756086412565</v>
      </c>
      <c r="CF141" s="21">
        <f t="shared" si="151"/>
        <v>0.60193451664112274</v>
      </c>
      <c r="CG141" s="61">
        <f t="shared" si="152"/>
        <v>0.52932517982478</v>
      </c>
      <c r="CH141" s="61">
        <f t="shared" si="152"/>
        <v>-9.8250428816479968E-2</v>
      </c>
      <c r="CI141" s="21">
        <f t="shared" si="153"/>
        <v>2.9995500899794244E-2</v>
      </c>
      <c r="CM141" s="87">
        <f t="shared" ref="CM141:CP148" si="157">CA141</f>
        <v>0.3534731974169425</v>
      </c>
      <c r="CN141" s="87">
        <f t="shared" si="157"/>
        <v>-0.11774043839052339</v>
      </c>
      <c r="CO141" s="87">
        <f t="shared" si="157"/>
        <v>0.45353242731356325</v>
      </c>
      <c r="CP141" s="87">
        <f t="shared" si="157"/>
        <v>1.2667827272597378</v>
      </c>
      <c r="CQ141" s="87">
        <f t="shared" si="154"/>
        <v>-0.6275756086412565</v>
      </c>
      <c r="CR141" s="87">
        <f t="shared" si="154"/>
        <v>0.60193451664112274</v>
      </c>
      <c r="CS141" s="88">
        <f t="shared" ref="CS141:CU148" si="158">CG141</f>
        <v>0.52932517982478</v>
      </c>
      <c r="CT141" s="88">
        <f t="shared" si="158"/>
        <v>-9.8250428816479968E-2</v>
      </c>
      <c r="CU141" s="87">
        <f t="shared" si="158"/>
        <v>2.9995500899794244E-2</v>
      </c>
      <c r="CV141" s="87">
        <f t="shared" si="94"/>
        <v>0.50983517025073866</v>
      </c>
      <c r="CW141" s="21">
        <v>0.66749999999999998</v>
      </c>
      <c r="CX141" s="21">
        <v>2.0813000000000001</v>
      </c>
      <c r="CZ141" s="110">
        <f t="shared" si="95"/>
        <v>-5.3875706627486419E-3</v>
      </c>
      <c r="DA141" s="73">
        <f t="shared" si="96"/>
        <v>-0.28688929674402686</v>
      </c>
      <c r="DB141" s="88">
        <f t="shared" si="97"/>
        <v>0.18841097448465244</v>
      </c>
      <c r="DC141" s="88">
        <f t="shared" si="98"/>
        <v>-6.2099643076109681</v>
      </c>
      <c r="DD141" s="88">
        <f t="shared" si="99"/>
        <v>-0.10730235237803298</v>
      </c>
      <c r="DE141" s="88">
        <f t="shared" si="100"/>
        <v>0.38658153782312488</v>
      </c>
      <c r="DF141" s="88">
        <f t="shared" si="101"/>
        <v>-0.13619646806347518</v>
      </c>
      <c r="DG141" s="88">
        <f t="shared" si="102"/>
        <v>-0.24349882044151133</v>
      </c>
      <c r="DH141" s="88">
        <f t="shared" si="103"/>
        <v>-0.94654388079983431</v>
      </c>
      <c r="DI141" s="88">
        <f t="shared" si="104"/>
        <v>-0.17958694436598888</v>
      </c>
      <c r="DJ141" s="88">
        <f t="shared" si="105"/>
        <v>8.6184210526315641E-2</v>
      </c>
      <c r="DK141" s="89">
        <v>6.6030488080107004</v>
      </c>
      <c r="DL141" s="87">
        <f t="shared" si="107"/>
        <v>-9.0245845176566836E-3</v>
      </c>
      <c r="DM141" s="88">
        <f t="shared" si="106"/>
        <v>8.1613032581127953E-2</v>
      </c>
      <c r="DN141" s="88">
        <f t="shared" si="108"/>
        <v>-8.0749751549849336</v>
      </c>
      <c r="DO141" s="88"/>
      <c r="DP141" s="87"/>
      <c r="DQ141" s="21">
        <v>1654779</v>
      </c>
      <c r="DR141" s="21">
        <f>LN(DQ141/AI141/M142)</f>
        <v>1.6594192340855038</v>
      </c>
      <c r="DT141" s="75">
        <v>1710000000</v>
      </c>
      <c r="DV141" s="20">
        <f>LN(DT141/AI141/M142)</f>
        <v>8.600000418412943</v>
      </c>
      <c r="DW141" s="44">
        <f t="shared" si="109"/>
        <v>-4.1951476508408803</v>
      </c>
      <c r="EA141" s="21">
        <v>4542248</v>
      </c>
      <c r="EB141" s="87">
        <f t="shared" si="110"/>
        <v>0.18955744883793271</v>
      </c>
      <c r="EF141" s="28">
        <v>23962382</v>
      </c>
      <c r="EG141" s="98">
        <v>23605.795999999998</v>
      </c>
      <c r="EH141" s="74">
        <f t="shared" si="111"/>
        <v>23605796</v>
      </c>
      <c r="EI141" s="28">
        <v>-473824</v>
      </c>
      <c r="EJ141" s="68">
        <f t="shared" si="112"/>
        <v>-1.9773660231274168E-2</v>
      </c>
      <c r="EK141" s="21">
        <f t="shared" si="113"/>
        <v>-9.0245845176566836E-3</v>
      </c>
      <c r="EN141" s="100"/>
      <c r="EO141" s="87"/>
      <c r="EP141" s="99"/>
      <c r="EQ141" s="87"/>
      <c r="ER141" s="87"/>
      <c r="ES141" s="87"/>
      <c r="ET141" s="87"/>
      <c r="EU141" s="87"/>
      <c r="EV141" s="87"/>
      <c r="EW141" s="87"/>
      <c r="EX141" s="87"/>
      <c r="EY141" s="87"/>
      <c r="EZ141" s="101"/>
      <c r="FA141" s="87"/>
      <c r="FB141" s="87"/>
    </row>
    <row r="142" spans="1:158" x14ac:dyDescent="0.35">
      <c r="A142" s="22">
        <v>42095</v>
      </c>
      <c r="B142" s="21">
        <v>114.145</v>
      </c>
      <c r="C142" s="21">
        <v>17998.3</v>
      </c>
      <c r="D142" s="40">
        <v>3049.9</v>
      </c>
      <c r="E142" s="21">
        <v>2867.7</v>
      </c>
      <c r="F142" s="21">
        <v>110.607</v>
      </c>
      <c r="G142" s="59">
        <v>1353.3</v>
      </c>
      <c r="H142" s="21">
        <v>1489.8</v>
      </c>
      <c r="I142" s="40">
        <v>8229.5</v>
      </c>
      <c r="J142" s="21">
        <v>7291.8</v>
      </c>
      <c r="K142" s="21">
        <v>2657.4</v>
      </c>
      <c r="L142" s="21">
        <v>2431.8000000000002</v>
      </c>
      <c r="M142" s="21">
        <v>250266</v>
      </c>
      <c r="N142" s="21">
        <f>M142/M$51</f>
        <v>1.2978851399707507</v>
      </c>
      <c r="O142" s="21">
        <v>0.12</v>
      </c>
      <c r="R142" s="40">
        <f>I143+K143</f>
        <v>10992.3</v>
      </c>
      <c r="S142" s="40">
        <f>D143+G143</f>
        <v>4436.8</v>
      </c>
      <c r="T142" s="40">
        <f t="shared" si="139"/>
        <v>15429.099999999999</v>
      </c>
      <c r="U142" s="21">
        <f t="shared" si="140"/>
        <v>0.71243948123999457</v>
      </c>
      <c r="V142" s="21">
        <f t="shared" si="141"/>
        <v>0.28756051876000549</v>
      </c>
      <c r="W142" s="87">
        <f t="shared" si="155"/>
        <v>0.40362799414135353</v>
      </c>
      <c r="Y142" s="21">
        <f>K143/R142</f>
        <v>0.24366147212139408</v>
      </c>
      <c r="Z142" s="21">
        <f t="shared" si="122"/>
        <v>0.75633852787860589</v>
      </c>
      <c r="AA142" s="21">
        <f t="shared" si="123"/>
        <v>0.24387649748038492</v>
      </c>
      <c r="AB142" s="21">
        <f t="shared" si="123"/>
        <v>0.75612350251961513</v>
      </c>
      <c r="AD142" s="42">
        <f>100*(((L143)-(L142))/L142)</f>
        <v>0.80187515420676037</v>
      </c>
      <c r="AE142" s="42">
        <f>100*((J143-J142)/J142)</f>
        <v>0.48547683699497562</v>
      </c>
      <c r="AG142" s="21">
        <f t="shared" si="142"/>
        <v>0.56263895040527356</v>
      </c>
      <c r="AH142" s="21">
        <f t="shared" si="124"/>
        <v>8703.2080079067855</v>
      </c>
      <c r="AI142" s="42">
        <f t="shared" si="125"/>
        <v>1.2630170380868289</v>
      </c>
      <c r="AJ142" s="43">
        <f t="shared" si="126"/>
        <v>0.40241755985836736</v>
      </c>
      <c r="AK142" s="43">
        <f t="shared" si="143"/>
        <v>12216.066398733166</v>
      </c>
      <c r="AN142" s="21">
        <f>D143/S142</f>
        <v>0.69241345113595376</v>
      </c>
      <c r="AO142" s="21">
        <f t="shared" si="144"/>
        <v>0.30758654886404624</v>
      </c>
      <c r="AP142" s="21">
        <f t="shared" si="127"/>
        <v>0.69253439635286063</v>
      </c>
      <c r="AQ142" s="21">
        <f t="shared" si="127"/>
        <v>0.30746560364713937</v>
      </c>
      <c r="AS142" s="43">
        <f>100*(((E143)-(E142))/E142)</f>
        <v>0.50563169090211668</v>
      </c>
      <c r="AT142" s="43">
        <f>100*(((H143)-(H142))/H142)</f>
        <v>1.5169821452544059</v>
      </c>
      <c r="AV142" s="21">
        <f t="shared" si="145"/>
        <v>0.81658716884835192</v>
      </c>
      <c r="AW142" s="21">
        <f t="shared" si="128"/>
        <v>4295.0545301650163</v>
      </c>
      <c r="AX142" s="21">
        <f t="shared" si="129"/>
        <v>1.0330020186797344</v>
      </c>
      <c r="AY142" s="21">
        <f t="shared" si="130"/>
        <v>-5.3086479541498977E-2</v>
      </c>
      <c r="AZ142" s="21">
        <f t="shared" si="131"/>
        <v>0.81788446832394868</v>
      </c>
      <c r="BB142" s="21">
        <f>LN(B143/AI142)</f>
        <v>4.5105501481476056</v>
      </c>
      <c r="BD142" s="21">
        <f>100*LN(F143/N143)</f>
        <v>444.27947307217408</v>
      </c>
      <c r="BE142" s="21">
        <f t="shared" si="146"/>
        <v>4.442794730721741</v>
      </c>
      <c r="BF142" s="21">
        <f>(S142/AI142)/M143</f>
        <v>1.4002369261413532E-2</v>
      </c>
      <c r="BG142" s="21">
        <f>(C143/AI142)/M143</f>
        <v>5.7255134985493637E-2</v>
      </c>
      <c r="BH142" s="40">
        <f t="shared" si="147"/>
        <v>4436.8</v>
      </c>
      <c r="BI142" s="40">
        <f>C143</f>
        <v>18141.900000000001</v>
      </c>
      <c r="BK142" s="21">
        <f>LN(AH142/M143)</f>
        <v>-3.36126709892245</v>
      </c>
      <c r="BL142" s="57">
        <f>LN(AH142/N143)</f>
        <v>8.8082764079158284</v>
      </c>
      <c r="BM142" s="21">
        <f>LN((S142/AI142)/M143)</f>
        <v>-4.2685287307270503</v>
      </c>
      <c r="BN142" s="21">
        <f>LN((C143/AI142)/M143)</f>
        <v>-2.8602379465003027</v>
      </c>
      <c r="BO142" s="44">
        <f>LN((C143/AI142)/N143)</f>
        <v>9.3093055603379771</v>
      </c>
      <c r="BP142" s="21">
        <f t="shared" si="138"/>
        <v>1.0215304128964249</v>
      </c>
      <c r="BQ142" s="21">
        <f t="shared" si="132"/>
        <v>-0.20103418912203042</v>
      </c>
      <c r="BR142" s="21">
        <f t="shared" si="133"/>
        <v>4.5105501481476056</v>
      </c>
      <c r="BS142" s="61">
        <f t="shared" si="134"/>
        <v>0.40241755985836736</v>
      </c>
      <c r="BT142" s="21">
        <f t="shared" si="135"/>
        <v>-5.3086479541498977E-2</v>
      </c>
      <c r="BU142" s="21">
        <f>O143/4</f>
        <v>3.5000000000000003E-2</v>
      </c>
      <c r="BV142" s="21">
        <f t="shared" si="148"/>
        <v>3.4993876428798858E-2</v>
      </c>
      <c r="BW142" s="21">
        <f>LN(AW142/M143)</f>
        <v>-4.0674945416050203</v>
      </c>
      <c r="BX142" s="21">
        <f>LN(AW142/N143)</f>
        <v>8.1020489652332586</v>
      </c>
      <c r="BY142" s="21">
        <f>LN(AK142/M143)</f>
        <v>-3.0222067898650966</v>
      </c>
      <c r="CA142" s="21">
        <f t="shared" si="156"/>
        <v>0.31761795534230863</v>
      </c>
      <c r="CB142" s="21">
        <f t="shared" si="149"/>
        <v>0.11432300220164393</v>
      </c>
      <c r="CC142" s="21">
        <f t="shared" si="149"/>
        <v>0.14882545740340092</v>
      </c>
      <c r="CD142" s="21">
        <f t="shared" si="150"/>
        <v>1.0215304128964249</v>
      </c>
      <c r="CE142" s="21">
        <f t="shared" si="151"/>
        <v>-0.45550403939986217</v>
      </c>
      <c r="CF142" s="21">
        <f t="shared" si="151"/>
        <v>0.25597359964866229</v>
      </c>
      <c r="CG142" s="61">
        <f t="shared" si="152"/>
        <v>0.40241755985836736</v>
      </c>
      <c r="CH142" s="61">
        <f t="shared" si="152"/>
        <v>-5.3086479541498977E-2</v>
      </c>
      <c r="CI142" s="21">
        <f t="shared" si="153"/>
        <v>3.4993876428798858E-2</v>
      </c>
      <c r="CM142" s="87">
        <f t="shared" si="157"/>
        <v>0.31761795534230863</v>
      </c>
      <c r="CN142" s="87">
        <f t="shared" si="157"/>
        <v>0.11432300220164393</v>
      </c>
      <c r="CO142" s="87">
        <f t="shared" si="157"/>
        <v>0.14882545740340092</v>
      </c>
      <c r="CP142" s="87">
        <f t="shared" si="157"/>
        <v>1.0215304128964249</v>
      </c>
      <c r="CQ142" s="87">
        <f t="shared" si="154"/>
        <v>-0.45550403939986217</v>
      </c>
      <c r="CR142" s="87">
        <f t="shared" si="154"/>
        <v>0.25597359964866229</v>
      </c>
      <c r="CS142" s="88">
        <f t="shared" si="158"/>
        <v>0.40241755985836736</v>
      </c>
      <c r="CT142" s="88">
        <f t="shared" si="158"/>
        <v>-5.3086479541498977E-2</v>
      </c>
      <c r="CU142" s="87">
        <f t="shared" si="158"/>
        <v>3.4993876428798858E-2</v>
      </c>
      <c r="CV142" s="87">
        <f t="shared" si="94"/>
        <v>0.56982704160146724</v>
      </c>
      <c r="CW142" s="21">
        <v>0.755</v>
      </c>
      <c r="CX142" s="21">
        <v>2.4578666666700002</v>
      </c>
      <c r="CZ142" s="110">
        <f t="shared" si="95"/>
        <v>-4.1242812737382506E-2</v>
      </c>
      <c r="DA142" s="73">
        <f t="shared" si="96"/>
        <v>-5.4825856151859559E-2</v>
      </c>
      <c r="DB142" s="88">
        <f t="shared" si="97"/>
        <v>-0.11629599542550989</v>
      </c>
      <c r="DC142" s="88">
        <f t="shared" si="98"/>
        <v>-6.455216621974281</v>
      </c>
      <c r="DD142" s="88">
        <f t="shared" si="99"/>
        <v>6.4769216863361345E-2</v>
      </c>
      <c r="DE142" s="88">
        <f t="shared" si="100"/>
        <v>4.0620620830664395E-2</v>
      </c>
      <c r="DF142" s="88">
        <f t="shared" si="101"/>
        <v>-0.26310408802988783</v>
      </c>
      <c r="DG142" s="88">
        <f t="shared" si="102"/>
        <v>-0.19833487116653034</v>
      </c>
      <c r="DH142" s="88">
        <f t="shared" si="103"/>
        <v>-0.9415455052708297</v>
      </c>
      <c r="DI142" s="88">
        <f t="shared" si="104"/>
        <v>-0.11959507301526029</v>
      </c>
      <c r="DJ142" s="88">
        <f t="shared" si="105"/>
        <v>0.17368421052631566</v>
      </c>
      <c r="DK142" s="89">
        <v>7.6030488080107004</v>
      </c>
      <c r="DL142" s="87">
        <f t="shared" si="107"/>
        <v>-0.63960841273023805</v>
      </c>
      <c r="DM142" s="88">
        <f t="shared" si="106"/>
        <v>0.458179699251128</v>
      </c>
      <c r="DN142" s="88">
        <f t="shared" si="108"/>
        <v>-2.7865148870099068</v>
      </c>
      <c r="DO142" s="88"/>
      <c r="DP142" s="87"/>
      <c r="DQ142" s="21">
        <v>1674689</v>
      </c>
      <c r="DR142" s="21">
        <f>LN(DQ142/AI142/M143)</f>
        <v>1.6649206287718354</v>
      </c>
      <c r="DT142" s="75">
        <v>1740000000</v>
      </c>
      <c r="DV142" s="20">
        <f>LN(DT142/AI142/M143)</f>
        <v>8.6109335445842845</v>
      </c>
      <c r="DW142" s="44">
        <f t="shared" si="109"/>
        <v>1.0933126171341456</v>
      </c>
      <c r="EA142" s="21">
        <v>4698073</v>
      </c>
      <c r="EB142" s="87">
        <f t="shared" si="110"/>
        <v>0.1989532797793982</v>
      </c>
      <c r="EF142" s="28">
        <v>23613951</v>
      </c>
      <c r="EG142" s="98">
        <v>21617.613000000001</v>
      </c>
      <c r="EH142" s="74">
        <f t="shared" si="111"/>
        <v>21617613</v>
      </c>
      <c r="EI142" s="28">
        <v>-615840</v>
      </c>
      <c r="EJ142" s="68">
        <f t="shared" si="112"/>
        <v>-2.6079498513399982E-2</v>
      </c>
      <c r="EK142" s="21">
        <f t="shared" si="113"/>
        <v>-0.63960841273023805</v>
      </c>
      <c r="EN142" s="100"/>
      <c r="EO142" s="87"/>
      <c r="EP142" s="99"/>
      <c r="EQ142" s="87"/>
      <c r="ER142" s="87"/>
      <c r="ES142" s="87"/>
      <c r="ET142" s="87"/>
      <c r="EU142" s="87"/>
      <c r="EV142" s="87"/>
      <c r="EW142" s="87"/>
      <c r="EX142" s="87"/>
      <c r="EY142" s="87"/>
      <c r="EZ142" s="101"/>
      <c r="FA142" s="87"/>
      <c r="FB142" s="87"/>
    </row>
    <row r="143" spans="1:158" x14ac:dyDescent="0.35">
      <c r="A143" s="22">
        <v>42186</v>
      </c>
      <c r="B143" s="21">
        <v>114.899</v>
      </c>
      <c r="C143" s="21">
        <v>18141.900000000001</v>
      </c>
      <c r="D143" s="40">
        <v>3072.1</v>
      </c>
      <c r="E143" s="21">
        <v>2882.2</v>
      </c>
      <c r="F143" s="21">
        <v>110.605</v>
      </c>
      <c r="G143" s="59">
        <v>1364.7</v>
      </c>
      <c r="H143" s="21">
        <v>1512.4</v>
      </c>
      <c r="I143" s="40">
        <v>8313.9</v>
      </c>
      <c r="J143" s="21">
        <v>7327.2</v>
      </c>
      <c r="K143" s="21">
        <v>2678.4</v>
      </c>
      <c r="L143" s="21">
        <v>2451.3000000000002</v>
      </c>
      <c r="M143" s="21">
        <v>250876</v>
      </c>
      <c r="N143" s="21">
        <f>M143/M$51</f>
        <v>1.3010486137761506</v>
      </c>
      <c r="O143" s="21">
        <v>0.14000000000000001</v>
      </c>
      <c r="R143" s="40">
        <f>I144+K144</f>
        <v>11066.900000000001</v>
      </c>
      <c r="S143" s="40">
        <f>D144+G144</f>
        <v>4431.7</v>
      </c>
      <c r="T143" s="40">
        <f t="shared" si="139"/>
        <v>15498.600000000002</v>
      </c>
      <c r="U143" s="21">
        <f t="shared" si="140"/>
        <v>0.71405804395235695</v>
      </c>
      <c r="V143" s="21">
        <f t="shared" si="141"/>
        <v>0.28594195604764294</v>
      </c>
      <c r="W143" s="87">
        <f t="shared" si="155"/>
        <v>0.40044637613062367</v>
      </c>
      <c r="Y143" s="21">
        <f>K144/R143</f>
        <v>0.24092564313403028</v>
      </c>
      <c r="Z143" s="21">
        <f t="shared" si="122"/>
        <v>0.75907435686596969</v>
      </c>
      <c r="AA143" s="21">
        <f t="shared" si="123"/>
        <v>0.24229355762771218</v>
      </c>
      <c r="AB143" s="21">
        <f t="shared" si="123"/>
        <v>0.75770644237228779</v>
      </c>
      <c r="AD143" s="42">
        <f>100*(((L144)-(L143))/L143)</f>
        <v>0.28964223065311911</v>
      </c>
      <c r="AE143" s="42">
        <f>100*((J144-J143)/J143)</f>
        <v>0.58139534883721433</v>
      </c>
      <c r="AG143" s="21">
        <f t="shared" si="142"/>
        <v>0.51070544788341155</v>
      </c>
      <c r="AH143" s="21">
        <f t="shared" si="124"/>
        <v>8747.6557653437903</v>
      </c>
      <c r="AI143" s="42">
        <f t="shared" si="125"/>
        <v>1.2651275149445782</v>
      </c>
      <c r="AJ143" s="43">
        <f t="shared" si="126"/>
        <v>0.16695859779599642</v>
      </c>
      <c r="AK143" s="43">
        <f t="shared" si="143"/>
        <v>12250.622816213869</v>
      </c>
      <c r="AN143" s="21">
        <f>D144/S143</f>
        <v>0.69045738655594924</v>
      </c>
      <c r="AO143" s="21">
        <f t="shared" si="144"/>
        <v>0.30954261344405076</v>
      </c>
      <c r="AP143" s="21">
        <f t="shared" si="127"/>
        <v>0.6914354188459515</v>
      </c>
      <c r="AQ143" s="21">
        <f t="shared" si="127"/>
        <v>0.3085645811540485</v>
      </c>
      <c r="AS143" s="43">
        <f>100*(((E144)-(E143))/E143)</f>
        <v>-0.58288807161195366</v>
      </c>
      <c r="AT143" s="43">
        <f>100*(((H144)-(H143))/H143)</f>
        <v>0.98518910341178678</v>
      </c>
      <c r="AV143" s="21">
        <f t="shared" si="145"/>
        <v>-9.903499488352957E-2</v>
      </c>
      <c r="AW143" s="21">
        <f t="shared" si="128"/>
        <v>4290.8009231308224</v>
      </c>
      <c r="AX143" s="21">
        <f t="shared" si="129"/>
        <v>1.0328374770569335</v>
      </c>
      <c r="AY143" s="21">
        <f t="shared" si="130"/>
        <v>-1.5929758675677086E-2</v>
      </c>
      <c r="AZ143" s="21">
        <f t="shared" si="131"/>
        <v>0.81639001986466109</v>
      </c>
      <c r="BB143" s="21">
        <f>LN(B144/AI143)</f>
        <v>4.5176238535581588</v>
      </c>
      <c r="BD143" s="21">
        <f>100*LN(F144/N144)</f>
        <v>444.72467186282864</v>
      </c>
      <c r="BE143" s="21">
        <f t="shared" si="146"/>
        <v>4.4472467186282865</v>
      </c>
      <c r="BF143" s="21">
        <f>(S143/AI143)/M144</f>
        <v>1.3926028165865917E-2</v>
      </c>
      <c r="BG143" s="21">
        <f>(C144/AI143)/M144</f>
        <v>5.7262726732617598E-2</v>
      </c>
      <c r="BH143" s="40">
        <f t="shared" si="147"/>
        <v>4431.7</v>
      </c>
      <c r="BI143" s="40">
        <f>C144</f>
        <v>18222.8</v>
      </c>
      <c r="BK143" s="21">
        <f>LN(AH143/M144)</f>
        <v>-3.3588202461795493</v>
      </c>
      <c r="BL143" s="57">
        <f>LN(AH143/N144)</f>
        <v>8.8107232606587296</v>
      </c>
      <c r="BM143" s="21">
        <f>LN((S143/AI143)/M144)</f>
        <v>-4.2739956599257036</v>
      </c>
      <c r="BN143" s="21">
        <f>LN((C144/AI143)/M144)</f>
        <v>-2.8601053602465747</v>
      </c>
      <c r="BO143" s="44">
        <f>LN((C144/AI143)/N144)</f>
        <v>9.3094381465917042</v>
      </c>
      <c r="BP143" s="21">
        <f t="shared" si="138"/>
        <v>1.4667292035509831</v>
      </c>
      <c r="BQ143" s="21">
        <f t="shared" si="132"/>
        <v>-0.20286307268674719</v>
      </c>
      <c r="BR143" s="21">
        <f t="shared" si="133"/>
        <v>4.5176238535581588</v>
      </c>
      <c r="BS143" s="61">
        <f t="shared" si="134"/>
        <v>0.16695859779599642</v>
      </c>
      <c r="BT143" s="21">
        <f t="shared" si="135"/>
        <v>-1.5929758675677086E-2</v>
      </c>
      <c r="BU143" s="21">
        <f>O144/4</f>
        <v>0.04</v>
      </c>
      <c r="BV143" s="21">
        <f t="shared" si="148"/>
        <v>3.9992002132689129E-2</v>
      </c>
      <c r="BW143" s="21">
        <f>LN(AW143/M144)</f>
        <v>-4.0711325872389565</v>
      </c>
      <c r="BX143" s="21">
        <f>LN(AW143/N144)</f>
        <v>8.0984109195993224</v>
      </c>
      <c r="BY143" s="21">
        <f>LN(AK143/M144)</f>
        <v>-3.0220292202837347</v>
      </c>
      <c r="CA143" s="21">
        <f t="shared" si="156"/>
        <v>0.24468527429006848</v>
      </c>
      <c r="CB143" s="21">
        <f t="shared" si="149"/>
        <v>-0.54669291986533253</v>
      </c>
      <c r="CC143" s="21">
        <f t="shared" si="149"/>
        <v>1.3258625372802868E-2</v>
      </c>
      <c r="CD143" s="21">
        <f t="shared" si="150"/>
        <v>1.4667292035509831</v>
      </c>
      <c r="CE143" s="21">
        <f t="shared" si="151"/>
        <v>-0.18288835647167767</v>
      </c>
      <c r="CF143" s="21">
        <f t="shared" si="151"/>
        <v>0.70737054105531882</v>
      </c>
      <c r="CG143" s="61">
        <f t="shared" si="152"/>
        <v>0.16695859779599642</v>
      </c>
      <c r="CH143" s="61">
        <f t="shared" si="152"/>
        <v>-1.5929758675677086E-2</v>
      </c>
      <c r="CI143" s="21">
        <f t="shared" si="153"/>
        <v>3.9992002132689129E-2</v>
      </c>
      <c r="CM143" s="87">
        <f t="shared" si="157"/>
        <v>0.24468527429006848</v>
      </c>
      <c r="CN143" s="87">
        <f t="shared" si="157"/>
        <v>-0.54669291986533253</v>
      </c>
      <c r="CO143" s="87">
        <f t="shared" si="157"/>
        <v>1.3258625372802868E-2</v>
      </c>
      <c r="CP143" s="87">
        <f t="shared" si="157"/>
        <v>1.4667292035509831</v>
      </c>
      <c r="CQ143" s="87">
        <f t="shared" si="154"/>
        <v>-0.18288835647167767</v>
      </c>
      <c r="CR143" s="87">
        <f t="shared" si="154"/>
        <v>0.70737054105531882</v>
      </c>
      <c r="CS143" s="88">
        <f t="shared" si="158"/>
        <v>0.16695859779599642</v>
      </c>
      <c r="CT143" s="88">
        <f t="shared" si="158"/>
        <v>-1.5929758675677086E-2</v>
      </c>
      <c r="CU143" s="87">
        <f t="shared" si="158"/>
        <v>3.9992002132689129E-2</v>
      </c>
      <c r="CV143" s="87">
        <f t="shared" si="94"/>
        <v>-0.36380456339362155</v>
      </c>
      <c r="CW143" s="21">
        <v>0.8075</v>
      </c>
      <c r="CX143" s="21">
        <v>2.5118333333299998</v>
      </c>
      <c r="CZ143" s="110">
        <f t="shared" si="95"/>
        <v>-0.11417549378962266</v>
      </c>
      <c r="DA143" s="73">
        <f t="shared" si="96"/>
        <v>-0.71584177821883599</v>
      </c>
      <c r="DB143" s="88">
        <f t="shared" si="97"/>
        <v>-0.25186282745610794</v>
      </c>
      <c r="DC143" s="88">
        <f t="shared" si="98"/>
        <v>-6.0100178313197228</v>
      </c>
      <c r="DD143" s="88">
        <f t="shared" si="99"/>
        <v>0.33738489979154584</v>
      </c>
      <c r="DE143" s="88">
        <f t="shared" si="100"/>
        <v>0.49201756223732096</v>
      </c>
      <c r="DF143" s="88">
        <f t="shared" si="101"/>
        <v>-0.49856305009225876</v>
      </c>
      <c r="DG143" s="88">
        <f t="shared" si="102"/>
        <v>-0.16117815030070845</v>
      </c>
      <c r="DH143" s="88">
        <f t="shared" si="103"/>
        <v>-0.93654737956693934</v>
      </c>
      <c r="DI143" s="88">
        <f t="shared" si="104"/>
        <v>-1.0532266780103492</v>
      </c>
      <c r="DJ143" s="88">
        <f t="shared" si="105"/>
        <v>0.22618421052631565</v>
      </c>
      <c r="DK143" s="89">
        <v>8.6030488080106995</v>
      </c>
      <c r="DL143" s="87">
        <f t="shared" si="107"/>
        <v>-0.50567671890083643</v>
      </c>
      <c r="DM143" s="88">
        <f t="shared" si="106"/>
        <v>0.51214636591112761</v>
      </c>
      <c r="DN143" s="88">
        <f t="shared" si="108"/>
        <v>-2.0386814906416708</v>
      </c>
      <c r="DO143" s="88"/>
      <c r="DP143" s="87"/>
      <c r="DQ143" s="21">
        <v>1709919</v>
      </c>
      <c r="DR143" s="21">
        <f>LN(DQ143/AI143/M144)</f>
        <v>1.6814223624047733</v>
      </c>
      <c r="DT143" s="75">
        <v>1780000000</v>
      </c>
      <c r="DV143" s="20">
        <f>LN(DT143/AI143/M144)</f>
        <v>8.6293450047193083</v>
      </c>
      <c r="DW143" s="44">
        <f t="shared" si="109"/>
        <v>1.8411460135023816</v>
      </c>
      <c r="EA143" s="21">
        <v>4778880</v>
      </c>
      <c r="EB143" s="87">
        <f t="shared" si="110"/>
        <v>0.22097975979881876</v>
      </c>
      <c r="EF143" s="28">
        <v>21625872</v>
      </c>
      <c r="EG143" s="98">
        <v>22610.543000000001</v>
      </c>
      <c r="EH143" s="74">
        <f t="shared" si="111"/>
        <v>22610543</v>
      </c>
      <c r="EI143" s="28">
        <v>-535028</v>
      </c>
      <c r="EJ143" s="68">
        <f t="shared" si="112"/>
        <v>-2.4740181575105966E-2</v>
      </c>
      <c r="EK143" s="21">
        <f t="shared" si="113"/>
        <v>-0.50567671890083643</v>
      </c>
      <c r="EN143" s="100"/>
      <c r="EO143" s="87"/>
      <c r="EP143" s="99"/>
      <c r="EQ143" s="87"/>
      <c r="ER143" s="87"/>
      <c r="ES143" s="87"/>
      <c r="ET143" s="87"/>
      <c r="EU143" s="87"/>
      <c r="EV143" s="87"/>
      <c r="EW143" s="87"/>
      <c r="EX143" s="87"/>
      <c r="EY143" s="87"/>
      <c r="EZ143" s="101"/>
      <c r="FA143" s="87"/>
      <c r="FB143" s="87"/>
    </row>
    <row r="144" spans="1:158" x14ac:dyDescent="0.35">
      <c r="A144" s="22">
        <v>42278</v>
      </c>
      <c r="B144" s="21">
        <v>115.908</v>
      </c>
      <c r="C144" s="21">
        <v>18222.8</v>
      </c>
      <c r="D144" s="40">
        <v>3059.9</v>
      </c>
      <c r="E144" s="21">
        <v>2865.4</v>
      </c>
      <c r="F144" s="21">
        <v>111.393</v>
      </c>
      <c r="G144" s="59">
        <v>1371.8</v>
      </c>
      <c r="H144" s="21">
        <v>1527.3</v>
      </c>
      <c r="I144" s="40">
        <v>8400.6</v>
      </c>
      <c r="J144" s="21">
        <v>7369.8</v>
      </c>
      <c r="K144" s="21">
        <v>2666.3</v>
      </c>
      <c r="L144" s="21">
        <v>2458.4</v>
      </c>
      <c r="M144" s="21">
        <v>251541</v>
      </c>
      <c r="N144" s="21">
        <f>M144/M$51</f>
        <v>1.3044973188262994</v>
      </c>
      <c r="O144" s="21">
        <v>0.16</v>
      </c>
      <c r="R144" s="40">
        <f>I145+K145</f>
        <v>11131.3</v>
      </c>
      <c r="S144" s="40">
        <f>D145+G145</f>
        <v>4403.3999999999996</v>
      </c>
      <c r="T144" s="40">
        <f t="shared" si="139"/>
        <v>15534.699999999999</v>
      </c>
      <c r="U144" s="21">
        <f t="shared" si="140"/>
        <v>0.71654425254430409</v>
      </c>
      <c r="V144" s="21">
        <f t="shared" si="141"/>
        <v>0.28345574745569596</v>
      </c>
      <c r="W144" s="87">
        <f t="shared" si="155"/>
        <v>0.39558721802484886</v>
      </c>
      <c r="Y144" s="21">
        <f>K145/R144</f>
        <v>0.23734873734424553</v>
      </c>
      <c r="Z144" s="21">
        <f t="shared" si="122"/>
        <v>0.76265126265575445</v>
      </c>
      <c r="AA144" s="21">
        <f t="shared" si="123"/>
        <v>0.2391371902391379</v>
      </c>
      <c r="AB144" s="21">
        <f t="shared" si="123"/>
        <v>0.76086280976086207</v>
      </c>
      <c r="AD144" s="42">
        <f>100*(((L145)-(L144))/L144)</f>
        <v>0.51659616010412535</v>
      </c>
      <c r="AE144" s="42">
        <f>100*((J145-J144)/J144)</f>
        <v>0.46269912344974695</v>
      </c>
      <c r="AG144" s="21">
        <f t="shared" si="142"/>
        <v>0.47558790935749085</v>
      </c>
      <c r="AH144" s="21">
        <f t="shared" si="124"/>
        <v>8789.2585585159795</v>
      </c>
      <c r="AI144" s="42">
        <f t="shared" si="125"/>
        <v>1.2664663265839184</v>
      </c>
      <c r="AJ144" s="43">
        <f t="shared" si="126"/>
        <v>0.105768290488642</v>
      </c>
      <c r="AK144" s="43">
        <f t="shared" si="143"/>
        <v>12266.17690018041</v>
      </c>
      <c r="AN144" s="21">
        <f>D145/S144</f>
        <v>0.68964890766226106</v>
      </c>
      <c r="AO144" s="21">
        <f t="shared" si="144"/>
        <v>0.31035109233773894</v>
      </c>
      <c r="AP144" s="21">
        <f t="shared" si="127"/>
        <v>0.69005314710910515</v>
      </c>
      <c r="AQ144" s="21">
        <f t="shared" si="127"/>
        <v>0.30994685289089485</v>
      </c>
      <c r="AS144" s="43">
        <f>100*(((E145)-(E144))/E144)</f>
        <v>-0.83408948139876082</v>
      </c>
      <c r="AT144" s="43">
        <f>100*(((H145)-(H144))/H144)</f>
        <v>-0.15714005107050766</v>
      </c>
      <c r="AV144" s="21">
        <f t="shared" si="145"/>
        <v>-0.62427113590223471</v>
      </c>
      <c r="AW144" s="21">
        <f t="shared" si="128"/>
        <v>4264.0146914686902</v>
      </c>
      <c r="AX144" s="21">
        <f t="shared" si="129"/>
        <v>1.0326887495979287</v>
      </c>
      <c r="AY144" s="21">
        <f t="shared" si="130"/>
        <v>-1.4400926731658603E-2</v>
      </c>
      <c r="AZ144" s="21">
        <f t="shared" si="131"/>
        <v>0.81540955959202976</v>
      </c>
      <c r="BB144" s="21">
        <f>LN(B145/AI144)</f>
        <v>4.5140610511275092</v>
      </c>
      <c r="BD144" s="21">
        <f>100*LN(F145/N145)</f>
        <v>444.73265831008734</v>
      </c>
      <c r="BE144" s="21">
        <f t="shared" si="146"/>
        <v>4.4473265831008737</v>
      </c>
      <c r="BF144" s="21">
        <f>(S144/AI144)/M145</f>
        <v>1.3775592981154409E-2</v>
      </c>
      <c r="BG144" s="21">
        <f>(C145/AI144)/M145</f>
        <v>5.7192142581703333E-2</v>
      </c>
      <c r="BH144" s="40">
        <f t="shared" si="147"/>
        <v>4403.3999999999996</v>
      </c>
      <c r="BI144" s="40">
        <f>C145</f>
        <v>18281.599999999999</v>
      </c>
      <c r="BK144" s="21">
        <f>LN(AH144/M145)</f>
        <v>-3.3574728871286501</v>
      </c>
      <c r="BL144" s="57">
        <f>LN(AH144/N145)</f>
        <v>8.8120706197096297</v>
      </c>
      <c r="BM144" s="21">
        <f>LN((S144/AI144)/M145)</f>
        <v>-4.2848568772359679</v>
      </c>
      <c r="BN144" s="21">
        <f>LN((C145/AI144)/M145)</f>
        <v>-2.8613387574848965</v>
      </c>
      <c r="BO144" s="44">
        <f>LN((C145/AI144)/N145)</f>
        <v>9.3082047493533828</v>
      </c>
      <c r="BP144" s="21">
        <f t="shared" si="138"/>
        <v>1.474715650809685</v>
      </c>
      <c r="BQ144" s="21">
        <f t="shared" si="132"/>
        <v>-0.20406476485895017</v>
      </c>
      <c r="BR144" s="21">
        <f t="shared" si="133"/>
        <v>4.5140610511275092</v>
      </c>
      <c r="BS144" s="61">
        <f t="shared" si="134"/>
        <v>0.105768290488642</v>
      </c>
      <c r="BT144" s="21">
        <f t="shared" si="135"/>
        <v>-1.4400926731658603E-2</v>
      </c>
      <c r="BU144" s="21">
        <f>O145/4</f>
        <v>0.09</v>
      </c>
      <c r="BV144" s="21">
        <f t="shared" si="148"/>
        <v>8.9959524283599393E-2</v>
      </c>
      <c r="BW144" s="21">
        <f>LN(AW144/M145)</f>
        <v>-4.0807921123770177</v>
      </c>
      <c r="BX144" s="21">
        <f>LN(AW144/N145)</f>
        <v>8.0887513944612621</v>
      </c>
      <c r="BY144" s="21">
        <f>LN(AK144/M145)</f>
        <v>-3.0241576156070566</v>
      </c>
      <c r="CA144" s="21">
        <f t="shared" si="156"/>
        <v>0.13473590508992217</v>
      </c>
      <c r="CB144" s="21">
        <f t="shared" si="149"/>
        <v>-1.0861217310264237</v>
      </c>
      <c r="CC144" s="21">
        <f t="shared" si="149"/>
        <v>-0.12333972383218317</v>
      </c>
      <c r="CD144" s="21">
        <f t="shared" si="150"/>
        <v>1.474715650809685</v>
      </c>
      <c r="CE144" s="21">
        <f t="shared" si="151"/>
        <v>-0.12016921722029783</v>
      </c>
      <c r="CF144" s="21">
        <f t="shared" si="151"/>
        <v>-0.35628024306495476</v>
      </c>
      <c r="CG144" s="61">
        <f t="shared" si="152"/>
        <v>0.105768290488642</v>
      </c>
      <c r="CH144" s="61">
        <f t="shared" si="152"/>
        <v>-1.4400926731658603E-2</v>
      </c>
      <c r="CI144" s="21">
        <f t="shared" si="153"/>
        <v>8.9959524283599393E-2</v>
      </c>
      <c r="CL144" s="20"/>
      <c r="CM144" s="87">
        <f t="shared" si="157"/>
        <v>0.13473590508992217</v>
      </c>
      <c r="CN144" s="87">
        <f t="shared" si="157"/>
        <v>-1.0861217310264237</v>
      </c>
      <c r="CO144" s="87">
        <f t="shared" si="157"/>
        <v>-0.12333972383218317</v>
      </c>
      <c r="CP144" s="87">
        <f t="shared" si="157"/>
        <v>1.474715650809685</v>
      </c>
      <c r="CQ144" s="87">
        <f t="shared" si="154"/>
        <v>-0.12016921722029783</v>
      </c>
      <c r="CR144" s="87">
        <f t="shared" si="154"/>
        <v>-0.35628024306495476</v>
      </c>
      <c r="CS144" s="88">
        <f t="shared" si="158"/>
        <v>0.105768290488642</v>
      </c>
      <c r="CT144" s="88">
        <f t="shared" si="158"/>
        <v>-1.4400926731658603E-2</v>
      </c>
      <c r="CU144" s="87">
        <f t="shared" si="158"/>
        <v>8.9959524283599393E-2</v>
      </c>
      <c r="CV144" s="87">
        <f t="shared" ref="CV144:CV148" si="159">100*(BW144-BW143)</f>
        <v>-0.96595251380611202</v>
      </c>
      <c r="CW144" s="21">
        <v>0.84750000000000003</v>
      </c>
      <c r="CX144" s="21">
        <v>2.9341333333300001</v>
      </c>
      <c r="CZ144" s="110">
        <f t="shared" ref="CZ144:CZ148" si="160">CM144-$CM$151</f>
        <v>-0.22412486298976897</v>
      </c>
      <c r="DA144" s="73">
        <f t="shared" ref="DA144:DA148" si="161">CN144-$CN$151</f>
        <v>-1.2552705893799272</v>
      </c>
      <c r="DB144" s="88">
        <f t="shared" ref="DB144:DB148" si="162">CO144-$CO$151</f>
        <v>-0.38846117666109398</v>
      </c>
      <c r="DC144" s="88">
        <f t="shared" ref="DC144:DC148" si="163">CP144-$CP$151</f>
        <v>-6.0020313840610209</v>
      </c>
      <c r="DD144" s="88">
        <f t="shared" ref="DD144:DD148" si="164">CQ144-$CQ$151</f>
        <v>0.40010403904292569</v>
      </c>
      <c r="DE144" s="88">
        <f t="shared" ref="DE144:DE148" si="165">CR144-$CR$151</f>
        <v>-0.57163322188295262</v>
      </c>
      <c r="DF144" s="88">
        <f t="shared" ref="DF144:DF148" si="166">CS144-$CS$151</f>
        <v>-0.55975335739961318</v>
      </c>
      <c r="DG144" s="88">
        <f t="shared" ref="DG144:DG148" si="167">CT144-$CT$151</f>
        <v>-0.15964931835668997</v>
      </c>
      <c r="DH144" s="88">
        <f t="shared" ref="DH144:DH148" si="168">CU144-$CU$151</f>
        <v>-0.88657985741602907</v>
      </c>
      <c r="DI144" s="88">
        <f t="shared" ref="DI144:DI148" si="169">CV144-$CV$151</f>
        <v>-1.6553746284228397</v>
      </c>
      <c r="DJ144" s="88">
        <f t="shared" ref="DJ144:DJ148" si="170">CW144-$CW$151</f>
        <v>0.26618421052631569</v>
      </c>
      <c r="DK144" s="89">
        <v>9.6030488080106995</v>
      </c>
      <c r="DL144" s="87">
        <f t="shared" si="107"/>
        <v>-0.76375019486254048</v>
      </c>
      <c r="DM144" s="88">
        <f t="shared" ref="DM144:DM148" si="171">CX144-$CX$151</f>
        <v>0.93444636591112795</v>
      </c>
      <c r="DN144" s="88">
        <f t="shared" si="108"/>
        <v>-12.517032699327082</v>
      </c>
      <c r="DO144" s="88"/>
      <c r="DP144" s="87"/>
      <c r="DQ144" s="21">
        <v>1740690</v>
      </c>
      <c r="DR144" s="21">
        <f>LN(DQ144/AI144/M145)</f>
        <v>1.6948030182939551</v>
      </c>
      <c r="DT144" s="75">
        <v>1640000000</v>
      </c>
      <c r="DV144" s="20">
        <f>LN(DT144/AI144/M145)</f>
        <v>8.542972952767478</v>
      </c>
      <c r="DW144" s="44">
        <f t="shared" si="109"/>
        <v>-8.6372051951830286</v>
      </c>
      <c r="EA144" s="21">
        <v>4830883</v>
      </c>
      <c r="EB144" s="87">
        <f t="shared" si="110"/>
        <v>0.21359008801265461</v>
      </c>
      <c r="EF144" s="28">
        <v>22617543</v>
      </c>
      <c r="EG144" s="98">
        <v>22748.798999999999</v>
      </c>
      <c r="EH144" s="74">
        <f t="shared" si="111"/>
        <v>22748799</v>
      </c>
      <c r="EI144" s="28">
        <v>-617932</v>
      </c>
      <c r="EJ144" s="68">
        <f t="shared" si="112"/>
        <v>-2.7320916334723007E-2</v>
      </c>
      <c r="EK144" s="21">
        <f t="shared" si="113"/>
        <v>-0.76375019486254048</v>
      </c>
      <c r="EN144" s="100"/>
      <c r="EO144" s="87"/>
      <c r="EP144" s="99"/>
      <c r="EQ144" s="87"/>
      <c r="ER144" s="87"/>
      <c r="ES144" s="87"/>
      <c r="ET144" s="87"/>
      <c r="EU144" s="87"/>
      <c r="EV144" s="87"/>
      <c r="EW144" s="87"/>
      <c r="EX144" s="87"/>
      <c r="EY144" s="87"/>
      <c r="EZ144" s="101"/>
      <c r="FA144" s="87"/>
      <c r="FB144" s="87"/>
    </row>
    <row r="145" spans="1:158" x14ac:dyDescent="0.35">
      <c r="A145" s="22">
        <v>42370</v>
      </c>
      <c r="B145" s="21">
        <v>115.61799999999999</v>
      </c>
      <c r="C145" s="21">
        <v>18281.599999999999</v>
      </c>
      <c r="D145" s="40">
        <v>3036.8</v>
      </c>
      <c r="E145" s="40">
        <v>2841.5</v>
      </c>
      <c r="F145" s="21">
        <v>111.78100000000001</v>
      </c>
      <c r="G145" s="59">
        <v>1366.6</v>
      </c>
      <c r="H145" s="21">
        <v>1524.9</v>
      </c>
      <c r="I145" s="40">
        <v>8489.2999999999993</v>
      </c>
      <c r="J145" s="21">
        <v>7403.9</v>
      </c>
      <c r="K145" s="21">
        <v>2642</v>
      </c>
      <c r="L145" s="21">
        <v>2471.1</v>
      </c>
      <c r="M145" s="21">
        <v>252397</v>
      </c>
      <c r="N145" s="21">
        <f>M145/M$51</f>
        <v>1.3089365541991225</v>
      </c>
      <c r="O145" s="21">
        <v>0.36</v>
      </c>
      <c r="R145" s="40">
        <f>I146+K146</f>
        <v>11302.699999999999</v>
      </c>
      <c r="S145" s="40">
        <f>D146+G146</f>
        <v>4377.5</v>
      </c>
      <c r="T145" s="40">
        <f t="shared" si="139"/>
        <v>15680.199999999999</v>
      </c>
      <c r="U145" s="21">
        <f t="shared" si="140"/>
        <v>0.72082626497111002</v>
      </c>
      <c r="V145" s="21">
        <f t="shared" si="141"/>
        <v>0.27917373502888998</v>
      </c>
      <c r="W145" s="87">
        <f t="shared" si="155"/>
        <v>0.38729684057791502</v>
      </c>
      <c r="Y145" s="21">
        <f>K146/R145</f>
        <v>0.23847399293974009</v>
      </c>
      <c r="Z145" s="21">
        <f t="shared" si="122"/>
        <v>0.76152600706025986</v>
      </c>
      <c r="AA145" s="21">
        <f t="shared" si="123"/>
        <v>0.23791136514199279</v>
      </c>
      <c r="AB145" s="21">
        <f t="shared" si="123"/>
        <v>0.76208863485800715</v>
      </c>
      <c r="AD145" s="42">
        <f>100*(((L146)-(L145))/L145)</f>
        <v>1.3880458095585035</v>
      </c>
      <c r="AE145" s="42">
        <f>100*((J146-J145)/J145)</f>
        <v>0.73744918218777089</v>
      </c>
      <c r="AG145" s="21">
        <f t="shared" si="142"/>
        <v>0.89223351396231831</v>
      </c>
      <c r="AH145" s="21">
        <f t="shared" si="124"/>
        <v>8867.6792690038619</v>
      </c>
      <c r="AI145" s="42">
        <f t="shared" si="125"/>
        <v>1.2745950385810099</v>
      </c>
      <c r="AJ145" s="43">
        <f t="shared" si="126"/>
        <v>0.63979090283964313</v>
      </c>
      <c r="AK145" s="43">
        <f t="shared" si="143"/>
        <v>12302.103433147333</v>
      </c>
      <c r="AN145" s="21">
        <f>D146/S145</f>
        <v>0.68246716162193033</v>
      </c>
      <c r="AO145" s="21">
        <f t="shared" si="144"/>
        <v>0.31753283837806967</v>
      </c>
      <c r="AP145" s="21">
        <f t="shared" si="127"/>
        <v>0.68605803464209569</v>
      </c>
      <c r="AQ145" s="21">
        <f t="shared" si="127"/>
        <v>0.31394196535790431</v>
      </c>
      <c r="AS145" s="43">
        <f>100*(((E146)-(E145))/E145)</f>
        <v>-2.0306176315326345</v>
      </c>
      <c r="AT145" s="43">
        <f>100*(((H146)-(H145))/H145)</f>
        <v>2.3608105449537673</v>
      </c>
      <c r="AV145" s="21">
        <f t="shared" si="145"/>
        <v>-0.6519640390784156</v>
      </c>
      <c r="AW145" s="21">
        <f t="shared" si="128"/>
        <v>4236.2148490592945</v>
      </c>
      <c r="AX145" s="21">
        <f t="shared" si="129"/>
        <v>1.0333517434726145</v>
      </c>
      <c r="AY145" s="21">
        <f t="shared" si="130"/>
        <v>6.4180145516726933E-2</v>
      </c>
      <c r="AZ145" s="21">
        <f t="shared" si="131"/>
        <v>0.81072945695993892</v>
      </c>
      <c r="BB145" s="21">
        <f>LN(B146/AI145)</f>
        <v>4.5225068460594811</v>
      </c>
      <c r="BD145" s="21">
        <f>100*LN(F146/N146)</f>
        <v>444.91874401563268</v>
      </c>
      <c r="BE145" s="21">
        <f t="shared" si="146"/>
        <v>4.4491874401563267</v>
      </c>
      <c r="BF145" s="21">
        <f>(S145/AI145)/M146</f>
        <v>1.3576462586891954E-2</v>
      </c>
      <c r="BG145" s="21">
        <f>(C146/AI145)/M146</f>
        <v>5.7221494545840149E-2</v>
      </c>
      <c r="BH145" s="40">
        <f t="shared" si="147"/>
        <v>4377.5</v>
      </c>
      <c r="BI145" s="40">
        <f>C146</f>
        <v>18450.099999999999</v>
      </c>
      <c r="BK145" s="21">
        <f>LN(AH145/M146)</f>
        <v>-3.3508538277059223</v>
      </c>
      <c r="BL145" s="57">
        <f>LN(AH145/N146)</f>
        <v>8.8186896791323566</v>
      </c>
      <c r="BM145" s="21">
        <f>LN((S145/AI145)/M146)</f>
        <v>-4.2994176777582949</v>
      </c>
      <c r="BN145" s="21">
        <f>LN((C146/AI145)/M146)</f>
        <v>-2.8608256724101162</v>
      </c>
      <c r="BO145" s="44">
        <f>LN((C146/AI145)/N146)</f>
        <v>9.3087178344281636</v>
      </c>
      <c r="BP145" s="21">
        <f t="shared" si="138"/>
        <v>1.660801356355023</v>
      </c>
      <c r="BQ145" s="21">
        <f t="shared" si="132"/>
        <v>-0.20982087243217934</v>
      </c>
      <c r="BR145" s="21">
        <f t="shared" si="133"/>
        <v>4.5225068460594811</v>
      </c>
      <c r="BS145" s="61">
        <f t="shared" si="134"/>
        <v>0.63979090283964313</v>
      </c>
      <c r="BT145" s="21">
        <f t="shared" si="135"/>
        <v>6.4180145516726933E-2</v>
      </c>
      <c r="BU145" s="21">
        <f>O146/4</f>
        <v>9.2499999999999999E-2</v>
      </c>
      <c r="BV145" s="21">
        <f t="shared" si="148"/>
        <v>9.2457245113488462E-2</v>
      </c>
      <c r="BW145" s="21">
        <f>LN(AW145/M146)</f>
        <v>-4.0895968053261154</v>
      </c>
      <c r="BX145" s="21">
        <f>LN(AW145/N146)</f>
        <v>8.0799467015121635</v>
      </c>
      <c r="BY145" s="21">
        <f>LN(AK145/M146)</f>
        <v>-3.0234966929932074</v>
      </c>
      <c r="CA145" s="21">
        <f t="shared" si="156"/>
        <v>0.66190594227277799</v>
      </c>
      <c r="CB145" s="21">
        <f t="shared" si="149"/>
        <v>-1.4560800522327</v>
      </c>
      <c r="CC145" s="21">
        <f t="shared" si="149"/>
        <v>5.1308507478031729E-2</v>
      </c>
      <c r="CD145" s="21">
        <f t="shared" si="150"/>
        <v>1.660801356355023</v>
      </c>
      <c r="CE145" s="21">
        <f t="shared" si="151"/>
        <v>-0.57561075732291689</v>
      </c>
      <c r="CF145" s="21">
        <f t="shared" si="151"/>
        <v>0.84457949319718395</v>
      </c>
      <c r="CG145" s="61">
        <f t="shared" si="152"/>
        <v>0.63979090283964313</v>
      </c>
      <c r="CH145" s="61">
        <f t="shared" si="152"/>
        <v>6.4180145516726933E-2</v>
      </c>
      <c r="CI145" s="21">
        <f t="shared" si="153"/>
        <v>9.2457245113488462E-2</v>
      </c>
      <c r="CM145" s="87">
        <f t="shared" si="157"/>
        <v>0.66190594227277799</v>
      </c>
      <c r="CN145" s="87">
        <f t="shared" si="157"/>
        <v>-1.4560800522327</v>
      </c>
      <c r="CO145" s="87">
        <f t="shared" si="157"/>
        <v>5.1308507478031729E-2</v>
      </c>
      <c r="CP145" s="87">
        <f t="shared" si="157"/>
        <v>1.660801356355023</v>
      </c>
      <c r="CQ145" s="87">
        <f t="shared" si="154"/>
        <v>-0.57561075732291689</v>
      </c>
      <c r="CR145" s="87">
        <f t="shared" si="154"/>
        <v>0.84457949319718395</v>
      </c>
      <c r="CS145" s="88">
        <f t="shared" si="158"/>
        <v>0.63979090283964313</v>
      </c>
      <c r="CT145" s="88">
        <f t="shared" si="158"/>
        <v>6.4180145516726933E-2</v>
      </c>
      <c r="CU145" s="87">
        <f t="shared" si="158"/>
        <v>9.2457245113488462E-2</v>
      </c>
      <c r="CV145" s="87">
        <f t="shared" si="159"/>
        <v>-0.88046929490976922</v>
      </c>
      <c r="CW145" s="21">
        <v>0.72750000000000004</v>
      </c>
      <c r="CX145" s="21">
        <v>2.4016000000000002</v>
      </c>
      <c r="CZ145" s="110">
        <f t="shared" si="160"/>
        <v>0.30304517419308685</v>
      </c>
      <c r="DA145" s="73">
        <f t="shared" si="161"/>
        <v>-1.6252289105862034</v>
      </c>
      <c r="DB145" s="88">
        <f t="shared" si="162"/>
        <v>-0.21381294535087908</v>
      </c>
      <c r="DC145" s="88">
        <f t="shared" si="163"/>
        <v>-5.8159456785156829</v>
      </c>
      <c r="DD145" s="88">
        <f t="shared" si="164"/>
        <v>-5.5337501059693373E-2</v>
      </c>
      <c r="DE145" s="88">
        <f t="shared" si="165"/>
        <v>0.62922651437918609</v>
      </c>
      <c r="DF145" s="88">
        <f t="shared" si="166"/>
        <v>-2.5730745048612058E-2</v>
      </c>
      <c r="DG145" s="88">
        <f t="shared" si="167"/>
        <v>-8.1068246108304431E-2</v>
      </c>
      <c r="DH145" s="88">
        <f t="shared" si="168"/>
        <v>-0.88408213658613999</v>
      </c>
      <c r="DI145" s="88">
        <f t="shared" si="169"/>
        <v>-1.5698914095264969</v>
      </c>
      <c r="DJ145" s="88">
        <f t="shared" si="170"/>
        <v>0.14618421052631569</v>
      </c>
      <c r="DK145" s="89">
        <v>10.603048808010699</v>
      </c>
      <c r="DL145" s="87">
        <f>EK145</f>
        <v>-0.83790571271953751</v>
      </c>
      <c r="DM145" s="88">
        <f t="shared" si="171"/>
        <v>0.40191303258112798</v>
      </c>
      <c r="DN145" s="88">
        <f>DW145-$DW$151</f>
        <v>-30.313923231030984</v>
      </c>
      <c r="DO145" s="88"/>
      <c r="DP145" s="87"/>
      <c r="DQ145" s="21">
        <v>1718590</v>
      </c>
      <c r="DR145" s="21">
        <f>LN(DQ145/AI145/M146)</f>
        <v>1.6733640032363986</v>
      </c>
      <c r="DT145" s="75">
        <v>1270000000</v>
      </c>
      <c r="DV145" s="20">
        <f>LN(DT145/AI145/M146)</f>
        <v>8.2786319954986087</v>
      </c>
      <c r="DW145" s="44">
        <f>100*(DV145-DV144)</f>
        <v>-26.43409572688693</v>
      </c>
      <c r="EA145" s="21">
        <v>4961495</v>
      </c>
      <c r="EB145" s="87">
        <f t="shared" ref="EB145:EB148" si="172">EA145/EF145</f>
        <v>0.2180280053442952</v>
      </c>
      <c r="EF145" s="28">
        <v>22756228</v>
      </c>
      <c r="EG145" s="98">
        <v>23126.315999999999</v>
      </c>
      <c r="EH145" s="74">
        <f t="shared" ref="EH145:EH151" si="173">1000*EG145</f>
        <v>23126316</v>
      </c>
      <c r="EI145" s="28">
        <v>-638596</v>
      </c>
      <c r="EJ145" s="68">
        <f>EI145/EF145</f>
        <v>-2.8062471513292976E-2</v>
      </c>
      <c r="EK145" s="21">
        <f>100*(EJ145-$EJ$152)</f>
        <v>-0.83790571271953751</v>
      </c>
      <c r="EN145" s="100"/>
      <c r="EO145" s="87"/>
      <c r="EP145" s="99"/>
      <c r="EQ145" s="87"/>
      <c r="ER145" s="87"/>
      <c r="ES145" s="87"/>
      <c r="ET145" s="87"/>
      <c r="EU145" s="87"/>
      <c r="EV145" s="87"/>
      <c r="EW145" s="87"/>
      <c r="EX145" s="87"/>
      <c r="EY145" s="87"/>
      <c r="EZ145" s="101"/>
      <c r="FA145" s="87"/>
      <c r="FB145" s="87"/>
    </row>
    <row r="146" spans="1:158" x14ac:dyDescent="0.35">
      <c r="A146" s="22">
        <v>42461</v>
      </c>
      <c r="B146" s="21">
        <v>117.34699999999999</v>
      </c>
      <c r="C146" s="21">
        <v>18450.099999999999</v>
      </c>
      <c r="D146" s="40">
        <v>2987.5</v>
      </c>
      <c r="E146" s="40">
        <v>2783.8</v>
      </c>
      <c r="F146" s="21">
        <v>112.24299999999999</v>
      </c>
      <c r="G146" s="59">
        <v>1390</v>
      </c>
      <c r="H146" s="21">
        <v>1560.9</v>
      </c>
      <c r="I146" s="40">
        <v>8607.2999999999993</v>
      </c>
      <c r="J146" s="21">
        <v>7458.5</v>
      </c>
      <c r="K146" s="21">
        <v>2695.4</v>
      </c>
      <c r="L146" s="21">
        <v>2505.4</v>
      </c>
      <c r="M146" s="21">
        <v>252969</v>
      </c>
      <c r="N146" s="21">
        <f>M146/M$51</f>
        <v>1.3119029591445137</v>
      </c>
      <c r="O146" s="21">
        <v>0.37</v>
      </c>
      <c r="R146" s="40">
        <f>I147+K147</f>
        <v>11418.199999999999</v>
      </c>
      <c r="S146" s="40">
        <f>D147+G147</f>
        <v>4431.2</v>
      </c>
      <c r="T146" s="40">
        <f t="shared" si="139"/>
        <v>15849.399999999998</v>
      </c>
      <c r="U146" s="21">
        <f t="shared" si="140"/>
        <v>0.72041843855287901</v>
      </c>
      <c r="V146" s="21">
        <f t="shared" si="141"/>
        <v>0.27958156144712104</v>
      </c>
      <c r="W146" s="87">
        <f t="shared" si="155"/>
        <v>0.38808218458250865</v>
      </c>
      <c r="Y146" s="21">
        <f>K147/R146</f>
        <v>0.23628067471230144</v>
      </c>
      <c r="Z146" s="21">
        <f t="shared" si="122"/>
        <v>0.76371932528769859</v>
      </c>
      <c r="AA146" s="21">
        <f t="shared" si="123"/>
        <v>0.23737733382602078</v>
      </c>
      <c r="AB146" s="21">
        <f t="shared" si="123"/>
        <v>0.76262266617397922</v>
      </c>
      <c r="AD146" s="42">
        <f>100*(((L147)-(L146))/L146)</f>
        <v>-0.1157499800431105</v>
      </c>
      <c r="AE146" s="42">
        <f>100*((J147-J146)/J146)</f>
        <v>0.67037608098143053</v>
      </c>
      <c r="AG146" s="21">
        <f t="shared" si="142"/>
        <v>0.48376757256427322</v>
      </c>
      <c r="AH146" s="21">
        <f t="shared" si="124"/>
        <v>8910.578225746307</v>
      </c>
      <c r="AI146" s="42">
        <f t="shared" si="125"/>
        <v>1.2814207687451917</v>
      </c>
      <c r="AJ146" s="43">
        <f t="shared" si="126"/>
        <v>0.53409265859951371</v>
      </c>
      <c r="AK146" s="43">
        <f t="shared" si="143"/>
        <v>12368.614889487266</v>
      </c>
      <c r="AN146" s="21">
        <f>D147/S146</f>
        <v>0.68089907925618343</v>
      </c>
      <c r="AO146" s="21">
        <f t="shared" si="144"/>
        <v>0.31910092074381657</v>
      </c>
      <c r="AP146" s="21">
        <f t="shared" si="127"/>
        <v>0.68168312043905688</v>
      </c>
      <c r="AQ146" s="21">
        <f t="shared" si="127"/>
        <v>0.31831687956094312</v>
      </c>
      <c r="AS146" s="43">
        <f>100*(((E147)-(E146))/E146)</f>
        <v>0.75077232559809026</v>
      </c>
      <c r="AT146" s="43">
        <f>100*(((H147)-(H146))/H146)</f>
        <v>2.7868537382279452</v>
      </c>
      <c r="AV146" s="21">
        <f t="shared" si="145"/>
        <v>1.3988914073984628</v>
      </c>
      <c r="AW146" s="21">
        <f t="shared" si="128"/>
        <v>4295.4748945817228</v>
      </c>
      <c r="AX146" s="21">
        <f t="shared" si="129"/>
        <v>1.0315972293516322</v>
      </c>
      <c r="AY146" s="21">
        <f t="shared" si="130"/>
        <v>-0.16993296844472691</v>
      </c>
      <c r="AZ146" s="21">
        <f t="shared" si="131"/>
        <v>0.80504175873612949</v>
      </c>
      <c r="BB146" s="21">
        <f>LN(B147/AI146)</f>
        <v>4.5271207221180241</v>
      </c>
      <c r="BD146" s="21">
        <f>100*LN(F147/N147)</f>
        <v>444.86910096017374</v>
      </c>
      <c r="BE146" s="21">
        <f t="shared" si="146"/>
        <v>4.4486910096017374</v>
      </c>
      <c r="BF146" s="21">
        <f>(S146/AI146)/M147</f>
        <v>1.363471596775081E-2</v>
      </c>
      <c r="BG146" s="21">
        <f>(C147/AI146)/M147</f>
        <v>5.7463533831137552E-2</v>
      </c>
      <c r="BH146" s="40">
        <f t="shared" si="147"/>
        <v>4431.2</v>
      </c>
      <c r="BI146" s="40">
        <f>C147</f>
        <v>18675.3</v>
      </c>
      <c r="BK146" s="21">
        <f>LN(AH146/M147)</f>
        <v>-3.3485979481618839</v>
      </c>
      <c r="BL146" s="57">
        <f>LN(AH146/N147)</f>
        <v>8.8209455586763958</v>
      </c>
      <c r="BM146" s="21">
        <f>LN((S146/AI146)/M147)</f>
        <v>-4.2951360940162742</v>
      </c>
      <c r="BN146" s="21">
        <f>LN((C147/AI146)/M147)</f>
        <v>-2.8566047266061512</v>
      </c>
      <c r="BO146" s="44">
        <f>LN((C147/AI146)/N147)</f>
        <v>9.3129387802321286</v>
      </c>
      <c r="BP146" s="21">
        <f t="shared" si="138"/>
        <v>1.6111583008960793</v>
      </c>
      <c r="BQ146" s="21">
        <f t="shared" si="132"/>
        <v>-0.21686112870262175</v>
      </c>
      <c r="BR146" s="21">
        <f t="shared" si="133"/>
        <v>4.5271207221180241</v>
      </c>
      <c r="BS146" s="61">
        <f t="shared" si="134"/>
        <v>0.53409265859951371</v>
      </c>
      <c r="BT146" s="21">
        <f t="shared" si="135"/>
        <v>-0.16993296844472691</v>
      </c>
      <c r="BU146" s="21">
        <f>O147/4</f>
        <v>0.1</v>
      </c>
      <c r="BV146" s="21">
        <f t="shared" si="148"/>
        <v>9.9950033308342318E-2</v>
      </c>
      <c r="BW146" s="21">
        <f>LN(AW146/M147)</f>
        <v>-4.0782749653136525</v>
      </c>
      <c r="BX146" s="21">
        <f>LN(AW146/N147)</f>
        <v>8.0912685415246255</v>
      </c>
      <c r="BY146" s="21">
        <f>LN(AK146/M147)</f>
        <v>-3.0206748770358467</v>
      </c>
      <c r="CA146" s="21">
        <f t="shared" si="156"/>
        <v>0.22558795440383861</v>
      </c>
      <c r="CB146" s="21">
        <f t="shared" si="149"/>
        <v>0.42815837420207004</v>
      </c>
      <c r="CC146" s="21">
        <f t="shared" si="149"/>
        <v>0.42209458039650372</v>
      </c>
      <c r="CD146" s="21">
        <f t="shared" si="150"/>
        <v>1.6111583008960793</v>
      </c>
      <c r="CE146" s="21">
        <f t="shared" si="151"/>
        <v>-0.70402562704424132</v>
      </c>
      <c r="CF146" s="21">
        <f t="shared" si="151"/>
        <v>0.46138760585430205</v>
      </c>
      <c r="CG146" s="61">
        <f t="shared" si="152"/>
        <v>0.53409265859951371</v>
      </c>
      <c r="CH146" s="61">
        <f t="shared" si="152"/>
        <v>-0.16993296844472691</v>
      </c>
      <c r="CI146" s="21">
        <f t="shared" si="153"/>
        <v>9.9950033308342318E-2</v>
      </c>
      <c r="CM146" s="87">
        <f t="shared" si="157"/>
        <v>0.22558795440383861</v>
      </c>
      <c r="CN146" s="87">
        <f t="shared" si="157"/>
        <v>0.42815837420207004</v>
      </c>
      <c r="CO146" s="87">
        <f t="shared" si="157"/>
        <v>0.42209458039650372</v>
      </c>
      <c r="CP146" s="87">
        <f t="shared" si="157"/>
        <v>1.6111583008960793</v>
      </c>
      <c r="CQ146" s="87">
        <f t="shared" si="154"/>
        <v>-0.70402562704424132</v>
      </c>
      <c r="CR146" s="87">
        <f t="shared" si="154"/>
        <v>0.46138760585430205</v>
      </c>
      <c r="CS146" s="88">
        <f t="shared" si="158"/>
        <v>0.53409265859951371</v>
      </c>
      <c r="CT146" s="88">
        <f t="shared" si="158"/>
        <v>-0.16993296844472691</v>
      </c>
      <c r="CU146" s="87">
        <f t="shared" si="158"/>
        <v>9.9950033308342318E-2</v>
      </c>
      <c r="CV146" s="87">
        <f t="shared" si="159"/>
        <v>1.1321840012462836</v>
      </c>
      <c r="CW146" s="21">
        <v>0.67249999999999999</v>
      </c>
      <c r="CX146" s="21">
        <v>2.113</v>
      </c>
      <c r="CZ146" s="110">
        <f t="shared" si="160"/>
        <v>-0.13327281367585253</v>
      </c>
      <c r="DA146" s="73">
        <f t="shared" si="161"/>
        <v>0.25900951584856657</v>
      </c>
      <c r="DB146" s="88">
        <f t="shared" si="162"/>
        <v>0.15697312756759291</v>
      </c>
      <c r="DC146" s="88">
        <f t="shared" si="163"/>
        <v>-5.8655887339746267</v>
      </c>
      <c r="DD146" s="88">
        <f t="shared" si="164"/>
        <v>-0.1837523707810178</v>
      </c>
      <c r="DE146" s="88">
        <f t="shared" si="165"/>
        <v>0.24603462703630416</v>
      </c>
      <c r="DF146" s="88">
        <f t="shared" si="166"/>
        <v>-0.13142898928874147</v>
      </c>
      <c r="DG146" s="88">
        <f t="shared" si="167"/>
        <v>-0.31518136006975828</v>
      </c>
      <c r="DH146" s="88">
        <f t="shared" si="168"/>
        <v>-0.87658934839128622</v>
      </c>
      <c r="DI146" s="88">
        <f t="shared" si="169"/>
        <v>0.44276188662955607</v>
      </c>
      <c r="DJ146" s="88">
        <f t="shared" si="170"/>
        <v>9.1184210526315645E-2</v>
      </c>
      <c r="DK146" s="89">
        <v>11.603048808010699</v>
      </c>
      <c r="DL146" s="87">
        <f>EK146</f>
        <v>-0.93725277216110647</v>
      </c>
      <c r="DM146" s="88">
        <f t="shared" si="171"/>
        <v>0.11331303258112779</v>
      </c>
      <c r="DN146" s="88">
        <f>DW146-$DW$151</f>
        <v>15.895958693263843</v>
      </c>
      <c r="DO146" s="88"/>
      <c r="DP146" s="87"/>
      <c r="DQ146" s="21">
        <v>1748379</v>
      </c>
      <c r="DR146" s="21">
        <f>LN(DQ146/AI146/M147)</f>
        <v>1.6826378301825267</v>
      </c>
      <c r="DT146" s="75">
        <v>1560000000</v>
      </c>
      <c r="DV146" s="20">
        <f>LN(DT146/AI146/M147)</f>
        <v>8.4763898574726877</v>
      </c>
      <c r="DW146" s="44">
        <f>100*(DV146-DV145)</f>
        <v>19.775786197407896</v>
      </c>
      <c r="EA146" s="21">
        <v>5038933</v>
      </c>
      <c r="EB146" s="87">
        <f t="shared" si="172"/>
        <v>0.21781767989833367</v>
      </c>
      <c r="EF146" s="28">
        <v>23133719</v>
      </c>
      <c r="EG146" s="98">
        <v>23921.084999999999</v>
      </c>
      <c r="EH146" s="74">
        <f t="shared" si="173"/>
        <v>23921085</v>
      </c>
      <c r="EI146" s="28">
        <v>-672172</v>
      </c>
      <c r="EJ146" s="68">
        <f>EI146/EF146</f>
        <v>-2.9055942107708666E-2</v>
      </c>
      <c r="EK146" s="21">
        <f>100*(EJ146-$EJ$152)</f>
        <v>-0.93725277216110647</v>
      </c>
      <c r="EN146" s="100"/>
      <c r="EO146" s="87"/>
      <c r="EP146" s="99"/>
      <c r="EQ146" s="87"/>
      <c r="ER146" s="87"/>
      <c r="ES146" s="87"/>
      <c r="ET146" s="87"/>
      <c r="EU146" s="87"/>
      <c r="EV146" s="87"/>
      <c r="EW146" s="87"/>
      <c r="EX146" s="87"/>
      <c r="EY146" s="87"/>
      <c r="EZ146" s="101"/>
      <c r="FA146" s="87"/>
      <c r="FB146" s="87"/>
    </row>
    <row r="147" spans="1:158" x14ac:dyDescent="0.35">
      <c r="A147" s="22">
        <v>42552</v>
      </c>
      <c r="B147" s="21">
        <v>118.521</v>
      </c>
      <c r="C147" s="21">
        <v>18675.3</v>
      </c>
      <c r="D147" s="40">
        <v>3017.2</v>
      </c>
      <c r="E147" s="40">
        <v>2804.7</v>
      </c>
      <c r="F147" s="21">
        <v>112.476</v>
      </c>
      <c r="G147" s="59">
        <v>1414</v>
      </c>
      <c r="H147" s="21">
        <v>1604.4</v>
      </c>
      <c r="I147" s="40">
        <v>8720.2999999999993</v>
      </c>
      <c r="J147" s="21">
        <v>7508.5</v>
      </c>
      <c r="K147" s="21">
        <v>2697.9</v>
      </c>
      <c r="L147" s="21">
        <v>2502.5</v>
      </c>
      <c r="M147" s="21">
        <v>253620</v>
      </c>
      <c r="N147" s="21">
        <f>M147/M$51</f>
        <v>1.3152790598778172</v>
      </c>
      <c r="O147" s="21">
        <v>0.4</v>
      </c>
      <c r="R147" s="40">
        <f>I148+K148</f>
        <v>11568</v>
      </c>
      <c r="S147" s="40">
        <f>D148+G148</f>
        <v>4542.3</v>
      </c>
      <c r="T147" s="40">
        <f t="shared" si="139"/>
        <v>16110.3</v>
      </c>
      <c r="U147" s="21">
        <f t="shared" si="140"/>
        <v>0.71804994320403726</v>
      </c>
      <c r="V147" s="21">
        <f t="shared" si="141"/>
        <v>0.28195005679596286</v>
      </c>
      <c r="W147" s="87">
        <f t="shared" si="155"/>
        <v>0.39266078838174273</v>
      </c>
      <c r="Y147" s="21">
        <f>K148/R147</f>
        <v>0.23743084370677731</v>
      </c>
      <c r="Z147" s="21">
        <f t="shared" si="122"/>
        <v>0.76256915629322264</v>
      </c>
      <c r="AA147" s="21">
        <f t="shared" si="123"/>
        <v>0.23685575920953938</v>
      </c>
      <c r="AB147" s="21">
        <f t="shared" si="123"/>
        <v>0.76314424079046062</v>
      </c>
      <c r="AD147" s="42">
        <f>100*(((L148)-(L147))/L147)</f>
        <v>0.81118881118881836</v>
      </c>
      <c r="AE147" s="42">
        <f>100*((J148-J147)/J147)</f>
        <v>0.59132982619697194</v>
      </c>
      <c r="AG147" s="21">
        <f t="shared" si="142"/>
        <v>0.64340469300625447</v>
      </c>
      <c r="AH147" s="21">
        <f t="shared" si="124"/>
        <v>8967.9093042247514</v>
      </c>
      <c r="AI147" s="42">
        <f t="shared" si="125"/>
        <v>1.2899327599745412</v>
      </c>
      <c r="AJ147" s="43">
        <f t="shared" si="126"/>
        <v>0.66206550180538393</v>
      </c>
      <c r="AK147" s="43">
        <f t="shared" si="143"/>
        <v>12489.255641757607</v>
      </c>
      <c r="AN147" s="21">
        <f>D148/S147</f>
        <v>0.6827818506043194</v>
      </c>
      <c r="AO147" s="21">
        <f t="shared" si="144"/>
        <v>0.3172181493956806</v>
      </c>
      <c r="AP147" s="21">
        <f t="shared" si="127"/>
        <v>0.68184046493025141</v>
      </c>
      <c r="AQ147" s="21">
        <f t="shared" si="127"/>
        <v>0.31815953506974859</v>
      </c>
      <c r="AS147" s="43">
        <f>100*(((E148)-(E147))/E147)</f>
        <v>2.2640567618640142</v>
      </c>
      <c r="AT147" s="43">
        <f>100*(((H148)-(H147))/H147)</f>
        <v>2.7299925205684339</v>
      </c>
      <c r="AV147" s="21">
        <f t="shared" si="145"/>
        <v>2.4122986662257828</v>
      </c>
      <c r="AW147" s="21">
        <f t="shared" si="128"/>
        <v>4399.094578171781</v>
      </c>
      <c r="AX147" s="21">
        <f t="shared" si="129"/>
        <v>1.0325533855395612</v>
      </c>
      <c r="AY147" s="21">
        <f t="shared" si="130"/>
        <v>9.2644039579235088E-2</v>
      </c>
      <c r="AZ147" s="21">
        <f t="shared" si="131"/>
        <v>0.8004707048140558</v>
      </c>
      <c r="BB147" s="21">
        <f>LN(B148/AI147)</f>
        <v>4.5129795153808407</v>
      </c>
      <c r="BD147" s="21">
        <f>100*LN(F148/N148)</f>
        <v>444.83373496972183</v>
      </c>
      <c r="BE147" s="21">
        <f t="shared" si="146"/>
        <v>4.4483373496972183</v>
      </c>
      <c r="BF147" s="21">
        <f>(S147/AI147)/M148</f>
        <v>1.3846069878353958E-2</v>
      </c>
      <c r="BG147" s="21">
        <f>(C148/AI147)/M148</f>
        <v>5.7518664765121671E-2</v>
      </c>
      <c r="BH147" s="40">
        <f t="shared" si="147"/>
        <v>4542.3</v>
      </c>
      <c r="BI147" s="40">
        <f>C148</f>
        <v>18869.400000000001</v>
      </c>
      <c r="BK147" s="21">
        <f>LN(AH147/M148)</f>
        <v>-3.3449446761968451</v>
      </c>
      <c r="BL147" s="57">
        <f>LN(AH147/N148)</f>
        <v>8.8245988306414347</v>
      </c>
      <c r="BM147" s="21">
        <f>LN((S147/AI147)/M148)</f>
        <v>-4.2797538499129546</v>
      </c>
      <c r="BN147" s="21">
        <f>LN((C148/AI147)/M148)</f>
        <v>-2.8556457792406991</v>
      </c>
      <c r="BO147" s="44">
        <f>LN((C148/AI147)/N148)</f>
        <v>9.3138977275975794</v>
      </c>
      <c r="BP147" s="21">
        <f t="shared" si="138"/>
        <v>1.5757923104441716</v>
      </c>
      <c r="BQ147" s="21">
        <f t="shared" si="132"/>
        <v>-0.22255534332488322</v>
      </c>
      <c r="BR147" s="21">
        <f t="shared" si="133"/>
        <v>4.5129795153808407</v>
      </c>
      <c r="BS147" s="61">
        <f t="shared" si="134"/>
        <v>0.66206550180538393</v>
      </c>
      <c r="BT147" s="21">
        <f t="shared" si="135"/>
        <v>9.2644039579235088E-2</v>
      </c>
      <c r="BU147" s="21">
        <f>O148/4</f>
        <v>0.1125</v>
      </c>
      <c r="BV147" s="21">
        <f t="shared" si="148"/>
        <v>0.11243676617093261</v>
      </c>
      <c r="BW147" s="21">
        <f>LN(AW147/M148)</f>
        <v>-4.0571985065880716</v>
      </c>
      <c r="BX147" s="21">
        <f>LN(AW147/N148)</f>
        <v>8.1123450002502082</v>
      </c>
      <c r="BY147" s="21">
        <f>LN(AK147/M148)</f>
        <v>-3.0137285226238282</v>
      </c>
      <c r="CA147" s="21">
        <f t="shared" si="156"/>
        <v>0.36532719650388401</v>
      </c>
      <c r="CB147" s="21">
        <f t="shared" si="149"/>
        <v>1.5382244103319564</v>
      </c>
      <c r="CC147" s="21">
        <f t="shared" si="149"/>
        <v>9.589473654521008E-2</v>
      </c>
      <c r="CD147" s="21">
        <f t="shared" si="150"/>
        <v>1.5757923104441716</v>
      </c>
      <c r="CE147" s="21">
        <f t="shared" si="151"/>
        <v>-0.56942146222614676</v>
      </c>
      <c r="CF147" s="21">
        <f t="shared" si="151"/>
        <v>-1.4141206737183332</v>
      </c>
      <c r="CG147" s="61">
        <f t="shared" si="152"/>
        <v>0.66206550180538393</v>
      </c>
      <c r="CH147" s="61">
        <f t="shared" si="152"/>
        <v>9.2644039579235088E-2</v>
      </c>
      <c r="CI147" s="21">
        <f t="shared" si="153"/>
        <v>0.11243676617093261</v>
      </c>
      <c r="CM147" s="87">
        <f t="shared" si="157"/>
        <v>0.36532719650388401</v>
      </c>
      <c r="CN147" s="87">
        <f t="shared" si="157"/>
        <v>1.5382244103319564</v>
      </c>
      <c r="CO147" s="87">
        <f t="shared" si="157"/>
        <v>9.589473654521008E-2</v>
      </c>
      <c r="CP147" s="87">
        <f t="shared" si="157"/>
        <v>1.5757923104441716</v>
      </c>
      <c r="CQ147" s="87">
        <f t="shared" si="154"/>
        <v>-0.56942146222614676</v>
      </c>
      <c r="CR147" s="87">
        <f t="shared" si="154"/>
        <v>-1.4141206737183332</v>
      </c>
      <c r="CS147" s="88">
        <f t="shared" si="158"/>
        <v>0.66206550180538393</v>
      </c>
      <c r="CT147" s="88">
        <f t="shared" si="158"/>
        <v>9.2644039579235088E-2</v>
      </c>
      <c r="CU147" s="87">
        <f t="shared" si="158"/>
        <v>0.11243676617093261</v>
      </c>
      <c r="CV147" s="87">
        <f t="shared" si="159"/>
        <v>2.1076458725580949</v>
      </c>
      <c r="CW147" s="21">
        <v>0.62749999999999995</v>
      </c>
      <c r="CX147" s="21">
        <v>1.7652666666700001</v>
      </c>
      <c r="CZ147" s="110">
        <f t="shared" si="160"/>
        <v>6.4664284241928716E-3</v>
      </c>
      <c r="DA147" s="73">
        <f t="shared" si="161"/>
        <v>1.369075551978453</v>
      </c>
      <c r="DB147" s="88">
        <f t="shared" si="162"/>
        <v>-0.16922671628370073</v>
      </c>
      <c r="DC147" s="88">
        <f t="shared" si="163"/>
        <v>-5.9009547244265343</v>
      </c>
      <c r="DD147" s="88">
        <f t="shared" si="164"/>
        <v>-4.9148205962923242E-2</v>
      </c>
      <c r="DE147" s="88">
        <f t="shared" si="165"/>
        <v>-1.6294736525363311</v>
      </c>
      <c r="DF147" s="88">
        <f t="shared" si="166"/>
        <v>-3.4561460828712587E-3</v>
      </c>
      <c r="DG147" s="88">
        <f t="shared" si="167"/>
        <v>-5.2604352045796277E-2</v>
      </c>
      <c r="DH147" s="88">
        <f t="shared" si="168"/>
        <v>-0.86410261552869594</v>
      </c>
      <c r="DI147" s="88">
        <f t="shared" si="169"/>
        <v>1.4182237579413672</v>
      </c>
      <c r="DJ147" s="88">
        <f t="shared" si="170"/>
        <v>4.6184210526315606E-2</v>
      </c>
      <c r="DK147" s="89">
        <v>12.603048808010699</v>
      </c>
      <c r="DL147" s="87">
        <f>EK147</f>
        <v>0.3870475794811607</v>
      </c>
      <c r="DM147" s="88">
        <f t="shared" si="171"/>
        <v>-0.2344203007488721</v>
      </c>
      <c r="DN147" s="88">
        <f>DW147-$DW$151</f>
        <v>23.95029775501186</v>
      </c>
      <c r="DO147" s="88"/>
      <c r="DP147" s="87"/>
      <c r="DQ147" s="21">
        <v>1772443</v>
      </c>
      <c r="DR147" s="21">
        <f>LN(DQ147/AI147/M148)</f>
        <v>1.6869267583069798</v>
      </c>
      <c r="DT147" s="75">
        <v>2080000000</v>
      </c>
      <c r="DV147" s="20">
        <f>LN(DT147/AI147/M148)</f>
        <v>8.7546911100642468</v>
      </c>
      <c r="DW147" s="44">
        <f>100*(DV147-DV146)</f>
        <v>27.830125259155913</v>
      </c>
      <c r="EA147" s="21">
        <v>5116545</v>
      </c>
      <c r="EB147" s="87">
        <f t="shared" si="172"/>
        <v>0.21381278180080387</v>
      </c>
      <c r="EF147" s="28">
        <v>23930024</v>
      </c>
      <c r="EG147" s="98">
        <v>24420.632000000001</v>
      </c>
      <c r="EH147" s="74">
        <f t="shared" si="173"/>
        <v>24420632</v>
      </c>
      <c r="EI147" s="28">
        <v>-378404</v>
      </c>
      <c r="EJ147" s="68">
        <f>EI147/EF147</f>
        <v>-1.5812938591285994E-2</v>
      </c>
      <c r="EK147" s="21">
        <f>100*(EJ147-$EJ$152)</f>
        <v>0.3870475794811607</v>
      </c>
      <c r="EN147" s="100"/>
      <c r="EO147" s="87"/>
      <c r="EP147" s="99"/>
      <c r="EQ147" s="87"/>
      <c r="ER147" s="87"/>
      <c r="ES147" s="87"/>
      <c r="ET147" s="87"/>
      <c r="EU147" s="87"/>
      <c r="EV147" s="87"/>
      <c r="EW147" s="87"/>
      <c r="EX147" s="87"/>
      <c r="EY147" s="87"/>
      <c r="EZ147" s="101"/>
      <c r="FA147" s="87"/>
      <c r="FB147" s="87"/>
    </row>
    <row r="148" spans="1:158" x14ac:dyDescent="0.35">
      <c r="A148" s="22">
        <v>42644</v>
      </c>
      <c r="B148" s="21">
        <v>117.633</v>
      </c>
      <c r="C148" s="21">
        <v>18869.400000000001</v>
      </c>
      <c r="D148" s="40">
        <v>3101.4</v>
      </c>
      <c r="E148" s="21">
        <v>2868.2</v>
      </c>
      <c r="F148" s="21">
        <v>112.747</v>
      </c>
      <c r="G148" s="59">
        <v>1440.9</v>
      </c>
      <c r="H148" s="21">
        <v>1648.2</v>
      </c>
      <c r="I148" s="40">
        <v>8821.4</v>
      </c>
      <c r="J148" s="21">
        <v>7552.9</v>
      </c>
      <c r="K148" s="21">
        <v>2746.6</v>
      </c>
      <c r="L148" s="21">
        <v>2522.8000000000002</v>
      </c>
      <c r="M148" s="21">
        <v>254321</v>
      </c>
      <c r="N148" s="21">
        <f>M148/M$51</f>
        <v>1.3189144617427111</v>
      </c>
      <c r="O148" s="21">
        <v>0.45</v>
      </c>
      <c r="R148" s="40">
        <f>I149+K149</f>
        <v>11681.5</v>
      </c>
      <c r="S148" s="40">
        <f>D149+G149</f>
        <v>4578.3999999999996</v>
      </c>
      <c r="T148" s="40">
        <f t="shared" si="139"/>
        <v>16259.9</v>
      </c>
      <c r="U148" s="21">
        <f t="shared" si="140"/>
        <v>0.71842385254521857</v>
      </c>
      <c r="V148" s="21">
        <f t="shared" si="141"/>
        <v>0.28157614745478138</v>
      </c>
      <c r="W148" s="87">
        <f t="shared" si="155"/>
        <v>0.39193596712750928</v>
      </c>
      <c r="Y148" s="21">
        <f>K149/R148</f>
        <v>0.2381286649830929</v>
      </c>
      <c r="Z148" s="21">
        <f t="shared" si="122"/>
        <v>0.76187133501690707</v>
      </c>
      <c r="AA148" s="21">
        <f t="shared" si="123"/>
        <v>0.23777975434493509</v>
      </c>
      <c r="AB148" s="21">
        <f t="shared" si="123"/>
        <v>0.76222024565506485</v>
      </c>
      <c r="AD148" s="42">
        <f>100*(((L149)-(L148))/L148)</f>
        <v>0.39242111939113822</v>
      </c>
      <c r="AE148" s="42">
        <f>100*((J149-J148)/J148)</f>
        <v>0.33894265778707999</v>
      </c>
      <c r="AG148" s="21">
        <f t="shared" si="142"/>
        <v>0.35165875325003798</v>
      </c>
      <c r="AH148" s="21">
        <f t="shared" si="124"/>
        <v>8999.4457422765809</v>
      </c>
      <c r="AI148" s="42">
        <f t="shared" si="125"/>
        <v>1.2980243822265596</v>
      </c>
      <c r="AJ148" s="43">
        <f t="shared" si="126"/>
        <v>0.62533095991988419</v>
      </c>
      <c r="AK148" s="43">
        <f t="shared" si="143"/>
        <v>12526.652212887297</v>
      </c>
      <c r="AN148" s="21">
        <f>D149/S148</f>
        <v>0.68571990214922252</v>
      </c>
      <c r="AO148" s="21">
        <f t="shared" si="144"/>
        <v>0.31428009785077748</v>
      </c>
      <c r="AP148" s="21">
        <f t="shared" si="127"/>
        <v>0.68425087637677096</v>
      </c>
      <c r="AQ148" s="21">
        <f t="shared" si="127"/>
        <v>0.31574912362322904</v>
      </c>
      <c r="AS148" s="43">
        <f>100*(((E149)-(E148))/E148)</f>
        <v>0.90997838365526695</v>
      </c>
      <c r="AT148" s="43">
        <f>100*(((H149)-(H148))/H148)</f>
        <v>-0.39436961533794435</v>
      </c>
      <c r="AV148" s="21">
        <f t="shared" si="145"/>
        <v>0.49813164607344806</v>
      </c>
      <c r="AW148" s="21">
        <f t="shared" si="128"/>
        <v>4421.0078604063556</v>
      </c>
      <c r="AX148" s="21">
        <f t="shared" si="129"/>
        <v>1.0356009635276191</v>
      </c>
      <c r="AY148" s="21">
        <f t="shared" si="130"/>
        <v>0.29471496605581948</v>
      </c>
      <c r="AZ148" s="21">
        <f t="shared" si="131"/>
        <v>0.79782859067038958</v>
      </c>
      <c r="BB148" s="21">
        <f>LN(B149/AI148)</f>
        <v>4.5121605640458187</v>
      </c>
      <c r="BD148" s="21">
        <f>100*LN(F149/N149)</f>
        <v>445.33933455096957</v>
      </c>
      <c r="BE148" s="21">
        <f t="shared" si="146"/>
        <v>4.4533933455096957</v>
      </c>
      <c r="BF148" s="21">
        <f>(S148/AI148)/M149</f>
        <v>1.3882158006512532E-2</v>
      </c>
      <c r="BG148" s="21">
        <f>(C149/AI148)/M149</f>
        <v>5.7692034030603398E-2</v>
      </c>
      <c r="BH148" s="40">
        <f t="shared" si="147"/>
        <v>4578.3999999999996</v>
      </c>
      <c r="BI148" s="40">
        <f>C149</f>
        <v>19027.099999999999</v>
      </c>
      <c r="BK148" s="21">
        <f>LN(AH148/M149)</f>
        <v>-3.3404940583159703</v>
      </c>
      <c r="BL148" s="57">
        <f>LN(AH148/N149)</f>
        <v>8.8290494485223086</v>
      </c>
      <c r="BM148" s="21">
        <f>LN((S148/AI148)/M149)</f>
        <v>-4.27715086001509</v>
      </c>
      <c r="BN148" s="21">
        <f>LN((C149/AI148)/M149)</f>
        <v>-2.8526361733941092</v>
      </c>
      <c r="BO148" s="44">
        <f>LN((C149/AI148)/N149)</f>
        <v>9.3169073334441705</v>
      </c>
      <c r="BP148" s="21">
        <f t="shared" si="138"/>
        <v>2.0813918916919079</v>
      </c>
      <c r="BQ148" s="21">
        <f t="shared" si="132"/>
        <v>-0.22586150326352386</v>
      </c>
      <c r="BR148" s="21">
        <f t="shared" si="133"/>
        <v>4.5121605640458187</v>
      </c>
      <c r="BS148" s="61">
        <f t="shared" si="134"/>
        <v>0.62533095991988419</v>
      </c>
      <c r="BT148" s="21">
        <f t="shared" si="135"/>
        <v>0.29471496605581948</v>
      </c>
      <c r="BU148" s="21">
        <f>O149/4</f>
        <v>0.17499999999999999</v>
      </c>
      <c r="BV148" s="21">
        <f t="shared" si="148"/>
        <v>0.1748470534116803</v>
      </c>
      <c r="BW148" s="21">
        <f>LN(AW148/M149)</f>
        <v>-4.0512893567515658</v>
      </c>
      <c r="BX148" s="21">
        <f>LN(AW148/N149)</f>
        <v>8.1182541500867131</v>
      </c>
      <c r="BY148" s="21">
        <f>LN(AK148/M149)</f>
        <v>-3.009798498088593</v>
      </c>
      <c r="CA148" s="21">
        <f t="shared" si="156"/>
        <v>0.44506178808747521</v>
      </c>
      <c r="CB148" s="21">
        <f t="shared" si="149"/>
        <v>0.26029898978645605</v>
      </c>
      <c r="CC148" s="21">
        <f t="shared" si="149"/>
        <v>0.30096058465898246</v>
      </c>
      <c r="CD148" s="21">
        <f t="shared" si="150"/>
        <v>2.0813918916919079</v>
      </c>
      <c r="CE148" s="21">
        <f t="shared" si="151"/>
        <v>-0.33061599386406404</v>
      </c>
      <c r="CF148" s="21">
        <f t="shared" si="151"/>
        <v>-8.1895133502207784E-2</v>
      </c>
      <c r="CG148" s="61">
        <f t="shared" si="152"/>
        <v>0.62533095991988419</v>
      </c>
      <c r="CH148" s="61">
        <f t="shared" si="152"/>
        <v>0.29471496605581948</v>
      </c>
      <c r="CI148" s="21">
        <f t="shared" si="153"/>
        <v>0.1748470534116803</v>
      </c>
      <c r="CM148" s="87">
        <f t="shared" si="157"/>
        <v>0.44506178808747521</v>
      </c>
      <c r="CN148" s="87">
        <f t="shared" si="157"/>
        <v>0.26029898978645605</v>
      </c>
      <c r="CO148" s="87">
        <f t="shared" si="157"/>
        <v>0.30096058465898246</v>
      </c>
      <c r="CP148" s="87">
        <f t="shared" si="157"/>
        <v>2.0813918916919079</v>
      </c>
      <c r="CQ148" s="87">
        <f t="shared" si="154"/>
        <v>-0.33061599386406404</v>
      </c>
      <c r="CR148" s="87">
        <f t="shared" si="154"/>
        <v>-8.1895133502207784E-2</v>
      </c>
      <c r="CS148" s="88">
        <f t="shared" si="158"/>
        <v>0.62533095991988419</v>
      </c>
      <c r="CT148" s="88">
        <f t="shared" si="158"/>
        <v>0.29471496605581948</v>
      </c>
      <c r="CU148" s="87">
        <f t="shared" si="158"/>
        <v>0.1748470534116803</v>
      </c>
      <c r="CV148" s="87">
        <f t="shared" si="159"/>
        <v>0.59091498365058115</v>
      </c>
      <c r="CW148" s="21">
        <v>0.55500000000000005</v>
      </c>
      <c r="CX148" s="21">
        <v>1.58856666667</v>
      </c>
      <c r="CZ148" s="110">
        <f t="shared" si="160"/>
        <v>8.6201020007784068E-2</v>
      </c>
      <c r="DA148" s="73">
        <f t="shared" si="161"/>
        <v>9.1150131432952558E-2</v>
      </c>
      <c r="DB148" s="88">
        <f t="shared" si="162"/>
        <v>3.5839131830071647E-2</v>
      </c>
      <c r="DC148" s="88">
        <f t="shared" si="163"/>
        <v>-5.3953551431787981</v>
      </c>
      <c r="DD148" s="88">
        <f t="shared" si="164"/>
        <v>0.18965726239915948</v>
      </c>
      <c r="DE148" s="88">
        <f t="shared" si="165"/>
        <v>-0.29724811232020565</v>
      </c>
      <c r="DF148" s="88">
        <f t="shared" si="166"/>
        <v>-4.0190687968370997E-2</v>
      </c>
      <c r="DG148" s="88">
        <f t="shared" si="167"/>
        <v>0.14946657443078812</v>
      </c>
      <c r="DH148" s="88">
        <f t="shared" si="168"/>
        <v>-0.80169232828794823</v>
      </c>
      <c r="DI148" s="88">
        <f t="shared" si="169"/>
        <v>-9.8507130966146383E-2</v>
      </c>
      <c r="DJ148" s="88">
        <f t="shared" si="170"/>
        <v>-2.6315789473684292E-2</v>
      </c>
      <c r="DK148" s="89">
        <v>13.603048808010699</v>
      </c>
      <c r="DL148" s="87">
        <f>EK148</f>
        <v>0.4879317385048742</v>
      </c>
      <c r="DM148" s="88">
        <f t="shared" si="171"/>
        <v>-0.41112030074887218</v>
      </c>
      <c r="DN148" s="88">
        <f>DW148-$DW$151</f>
        <v>-0.63710575731853591</v>
      </c>
      <c r="DO148" s="88"/>
      <c r="DP148" s="87"/>
      <c r="DQ148" s="21">
        <v>1793679</v>
      </c>
      <c r="DR148" s="21">
        <f>LN(DQ148/AI148/M149)</f>
        <v>1.6935236447151696</v>
      </c>
      <c r="DT148" s="75">
        <v>2160000000</v>
      </c>
      <c r="DV148" s="20">
        <f>LN(DT148/AI148/M149)</f>
        <v>8.787118327532502</v>
      </c>
      <c r="DW148" s="44">
        <f>100*(DV148-DV147)</f>
        <v>3.2427217468255165</v>
      </c>
      <c r="EA148" s="21">
        <v>5101325</v>
      </c>
      <c r="EB148" s="87">
        <f t="shared" si="172"/>
        <v>0.21018087381962075</v>
      </c>
      <c r="EF148" s="28">
        <v>24271119</v>
      </c>
      <c r="EG148" s="98">
        <v>25532.331999999999</v>
      </c>
      <c r="EH148" s="74">
        <f t="shared" si="173"/>
        <v>25532332</v>
      </c>
      <c r="EI148" s="28">
        <v>-359312</v>
      </c>
      <c r="EJ148" s="68">
        <f>EI148/EF148</f>
        <v>-1.4804097001048859E-2</v>
      </c>
      <c r="EK148" s="21">
        <f>100*(EJ148-$EJ$152)</f>
        <v>0.4879317385048742</v>
      </c>
      <c r="EN148" s="100"/>
      <c r="EO148" s="87"/>
      <c r="EP148" s="99"/>
      <c r="EQ148" s="87"/>
      <c r="ER148" s="87"/>
      <c r="ES148" s="87"/>
      <c r="ET148" s="87"/>
      <c r="EU148" s="87"/>
      <c r="EV148" s="87"/>
      <c r="EW148" s="87"/>
      <c r="EX148" s="87"/>
      <c r="EY148" s="87"/>
      <c r="EZ148" s="101"/>
      <c r="FA148" s="87"/>
      <c r="FB148" s="87"/>
    </row>
    <row r="149" spans="1:158" x14ac:dyDescent="0.35">
      <c r="A149" s="22">
        <v>42736</v>
      </c>
      <c r="B149" s="21">
        <v>118.274</v>
      </c>
      <c r="C149" s="21">
        <v>19027.099999999999</v>
      </c>
      <c r="D149" s="40">
        <v>3139.5</v>
      </c>
      <c r="E149" s="21">
        <v>2894.3</v>
      </c>
      <c r="F149" s="21">
        <v>113.212</v>
      </c>
      <c r="G149" s="59">
        <v>1438.9</v>
      </c>
      <c r="H149" s="21">
        <v>1641.7</v>
      </c>
      <c r="I149" s="40">
        <v>8899.7999999999993</v>
      </c>
      <c r="J149" s="21">
        <v>7578.5</v>
      </c>
      <c r="K149" s="21">
        <v>2781.7</v>
      </c>
      <c r="L149" s="21">
        <v>2532.6999999999998</v>
      </c>
      <c r="M149" s="21">
        <v>254082</v>
      </c>
      <c r="N149" s="21">
        <f>M149/M$51</f>
        <v>1.3176750023337103</v>
      </c>
      <c r="O149" s="21">
        <v>0.7</v>
      </c>
      <c r="DT149" s="75">
        <v>2240000000</v>
      </c>
      <c r="DV149" s="20"/>
      <c r="EG149" s="98">
        <v>25990.403999999999</v>
      </c>
      <c r="EH149" s="74">
        <f t="shared" si="173"/>
        <v>25990404</v>
      </c>
      <c r="EN149" s="87"/>
      <c r="EO149" s="87"/>
      <c r="EP149" s="87"/>
      <c r="EQ149" s="87"/>
      <c r="ER149" s="87"/>
      <c r="ES149" s="87"/>
      <c r="ET149" s="87"/>
      <c r="EU149" s="87"/>
      <c r="EV149" s="87"/>
      <c r="EW149" s="87"/>
      <c r="EX149" s="87"/>
      <c r="EY149" s="87"/>
      <c r="EZ149" s="87"/>
      <c r="FA149" s="87"/>
      <c r="FB149" s="87"/>
    </row>
    <row r="150" spans="1:158" x14ac:dyDescent="0.35">
      <c r="W150" s="103">
        <f>AVERAGE(W8:W148)</f>
        <v>0.44549875402359379</v>
      </c>
      <c r="BZ150" s="20" t="s">
        <v>490</v>
      </c>
      <c r="CG150" s="21">
        <f>(CG148/100+1)/(1+CI148/100)</f>
        <v>1.004496976234643</v>
      </c>
      <c r="DT150" s="75">
        <v>2350000000</v>
      </c>
      <c r="DV150" s="20"/>
      <c r="EG150" s="98">
        <v>26917.593000000001</v>
      </c>
      <c r="EH150" s="74">
        <f t="shared" si="173"/>
        <v>26917593</v>
      </c>
      <c r="EN150" s="100"/>
      <c r="EO150" s="100"/>
      <c r="EP150" s="100"/>
      <c r="EQ150" s="87"/>
      <c r="ER150" s="87"/>
      <c r="ES150" s="87"/>
      <c r="ET150" s="87"/>
      <c r="EU150" s="87"/>
      <c r="EV150" s="87"/>
      <c r="EW150" s="87"/>
      <c r="EX150" s="87"/>
      <c r="EY150" s="87"/>
      <c r="EZ150" s="87"/>
      <c r="FA150" s="87"/>
      <c r="FB150" s="87"/>
    </row>
    <row r="151" spans="1:158" x14ac:dyDescent="0.35">
      <c r="BZ151" s="20" t="s">
        <v>491</v>
      </c>
      <c r="CA151" s="21">
        <f>AVERAGE(CA16:CA135)</f>
        <v>0.35774090689282734</v>
      </c>
      <c r="CB151" s="21">
        <f t="shared" ref="CB151:CI151" si="174">AVERAGE(CB16:CB135)</f>
        <v>0.15189663431929429</v>
      </c>
      <c r="CC151" s="21">
        <f t="shared" si="174"/>
        <v>0.26690878797319079</v>
      </c>
      <c r="CD151" s="21">
        <f t="shared" si="174"/>
        <v>8.1702163565075949</v>
      </c>
      <c r="CE151" s="21">
        <f t="shared" si="174"/>
        <v>-0.54179182777240664</v>
      </c>
      <c r="CF151" s="21">
        <f t="shared" si="174"/>
        <v>0.21334757128528281</v>
      </c>
      <c r="CG151" s="21">
        <f t="shared" si="174"/>
        <v>0.69632157717163212</v>
      </c>
      <c r="CH151" s="21">
        <f t="shared" si="174"/>
        <v>0.1545297493992252</v>
      </c>
      <c r="CI151" s="21">
        <f t="shared" si="174"/>
        <v>1.0757509938512471</v>
      </c>
      <c r="CM151" s="61">
        <f>AVERAGE(CM16:CM148)</f>
        <v>0.35886076807969114</v>
      </c>
      <c r="CN151" s="61">
        <f t="shared" ref="CN151:CW151" si="175">AVERAGE(CN16:CN148)</f>
        <v>0.16914885835350349</v>
      </c>
      <c r="CO151" s="61">
        <f t="shared" si="175"/>
        <v>0.26512145282891081</v>
      </c>
      <c r="CP151" s="61">
        <f t="shared" si="175"/>
        <v>7.4767470348707059</v>
      </c>
      <c r="CQ151" s="61">
        <f t="shared" si="175"/>
        <v>-0.52027325626322352</v>
      </c>
      <c r="CR151" s="61">
        <f t="shared" si="175"/>
        <v>0.21535297881799789</v>
      </c>
      <c r="CS151" s="61">
        <f t="shared" si="175"/>
        <v>0.66552164788825519</v>
      </c>
      <c r="CT151" s="61">
        <f t="shared" si="175"/>
        <v>0.14524839162503136</v>
      </c>
      <c r="CU151" s="61">
        <f t="shared" si="175"/>
        <v>0.97653938169962851</v>
      </c>
      <c r="CV151" s="61">
        <f t="shared" si="175"/>
        <v>0.68942211461672753</v>
      </c>
      <c r="CW151" s="61">
        <f t="shared" si="175"/>
        <v>0.58131578947368434</v>
      </c>
      <c r="CX151" s="61">
        <f>AVERAGE(CX14:CX148)</f>
        <v>1.9996869674188722</v>
      </c>
      <c r="DL151" s="7"/>
      <c r="DT151" s="75">
        <v>2500000000</v>
      </c>
      <c r="DV151" s="20"/>
      <c r="DW151" s="7">
        <f>AVERAGE(DW16:DW148)</f>
        <v>3.8798275041440524</v>
      </c>
      <c r="EB151" s="35">
        <f>AVERAGE(EB15:EB147)</f>
        <v>0.24617257342274232</v>
      </c>
      <c r="EG151" s="98">
        <v>28383.187999999998</v>
      </c>
      <c r="EH151" s="74">
        <f t="shared" si="173"/>
        <v>28383188</v>
      </c>
      <c r="EN151" s="87"/>
      <c r="EO151" s="87"/>
      <c r="EP151" s="87"/>
      <c r="EQ151" s="87"/>
      <c r="ER151" s="87"/>
      <c r="ES151" s="87"/>
      <c r="ET151" s="87"/>
      <c r="EU151" s="87"/>
      <c r="EV151" s="87"/>
      <c r="EW151" s="87"/>
      <c r="EX151" s="87"/>
      <c r="EY151" s="87"/>
      <c r="EZ151" s="87"/>
      <c r="FA151" s="87"/>
      <c r="FB151" s="87"/>
    </row>
    <row r="152" spans="1:158" x14ac:dyDescent="0.35">
      <c r="CM152" s="51"/>
      <c r="DT152" s="75">
        <v>2400000000</v>
      </c>
      <c r="DV152" s="20"/>
      <c r="EC152" s="7"/>
      <c r="EJ152" s="7">
        <f>AVERAGE(EJ16:EJ148)</f>
        <v>-1.9683414386097602E-2</v>
      </c>
      <c r="EN152" s="87"/>
      <c r="EO152" s="87"/>
      <c r="EP152" s="87"/>
      <c r="EQ152" s="87"/>
      <c r="ER152" s="87"/>
      <c r="ES152" s="87"/>
      <c r="ET152" s="87"/>
      <c r="EU152" s="87"/>
      <c r="EV152" s="87"/>
      <c r="EW152" s="87"/>
      <c r="EX152" s="87"/>
      <c r="EY152" s="87"/>
      <c r="EZ152" s="87"/>
      <c r="FA152" s="87"/>
      <c r="FB152" s="87"/>
    </row>
    <row r="153" spans="1:158" x14ac:dyDescent="0.35">
      <c r="CM153" s="51"/>
      <c r="DT153" s="75">
        <v>2320000000</v>
      </c>
      <c r="DV153" s="20"/>
      <c r="EN153" s="87"/>
      <c r="EO153" s="87"/>
      <c r="EP153" s="87"/>
      <c r="EQ153" s="87"/>
      <c r="ER153" s="87"/>
      <c r="ES153" s="87"/>
      <c r="ET153" s="87"/>
      <c r="EU153" s="87"/>
      <c r="EV153" s="87"/>
      <c r="EW153" s="87"/>
      <c r="EX153" s="87"/>
      <c r="EY153" s="87"/>
      <c r="EZ153" s="87"/>
      <c r="FA153" s="87"/>
      <c r="FB153" s="87"/>
    </row>
    <row r="154" spans="1:158" x14ac:dyDescent="0.35">
      <c r="CM154" s="51">
        <f>CM151-(0.3/0.7)*CV154</f>
        <v>0.15203413369467289</v>
      </c>
      <c r="CS154" s="103">
        <f>(CS151/100+1)/(1+CU151/100)</f>
        <v>0.99691990104121397</v>
      </c>
      <c r="CV154" s="103">
        <f>CV151*0.7</f>
        <v>0.48259548023170923</v>
      </c>
      <c r="DN154" s="21" t="e">
        <f>CORREL(#REF!,DM16:DM148)</f>
        <v>#REF!</v>
      </c>
      <c r="EN154" s="87"/>
      <c r="EO154" s="87"/>
      <c r="EP154" s="87"/>
      <c r="EQ154" s="87"/>
      <c r="ER154" s="87"/>
      <c r="ES154" s="87"/>
      <c r="ET154" s="87"/>
      <c r="EU154" s="87"/>
      <c r="EV154" s="87"/>
      <c r="EW154" s="87"/>
      <c r="EX154" s="87"/>
      <c r="EY154" s="87"/>
      <c r="EZ154" s="87"/>
      <c r="FA154" s="87"/>
      <c r="FB154" s="87"/>
    </row>
    <row r="155" spans="1:158" x14ac:dyDescent="0.35">
      <c r="EN155" s="87"/>
      <c r="EO155" s="87"/>
      <c r="EP155" s="87"/>
      <c r="EQ155" s="87"/>
      <c r="ER155" s="87"/>
      <c r="ES155" s="87"/>
      <c r="ET155" s="87"/>
      <c r="EU155" s="87"/>
      <c r="EV155" s="87"/>
      <c r="EW155" s="87"/>
      <c r="EX155" s="87"/>
      <c r="EY155" s="87"/>
      <c r="EZ155" s="87"/>
      <c r="FA155" s="87"/>
      <c r="FB155" s="87"/>
    </row>
    <row r="156" spans="1:158" x14ac:dyDescent="0.35">
      <c r="EN156" s="87"/>
      <c r="EO156" s="87"/>
      <c r="EP156" s="87"/>
      <c r="EQ156" s="87"/>
      <c r="ER156" s="87"/>
      <c r="ES156" s="87"/>
      <c r="ET156" s="87"/>
      <c r="EU156" s="87"/>
      <c r="EV156" s="87"/>
      <c r="EW156" s="87"/>
      <c r="EX156" s="87"/>
      <c r="EY156" s="87"/>
      <c r="EZ156" s="87"/>
      <c r="FA156" s="87"/>
      <c r="FB156" s="87"/>
    </row>
    <row r="157" spans="1:158" x14ac:dyDescent="0.35">
      <c r="EN157" s="87"/>
      <c r="EO157" s="87"/>
      <c r="EP157" s="87"/>
      <c r="EQ157" s="87"/>
      <c r="ER157" s="87"/>
      <c r="ES157" s="87"/>
      <c r="ET157" s="87"/>
      <c r="EU157" s="87"/>
      <c r="EV157" s="87"/>
      <c r="EW157" s="87"/>
      <c r="EX157" s="87"/>
      <c r="EY157" s="87"/>
      <c r="EZ157" s="87"/>
      <c r="FA157" s="87"/>
      <c r="FB157" s="87"/>
    </row>
    <row r="158" spans="1:158" x14ac:dyDescent="0.35">
      <c r="EN158" s="87"/>
      <c r="EO158" s="87"/>
      <c r="EP158" s="87"/>
      <c r="EQ158" s="87"/>
      <c r="ER158" s="87"/>
      <c r="ES158" s="87"/>
      <c r="ET158" s="87"/>
      <c r="EU158" s="87"/>
      <c r="EV158" s="87"/>
      <c r="EW158" s="87"/>
      <c r="EX158" s="87"/>
      <c r="EY158" s="87"/>
      <c r="EZ158" s="87"/>
      <c r="FA158" s="87"/>
      <c r="FB158" s="87"/>
    </row>
    <row r="159" spans="1:158" x14ac:dyDescent="0.35">
      <c r="EN159" s="87"/>
      <c r="EO159" s="87"/>
      <c r="EP159" s="87"/>
      <c r="EQ159" s="87"/>
      <c r="ER159" s="87"/>
      <c r="ES159" s="87"/>
      <c r="ET159" s="87"/>
      <c r="EU159" s="87"/>
      <c r="EV159" s="87"/>
      <c r="EW159" s="87"/>
      <c r="EX159" s="87"/>
      <c r="EY159" s="87"/>
      <c r="EZ159" s="87"/>
      <c r="FA159" s="87"/>
      <c r="FB159" s="87"/>
    </row>
    <row r="160" spans="1:158" x14ac:dyDescent="0.35">
      <c r="EN160" s="87"/>
      <c r="EO160" s="87"/>
      <c r="EP160" s="87"/>
      <c r="EQ160" s="87"/>
      <c r="ER160" s="87"/>
      <c r="ES160" s="87"/>
      <c r="ET160" s="87"/>
      <c r="EU160" s="87"/>
      <c r="EV160" s="87"/>
      <c r="EW160" s="87"/>
      <c r="EX160" s="87"/>
      <c r="EY160" s="87"/>
      <c r="EZ160" s="87"/>
      <c r="FA160" s="87"/>
      <c r="FB160" s="87"/>
    </row>
    <row r="161" spans="144:158" x14ac:dyDescent="0.35">
      <c r="EN161" s="87"/>
      <c r="EO161" s="87"/>
      <c r="EP161" s="87"/>
      <c r="EQ161" s="87"/>
      <c r="ER161" s="87"/>
      <c r="ES161" s="87"/>
      <c r="ET161" s="87"/>
      <c r="EU161" s="87"/>
      <c r="EV161" s="87"/>
      <c r="EW161" s="87"/>
      <c r="EX161" s="87"/>
      <c r="EY161" s="87"/>
      <c r="EZ161" s="87"/>
      <c r="FA161" s="87"/>
      <c r="FB161" s="87"/>
    </row>
    <row r="162" spans="144:158" x14ac:dyDescent="0.35">
      <c r="EN162" s="87"/>
      <c r="EO162" s="87"/>
      <c r="EP162" s="87"/>
      <c r="EQ162" s="87"/>
      <c r="ER162" s="87"/>
      <c r="ES162" s="87"/>
      <c r="ET162" s="87"/>
      <c r="EU162" s="87"/>
      <c r="EV162" s="87"/>
      <c r="EW162" s="87"/>
      <c r="EX162" s="87"/>
      <c r="EY162" s="87"/>
      <c r="EZ162" s="87"/>
      <c r="FA162" s="87"/>
      <c r="FB162" s="87"/>
    </row>
    <row r="163" spans="144:158" x14ac:dyDescent="0.35">
      <c r="EN163" s="87"/>
      <c r="EO163" s="87"/>
      <c r="EP163" s="87"/>
      <c r="EQ163" s="87"/>
      <c r="ER163" s="87"/>
      <c r="ES163" s="87"/>
      <c r="ET163" s="87"/>
      <c r="EU163" s="87"/>
      <c r="EV163" s="87"/>
      <c r="EW163" s="87"/>
      <c r="EX163" s="87"/>
      <c r="EY163" s="87"/>
      <c r="EZ163" s="87"/>
      <c r="FA163" s="87"/>
      <c r="FB163" s="87"/>
    </row>
    <row r="164" spans="144:158" x14ac:dyDescent="0.35">
      <c r="EN164" s="87"/>
      <c r="EO164" s="87"/>
      <c r="EP164" s="87"/>
      <c r="EQ164" s="87"/>
      <c r="ER164" s="87"/>
      <c r="ES164" s="87"/>
      <c r="ET164" s="87"/>
      <c r="EU164" s="87"/>
      <c r="EV164" s="87"/>
      <c r="EW164" s="87"/>
      <c r="EX164" s="87"/>
      <c r="EY164" s="87"/>
      <c r="EZ164" s="87"/>
      <c r="FA164" s="87"/>
      <c r="FB164" s="87"/>
    </row>
    <row r="165" spans="144:158" x14ac:dyDescent="0.35">
      <c r="EN165" s="87"/>
      <c r="EO165" s="87"/>
      <c r="EP165" s="87"/>
      <c r="EQ165" s="87"/>
      <c r="ER165" s="87"/>
      <c r="ES165" s="87"/>
      <c r="ET165" s="87"/>
      <c r="EU165" s="87"/>
      <c r="EV165" s="87"/>
      <c r="EW165" s="87"/>
      <c r="EX165" s="87"/>
      <c r="EY165" s="87"/>
      <c r="EZ165" s="87"/>
      <c r="FA165" s="87"/>
      <c r="FB165" s="87"/>
    </row>
    <row r="166" spans="144:158" x14ac:dyDescent="0.35">
      <c r="EN166" s="87"/>
      <c r="EO166" s="87"/>
      <c r="EP166" s="87"/>
      <c r="EQ166" s="87"/>
      <c r="ER166" s="87"/>
      <c r="ES166" s="87"/>
      <c r="ET166" s="87"/>
      <c r="EU166" s="87"/>
      <c r="EV166" s="87"/>
      <c r="EW166" s="87"/>
      <c r="EX166" s="87"/>
      <c r="EY166" s="87"/>
      <c r="EZ166" s="87"/>
      <c r="FA166" s="87"/>
      <c r="FB166" s="87"/>
    </row>
    <row r="167" spans="144:158" x14ac:dyDescent="0.35">
      <c r="EN167" s="87"/>
      <c r="EO167" s="87"/>
      <c r="EP167" s="87"/>
      <c r="EQ167" s="87"/>
      <c r="ER167" s="87"/>
      <c r="ES167" s="87"/>
      <c r="ET167" s="87"/>
      <c r="EU167" s="87"/>
      <c r="EV167" s="87"/>
      <c r="EW167" s="87"/>
      <c r="EX167" s="87"/>
      <c r="EY167" s="87"/>
      <c r="EZ167" s="87"/>
      <c r="FA167" s="87"/>
      <c r="FB167" s="87"/>
    </row>
    <row r="168" spans="144:158" x14ac:dyDescent="0.35">
      <c r="EN168" s="87"/>
      <c r="EO168" s="87"/>
      <c r="EP168" s="87"/>
      <c r="EQ168" s="87"/>
      <c r="ER168" s="87"/>
      <c r="ES168" s="87"/>
      <c r="ET168" s="87"/>
      <c r="EU168" s="87"/>
      <c r="EV168" s="87"/>
      <c r="EW168" s="87"/>
      <c r="EX168" s="87"/>
      <c r="EY168" s="87"/>
      <c r="EZ168" s="87"/>
      <c r="FA168" s="87"/>
      <c r="FB168" s="87"/>
    </row>
    <row r="169" spans="144:158" x14ac:dyDescent="0.35">
      <c r="EN169" s="87"/>
      <c r="EO169" s="87"/>
      <c r="EP169" s="87"/>
      <c r="EQ169" s="87"/>
      <c r="ER169" s="87"/>
      <c r="ES169" s="87"/>
      <c r="ET169" s="87"/>
      <c r="EU169" s="87"/>
      <c r="EV169" s="87"/>
      <c r="EW169" s="87"/>
      <c r="EX169" s="87"/>
      <c r="EY169" s="87"/>
      <c r="EZ169" s="87"/>
      <c r="FA169" s="87"/>
      <c r="FB169" s="87"/>
    </row>
    <row r="170" spans="144:158" x14ac:dyDescent="0.35">
      <c r="EN170" s="87"/>
      <c r="EO170" s="87"/>
      <c r="EP170" s="87"/>
      <c r="EQ170" s="87"/>
      <c r="ER170" s="87"/>
      <c r="ES170" s="87"/>
      <c r="ET170" s="87"/>
      <c r="EU170" s="87"/>
      <c r="EV170" s="87"/>
      <c r="EW170" s="87"/>
      <c r="EX170" s="87"/>
      <c r="EY170" s="87"/>
      <c r="EZ170" s="87"/>
      <c r="FA170" s="87"/>
      <c r="FB170" s="87"/>
    </row>
    <row r="171" spans="144:158" x14ac:dyDescent="0.35">
      <c r="EN171" s="87"/>
      <c r="EO171" s="87"/>
      <c r="EP171" s="87"/>
      <c r="EQ171" s="87"/>
      <c r="ER171" s="87"/>
      <c r="ES171" s="87"/>
      <c r="ET171" s="87"/>
      <c r="EU171" s="87"/>
      <c r="EV171" s="87"/>
      <c r="EW171" s="87"/>
      <c r="EX171" s="87"/>
      <c r="EY171" s="87"/>
      <c r="EZ171" s="87"/>
      <c r="FA171" s="87"/>
      <c r="FB171" s="87"/>
    </row>
    <row r="172" spans="144:158" x14ac:dyDescent="0.35">
      <c r="EN172" s="87"/>
      <c r="EO172" s="87"/>
      <c r="EP172" s="87"/>
      <c r="EQ172" s="87"/>
      <c r="ER172" s="87"/>
      <c r="ES172" s="87"/>
      <c r="ET172" s="87"/>
      <c r="EU172" s="87"/>
      <c r="EV172" s="87"/>
      <c r="EW172" s="87"/>
      <c r="EX172" s="87"/>
      <c r="EY172" s="87"/>
      <c r="EZ172" s="87"/>
      <c r="FA172" s="87"/>
      <c r="FB172" s="87"/>
    </row>
    <row r="173" spans="144:158" x14ac:dyDescent="0.35">
      <c r="EN173" s="87"/>
      <c r="EO173" s="87"/>
      <c r="EP173" s="87"/>
      <c r="EQ173" s="87"/>
      <c r="ER173" s="87"/>
      <c r="ES173" s="87"/>
      <c r="ET173" s="87"/>
      <c r="EU173" s="87"/>
      <c r="EV173" s="87"/>
      <c r="EW173" s="87"/>
      <c r="EX173" s="87"/>
      <c r="EY173" s="87"/>
      <c r="EZ173" s="87"/>
      <c r="FA173" s="87"/>
      <c r="FB173" s="87"/>
    </row>
    <row r="174" spans="144:158" x14ac:dyDescent="0.35">
      <c r="EN174" s="87"/>
      <c r="EO174" s="87"/>
      <c r="EP174" s="87"/>
      <c r="EQ174" s="87"/>
      <c r="ER174" s="87"/>
      <c r="ES174" s="87"/>
      <c r="ET174" s="87"/>
      <c r="EU174" s="87"/>
      <c r="EV174" s="87"/>
      <c r="EW174" s="87"/>
      <c r="EX174" s="87"/>
      <c r="EY174" s="87"/>
      <c r="EZ174" s="87"/>
      <c r="FA174" s="87"/>
      <c r="FB174" s="87"/>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33774-3FA2-4F96-8A4D-D293A2204B99}">
  <dimension ref="A1:AC2000"/>
  <sheetViews>
    <sheetView topLeftCell="K1" workbookViewId="0">
      <pane ySplit="2" topLeftCell="A279" activePane="bottomLeft" state="frozen"/>
      <selection pane="bottomLeft" activeCell="X1" sqref="X1:X1048576"/>
    </sheetView>
  </sheetViews>
  <sheetFormatPr defaultRowHeight="14.5" x14ac:dyDescent="0.35"/>
  <cols>
    <col min="1" max="22" width="8.7265625" style="7"/>
    <col min="23" max="23" width="8.7265625" style="34"/>
    <col min="24" max="24" width="8.7265625" style="95"/>
    <col min="25" max="16384" width="8.7265625" style="7"/>
  </cols>
  <sheetData>
    <row r="1" spans="1:27" x14ac:dyDescent="0.35">
      <c r="A1" s="7" t="s">
        <v>34</v>
      </c>
      <c r="B1" s="23"/>
      <c r="C1" s="23"/>
      <c r="D1" s="23"/>
      <c r="E1" s="23"/>
      <c r="F1" s="23"/>
      <c r="G1" s="23"/>
      <c r="H1" s="23"/>
      <c r="I1" s="23"/>
      <c r="J1" s="23"/>
      <c r="K1" s="23"/>
      <c r="L1" s="23"/>
      <c r="M1" s="23"/>
      <c r="N1" s="23"/>
      <c r="O1" s="23"/>
      <c r="P1" s="23"/>
      <c r="Q1" s="23"/>
      <c r="R1" s="23"/>
      <c r="S1" s="23"/>
      <c r="T1" s="23"/>
      <c r="U1" s="23"/>
      <c r="V1" s="23"/>
      <c r="W1" s="94" t="s">
        <v>524</v>
      </c>
      <c r="Y1" s="23"/>
      <c r="Z1" s="23"/>
    </row>
    <row r="2" spans="1:27" x14ac:dyDescent="0.35">
      <c r="A2" s="7" t="s">
        <v>35</v>
      </c>
      <c r="B2" s="23" t="s">
        <v>36</v>
      </c>
      <c r="C2" s="23" t="s">
        <v>37</v>
      </c>
      <c r="D2" s="23" t="s">
        <v>38</v>
      </c>
      <c r="E2" s="23" t="s">
        <v>39</v>
      </c>
      <c r="F2" s="23" t="s">
        <v>40</v>
      </c>
      <c r="G2" s="23" t="s">
        <v>41</v>
      </c>
      <c r="H2" s="23" t="s">
        <v>42</v>
      </c>
      <c r="I2" s="23" t="s">
        <v>43</v>
      </c>
      <c r="J2" s="23" t="s">
        <v>44</v>
      </c>
      <c r="K2" s="23" t="s">
        <v>45</v>
      </c>
      <c r="L2" s="23" t="s">
        <v>46</v>
      </c>
      <c r="M2" s="23" t="s">
        <v>47</v>
      </c>
      <c r="N2" s="23" t="s">
        <v>48</v>
      </c>
      <c r="O2" s="23" t="s">
        <v>49</v>
      </c>
      <c r="P2" s="23" t="s">
        <v>50</v>
      </c>
      <c r="Q2" s="23" t="s">
        <v>51</v>
      </c>
      <c r="R2" s="23" t="s">
        <v>52</v>
      </c>
      <c r="S2" s="23" t="s">
        <v>53</v>
      </c>
      <c r="T2" s="23" t="s">
        <v>54</v>
      </c>
      <c r="U2" s="23" t="s">
        <v>55</v>
      </c>
      <c r="V2" s="23" t="s">
        <v>56</v>
      </c>
      <c r="W2" s="34" t="s">
        <v>57</v>
      </c>
      <c r="X2" s="95" t="s">
        <v>58</v>
      </c>
      <c r="Y2" s="23"/>
      <c r="Z2" s="7" t="s">
        <v>59</v>
      </c>
      <c r="AA2" s="7" t="s">
        <v>60</v>
      </c>
    </row>
    <row r="3" spans="1:27" x14ac:dyDescent="0.35">
      <c r="A3" s="7" t="s">
        <v>61</v>
      </c>
      <c r="B3" s="23"/>
      <c r="C3" s="23"/>
      <c r="D3" s="23"/>
      <c r="E3" s="23"/>
      <c r="F3" s="23"/>
      <c r="G3" s="23"/>
      <c r="H3" s="23"/>
      <c r="I3" s="23"/>
      <c r="J3" s="23"/>
      <c r="K3" s="23">
        <v>0.32564215971822608</v>
      </c>
      <c r="L3" s="23"/>
      <c r="M3" s="23"/>
      <c r="N3" s="23"/>
      <c r="O3" s="23"/>
      <c r="P3" s="23">
        <v>0.18980312973245836</v>
      </c>
      <c r="Q3" s="23"/>
      <c r="R3" s="23"/>
      <c r="S3" s="23"/>
      <c r="T3" s="23"/>
      <c r="U3" s="23"/>
      <c r="V3" s="23"/>
      <c r="W3" s="33"/>
      <c r="Y3" s="23"/>
      <c r="Z3" s="23"/>
    </row>
    <row r="4" spans="1:27" x14ac:dyDescent="0.35">
      <c r="A4" s="7" t="s">
        <v>62</v>
      </c>
      <c r="B4" s="23">
        <v>1.308794623682985</v>
      </c>
      <c r="C4" s="23">
        <v>1.4020453963063062</v>
      </c>
      <c r="D4" s="23">
        <v>1.3554200099946456</v>
      </c>
      <c r="E4" s="23">
        <v>-0.57882022558963797</v>
      </c>
      <c r="F4" s="23">
        <v>1.9342402355842836</v>
      </c>
      <c r="G4" s="23">
        <v>4.6059459452691645</v>
      </c>
      <c r="H4" s="23">
        <v>0.49708922769369224</v>
      </c>
      <c r="I4" s="23"/>
      <c r="J4" s="23">
        <v>0.49708922769369224</v>
      </c>
      <c r="K4" s="23">
        <v>0.32588866896840785</v>
      </c>
      <c r="L4" s="23">
        <v>-9.0509791671381179E-2</v>
      </c>
      <c r="M4" s="23">
        <v>1.226440000817651</v>
      </c>
      <c r="N4" s="23">
        <v>-1.3169497924890323</v>
      </c>
      <c r="O4" s="23">
        <v>-4.6095427661037833</v>
      </c>
      <c r="P4" s="23">
        <v>0.19156327543424315</v>
      </c>
      <c r="Q4" s="23">
        <v>-3.8170334472461023</v>
      </c>
      <c r="R4" s="23">
        <v>0.79250931885768094</v>
      </c>
      <c r="S4" s="23">
        <v>0.40886254539913142</v>
      </c>
      <c r="T4" s="23">
        <v>1.4201692198425426</v>
      </c>
      <c r="U4" s="23">
        <v>-4.225895992645234</v>
      </c>
      <c r="V4" s="23">
        <v>-0.62765990098486169</v>
      </c>
      <c r="W4" s="33"/>
      <c r="Y4" s="23"/>
      <c r="Z4" s="23"/>
    </row>
    <row r="5" spans="1:27" x14ac:dyDescent="0.35">
      <c r="A5" s="7" t="s">
        <v>63</v>
      </c>
      <c r="B5" s="23">
        <v>-0.49029628201999742</v>
      </c>
      <c r="C5" s="23">
        <v>0.81313284502897432</v>
      </c>
      <c r="D5" s="23">
        <v>0.16141828150448845</v>
      </c>
      <c r="E5" s="23">
        <v>3.1101182244626102</v>
      </c>
      <c r="F5" s="23">
        <v>-2.9486999429581218</v>
      </c>
      <c r="G5" s="23">
        <v>3.9148711162924741</v>
      </c>
      <c r="H5" s="23">
        <v>0.47670559028212267</v>
      </c>
      <c r="I5" s="23"/>
      <c r="J5" s="23">
        <v>0.47670559028212267</v>
      </c>
      <c r="K5" s="23">
        <v>0.32617144489898187</v>
      </c>
      <c r="L5" s="23">
        <v>-3.5324051955812834</v>
      </c>
      <c r="M5" s="23">
        <v>-5.3212046257488783</v>
      </c>
      <c r="N5" s="23">
        <v>1.7887994301675949</v>
      </c>
      <c r="O5" s="23">
        <v>5.3984414255534858</v>
      </c>
      <c r="P5" s="23">
        <v>0.18807561803199221</v>
      </c>
      <c r="Q5" s="23">
        <v>0.85072102245172143</v>
      </c>
      <c r="R5" s="23">
        <v>-4.5477204031017644</v>
      </c>
      <c r="S5" s="23">
        <v>-9.2310908055596546</v>
      </c>
      <c r="T5" s="23">
        <v>-4.415511588276293</v>
      </c>
      <c r="U5" s="23">
        <v>10.081811828011375</v>
      </c>
      <c r="V5" s="23">
        <v>-0.13220881482547142</v>
      </c>
      <c r="W5" s="33"/>
      <c r="Y5" s="23"/>
      <c r="Z5" s="23"/>
    </row>
    <row r="6" spans="1:27" x14ac:dyDescent="0.35">
      <c r="A6" s="7" t="s">
        <v>64</v>
      </c>
      <c r="B6" s="23">
        <v>8.2223498837807441</v>
      </c>
      <c r="C6" s="23">
        <v>5.0437230085586648</v>
      </c>
      <c r="D6" s="23">
        <v>6.6330364461697044</v>
      </c>
      <c r="E6" s="23">
        <v>3.037432441107768</v>
      </c>
      <c r="F6" s="23">
        <v>3.5956040050619364</v>
      </c>
      <c r="G6" s="23">
        <v>3.9738020083137346</v>
      </c>
      <c r="H6" s="23">
        <v>0.45639402616970415</v>
      </c>
      <c r="I6" s="23"/>
      <c r="J6" s="23">
        <v>0.45639402616970415</v>
      </c>
      <c r="K6" s="23">
        <v>0.32649048750994669</v>
      </c>
      <c r="L6" s="23">
        <v>2.9825025305064523</v>
      </c>
      <c r="M6" s="23">
        <v>5.1414479690152701</v>
      </c>
      <c r="N6" s="23">
        <v>-2.1589454385088178</v>
      </c>
      <c r="O6" s="23">
        <v>5.2799878492547823</v>
      </c>
      <c r="P6" s="23">
        <v>0.19214780600461895</v>
      </c>
      <c r="Q6" s="23">
        <v>7.247952298795882</v>
      </c>
      <c r="R6" s="23">
        <v>1.9679644495410993</v>
      </c>
      <c r="S6" s="23">
        <v>13.15051491621192</v>
      </c>
      <c r="T6" s="23">
        <v>3.2364897928953122</v>
      </c>
      <c r="U6" s="23">
        <v>-5.9025626174160379</v>
      </c>
      <c r="V6" s="23">
        <v>-1.268525343354213</v>
      </c>
      <c r="W6" s="33"/>
      <c r="Y6" s="23"/>
      <c r="Z6" s="23"/>
    </row>
    <row r="7" spans="1:27" x14ac:dyDescent="0.35">
      <c r="A7" s="7" t="s">
        <v>65</v>
      </c>
      <c r="B7" s="23">
        <v>6.924654788900142</v>
      </c>
      <c r="C7" s="23">
        <v>12.932633476668798</v>
      </c>
      <c r="D7" s="23">
        <v>9.9286441327844699</v>
      </c>
      <c r="E7" s="23">
        <v>-2.0573486436969546</v>
      </c>
      <c r="F7" s="23">
        <v>11.985992776481424</v>
      </c>
      <c r="G7" s="23">
        <v>4.731984738280671</v>
      </c>
      <c r="H7" s="23">
        <v>0.43615127736345016</v>
      </c>
      <c r="I7" s="23"/>
      <c r="J7" s="23">
        <v>0.43615127736345016</v>
      </c>
      <c r="K7" s="23">
        <v>0.32684579680129822</v>
      </c>
      <c r="L7" s="23">
        <v>9.4733306319116046</v>
      </c>
      <c r="M7" s="23">
        <v>-2.372059186291072</v>
      </c>
      <c r="N7" s="23">
        <v>11.845389818202676</v>
      </c>
      <c r="O7" s="23">
        <v>4.8699542212480997</v>
      </c>
      <c r="P7" s="23">
        <v>0.19324324324324327</v>
      </c>
      <c r="Q7" s="23">
        <v>13.4021991049996</v>
      </c>
      <c r="R7" s="23">
        <v>8.532244883751499</v>
      </c>
      <c r="S7" s="23">
        <v>-6.2868164672520672</v>
      </c>
      <c r="T7" s="23">
        <v>-1.4343535059268804</v>
      </c>
      <c r="U7" s="23">
        <v>19.689015572251666</v>
      </c>
      <c r="V7" s="23">
        <v>9.9665983896783796</v>
      </c>
      <c r="W7" s="33"/>
      <c r="Y7" s="23"/>
      <c r="Z7" s="23"/>
    </row>
    <row r="8" spans="1:27" x14ac:dyDescent="0.35">
      <c r="A8" s="7" t="s">
        <v>66</v>
      </c>
      <c r="B8" s="23">
        <v>8.2592828743855762</v>
      </c>
      <c r="C8" s="23">
        <v>11.445197264303886</v>
      </c>
      <c r="D8" s="23">
        <v>9.852240069344731</v>
      </c>
      <c r="E8" s="23">
        <v>0.15379506996637815</v>
      </c>
      <c r="F8" s="23">
        <v>9.6984449993783528</v>
      </c>
      <c r="G8" s="23">
        <v>4.9855530164334265</v>
      </c>
      <c r="H8" s="23">
        <v>0.31988471508093141</v>
      </c>
      <c r="I8" s="23"/>
      <c r="J8" s="23">
        <v>0.31988471508093141</v>
      </c>
      <c r="K8" s="23">
        <v>0.32666887790686716</v>
      </c>
      <c r="L8" s="23">
        <v>7.9046717185424873</v>
      </c>
      <c r="M8" s="23">
        <v>-0.60472124073923339</v>
      </c>
      <c r="N8" s="23">
        <v>8.5093929592817208</v>
      </c>
      <c r="O8" s="23">
        <v>-4.1469098249644025</v>
      </c>
      <c r="P8" s="23">
        <v>0.18747262374069204</v>
      </c>
      <c r="Q8" s="23">
        <v>4.5351939588802148</v>
      </c>
      <c r="R8" s="23">
        <v>8.6821037838446173</v>
      </c>
      <c r="S8" s="23">
        <v>-7.8063143491954508</v>
      </c>
      <c r="T8" s="23">
        <v>1.0568862257940608</v>
      </c>
      <c r="U8" s="23">
        <v>12.341508308075666</v>
      </c>
      <c r="V8" s="23">
        <v>7.6252175580505561</v>
      </c>
      <c r="W8" s="33"/>
      <c r="Y8" s="23"/>
      <c r="Z8" s="23"/>
    </row>
    <row r="9" spans="1:27" x14ac:dyDescent="0.35">
      <c r="A9" s="7" t="s">
        <v>67</v>
      </c>
      <c r="B9" s="23">
        <v>1.785167629073392</v>
      </c>
      <c r="C9" s="23">
        <v>-0.47995860907885657</v>
      </c>
      <c r="D9" s="23">
        <v>0.65260450999726771</v>
      </c>
      <c r="E9" s="23">
        <v>3.659601475184715</v>
      </c>
      <c r="F9" s="23">
        <v>-3.0069969651874473</v>
      </c>
      <c r="G9" s="23">
        <v>4.9976601259154165</v>
      </c>
      <c r="H9" s="23">
        <v>0.20389659367303636</v>
      </c>
      <c r="I9" s="23"/>
      <c r="J9" s="23">
        <v>0.20389659367303636</v>
      </c>
      <c r="K9" s="23">
        <v>0.32595973082668095</v>
      </c>
      <c r="L9" s="23">
        <v>-3.5805847176928349</v>
      </c>
      <c r="M9" s="23">
        <v>-4.8614977206307621</v>
      </c>
      <c r="N9" s="23">
        <v>1.2809130029379272</v>
      </c>
      <c r="O9" s="23">
        <v>-9.0364352938325485</v>
      </c>
      <c r="P9" s="23">
        <v>0.1904150620453573</v>
      </c>
      <c r="Q9" s="23">
        <v>-10.896346624381403</v>
      </c>
      <c r="R9" s="23">
        <v>-1.8599113305488537</v>
      </c>
      <c r="S9" s="23">
        <v>-0.36625785731804295</v>
      </c>
      <c r="T9" s="23">
        <v>-5.9187819379532574</v>
      </c>
      <c r="U9" s="23">
        <v>-10.53008876706336</v>
      </c>
      <c r="V9" s="23">
        <v>4.0588706074044039</v>
      </c>
      <c r="W9" s="33"/>
      <c r="Y9" s="23"/>
      <c r="Z9" s="23"/>
    </row>
    <row r="10" spans="1:27" x14ac:dyDescent="0.35">
      <c r="A10" s="7" t="s">
        <v>68</v>
      </c>
      <c r="B10" s="23">
        <v>-0.43017364723674234</v>
      </c>
      <c r="C10" s="23">
        <v>1.2768989943079845</v>
      </c>
      <c r="D10" s="23">
        <v>0.42336267353562107</v>
      </c>
      <c r="E10" s="23">
        <v>-2.5568071491317568</v>
      </c>
      <c r="F10" s="23">
        <v>2.9801698226673778</v>
      </c>
      <c r="G10" s="23">
        <v>4.8989940405107593</v>
      </c>
      <c r="H10" s="23">
        <v>8.8085681310801078E-2</v>
      </c>
      <c r="I10" s="23"/>
      <c r="J10" s="23">
        <v>8.8085681310801078E-2</v>
      </c>
      <c r="K10" s="23">
        <v>0.32471835556071793</v>
      </c>
      <c r="L10" s="23">
        <v>0.49965167725190329</v>
      </c>
      <c r="M10" s="23">
        <v>-2.1469020487438377</v>
      </c>
      <c r="N10" s="23">
        <v>2.6465537259957408</v>
      </c>
      <c r="O10" s="23">
        <v>-4.6541251824473235</v>
      </c>
      <c r="P10" s="23">
        <v>0.19265271251601881</v>
      </c>
      <c r="Q10" s="23">
        <v>-3.2578436644078326</v>
      </c>
      <c r="R10" s="23">
        <v>1.396281518039491</v>
      </c>
      <c r="S10" s="23">
        <v>0.57325634991535257</v>
      </c>
      <c r="T10" s="23">
        <v>-2.7959980475773274</v>
      </c>
      <c r="U10" s="23">
        <v>-3.831100014323185</v>
      </c>
      <c r="V10" s="23">
        <v>4.1922795656168184</v>
      </c>
      <c r="W10" s="33"/>
      <c r="Y10" s="23"/>
      <c r="Z10" s="23"/>
    </row>
    <row r="11" spans="1:27" x14ac:dyDescent="0.35">
      <c r="A11" s="7" t="s">
        <v>69</v>
      </c>
      <c r="B11" s="23">
        <v>-7.0403057989679496</v>
      </c>
      <c r="C11" s="23">
        <v>-9.9883763570826289</v>
      </c>
      <c r="D11" s="23">
        <v>-8.5143410780252893</v>
      </c>
      <c r="E11" s="23">
        <v>-5.6365159272953491</v>
      </c>
      <c r="F11" s="23">
        <v>-2.8778251507299402</v>
      </c>
      <c r="G11" s="23">
        <v>4.5848845749319249</v>
      </c>
      <c r="H11" s="23">
        <v>-2.7648739932573108E-2</v>
      </c>
      <c r="I11" s="23"/>
      <c r="J11" s="23">
        <v>-2.7648739932573108E-2</v>
      </c>
      <c r="K11" s="23">
        <v>0.32294475210897899</v>
      </c>
      <c r="L11" s="23">
        <v>-6.1600530776593976</v>
      </c>
      <c r="M11" s="23">
        <v>-4.0903935162644549</v>
      </c>
      <c r="N11" s="23">
        <v>-2.0696595613949427</v>
      </c>
      <c r="O11" s="23">
        <v>-2.2881155679453515</v>
      </c>
      <c r="P11" s="23">
        <v>0.18964003511852504</v>
      </c>
      <c r="Q11" s="23">
        <v>-8.0142503289443496</v>
      </c>
      <c r="R11" s="23">
        <v>-5.7261347609989972</v>
      </c>
      <c r="S11" s="23">
        <v>-8.4281219127787903</v>
      </c>
      <c r="T11" s="23">
        <v>-3.0752804787269725</v>
      </c>
      <c r="U11" s="23">
        <v>0.41387158383444067</v>
      </c>
      <c r="V11" s="23">
        <v>-2.6508542822720247</v>
      </c>
      <c r="W11" s="33"/>
      <c r="Y11" s="23"/>
      <c r="Z11" s="23"/>
    </row>
    <row r="12" spans="1:27" x14ac:dyDescent="0.35">
      <c r="A12" s="7" t="s">
        <v>70</v>
      </c>
      <c r="B12" s="23">
        <v>-2.0389802218286235</v>
      </c>
      <c r="C12" s="23">
        <v>-1.7080337699358239</v>
      </c>
      <c r="D12" s="23">
        <v>-1.8735069958822237</v>
      </c>
      <c r="E12" s="23">
        <v>-3.6500750368269053</v>
      </c>
      <c r="F12" s="23">
        <v>1.7765680409446816</v>
      </c>
      <c r="G12" s="23">
        <v>3.3992851914012636</v>
      </c>
      <c r="H12" s="23">
        <v>0.25276883895237745</v>
      </c>
      <c r="I12" s="23"/>
      <c r="J12" s="23">
        <v>0.25276883895237745</v>
      </c>
      <c r="K12" s="23">
        <v>0.32316444357674157</v>
      </c>
      <c r="L12" s="23">
        <v>-0.67261747254147985</v>
      </c>
      <c r="M12" s="23">
        <v>-6.9242143656482611</v>
      </c>
      <c r="N12" s="23">
        <v>6.2515968931067816</v>
      </c>
      <c r="O12" s="23">
        <v>-2.8070118908084258</v>
      </c>
      <c r="P12" s="23">
        <v>0.19874944171505135</v>
      </c>
      <c r="Q12" s="23">
        <v>-2.9217373171642205</v>
      </c>
      <c r="R12" s="23">
        <v>-0.11472542635579452</v>
      </c>
      <c r="S12" s="23">
        <v>-12.567680752767178</v>
      </c>
      <c r="T12" s="23">
        <v>-5.5243578760897796</v>
      </c>
      <c r="U12" s="23">
        <v>9.6459434356029572</v>
      </c>
      <c r="V12" s="23">
        <v>5.4096324497339854</v>
      </c>
      <c r="W12" s="33"/>
      <c r="Y12" s="23"/>
      <c r="Z12" s="23"/>
    </row>
    <row r="13" spans="1:27" x14ac:dyDescent="0.35">
      <c r="A13" s="7" t="s">
        <v>71</v>
      </c>
      <c r="B13" s="23">
        <v>4.9693962586577101</v>
      </c>
      <c r="C13" s="23">
        <v>2.4777363938532915</v>
      </c>
      <c r="D13" s="23">
        <v>3.7235663262555008</v>
      </c>
      <c r="E13" s="23">
        <v>-6.5740322467618739</v>
      </c>
      <c r="F13" s="23">
        <v>10.297598573017375</v>
      </c>
      <c r="G13" s="23">
        <v>3.1388684639764124</v>
      </c>
      <c r="H13" s="23">
        <v>0.53265540020390745</v>
      </c>
      <c r="I13" s="23"/>
      <c r="J13" s="23">
        <v>0.53265540020390745</v>
      </c>
      <c r="K13" s="23">
        <v>0.32537742996402252</v>
      </c>
      <c r="L13" s="23">
        <v>6.7778985472325219</v>
      </c>
      <c r="M13" s="23">
        <v>3.451365045964276</v>
      </c>
      <c r="N13" s="23">
        <v>3.326533501268246</v>
      </c>
      <c r="O13" s="23">
        <v>-7.3717525621574964E-5</v>
      </c>
      <c r="P13" s="23">
        <v>0.19742679680567879</v>
      </c>
      <c r="Q13" s="23">
        <v>6.7778393835218527</v>
      </c>
      <c r="R13" s="23">
        <v>6.7779131010474742</v>
      </c>
      <c r="S13" s="23">
        <v>11.512737386258166</v>
      </c>
      <c r="T13" s="23">
        <v>1.4683298378765033</v>
      </c>
      <c r="U13" s="23">
        <v>-4.7348980027363137</v>
      </c>
      <c r="V13" s="23">
        <v>5.3095832631709712</v>
      </c>
      <c r="W13" s="33"/>
      <c r="Y13" s="23"/>
      <c r="Z13" s="23"/>
    </row>
    <row r="14" spans="1:27" x14ac:dyDescent="0.35">
      <c r="A14" s="7" t="s">
        <v>72</v>
      </c>
      <c r="B14" s="23">
        <v>-4.0897917260830141</v>
      </c>
      <c r="C14" s="23">
        <v>-6.3253409322600262</v>
      </c>
      <c r="D14" s="23">
        <v>-5.2075663291715202</v>
      </c>
      <c r="E14" s="23">
        <v>-5.1235966725132087</v>
      </c>
      <c r="F14" s="23">
        <v>-8.3969656658311465E-2</v>
      </c>
      <c r="G14" s="23">
        <v>2.005245842777132</v>
      </c>
      <c r="H14" s="23">
        <v>0.81142551547195296</v>
      </c>
      <c r="I14" s="23"/>
      <c r="J14" s="23">
        <v>0.81142551547195296</v>
      </c>
      <c r="K14" s="23">
        <v>0.32958371127079222</v>
      </c>
      <c r="L14" s="23">
        <v>-2.9775129125756021</v>
      </c>
      <c r="M14" s="23">
        <v>-3.6621159581121452</v>
      </c>
      <c r="N14" s="23">
        <v>0.68460304553654305</v>
      </c>
      <c r="O14" s="23">
        <v>0.42942070741390914</v>
      </c>
      <c r="P14" s="23">
        <v>0.20368705035971221</v>
      </c>
      <c r="Q14" s="23">
        <v>-2.6355596424182131</v>
      </c>
      <c r="R14" s="23">
        <v>-3.0649803498321222</v>
      </c>
      <c r="S14" s="23">
        <v>-13.494131619588263</v>
      </c>
      <c r="T14" s="23">
        <v>-1.1472073784121559</v>
      </c>
      <c r="U14" s="23">
        <v>10.858571977170049</v>
      </c>
      <c r="V14" s="23">
        <v>-1.9177729714199663</v>
      </c>
      <c r="W14" s="33"/>
      <c r="Y14" s="23"/>
      <c r="Z14" s="23"/>
    </row>
    <row r="15" spans="1:27" x14ac:dyDescent="0.35">
      <c r="A15" s="7" t="s">
        <v>73</v>
      </c>
      <c r="B15" s="23">
        <v>18.997213275420854</v>
      </c>
      <c r="C15" s="23">
        <v>19.435725429706174</v>
      </c>
      <c r="D15" s="23">
        <v>19.216469352563514</v>
      </c>
      <c r="E15" s="23">
        <v>1.2028540153346867</v>
      </c>
      <c r="F15" s="23">
        <v>18.013615337228828</v>
      </c>
      <c r="G15" s="23">
        <v>2.4868092213414821</v>
      </c>
      <c r="H15" s="23">
        <v>1.0885015326515202</v>
      </c>
      <c r="I15" s="23"/>
      <c r="J15" s="23">
        <v>1.0885015326515202</v>
      </c>
      <c r="K15" s="23">
        <v>0.33578328749709918</v>
      </c>
      <c r="L15" s="23">
        <v>16.859483727584688</v>
      </c>
      <c r="M15" s="23">
        <v>8.7408799791419867</v>
      </c>
      <c r="N15" s="23">
        <v>8.1186037484427018</v>
      </c>
      <c r="O15" s="23">
        <v>-1.569082497002636</v>
      </c>
      <c r="P15" s="23">
        <v>0.20034393809114359</v>
      </c>
      <c r="Q15" s="23">
        <v>15.604757397221444</v>
      </c>
      <c r="R15" s="23">
        <v>17.173839894224081</v>
      </c>
      <c r="S15" s="23">
        <v>22.535805042123513</v>
      </c>
      <c r="T15" s="23">
        <v>5.284732087018658</v>
      </c>
      <c r="U15" s="23">
        <v>-6.931047644902069</v>
      </c>
      <c r="V15" s="23">
        <v>11.889107807205423</v>
      </c>
      <c r="W15" s="33"/>
      <c r="Y15" s="23"/>
      <c r="Z15" s="23"/>
    </row>
    <row r="16" spans="1:27" x14ac:dyDescent="0.35">
      <c r="A16" s="7" t="s">
        <v>74</v>
      </c>
      <c r="B16" s="23">
        <v>12.925718916778983</v>
      </c>
      <c r="C16" s="23">
        <v>17.804132589444599</v>
      </c>
      <c r="D16" s="23">
        <v>15.364925753111791</v>
      </c>
      <c r="E16" s="23">
        <v>8.7861496595454724</v>
      </c>
      <c r="F16" s="23">
        <v>6.5787760935663187</v>
      </c>
      <c r="G16" s="23">
        <v>2.9015844982412493</v>
      </c>
      <c r="H16" s="23">
        <v>0.8385104360637996</v>
      </c>
      <c r="I16" s="23"/>
      <c r="J16" s="23">
        <v>0.8385104360637996</v>
      </c>
      <c r="K16" s="23">
        <v>0.33990845106339718</v>
      </c>
      <c r="L16" s="23">
        <v>8.025495870186008</v>
      </c>
      <c r="M16" s="23">
        <v>9.137805191854202</v>
      </c>
      <c r="N16" s="23">
        <v>-1.1123093216681941</v>
      </c>
      <c r="O16" s="23">
        <v>-2.2760527098419812</v>
      </c>
      <c r="P16" s="23">
        <v>0.20322847682119205</v>
      </c>
      <c r="Q16" s="23">
        <v>6.2120018857299595</v>
      </c>
      <c r="R16" s="23">
        <v>8.4880545955719402</v>
      </c>
      <c r="S16" s="23">
        <v>21.365682645305135</v>
      </c>
      <c r="T16" s="23">
        <v>6.0189024232077566</v>
      </c>
      <c r="U16" s="23">
        <v>-15.153680759575176</v>
      </c>
      <c r="V16" s="23">
        <v>2.4691521723641836</v>
      </c>
      <c r="W16" s="33"/>
      <c r="Y16" s="23"/>
      <c r="Z16" s="23"/>
    </row>
    <row r="17" spans="1:26" x14ac:dyDescent="0.35">
      <c r="A17" s="7" t="s">
        <v>75</v>
      </c>
      <c r="B17" s="23">
        <v>16.488696309444961</v>
      </c>
      <c r="C17" s="23">
        <v>16.218370397315596</v>
      </c>
      <c r="D17" s="23">
        <v>16.353533353380278</v>
      </c>
      <c r="E17" s="23">
        <v>10.157928713292463</v>
      </c>
      <c r="F17" s="23">
        <v>6.1956046400878151</v>
      </c>
      <c r="G17" s="23">
        <v>3.728468036638005</v>
      </c>
      <c r="H17" s="23">
        <v>0.59008336868302536</v>
      </c>
      <c r="I17" s="23"/>
      <c r="J17" s="23">
        <v>0.59008336868302536</v>
      </c>
      <c r="K17" s="23">
        <v>0.34195920196971363</v>
      </c>
      <c r="L17" s="23">
        <v>8.00591895133965</v>
      </c>
      <c r="M17" s="23">
        <v>8.1915732485320945</v>
      </c>
      <c r="N17" s="23">
        <v>-0.18565429719244442</v>
      </c>
      <c r="O17" s="23">
        <v>2.5468908909835957</v>
      </c>
      <c r="P17" s="23">
        <v>0.22912621359223301</v>
      </c>
      <c r="Q17" s="23">
        <v>9.9692503760396249</v>
      </c>
      <c r="R17" s="23">
        <v>7.4223594850560302</v>
      </c>
      <c r="S17" s="23">
        <v>10.201513579623292</v>
      </c>
      <c r="T17" s="23">
        <v>7.5941602533966748</v>
      </c>
      <c r="U17" s="23">
        <v>-0.23226320358366692</v>
      </c>
      <c r="V17" s="23">
        <v>-0.17180076834064462</v>
      </c>
      <c r="W17" s="33"/>
      <c r="Y17" s="23"/>
      <c r="Z17" s="23"/>
    </row>
    <row r="18" spans="1:26" x14ac:dyDescent="0.35">
      <c r="A18" s="7" t="s">
        <v>76</v>
      </c>
      <c r="B18" s="23">
        <v>4.2863972691876029</v>
      </c>
      <c r="C18" s="23">
        <v>4.3165887437087491</v>
      </c>
      <c r="D18" s="23">
        <v>4.301493006448176</v>
      </c>
      <c r="E18" s="23">
        <v>2.4233213633753081</v>
      </c>
      <c r="F18" s="23">
        <v>1.8781716430728679</v>
      </c>
      <c r="G18" s="23">
        <v>5.3429421889612421</v>
      </c>
      <c r="H18" s="23">
        <v>0.34275237426975025</v>
      </c>
      <c r="I18" s="23"/>
      <c r="J18" s="23">
        <v>0.34275237426975025</v>
      </c>
      <c r="K18" s="23">
        <v>0.34193554021607342</v>
      </c>
      <c r="L18" s="23">
        <v>0.6542963628365619</v>
      </c>
      <c r="M18" s="23">
        <v>0.38426371864603404</v>
      </c>
      <c r="N18" s="23">
        <v>0.27003264419052786</v>
      </c>
      <c r="O18" s="23">
        <v>-0.96878501503620562</v>
      </c>
      <c r="P18" s="23">
        <v>0.20744081172491541</v>
      </c>
      <c r="Q18" s="23">
        <v>-0.11352310229359885</v>
      </c>
      <c r="R18" s="23">
        <v>0.85526191274260677</v>
      </c>
      <c r="S18" s="23">
        <v>-3.5270750654363741</v>
      </c>
      <c r="T18" s="23">
        <v>1.4079996166135489</v>
      </c>
      <c r="U18" s="23">
        <v>3.4135519631427753</v>
      </c>
      <c r="V18" s="23">
        <v>-0.55273770387094212</v>
      </c>
      <c r="W18" s="33"/>
      <c r="Y18" s="23"/>
      <c r="Z18" s="23"/>
    </row>
    <row r="19" spans="1:26" x14ac:dyDescent="0.35">
      <c r="A19" s="7" t="s">
        <v>77</v>
      </c>
      <c r="B19" s="23">
        <v>4.1865142572062197</v>
      </c>
      <c r="C19" s="23">
        <v>3.2491811795587466E-2</v>
      </c>
      <c r="D19" s="23">
        <v>2.1095030345009036</v>
      </c>
      <c r="E19" s="23">
        <v>4.0821262050055651</v>
      </c>
      <c r="F19" s="23">
        <v>-1.9726231705046615</v>
      </c>
      <c r="G19" s="23">
        <v>4.73996931295751</v>
      </c>
      <c r="H19" s="23">
        <v>9.6056307301495281E-2</v>
      </c>
      <c r="I19" s="23"/>
      <c r="J19" s="23">
        <v>9.6056307301495281E-2</v>
      </c>
      <c r="K19" s="23">
        <v>0.33983746580248098</v>
      </c>
      <c r="L19" s="23">
        <v>-2.2595956804604893</v>
      </c>
      <c r="M19" s="23">
        <v>0.49037117072951197</v>
      </c>
      <c r="N19" s="23">
        <v>-2.7499668511900013</v>
      </c>
      <c r="O19" s="23">
        <v>-0.49800376902827637</v>
      </c>
      <c r="P19" s="23">
        <v>0.20567121320890164</v>
      </c>
      <c r="Q19" s="23">
        <v>-2.6551744101301145</v>
      </c>
      <c r="R19" s="23">
        <v>-2.1571706411018381</v>
      </c>
      <c r="S19" s="23">
        <v>-2.498541705184012</v>
      </c>
      <c r="T19" s="23">
        <v>1.2642740527441749</v>
      </c>
      <c r="U19" s="23">
        <v>-0.15663270494610249</v>
      </c>
      <c r="V19" s="23">
        <v>-3.4214446938460128</v>
      </c>
      <c r="W19" s="33"/>
      <c r="Y19" s="23"/>
      <c r="Z19" s="23"/>
    </row>
    <row r="20" spans="1:26" x14ac:dyDescent="0.35">
      <c r="A20" s="7" t="s">
        <v>78</v>
      </c>
      <c r="B20" s="23">
        <v>3.6579425115840891</v>
      </c>
      <c r="C20" s="23">
        <v>3.8972716805163898</v>
      </c>
      <c r="D20" s="23">
        <v>3.7776070960502395</v>
      </c>
      <c r="E20" s="23">
        <v>2.056313111989283</v>
      </c>
      <c r="F20" s="23">
        <v>1.7212939840609565</v>
      </c>
      <c r="G20" s="23">
        <v>4.7173787095900916</v>
      </c>
      <c r="H20" s="23">
        <v>0.11776293146645855</v>
      </c>
      <c r="I20" s="23"/>
      <c r="J20" s="23">
        <v>0.11776293146645855</v>
      </c>
      <c r="K20" s="23">
        <v>0.33688250290794386</v>
      </c>
      <c r="L20" s="23">
        <v>0.74673688477471134</v>
      </c>
      <c r="M20" s="23">
        <v>2.9401412546587173</v>
      </c>
      <c r="N20" s="23">
        <v>-2.1934043698840062</v>
      </c>
      <c r="O20" s="23">
        <v>-4.3930249744079664E-2</v>
      </c>
      <c r="P20" s="23">
        <v>0.18556338028169014</v>
      </c>
      <c r="Q20" s="23">
        <v>0.71095848066976197</v>
      </c>
      <c r="R20" s="23">
        <v>0.75488873041384164</v>
      </c>
      <c r="S20" s="23">
        <v>1.4013391262280954</v>
      </c>
      <c r="T20" s="23">
        <v>3.2907459765276919</v>
      </c>
      <c r="U20" s="23">
        <v>-0.69038064555833345</v>
      </c>
      <c r="V20" s="23">
        <v>-2.5358572461138502</v>
      </c>
      <c r="W20" s="33"/>
      <c r="Y20" s="23"/>
      <c r="Z20" s="23"/>
    </row>
    <row r="21" spans="1:26" x14ac:dyDescent="0.35">
      <c r="A21" s="7" t="s">
        <v>79</v>
      </c>
      <c r="B21" s="23">
        <v>6.6072990587763059</v>
      </c>
      <c r="C21" s="23">
        <v>5.0002081324159064</v>
      </c>
      <c r="D21" s="23">
        <v>5.8037535955961062</v>
      </c>
      <c r="E21" s="23">
        <v>-4.7938536418488553</v>
      </c>
      <c r="F21" s="23">
        <v>10.597607237444961</v>
      </c>
      <c r="G21" s="23">
        <v>4.2152906147958182</v>
      </c>
      <c r="H21" s="23">
        <v>0.13945038263045717</v>
      </c>
      <c r="I21" s="23"/>
      <c r="J21" s="23">
        <v>0.13945038263045717</v>
      </c>
      <c r="K21" s="23">
        <v>0.33307065153252746</v>
      </c>
      <c r="L21" s="23">
        <v>7.5039221373025216</v>
      </c>
      <c r="M21" s="23">
        <v>-3.6587278998180222</v>
      </c>
      <c r="N21" s="23">
        <v>11.162650037120544</v>
      </c>
      <c r="O21" s="23">
        <v>0.26035116043119855</v>
      </c>
      <c r="P21" s="23">
        <v>0.1828888119154832</v>
      </c>
      <c r="Q21" s="23">
        <v>7.7166579833216407</v>
      </c>
      <c r="R21" s="23">
        <v>7.4563068228904426</v>
      </c>
      <c r="S21" s="23">
        <v>-5.9529701268871946</v>
      </c>
      <c r="T21" s="23">
        <v>-3.1452222211861773</v>
      </c>
      <c r="U21" s="23">
        <v>13.669628110208835</v>
      </c>
      <c r="V21" s="23">
        <v>10.601529044076621</v>
      </c>
      <c r="W21" s="33"/>
      <c r="Y21" s="23"/>
      <c r="Z21" s="23"/>
    </row>
    <row r="22" spans="1:26" x14ac:dyDescent="0.35">
      <c r="A22" s="7" t="s">
        <v>80</v>
      </c>
      <c r="B22" s="23">
        <v>-2.6531356757075741E-2</v>
      </c>
      <c r="C22" s="23">
        <v>3.2328521364874518</v>
      </c>
      <c r="D22" s="23">
        <v>1.6031603898651881</v>
      </c>
      <c r="E22" s="23">
        <v>1.3814553534352569</v>
      </c>
      <c r="F22" s="23">
        <v>0.22170503642993111</v>
      </c>
      <c r="G22" s="23">
        <v>3.6894870836507758</v>
      </c>
      <c r="H22" s="23">
        <v>0.16111514688823547</v>
      </c>
      <c r="I22" s="23"/>
      <c r="J22" s="23">
        <v>0.16111514688823547</v>
      </c>
      <c r="K22" s="23">
        <v>0.32840191167618005</v>
      </c>
      <c r="L22" s="23">
        <v>-0.64446162063227708</v>
      </c>
      <c r="M22" s="23">
        <v>0.65018861960718755</v>
      </c>
      <c r="N22" s="23">
        <v>-1.2946502402394646</v>
      </c>
      <c r="O22" s="23">
        <v>1.1554575093949415</v>
      </c>
      <c r="P22" s="23">
        <v>0.18197395476353664</v>
      </c>
      <c r="Q22" s="23">
        <v>0.30073271621684061</v>
      </c>
      <c r="R22" s="23">
        <v>-0.85472479317810091</v>
      </c>
      <c r="S22" s="23">
        <v>0.24080866919587041</v>
      </c>
      <c r="T22" s="23">
        <v>0.7412572218981005</v>
      </c>
      <c r="U22" s="23">
        <v>5.9924047020970206E-2</v>
      </c>
      <c r="V22" s="23">
        <v>-1.5959820150762014</v>
      </c>
      <c r="W22" s="33"/>
      <c r="Y22" s="23"/>
      <c r="Z22" s="23"/>
    </row>
    <row r="23" spans="1:26" x14ac:dyDescent="0.35">
      <c r="A23" s="7" t="s">
        <v>81</v>
      </c>
      <c r="B23" s="23">
        <v>3.4607091013732827</v>
      </c>
      <c r="C23" s="23">
        <v>1.5496603581969026</v>
      </c>
      <c r="D23" s="23">
        <v>2.5051847297850927</v>
      </c>
      <c r="E23" s="23">
        <v>1.8162461117814388</v>
      </c>
      <c r="F23" s="23">
        <v>0.68893861800365386</v>
      </c>
      <c r="G23" s="23">
        <v>3.5378369355750623</v>
      </c>
      <c r="H23" s="23">
        <v>0.18275372264007217</v>
      </c>
      <c r="I23" s="23"/>
      <c r="J23" s="23">
        <v>0.18275372264007217</v>
      </c>
      <c r="K23" s="23">
        <v>0.32287628333897422</v>
      </c>
      <c r="L23" s="23">
        <v>9.3308914790019432E-3</v>
      </c>
      <c r="M23" s="23">
        <v>5.2411468815484756</v>
      </c>
      <c r="N23" s="23">
        <v>-5.2318159900694736</v>
      </c>
      <c r="O23" s="23">
        <v>-2.9006949400789956</v>
      </c>
      <c r="P23" s="23">
        <v>0.18370824812542605</v>
      </c>
      <c r="Q23" s="23">
        <v>-2.3584824628117937</v>
      </c>
      <c r="R23" s="23">
        <v>0.5422124772672019</v>
      </c>
      <c r="S23" s="23">
        <v>5.3253761332765173</v>
      </c>
      <c r="T23" s="23">
        <v>5.2221909038109331</v>
      </c>
      <c r="U23" s="23">
        <v>-7.683858596088311</v>
      </c>
      <c r="V23" s="23">
        <v>-4.6799784265437312</v>
      </c>
      <c r="W23" s="33"/>
      <c r="Y23" s="23"/>
      <c r="Z23" s="23"/>
    </row>
    <row r="24" spans="1:26" x14ac:dyDescent="0.35">
      <c r="A24" s="7" t="s">
        <v>82</v>
      </c>
      <c r="B24" s="23">
        <v>-0.36842107867709473</v>
      </c>
      <c r="C24" s="23">
        <v>1.4157636401472828</v>
      </c>
      <c r="D24" s="23">
        <v>0.52367128073509406</v>
      </c>
      <c r="E24" s="23">
        <v>-4.1675668520419151</v>
      </c>
      <c r="F24" s="23">
        <v>4.6912381327770092</v>
      </c>
      <c r="G24" s="23">
        <v>2.9420876625644348</v>
      </c>
      <c r="H24" s="23">
        <v>0.35064538891873553</v>
      </c>
      <c r="I24" s="23"/>
      <c r="J24" s="23">
        <v>0.35064538891873553</v>
      </c>
      <c r="K24" s="23">
        <v>0.31820696178666952</v>
      </c>
      <c r="L24" s="23">
        <v>2.1898289852848443</v>
      </c>
      <c r="M24" s="23">
        <v>-6.109422822575052</v>
      </c>
      <c r="N24" s="23">
        <v>8.2992518078598962</v>
      </c>
      <c r="O24" s="23">
        <v>3.3036050301718021</v>
      </c>
      <c r="P24" s="23">
        <v>0.18681693989071038</v>
      </c>
      <c r="Q24" s="23">
        <v>4.8762646331123918</v>
      </c>
      <c r="R24" s="23">
        <v>1.5726596029405902</v>
      </c>
      <c r="S24" s="23">
        <v>-11.51675057032857</v>
      </c>
      <c r="T24" s="23">
        <v>-4.8671681908987923</v>
      </c>
      <c r="U24" s="23">
        <v>16.39301520344096</v>
      </c>
      <c r="V24" s="23">
        <v>6.4398277938393829</v>
      </c>
      <c r="W24" s="33"/>
      <c r="Y24" s="23"/>
      <c r="Z24" s="23"/>
    </row>
    <row r="25" spans="1:26" x14ac:dyDescent="0.35">
      <c r="A25" s="7" t="s">
        <v>83</v>
      </c>
      <c r="B25" s="23">
        <v>2.6241647617426977</v>
      </c>
      <c r="C25" s="23">
        <v>3.4921145716728219</v>
      </c>
      <c r="D25" s="23">
        <v>3.0581396667077598</v>
      </c>
      <c r="E25" s="23">
        <v>1.2880228569560614</v>
      </c>
      <c r="F25" s="23">
        <v>1.7701168097516984</v>
      </c>
      <c r="G25" s="23">
        <v>3.6426711258480013</v>
      </c>
      <c r="H25" s="23">
        <v>0.51809593026135303</v>
      </c>
      <c r="I25" s="23"/>
      <c r="J25" s="23">
        <v>0.51809593026135303</v>
      </c>
      <c r="K25" s="23">
        <v>0.31439394701929058</v>
      </c>
      <c r="L25" s="23">
        <v>0.67461994084076649</v>
      </c>
      <c r="M25" s="23">
        <v>3.8152417728802921</v>
      </c>
      <c r="N25" s="23">
        <v>-3.1406218320395256</v>
      </c>
      <c r="O25" s="23">
        <v>0.48950710435471079</v>
      </c>
      <c r="P25" s="23">
        <v>0.16884860691507217</v>
      </c>
      <c r="Q25" s="23">
        <v>1.0814744525501534</v>
      </c>
      <c r="R25" s="23">
        <v>0.59196734819544272</v>
      </c>
      <c r="S25" s="23">
        <v>0.19757081991244782</v>
      </c>
      <c r="T25" s="23">
        <v>4.5501725036326448</v>
      </c>
      <c r="U25" s="23">
        <v>0.88390363263770555</v>
      </c>
      <c r="V25" s="23">
        <v>-3.9582051554372022</v>
      </c>
      <c r="W25" s="33"/>
      <c r="Y25" s="23"/>
      <c r="Z25" s="23"/>
    </row>
    <row r="26" spans="1:26" x14ac:dyDescent="0.35">
      <c r="A26" s="7" t="s">
        <v>84</v>
      </c>
      <c r="B26" s="23">
        <v>15.594717185709506</v>
      </c>
      <c r="C26" s="23">
        <v>14.781131640419609</v>
      </c>
      <c r="D26" s="23">
        <v>15.187924413064557</v>
      </c>
      <c r="E26" s="23">
        <v>9.6314483939163864</v>
      </c>
      <c r="F26" s="23">
        <v>5.556476019148171</v>
      </c>
      <c r="G26" s="23">
        <v>2.8145329576231659</v>
      </c>
      <c r="H26" s="23">
        <v>0.684896336534635</v>
      </c>
      <c r="I26" s="23"/>
      <c r="J26" s="23">
        <v>0.684896336534635</v>
      </c>
      <c r="K26" s="23">
        <v>0.31143723903685727</v>
      </c>
      <c r="L26" s="23">
        <v>7.2079232289172346</v>
      </c>
      <c r="M26" s="23">
        <v>7.5037982496094449</v>
      </c>
      <c r="N26" s="23">
        <v>-0.29587502069221028</v>
      </c>
      <c r="O26" s="23">
        <v>8.0285423061965737</v>
      </c>
      <c r="P26" s="23">
        <v>0.18348919703321506</v>
      </c>
      <c r="Q26" s="23">
        <v>13.763314754002602</v>
      </c>
      <c r="R26" s="23">
        <v>5.7347724478060282</v>
      </c>
      <c r="S26" s="23">
        <v>20.859436435893091</v>
      </c>
      <c r="T26" s="23">
        <v>4.5024719747297475</v>
      </c>
      <c r="U26" s="23">
        <v>-7.0961216818904891</v>
      </c>
      <c r="V26" s="23">
        <v>1.2323004730762808</v>
      </c>
      <c r="W26" s="33"/>
      <c r="Y26" s="23"/>
      <c r="Z26" s="23"/>
    </row>
    <row r="27" spans="1:26" x14ac:dyDescent="0.35">
      <c r="A27" s="7" t="s">
        <v>85</v>
      </c>
      <c r="B27" s="23">
        <v>8.1671060013940533</v>
      </c>
      <c r="C27" s="23">
        <v>7.8471034499793646</v>
      </c>
      <c r="D27" s="23">
        <v>8.0071047256867089</v>
      </c>
      <c r="E27" s="23">
        <v>1.9928004324547999</v>
      </c>
      <c r="F27" s="23">
        <v>6.0143042932319091</v>
      </c>
      <c r="G27" s="23">
        <v>3.3578710259340472</v>
      </c>
      <c r="H27" s="23">
        <v>0.85084030751190198</v>
      </c>
      <c r="I27" s="23"/>
      <c r="J27" s="23">
        <v>0.85084030751190198</v>
      </c>
      <c r="K27" s="23">
        <v>0.30933683783935129</v>
      </c>
      <c r="L27" s="23">
        <v>5.0043936151376434</v>
      </c>
      <c r="M27" s="23">
        <v>-3.8280677684481352</v>
      </c>
      <c r="N27" s="23">
        <v>8.8324613835857786</v>
      </c>
      <c r="O27" s="23">
        <v>-2.7683641346300196</v>
      </c>
      <c r="P27" s="23">
        <v>0.18943706514864012</v>
      </c>
      <c r="Q27" s="23">
        <v>2.7604602574346893</v>
      </c>
      <c r="R27" s="23">
        <v>5.5288243920647089</v>
      </c>
      <c r="S27" s="23">
        <v>-3.8710764536525368</v>
      </c>
      <c r="T27" s="23">
        <v>-3.818016187317649</v>
      </c>
      <c r="U27" s="23">
        <v>6.6315367110872261</v>
      </c>
      <c r="V27" s="23">
        <v>9.3468405793823575</v>
      </c>
      <c r="W27" s="33"/>
      <c r="Y27" s="23"/>
      <c r="Z27" s="23"/>
    </row>
    <row r="28" spans="1:26" x14ac:dyDescent="0.35">
      <c r="A28" s="7" t="s">
        <v>86</v>
      </c>
      <c r="B28" s="23">
        <v>3.0446405666033627</v>
      </c>
      <c r="C28" s="23">
        <v>2.4390597502428335</v>
      </c>
      <c r="D28" s="23">
        <v>2.7418501584230981</v>
      </c>
      <c r="E28" s="23">
        <v>-0.55779110356866113</v>
      </c>
      <c r="F28" s="23">
        <v>3.2996412619917592</v>
      </c>
      <c r="G28" s="23">
        <v>3.6619720108145586</v>
      </c>
      <c r="H28" s="23">
        <v>0.85449879243988391</v>
      </c>
      <c r="I28" s="23"/>
      <c r="J28" s="23">
        <v>0.85449879243988391</v>
      </c>
      <c r="K28" s="23">
        <v>0.30772487097465462</v>
      </c>
      <c r="L28" s="23">
        <v>1.4095669402862536</v>
      </c>
      <c r="M28" s="23">
        <v>-3.3000575604688249</v>
      </c>
      <c r="N28" s="23">
        <v>4.7096245007550781</v>
      </c>
      <c r="O28" s="23">
        <v>-0.89344773008766798</v>
      </c>
      <c r="P28" s="23">
        <v>0.18826482585503609</v>
      </c>
      <c r="Q28" s="23">
        <v>0.68432399151411771</v>
      </c>
      <c r="R28" s="23">
        <v>1.5777717216017857</v>
      </c>
      <c r="S28" s="23">
        <v>-2.8403184345348729</v>
      </c>
      <c r="T28" s="23">
        <v>-3.4066843388068118</v>
      </c>
      <c r="U28" s="23">
        <v>3.5246424260489908</v>
      </c>
      <c r="V28" s="23">
        <v>4.984456060408597</v>
      </c>
      <c r="W28" s="33"/>
      <c r="Y28" s="23"/>
      <c r="Z28" s="23"/>
    </row>
    <row r="29" spans="1:26" x14ac:dyDescent="0.35">
      <c r="A29" s="7" t="s">
        <v>87</v>
      </c>
      <c r="B29" s="23">
        <v>-3.4885370363269885</v>
      </c>
      <c r="C29" s="23">
        <v>-3.7590512483831162</v>
      </c>
      <c r="D29" s="23">
        <v>-3.6237941423550524</v>
      </c>
      <c r="E29" s="23">
        <v>-3.5327624408825642</v>
      </c>
      <c r="F29" s="23">
        <v>-9.103170147248818E-2</v>
      </c>
      <c r="G29" s="23">
        <v>3.4276582828275495</v>
      </c>
      <c r="H29" s="23">
        <v>0.85813001910999276</v>
      </c>
      <c r="I29" s="23"/>
      <c r="J29" s="23">
        <v>0.85813001910999276</v>
      </c>
      <c r="K29" s="23">
        <v>0.30660133844277615</v>
      </c>
      <c r="L29" s="23">
        <v>-2.8201322181797894</v>
      </c>
      <c r="M29" s="23">
        <v>-8.2451500461406724</v>
      </c>
      <c r="N29" s="23">
        <v>5.4250178279608825</v>
      </c>
      <c r="O29" s="23">
        <v>3.0397484859464119</v>
      </c>
      <c r="P29" s="23">
        <v>0.19023622047244096</v>
      </c>
      <c r="Q29" s="23">
        <v>-0.35865399538664766</v>
      </c>
      <c r="R29" s="23">
        <v>-3.3984024813330596</v>
      </c>
      <c r="S29" s="23">
        <v>-9.8083855160738107</v>
      </c>
      <c r="T29" s="23">
        <v>-7.8779021955612807</v>
      </c>
      <c r="U29" s="23">
        <v>9.4497315206871626</v>
      </c>
      <c r="V29" s="23">
        <v>4.4794997142282211</v>
      </c>
      <c r="W29" s="33"/>
      <c r="Y29" s="23"/>
      <c r="Z29" s="23"/>
    </row>
    <row r="30" spans="1:26" x14ac:dyDescent="0.35">
      <c r="A30" s="7" t="s">
        <v>88</v>
      </c>
      <c r="B30" s="23">
        <v>-7.6980546720577081</v>
      </c>
      <c r="C30" s="23">
        <v>-10.252329205156485</v>
      </c>
      <c r="D30" s="23">
        <v>-8.9751919386070966</v>
      </c>
      <c r="E30" s="23">
        <v>-6.6497170215988888</v>
      </c>
      <c r="F30" s="23">
        <v>-2.3254749170082079</v>
      </c>
      <c r="G30" s="23">
        <v>3.1424993641358299</v>
      </c>
      <c r="H30" s="23">
        <v>0.86173401369435965</v>
      </c>
      <c r="I30" s="23"/>
      <c r="J30" s="23">
        <v>0.86173401369435965</v>
      </c>
      <c r="K30" s="23">
        <v>0.30596624024372798</v>
      </c>
      <c r="L30" s="23">
        <v>-5.9196350456386453</v>
      </c>
      <c r="M30" s="23">
        <v>-8.0303544098648327</v>
      </c>
      <c r="N30" s="23">
        <v>2.1107193642261874</v>
      </c>
      <c r="O30" s="23">
        <v>1.0331898596839779</v>
      </c>
      <c r="P30" s="23">
        <v>0.1889031430404105</v>
      </c>
      <c r="Q30" s="23">
        <v>-5.0816179978064522</v>
      </c>
      <c r="R30" s="23">
        <v>-6.1148078574904297</v>
      </c>
      <c r="S30" s="23">
        <v>-12.799652807910181</v>
      </c>
      <c r="T30" s="23">
        <v>-6.9195925449187223</v>
      </c>
      <c r="U30" s="23">
        <v>7.7180348101037293</v>
      </c>
      <c r="V30" s="23">
        <v>0.80478468742829268</v>
      </c>
      <c r="W30" s="33"/>
      <c r="Y30" s="23"/>
      <c r="Z30" s="23"/>
    </row>
    <row r="31" spans="1:26" x14ac:dyDescent="0.35">
      <c r="A31" s="7" t="s">
        <v>89</v>
      </c>
      <c r="B31" s="23">
        <v>-2.6246150948256997</v>
      </c>
      <c r="C31" s="23">
        <v>0.74131668414736396</v>
      </c>
      <c r="D31" s="23">
        <v>-0.94164920533916785</v>
      </c>
      <c r="E31" s="23">
        <v>-2.5050684785743016</v>
      </c>
      <c r="F31" s="23">
        <v>1.5634192732351337</v>
      </c>
      <c r="G31" s="23">
        <v>2.929500085195841</v>
      </c>
      <c r="H31" s="23">
        <v>0.86531080432976637</v>
      </c>
      <c r="I31" s="23"/>
      <c r="J31" s="23">
        <v>0.86531080432976637</v>
      </c>
      <c r="K31" s="23">
        <v>0.30581957637749679</v>
      </c>
      <c r="L31" s="23">
        <v>-0.69926000344627837</v>
      </c>
      <c r="M31" s="23">
        <v>-5.7732029437060062</v>
      </c>
      <c r="N31" s="23">
        <v>5.0739429402597276</v>
      </c>
      <c r="O31" s="23">
        <v>-3.177718617778023</v>
      </c>
      <c r="P31" s="23">
        <v>0.18448164842240822</v>
      </c>
      <c r="Q31" s="23">
        <v>-3.290747852394035</v>
      </c>
      <c r="R31" s="23">
        <v>-0.11302923461601211</v>
      </c>
      <c r="S31" s="23">
        <v>-7.1988843031910941</v>
      </c>
      <c r="T31" s="23">
        <v>-5.4506938955477127</v>
      </c>
      <c r="U31" s="23">
        <v>3.9081364507970591</v>
      </c>
      <c r="V31" s="23">
        <v>5.3376646609317007</v>
      </c>
      <c r="W31" s="33"/>
      <c r="Y31" s="23"/>
      <c r="Z31" s="23"/>
    </row>
    <row r="32" spans="1:26" x14ac:dyDescent="0.35">
      <c r="A32" s="7" t="s">
        <v>90</v>
      </c>
      <c r="B32" s="23">
        <v>-5.0642527129873827E-2</v>
      </c>
      <c r="C32" s="23">
        <v>0.33169972111029011</v>
      </c>
      <c r="D32" s="23">
        <v>0.14052859699020814</v>
      </c>
      <c r="E32" s="23">
        <v>-5.5501108856990555</v>
      </c>
      <c r="F32" s="23">
        <v>5.6906394826892637</v>
      </c>
      <c r="G32" s="23">
        <v>2.4421584719116094</v>
      </c>
      <c r="H32" s="23">
        <v>0.65707987491379072</v>
      </c>
      <c r="I32" s="23"/>
      <c r="J32" s="23">
        <v>0.65707987491379072</v>
      </c>
      <c r="K32" s="23">
        <v>0.30798286273982134</v>
      </c>
      <c r="L32" s="23">
        <v>2.7744469521554604</v>
      </c>
      <c r="M32" s="23">
        <v>-0.41573305200223482</v>
      </c>
      <c r="N32" s="23">
        <v>3.1901800041576953</v>
      </c>
      <c r="O32" s="23">
        <v>4.1957025307572859</v>
      </c>
      <c r="P32" s="23">
        <v>0.18683446272991289</v>
      </c>
      <c r="Q32" s="23">
        <v>6.1862476548041734</v>
      </c>
      <c r="R32" s="23">
        <v>1.990545124046887</v>
      </c>
      <c r="S32" s="23">
        <v>-0.63442382325263691</v>
      </c>
      <c r="T32" s="23">
        <v>-0.36548624384589246</v>
      </c>
      <c r="U32" s="23">
        <v>6.8206714780568101</v>
      </c>
      <c r="V32" s="23">
        <v>2.3560313678927796</v>
      </c>
      <c r="W32" s="33"/>
      <c r="Y32" s="23"/>
      <c r="Z32" s="23"/>
    </row>
    <row r="33" spans="1:26" x14ac:dyDescent="0.35">
      <c r="A33" s="7" t="s">
        <v>91</v>
      </c>
      <c r="B33" s="23">
        <v>4.7576156349608212</v>
      </c>
      <c r="C33" s="23">
        <v>3.7674183556161367</v>
      </c>
      <c r="D33" s="23">
        <v>4.2625169952884789</v>
      </c>
      <c r="E33" s="23">
        <v>-1.5303397574939481</v>
      </c>
      <c r="F33" s="23">
        <v>5.7928567527824271</v>
      </c>
      <c r="G33" s="23">
        <v>2.3269495202115187</v>
      </c>
      <c r="H33" s="23">
        <v>0.449871099206689</v>
      </c>
      <c r="I33" s="23"/>
      <c r="J33" s="23">
        <v>0.449871099206689</v>
      </c>
      <c r="K33" s="23">
        <v>0.31245609933072027</v>
      </c>
      <c r="L33" s="23">
        <v>4.2783170607334222</v>
      </c>
      <c r="M33" s="23">
        <v>0.40103677927913628</v>
      </c>
      <c r="N33" s="23">
        <v>3.8772802814542859</v>
      </c>
      <c r="O33" s="23">
        <v>5.6140365442408759</v>
      </c>
      <c r="P33" s="23">
        <v>0.18552757411539689</v>
      </c>
      <c r="Q33" s="23">
        <v>8.8507950239261035</v>
      </c>
      <c r="R33" s="23">
        <v>3.2367584796852267</v>
      </c>
      <c r="S33" s="23">
        <v>0.85347909094452035</v>
      </c>
      <c r="T33" s="23">
        <v>0.29797555603481002</v>
      </c>
      <c r="U33" s="23">
        <v>7.9973159329815831</v>
      </c>
      <c r="V33" s="23">
        <v>2.9387829236504168</v>
      </c>
      <c r="W33" s="33"/>
      <c r="Y33" s="23"/>
      <c r="Z33" s="23"/>
    </row>
    <row r="34" spans="1:26" x14ac:dyDescent="0.35">
      <c r="A34" s="7" t="s">
        <v>92</v>
      </c>
      <c r="B34" s="23">
        <v>8.7616422147526407</v>
      </c>
      <c r="C34" s="23">
        <v>9.4862732254952675</v>
      </c>
      <c r="D34" s="23">
        <v>9.1239577201239541</v>
      </c>
      <c r="E34" s="23">
        <v>2.8023349964936273</v>
      </c>
      <c r="F34" s="23">
        <v>6.3216227236303268</v>
      </c>
      <c r="G34" s="23">
        <v>2.6862798872502447</v>
      </c>
      <c r="H34" s="23">
        <v>0.24335988651564833</v>
      </c>
      <c r="I34" s="23"/>
      <c r="J34" s="23">
        <v>0.24335988651564833</v>
      </c>
      <c r="K34" s="23">
        <v>0.31923928615019037</v>
      </c>
      <c r="L34" s="23">
        <v>6.1930022237924653</v>
      </c>
      <c r="M34" s="23">
        <v>4.1482874199221031</v>
      </c>
      <c r="N34" s="23">
        <v>2.0447148038703622</v>
      </c>
      <c r="O34" s="23">
        <v>0.81112965427335548</v>
      </c>
      <c r="P34" s="23">
        <v>0.1875973823621066</v>
      </c>
      <c r="Q34" s="23">
        <v>6.8519660781678589</v>
      </c>
      <c r="R34" s="23">
        <v>6.0408364238945031</v>
      </c>
      <c r="S34" s="23">
        <v>9.1557037128991148</v>
      </c>
      <c r="T34" s="23">
        <v>2.9919910607459772</v>
      </c>
      <c r="U34" s="23">
        <v>-2.3037376347312559</v>
      </c>
      <c r="V34" s="23">
        <v>3.0488453631485259</v>
      </c>
      <c r="W34" s="33"/>
      <c r="Y34" s="23"/>
      <c r="Z34" s="23"/>
    </row>
    <row r="35" spans="1:26" x14ac:dyDescent="0.35">
      <c r="A35" s="7" t="s">
        <v>93</v>
      </c>
      <c r="B35" s="23">
        <v>13.243053754839096</v>
      </c>
      <c r="C35" s="23">
        <v>12.650897899698421</v>
      </c>
      <c r="D35" s="23">
        <v>12.946975827268759</v>
      </c>
      <c r="E35" s="23">
        <v>7.3484578083188978</v>
      </c>
      <c r="F35" s="23">
        <v>5.5985180189498607</v>
      </c>
      <c r="G35" s="23">
        <v>3.0162415990388296</v>
      </c>
      <c r="H35" s="23">
        <v>3.7225261165829693E-2</v>
      </c>
      <c r="I35" s="23"/>
      <c r="J35" s="23">
        <v>3.7225261165829693E-2</v>
      </c>
      <c r="K35" s="23">
        <v>0.32833242319826017</v>
      </c>
      <c r="L35" s="23">
        <v>6.9959220637985018</v>
      </c>
      <c r="M35" s="23">
        <v>8.9905481529100122</v>
      </c>
      <c r="N35" s="23">
        <v>-1.9946260891115104</v>
      </c>
      <c r="O35" s="23">
        <v>1.0154504223477454</v>
      </c>
      <c r="P35" s="23">
        <v>0.19064748201438847</v>
      </c>
      <c r="Q35" s="23">
        <v>7.8177794200152029</v>
      </c>
      <c r="R35" s="23">
        <v>6.8023289976674572</v>
      </c>
      <c r="S35" s="23">
        <v>17.303717040434783</v>
      </c>
      <c r="T35" s="23">
        <v>7.0323350371819542</v>
      </c>
      <c r="U35" s="23">
        <v>-9.4859376204195804</v>
      </c>
      <c r="V35" s="23">
        <v>-0.23000603951449694</v>
      </c>
      <c r="W35" s="33"/>
      <c r="Y35" s="23"/>
      <c r="Z35" s="23"/>
    </row>
    <row r="36" spans="1:26" x14ac:dyDescent="0.35">
      <c r="A36" s="7" t="s">
        <v>94</v>
      </c>
      <c r="B36" s="23">
        <v>7.6009559414337957</v>
      </c>
      <c r="C36" s="23">
        <v>9.6953668177292229</v>
      </c>
      <c r="D36" s="23">
        <v>8.6481613795815093</v>
      </c>
      <c r="E36" s="23">
        <v>4.1733788435838193</v>
      </c>
      <c r="F36" s="23">
        <v>4.47478253599769</v>
      </c>
      <c r="G36" s="23">
        <v>3.222291851146645</v>
      </c>
      <c r="H36" s="23">
        <v>5.9499211474900449E-2</v>
      </c>
      <c r="I36" s="23"/>
      <c r="J36" s="23">
        <v>5.9499211474900449E-2</v>
      </c>
      <c r="K36" s="23">
        <v>0.33339813296931775</v>
      </c>
      <c r="L36" s="23">
        <v>4.752210878111625</v>
      </c>
      <c r="M36" s="23">
        <v>3.6522235931237184</v>
      </c>
      <c r="N36" s="23">
        <v>1.0999872849879067</v>
      </c>
      <c r="O36" s="23">
        <v>-1.0074264458933311</v>
      </c>
      <c r="P36" s="23">
        <v>0.19982368498383779</v>
      </c>
      <c r="Q36" s="23">
        <v>3.9460920969868702</v>
      </c>
      <c r="R36" s="23">
        <v>4.9535185428802011</v>
      </c>
      <c r="S36" s="23">
        <v>3.283857548158887</v>
      </c>
      <c r="T36" s="23">
        <v>3.7442136447491623</v>
      </c>
      <c r="U36" s="23">
        <v>0.66223454882798327</v>
      </c>
      <c r="V36" s="23">
        <v>1.2093048981310388</v>
      </c>
      <c r="W36" s="33"/>
      <c r="Y36" s="23"/>
      <c r="Z36" s="23"/>
    </row>
    <row r="37" spans="1:26" x14ac:dyDescent="0.35">
      <c r="A37" s="7" t="s">
        <v>95</v>
      </c>
      <c r="B37" s="23">
        <v>5.6074067205384992</v>
      </c>
      <c r="C37" s="23">
        <v>5.4182328582053074</v>
      </c>
      <c r="D37" s="23">
        <v>5.5128197893719033</v>
      </c>
      <c r="E37" s="23">
        <v>6.0217646056951679</v>
      </c>
      <c r="F37" s="23">
        <v>-0.5089448163232646</v>
      </c>
      <c r="G37" s="23">
        <v>3.621258861223799</v>
      </c>
      <c r="H37" s="23">
        <v>8.1763223338171542E-2</v>
      </c>
      <c r="I37" s="23"/>
      <c r="J37" s="23">
        <v>8.1763223338171542E-2</v>
      </c>
      <c r="K37" s="23">
        <v>0.33443641546343572</v>
      </c>
      <c r="L37" s="23">
        <v>0.23945309614890903</v>
      </c>
      <c r="M37" s="23">
        <v>-1.3390519129177891</v>
      </c>
      <c r="N37" s="23">
        <v>1.5785050090666981</v>
      </c>
      <c r="O37" s="23">
        <v>-2.5698606993163624</v>
      </c>
      <c r="P37" s="23">
        <v>0.20655926352128881</v>
      </c>
      <c r="Q37" s="23">
        <v>-1.7995790697643614</v>
      </c>
      <c r="R37" s="23">
        <v>0.77028162955200097</v>
      </c>
      <c r="S37" s="23">
        <v>-2.3536390342706421</v>
      </c>
      <c r="T37" s="23">
        <v>-1.0749208204118614</v>
      </c>
      <c r="U37" s="23">
        <v>0.5540599645062807</v>
      </c>
      <c r="V37" s="23">
        <v>1.8452024499638624</v>
      </c>
      <c r="W37" s="33"/>
      <c r="Y37" s="23"/>
      <c r="Z37" s="23"/>
    </row>
    <row r="38" spans="1:26" x14ac:dyDescent="0.35">
      <c r="A38" s="7" t="s">
        <v>96</v>
      </c>
      <c r="B38" s="23">
        <v>2.0798264153134127</v>
      </c>
      <c r="C38" s="23">
        <v>2.6822372285748131</v>
      </c>
      <c r="D38" s="23">
        <v>2.3810318219441129</v>
      </c>
      <c r="E38" s="23">
        <v>4.474170186996318</v>
      </c>
      <c r="F38" s="23">
        <v>-2.0931383650522051</v>
      </c>
      <c r="G38" s="23">
        <v>4.1006961324148676</v>
      </c>
      <c r="H38" s="23">
        <v>0.10401358353213652</v>
      </c>
      <c r="I38" s="23"/>
      <c r="J38" s="23">
        <v>0.10401358353213652</v>
      </c>
      <c r="K38" s="23">
        <v>0.3314472706805931</v>
      </c>
      <c r="L38" s="23">
        <v>-2.0388899741478705</v>
      </c>
      <c r="M38" s="23">
        <v>3.6534466640417387</v>
      </c>
      <c r="N38" s="23">
        <v>-5.6923366381896088</v>
      </c>
      <c r="O38" s="23">
        <v>-1.8538657165992531</v>
      </c>
      <c r="P38" s="23">
        <v>0.20487390195522812</v>
      </c>
      <c r="Q38" s="23">
        <v>-3.5129469876864095</v>
      </c>
      <c r="R38" s="23">
        <v>-1.6590812710871563</v>
      </c>
      <c r="S38" s="23">
        <v>1.8039941145739098</v>
      </c>
      <c r="T38" s="23">
        <v>4.1299805889402563</v>
      </c>
      <c r="U38" s="23">
        <v>-5.3169411022603192</v>
      </c>
      <c r="V38" s="23">
        <v>-5.7890618600274131</v>
      </c>
      <c r="W38" s="33"/>
      <c r="Y38" s="23"/>
      <c r="Z38" s="23"/>
    </row>
    <row r="39" spans="1:26" x14ac:dyDescent="0.35">
      <c r="A39" s="7" t="s">
        <v>97</v>
      </c>
      <c r="B39" s="23">
        <v>-2.6072133471680914</v>
      </c>
      <c r="C39" s="23">
        <v>-2.1197348425872065E-3</v>
      </c>
      <c r="D39" s="23">
        <v>-1.3046665410053393</v>
      </c>
      <c r="E39" s="23">
        <v>-1.0705772376677913</v>
      </c>
      <c r="F39" s="23">
        <v>-0.23408930333754796</v>
      </c>
      <c r="G39" s="23">
        <v>4.2161659475952353</v>
      </c>
      <c r="H39" s="23">
        <v>0.1262465863877793</v>
      </c>
      <c r="I39" s="23"/>
      <c r="J39" s="23">
        <v>0.1262465863877793</v>
      </c>
      <c r="K39" s="23">
        <v>0.32443069862076346</v>
      </c>
      <c r="L39" s="23">
        <v>-2.0345594065284978</v>
      </c>
      <c r="M39" s="23">
        <v>-4.0311838893443381</v>
      </c>
      <c r="N39" s="23">
        <v>1.9966244828158404</v>
      </c>
      <c r="O39" s="23">
        <v>0.25410344040232102</v>
      </c>
      <c r="P39" s="23">
        <v>0.19762845849802371</v>
      </c>
      <c r="Q39" s="23">
        <v>-1.8306740373519319</v>
      </c>
      <c r="R39" s="23">
        <v>-2.0847774777542529</v>
      </c>
      <c r="S39" s="23">
        <v>-12.782057703261888</v>
      </c>
      <c r="T39" s="23">
        <v>-1.87579625044839</v>
      </c>
      <c r="U39" s="23">
        <v>10.951383665909956</v>
      </c>
      <c r="V39" s="23">
        <v>-0.20898122730586288</v>
      </c>
      <c r="W39" s="33"/>
      <c r="Y39" s="23"/>
      <c r="Z39" s="23"/>
    </row>
    <row r="40" spans="1:26" x14ac:dyDescent="0.35">
      <c r="A40" s="7" t="s">
        <v>98</v>
      </c>
      <c r="B40" s="23">
        <v>3.2905069878731652</v>
      </c>
      <c r="C40" s="23">
        <v>4.277093381580066</v>
      </c>
      <c r="D40" s="23">
        <v>3.7838001847266156</v>
      </c>
      <c r="E40" s="23">
        <v>1.1037791467966684</v>
      </c>
      <c r="F40" s="23">
        <v>2.6800210379299472</v>
      </c>
      <c r="G40" s="23">
        <v>3.8066631748696089</v>
      </c>
      <c r="H40" s="23">
        <v>0.21502878251915547</v>
      </c>
      <c r="I40" s="23"/>
      <c r="J40" s="23">
        <v>0.21502878251915547</v>
      </c>
      <c r="K40" s="23">
        <v>0.31934552780071379</v>
      </c>
      <c r="L40" s="23">
        <v>1.6705068089276436</v>
      </c>
      <c r="M40" s="23">
        <v>-4.5773646302136886</v>
      </c>
      <c r="N40" s="23">
        <v>6.2478714391413321</v>
      </c>
      <c r="O40" s="23">
        <v>0.58028707688278125</v>
      </c>
      <c r="P40" s="23">
        <v>0.19760312151616499</v>
      </c>
      <c r="Q40" s="23">
        <v>2.1361273480428964</v>
      </c>
      <c r="R40" s="23">
        <v>1.5558402711601151</v>
      </c>
      <c r="S40" s="23">
        <v>-7.5768353249623042</v>
      </c>
      <c r="T40" s="23">
        <v>-3.8386967863176245</v>
      </c>
      <c r="U40" s="23">
        <v>9.712962673005201</v>
      </c>
      <c r="V40" s="23">
        <v>5.3945370574777396</v>
      </c>
      <c r="W40" s="33"/>
      <c r="Y40" s="23"/>
      <c r="Z40" s="23"/>
    </row>
    <row r="41" spans="1:26" x14ac:dyDescent="0.35">
      <c r="A41" s="7" t="s">
        <v>99</v>
      </c>
      <c r="B41" s="23">
        <v>-1.6190199682059259</v>
      </c>
      <c r="C41" s="23">
        <v>-0.75881978482090773</v>
      </c>
      <c r="D41" s="23">
        <v>-1.1889198765134168</v>
      </c>
      <c r="E41" s="23">
        <v>-1.6434778969156127</v>
      </c>
      <c r="F41" s="23">
        <v>0.45455802040219595</v>
      </c>
      <c r="G41" s="23">
        <v>3.7952720902271428</v>
      </c>
      <c r="H41" s="23">
        <v>0.30366786735172013</v>
      </c>
      <c r="I41" s="23"/>
      <c r="J41" s="23">
        <v>0.30366786735172013</v>
      </c>
      <c r="K41" s="23">
        <v>0.31619175822045231</v>
      </c>
      <c r="L41" s="23">
        <v>-1.472780491012659</v>
      </c>
      <c r="M41" s="23">
        <v>0.70498507483543416</v>
      </c>
      <c r="N41" s="23">
        <v>-2.1777655658480932</v>
      </c>
      <c r="O41" s="23">
        <v>-3.1288781798312111</v>
      </c>
      <c r="P41" s="23">
        <v>0.19828776581054955</v>
      </c>
      <c r="Q41" s="23">
        <v>-3.9812404070717604</v>
      </c>
      <c r="R41" s="23">
        <v>-0.85236222724054922</v>
      </c>
      <c r="S41" s="23">
        <v>5.1585755325901719</v>
      </c>
      <c r="T41" s="23">
        <v>-0.39652300255619571</v>
      </c>
      <c r="U41" s="23">
        <v>-9.1398159396619327</v>
      </c>
      <c r="V41" s="23">
        <v>-0.45583922468435351</v>
      </c>
      <c r="W41" s="33"/>
      <c r="Y41" s="23"/>
      <c r="Z41" s="23"/>
    </row>
    <row r="42" spans="1:26" x14ac:dyDescent="0.35">
      <c r="A42" s="7" t="s">
        <v>100</v>
      </c>
      <c r="B42" s="23">
        <v>7.1559879521126746</v>
      </c>
      <c r="C42" s="23">
        <v>7.5251508734437422</v>
      </c>
      <c r="D42" s="23">
        <v>7.3405694127782084</v>
      </c>
      <c r="E42" s="23">
        <v>-1.0815869856081406</v>
      </c>
      <c r="F42" s="23">
        <v>8.422156398386349</v>
      </c>
      <c r="G42" s="23">
        <v>3.7744051358619579</v>
      </c>
      <c r="H42" s="23">
        <v>0.39210515311687288</v>
      </c>
      <c r="I42" s="23"/>
      <c r="J42" s="23">
        <v>0.39210515311687288</v>
      </c>
      <c r="K42" s="23">
        <v>0.31496938987995959</v>
      </c>
      <c r="L42" s="23">
        <v>6.6240634903541586</v>
      </c>
      <c r="M42" s="23">
        <v>3.8968503104109145</v>
      </c>
      <c r="N42" s="23">
        <v>2.7272131799432442</v>
      </c>
      <c r="O42" s="23">
        <v>-3.8320395264754392</v>
      </c>
      <c r="P42" s="23">
        <v>0.20059475533928089</v>
      </c>
      <c r="Q42" s="23">
        <v>3.5607109951425144</v>
      </c>
      <c r="R42" s="23">
        <v>7.3927505216179537</v>
      </c>
      <c r="S42" s="23">
        <v>9.4326961267512459</v>
      </c>
      <c r="T42" s="23">
        <v>2.5077405384377909</v>
      </c>
      <c r="U42" s="23">
        <v>-5.8719851316087315</v>
      </c>
      <c r="V42" s="23">
        <v>4.8850099831801632</v>
      </c>
      <c r="W42" s="33"/>
      <c r="Y42" s="23"/>
      <c r="Z42" s="23"/>
    </row>
    <row r="43" spans="1:26" x14ac:dyDescent="0.35">
      <c r="A43" s="7" t="s">
        <v>101</v>
      </c>
      <c r="B43" s="23">
        <v>2.4166553706054472</v>
      </c>
      <c r="C43" s="23">
        <v>0.34948806651602382</v>
      </c>
      <c r="D43" s="23">
        <v>1.3830717185607355</v>
      </c>
      <c r="E43" s="23">
        <v>-0.20730413149685489</v>
      </c>
      <c r="F43" s="23">
        <v>1.5903758500575904</v>
      </c>
      <c r="G43" s="23">
        <v>3.6402044996452068</v>
      </c>
      <c r="H43" s="23">
        <v>0.48028239797694994</v>
      </c>
      <c r="I43" s="23"/>
      <c r="J43" s="23">
        <v>0.48028239797694994</v>
      </c>
      <c r="K43" s="23">
        <v>0.31567842277925473</v>
      </c>
      <c r="L43" s="23">
        <v>4.7132785654146969E-2</v>
      </c>
      <c r="M43" s="23">
        <v>-3.652577198387446</v>
      </c>
      <c r="N43" s="23">
        <v>3.699709984041593</v>
      </c>
      <c r="O43" s="23">
        <v>-0.41371214069110618</v>
      </c>
      <c r="P43" s="23">
        <v>0.20211920529801325</v>
      </c>
      <c r="Q43" s="23">
        <v>-0.282960185938333</v>
      </c>
      <c r="R43" s="23">
        <v>0.13075195475277318</v>
      </c>
      <c r="S43" s="23">
        <v>-6.4598439538677557</v>
      </c>
      <c r="T43" s="23">
        <v>-2.9414402347647779</v>
      </c>
      <c r="U43" s="23">
        <v>6.1768837679294224</v>
      </c>
      <c r="V43" s="23">
        <v>3.0721921895175512</v>
      </c>
      <c r="W43" s="33"/>
      <c r="Y43" s="23"/>
      <c r="Z43" s="23"/>
    </row>
    <row r="44" spans="1:26" x14ac:dyDescent="0.35">
      <c r="A44" s="7" t="s">
        <v>102</v>
      </c>
      <c r="B44" s="23">
        <v>-2.0128641860713614</v>
      </c>
      <c r="C44" s="23">
        <v>-1.1706570114318637</v>
      </c>
      <c r="D44" s="23">
        <v>-1.5917605987516126</v>
      </c>
      <c r="E44" s="23">
        <v>-2.1932931630381347</v>
      </c>
      <c r="F44" s="23">
        <v>0.60153256428652213</v>
      </c>
      <c r="G44" s="23">
        <v>3.6501157555331392</v>
      </c>
      <c r="H44" s="23">
        <v>0.47978357776479186</v>
      </c>
      <c r="I44" s="23"/>
      <c r="J44" s="23">
        <v>0.47978357776479186</v>
      </c>
      <c r="K44" s="23">
        <v>0.31551668761261453</v>
      </c>
      <c r="L44" s="23">
        <v>-1.5705643146046118</v>
      </c>
      <c r="M44" s="23">
        <v>-7.5775584619369356</v>
      </c>
      <c r="N44" s="23">
        <v>6.0069941473323238</v>
      </c>
      <c r="O44" s="23">
        <v>-1.0087430069990577</v>
      </c>
      <c r="P44" s="23">
        <v>0.20058216459380793</v>
      </c>
      <c r="Q44" s="23">
        <v>-2.3769714657409318</v>
      </c>
      <c r="R44" s="23">
        <v>-1.368228458741874</v>
      </c>
      <c r="S44" s="23">
        <v>-15.145908560913416</v>
      </c>
      <c r="T44" s="23">
        <v>-5.6785815089332372</v>
      </c>
      <c r="U44" s="23">
        <v>12.768937095172484</v>
      </c>
      <c r="V44" s="23">
        <v>4.3103530501913632</v>
      </c>
      <c r="W44" s="33"/>
      <c r="Y44" s="23"/>
      <c r="Z44" s="23"/>
    </row>
    <row r="45" spans="1:26" x14ac:dyDescent="0.35">
      <c r="A45" s="7" t="s">
        <v>103</v>
      </c>
      <c r="B45" s="23">
        <v>3.7936128144005821</v>
      </c>
      <c r="C45" s="23">
        <v>1.1612326756791802</v>
      </c>
      <c r="D45" s="23">
        <v>2.4774227450398811</v>
      </c>
      <c r="E45" s="23">
        <v>-0.32969715147821432</v>
      </c>
      <c r="F45" s="23">
        <v>2.8071198965180955</v>
      </c>
      <c r="G45" s="23">
        <v>3.5866337516119051</v>
      </c>
      <c r="H45" s="23">
        <v>0.47928586016467989</v>
      </c>
      <c r="I45" s="23"/>
      <c r="J45" s="23">
        <v>0.47928586016467989</v>
      </c>
      <c r="K45" s="23">
        <v>0.31448418438005676</v>
      </c>
      <c r="L45" s="23">
        <v>1.2469377293514916</v>
      </c>
      <c r="M45" s="23">
        <v>-3.1176288833349894</v>
      </c>
      <c r="N45" s="23">
        <v>4.3645666126864811</v>
      </c>
      <c r="O45" s="23">
        <v>2.1030585818701613</v>
      </c>
      <c r="P45" s="23">
        <v>0.20026075619295958</v>
      </c>
      <c r="Q45" s="23">
        <v>2.9288362092982414</v>
      </c>
      <c r="R45" s="23">
        <v>0.82577762742807992</v>
      </c>
      <c r="S45" s="23">
        <v>-3.3552809056771333</v>
      </c>
      <c r="T45" s="23">
        <v>-3.0581190192467056</v>
      </c>
      <c r="U45" s="23">
        <v>6.2841171149753752</v>
      </c>
      <c r="V45" s="23">
        <v>3.8838966466747857</v>
      </c>
      <c r="W45" s="33"/>
      <c r="Y45" s="23"/>
      <c r="Z45" s="23"/>
    </row>
    <row r="46" spans="1:26" x14ac:dyDescent="0.35">
      <c r="A46" s="7" t="s">
        <v>104</v>
      </c>
      <c r="B46" s="23">
        <v>-5.3211896456810237</v>
      </c>
      <c r="C46" s="23">
        <v>-5.5425671525091147</v>
      </c>
      <c r="D46" s="23">
        <v>-5.4318783990950692</v>
      </c>
      <c r="E46" s="23">
        <v>-9.4263028617234568</v>
      </c>
      <c r="F46" s="23">
        <v>3.9944244626283876</v>
      </c>
      <c r="G46" s="23">
        <v>3.5022664402636723</v>
      </c>
      <c r="H46" s="23">
        <v>0.47878924159441283</v>
      </c>
      <c r="I46" s="23"/>
      <c r="J46" s="23">
        <v>0.47878924159441283</v>
      </c>
      <c r="K46" s="23">
        <v>0.31258091308154623</v>
      </c>
      <c r="L46" s="23">
        <v>-0.37592839790800803</v>
      </c>
      <c r="M46" s="23">
        <v>-9.292341943451266</v>
      </c>
      <c r="N46" s="23">
        <v>8.9164135455432572</v>
      </c>
      <c r="O46" s="23">
        <v>-0.92492238298715712</v>
      </c>
      <c r="P46" s="23">
        <v>0.20058216459380793</v>
      </c>
      <c r="Q46" s="23">
        <v>-1.1153278472343382</v>
      </c>
      <c r="R46" s="23">
        <v>-0.19040546424718102</v>
      </c>
      <c r="S46" s="23">
        <v>-11.229239362990985</v>
      </c>
      <c r="T46" s="23">
        <v>-8.8063544412959835</v>
      </c>
      <c r="U46" s="23">
        <v>10.113911515756646</v>
      </c>
      <c r="V46" s="23">
        <v>8.6159489770488022</v>
      </c>
      <c r="W46" s="33"/>
      <c r="Y46" s="23"/>
      <c r="Z46" s="23"/>
    </row>
    <row r="47" spans="1:26" x14ac:dyDescent="0.35">
      <c r="A47" s="7" t="s">
        <v>105</v>
      </c>
      <c r="B47" s="23">
        <v>-13.784204065711236</v>
      </c>
      <c r="C47" s="23">
        <v>-11.636764189934468</v>
      </c>
      <c r="D47" s="23">
        <v>-12.710484127822852</v>
      </c>
      <c r="E47" s="23">
        <v>-10.841680720776381</v>
      </c>
      <c r="F47" s="23">
        <v>-1.868803407046471</v>
      </c>
      <c r="G47" s="23">
        <v>3.1217874696828849</v>
      </c>
      <c r="H47" s="23">
        <v>0.4782937184231173</v>
      </c>
      <c r="I47" s="23"/>
      <c r="J47" s="23">
        <v>0.4782937184231173</v>
      </c>
      <c r="K47" s="23">
        <v>0.30980687371716809</v>
      </c>
      <c r="L47" s="23">
        <v>-6.5248968701816707</v>
      </c>
      <c r="M47" s="23">
        <v>-7.780804994858034</v>
      </c>
      <c r="N47" s="23">
        <v>1.2559081246763633</v>
      </c>
      <c r="O47" s="23">
        <v>-1.7667111828488919</v>
      </c>
      <c r="P47" s="23">
        <v>0.19175481421209653</v>
      </c>
      <c r="Q47" s="23">
        <v>-7.9528326783969394</v>
      </c>
      <c r="R47" s="23">
        <v>-6.1861214955480479</v>
      </c>
      <c r="S47" s="23">
        <v>-16.3355960919951</v>
      </c>
      <c r="T47" s="23">
        <v>-5.7511951607386038</v>
      </c>
      <c r="U47" s="23">
        <v>8.3827634135981608</v>
      </c>
      <c r="V47" s="23">
        <v>-0.43492633480944409</v>
      </c>
      <c r="W47" s="33"/>
      <c r="Y47" s="23"/>
      <c r="Z47" s="23"/>
    </row>
    <row r="48" spans="1:26" x14ac:dyDescent="0.35">
      <c r="A48" s="7" t="s">
        <v>106</v>
      </c>
      <c r="B48" s="23">
        <v>2.2070623730286343</v>
      </c>
      <c r="C48" s="23">
        <v>0.25953151278343967</v>
      </c>
      <c r="D48" s="23">
        <v>1.233296942906037</v>
      </c>
      <c r="E48" s="23">
        <v>-3.6134968506953413</v>
      </c>
      <c r="F48" s="23">
        <v>4.8467937936013783</v>
      </c>
      <c r="G48" s="23">
        <v>2.3507105164143898</v>
      </c>
      <c r="H48" s="23">
        <v>0.33650716633282229</v>
      </c>
      <c r="I48" s="23"/>
      <c r="J48" s="23">
        <v>0.33650716633282229</v>
      </c>
      <c r="K48" s="23">
        <v>0.30942927124238517</v>
      </c>
      <c r="L48" s="23">
        <v>2.7689114553715322</v>
      </c>
      <c r="M48" s="23">
        <v>1.7356875829569487</v>
      </c>
      <c r="N48" s="23">
        <v>1.0332238724145835</v>
      </c>
      <c r="O48" s="23">
        <v>0.71733054681935116</v>
      </c>
      <c r="P48" s="23">
        <v>0.18581445523193096</v>
      </c>
      <c r="Q48" s="23">
        <v>3.3529516174124225</v>
      </c>
      <c r="R48" s="23">
        <v>2.6356210705930714</v>
      </c>
      <c r="S48" s="23">
        <v>5.5910294120902586</v>
      </c>
      <c r="T48" s="23">
        <v>0.85581659247240072</v>
      </c>
      <c r="U48" s="23">
        <v>-2.2380777946778361</v>
      </c>
      <c r="V48" s="23">
        <v>1.7798044781206706</v>
      </c>
      <c r="W48" s="33"/>
      <c r="Y48" s="23"/>
      <c r="Z48" s="23"/>
    </row>
    <row r="49" spans="1:26" x14ac:dyDescent="0.35">
      <c r="A49" s="7" t="s">
        <v>107</v>
      </c>
      <c r="B49" s="23">
        <v>10.134073611175509</v>
      </c>
      <c r="C49" s="23">
        <v>9.7355477172360594</v>
      </c>
      <c r="D49" s="23">
        <v>9.9348106642057843</v>
      </c>
      <c r="E49" s="23">
        <v>2.9260348861040342</v>
      </c>
      <c r="F49" s="23">
        <v>7.0087757781017501</v>
      </c>
      <c r="G49" s="23">
        <v>2.1889728655854843</v>
      </c>
      <c r="H49" s="23">
        <v>0.19507782973988697</v>
      </c>
      <c r="I49" s="23"/>
      <c r="J49" s="23">
        <v>0.19507782973988697</v>
      </c>
      <c r="K49" s="23">
        <v>0.31144810565732528</v>
      </c>
      <c r="L49" s="23">
        <v>7.104011138932556</v>
      </c>
      <c r="M49" s="23">
        <v>7.4725599522850068</v>
      </c>
      <c r="N49" s="23">
        <v>-0.36854881335245082</v>
      </c>
      <c r="O49" s="23">
        <v>0.97158917563904756</v>
      </c>
      <c r="P49" s="23">
        <v>0.18155694879832809</v>
      </c>
      <c r="Q49" s="23">
        <v>7.8992015483570945</v>
      </c>
      <c r="R49" s="23">
        <v>6.9276123727180474</v>
      </c>
      <c r="S49" s="23">
        <v>9.0621731770147917</v>
      </c>
      <c r="T49" s="23">
        <v>7.1199326968789425</v>
      </c>
      <c r="U49" s="23">
        <v>-1.1629716286576972</v>
      </c>
      <c r="V49" s="23">
        <v>-0.19232032416089506</v>
      </c>
      <c r="W49" s="33"/>
      <c r="Y49" s="23"/>
      <c r="Z49" s="23"/>
    </row>
    <row r="50" spans="1:26" x14ac:dyDescent="0.35">
      <c r="A50" s="7" t="s">
        <v>108</v>
      </c>
      <c r="B50" s="23">
        <v>10.808155937908914</v>
      </c>
      <c r="C50" s="23">
        <v>9.7238224409183616</v>
      </c>
      <c r="D50" s="23">
        <v>10.265989189413638</v>
      </c>
      <c r="E50" s="23">
        <v>6.1310624616822906</v>
      </c>
      <c r="F50" s="23">
        <v>4.1349267277313473</v>
      </c>
      <c r="G50" s="23">
        <v>2.1993475334606063</v>
      </c>
      <c r="H50" s="23">
        <v>5.385525491057308E-2</v>
      </c>
      <c r="I50" s="23"/>
      <c r="J50" s="23">
        <v>5.385525491057308E-2</v>
      </c>
      <c r="K50" s="23">
        <v>0.31586337696197575</v>
      </c>
      <c r="L50" s="23">
        <v>5.3399671299838891</v>
      </c>
      <c r="M50" s="23">
        <v>4.9678433142701923</v>
      </c>
      <c r="N50" s="23">
        <v>0.37212381571369679</v>
      </c>
      <c r="O50" s="23">
        <v>0.83752691146257008</v>
      </c>
      <c r="P50" s="23">
        <v>0.18340500885403491</v>
      </c>
      <c r="Q50" s="23">
        <v>6.023887410834174</v>
      </c>
      <c r="R50" s="23">
        <v>5.1863604993716041</v>
      </c>
      <c r="S50" s="23">
        <v>8.5309824515852473</v>
      </c>
      <c r="T50" s="23">
        <v>4.1675719776675235</v>
      </c>
      <c r="U50" s="23">
        <v>-2.5070950407510733</v>
      </c>
      <c r="V50" s="23">
        <v>1.0187885217040806</v>
      </c>
      <c r="W50" s="33"/>
      <c r="Y50" s="23"/>
      <c r="Z50" s="23"/>
    </row>
    <row r="51" spans="1:26" x14ac:dyDescent="0.35">
      <c r="A51" s="7" t="s">
        <v>109</v>
      </c>
      <c r="B51" s="23">
        <v>9.1723210440052938</v>
      </c>
      <c r="C51" s="23">
        <v>11.204102996586762</v>
      </c>
      <c r="D51" s="23">
        <v>10.188212020296028</v>
      </c>
      <c r="E51" s="23">
        <v>6.0935469553765387</v>
      </c>
      <c r="F51" s="23">
        <v>4.0946650649194893</v>
      </c>
      <c r="G51" s="23">
        <v>2.4011453875306334</v>
      </c>
      <c r="H51" s="23">
        <v>-8.7310280490271452E-2</v>
      </c>
      <c r="I51" s="23"/>
      <c r="J51" s="23">
        <v>-8.7310280490271452E-2</v>
      </c>
      <c r="K51" s="23">
        <v>0.3226750851562824</v>
      </c>
      <c r="L51" s="23">
        <v>5.3452484835534122</v>
      </c>
      <c r="M51" s="23">
        <v>8.9916805387317336</v>
      </c>
      <c r="N51" s="23">
        <v>-3.6464320551783214</v>
      </c>
      <c r="O51" s="23">
        <v>-4.2264093555817031</v>
      </c>
      <c r="P51" s="23">
        <v>0.1907585866073635</v>
      </c>
      <c r="Q51" s="23">
        <v>1.9250630030666125</v>
      </c>
      <c r="R51" s="23">
        <v>6.1514723586483155</v>
      </c>
      <c r="S51" s="23">
        <v>15.788197713419422</v>
      </c>
      <c r="T51" s="23">
        <v>7.3895702306832165</v>
      </c>
      <c r="U51" s="23">
        <v>-13.86313471035281</v>
      </c>
      <c r="V51" s="23">
        <v>-1.238097872034901</v>
      </c>
      <c r="W51" s="33"/>
      <c r="Y51" s="23"/>
      <c r="Z51" s="23"/>
    </row>
    <row r="52" spans="1:26" x14ac:dyDescent="0.35">
      <c r="A52" s="7" t="s">
        <v>110</v>
      </c>
      <c r="B52" s="23">
        <v>11.208657312556802</v>
      </c>
      <c r="C52" s="23">
        <v>12.74549653897008</v>
      </c>
      <c r="D52" s="23">
        <v>11.977076925763441</v>
      </c>
      <c r="E52" s="23">
        <v>9.3832386455016348</v>
      </c>
      <c r="F52" s="23">
        <v>2.5938382802618065</v>
      </c>
      <c r="G52" s="23">
        <v>2.9099172656243315</v>
      </c>
      <c r="H52" s="23">
        <v>0.1055216763816702</v>
      </c>
      <c r="I52" s="23"/>
      <c r="J52" s="23">
        <v>0.1055216763816702</v>
      </c>
      <c r="K52" s="23">
        <v>0.32619991128862769</v>
      </c>
      <c r="L52" s="23">
        <v>4.6343346252136177</v>
      </c>
      <c r="M52" s="23">
        <v>4.2800201935404889</v>
      </c>
      <c r="N52" s="23">
        <v>0.35431443167312882</v>
      </c>
      <c r="O52" s="23">
        <v>-1.3670672498234802</v>
      </c>
      <c r="P52" s="23">
        <v>0.19255702280912365</v>
      </c>
      <c r="Q52" s="23">
        <v>3.5305057749960036</v>
      </c>
      <c r="R52" s="23">
        <v>4.8975730248194838</v>
      </c>
      <c r="S52" s="23">
        <v>5.0038100705506912</v>
      </c>
      <c r="T52" s="23">
        <v>4.1074125570961888</v>
      </c>
      <c r="U52" s="23">
        <v>-1.4733042955546876</v>
      </c>
      <c r="V52" s="23">
        <v>0.79016046772329496</v>
      </c>
      <c r="W52" s="33"/>
      <c r="Y52" s="23"/>
      <c r="Z52" s="23"/>
    </row>
    <row r="53" spans="1:26" x14ac:dyDescent="0.35">
      <c r="A53" s="7" t="s">
        <v>111</v>
      </c>
      <c r="B53" s="23">
        <v>-2.05289793368717</v>
      </c>
      <c r="C53" s="23">
        <v>-5.2262469402700518</v>
      </c>
      <c r="D53" s="23">
        <v>-3.6395724369786109</v>
      </c>
      <c r="E53" s="23">
        <v>-3.7472739390995713</v>
      </c>
      <c r="F53" s="23">
        <v>0.10770150212096041</v>
      </c>
      <c r="G53" s="23">
        <v>2.8261123613057166</v>
      </c>
      <c r="H53" s="23">
        <v>0.29820111330600696</v>
      </c>
      <c r="I53" s="23"/>
      <c r="J53" s="23">
        <v>0.29820111330600696</v>
      </c>
      <c r="K53" s="23">
        <v>0.32643785535901038</v>
      </c>
      <c r="L53" s="23">
        <v>-2.2389576056423661</v>
      </c>
      <c r="M53" s="23">
        <v>-5.2244130793536758</v>
      </c>
      <c r="N53" s="23">
        <v>2.9854554737113097</v>
      </c>
      <c r="O53" s="23">
        <v>0.91247493262262558</v>
      </c>
      <c r="P53" s="23">
        <v>0.19745069745069743</v>
      </c>
      <c r="Q53" s="23">
        <v>-1.506651484872356</v>
      </c>
      <c r="R53" s="23">
        <v>-2.4191264174949816</v>
      </c>
      <c r="S53" s="23">
        <v>-7.666173518880548</v>
      </c>
      <c r="T53" s="23">
        <v>-4.6236683023529084</v>
      </c>
      <c r="U53" s="23">
        <v>6.1595220340081918</v>
      </c>
      <c r="V53" s="23">
        <v>2.2045418848579268</v>
      </c>
      <c r="W53" s="33"/>
      <c r="Y53" s="23"/>
      <c r="Z53" s="23"/>
    </row>
    <row r="54" spans="1:26" x14ac:dyDescent="0.35">
      <c r="A54" s="7" t="s">
        <v>112</v>
      </c>
      <c r="B54" s="23">
        <v>0.71342409931460793</v>
      </c>
      <c r="C54" s="23">
        <v>2.1616690427322283</v>
      </c>
      <c r="D54" s="23">
        <v>1.4375465710234181</v>
      </c>
      <c r="E54" s="23">
        <v>-0.36648062422095506</v>
      </c>
      <c r="F54" s="23">
        <v>1.8040271952443732</v>
      </c>
      <c r="G54" s="23">
        <v>3.2190265389037789</v>
      </c>
      <c r="H54" s="23">
        <v>0.49045004087204802</v>
      </c>
      <c r="I54" s="23"/>
      <c r="J54" s="23">
        <v>0.49045004087204802</v>
      </c>
      <c r="K54" s="23">
        <v>0.323388917367463</v>
      </c>
      <c r="L54" s="23">
        <v>0.3126699824165734</v>
      </c>
      <c r="M54" s="23">
        <v>-3.4815282106818208</v>
      </c>
      <c r="N54" s="23">
        <v>3.7941981930983943</v>
      </c>
      <c r="O54" s="23">
        <v>1.174089284061838</v>
      </c>
      <c r="P54" s="23">
        <v>0.19134178426213824</v>
      </c>
      <c r="Q54" s="23">
        <v>1.2621069279829629</v>
      </c>
      <c r="R54" s="23">
        <v>8.801764392112485E-2</v>
      </c>
      <c r="S54" s="23">
        <v>-9.0529439498099542</v>
      </c>
      <c r="T54" s="23">
        <v>-2.1632399553424224</v>
      </c>
      <c r="U54" s="23">
        <v>10.315050877792917</v>
      </c>
      <c r="V54" s="23">
        <v>2.2512575992635471</v>
      </c>
      <c r="W54" s="33"/>
      <c r="Y54" s="23"/>
      <c r="Z54" s="23"/>
    </row>
    <row r="55" spans="1:26" x14ac:dyDescent="0.35">
      <c r="A55" s="7" t="s">
        <v>113</v>
      </c>
      <c r="B55" s="23">
        <v>9.7747667876177502</v>
      </c>
      <c r="C55" s="23">
        <v>9.7825853699998078</v>
      </c>
      <c r="D55" s="23">
        <v>9.778676078808779</v>
      </c>
      <c r="E55" s="23">
        <v>-1.0810358001300813</v>
      </c>
      <c r="F55" s="23">
        <v>10.85971187893886</v>
      </c>
      <c r="G55" s="23">
        <v>3.513809890135994</v>
      </c>
      <c r="H55" s="23">
        <v>0.68199253675800264</v>
      </c>
      <c r="I55" s="23"/>
      <c r="J55" s="23">
        <v>0.68199253675800264</v>
      </c>
      <c r="K55" s="23">
        <v>0.31705309731394848</v>
      </c>
      <c r="L55" s="23">
        <v>8.9371371305264731</v>
      </c>
      <c r="M55" s="23">
        <v>2.7976372241166727</v>
      </c>
      <c r="N55" s="23">
        <v>6.1394999064098004</v>
      </c>
      <c r="O55" s="23">
        <v>0.88005685163543479</v>
      </c>
      <c r="P55" s="23">
        <v>0.1919497440670079</v>
      </c>
      <c r="Q55" s="23">
        <v>9.6482672947260681</v>
      </c>
      <c r="R55" s="23">
        <v>8.7682104430906342</v>
      </c>
      <c r="S55" s="23">
        <v>16.091053978863886</v>
      </c>
      <c r="T55" s="23">
        <v>-0.36017124771357534</v>
      </c>
      <c r="U55" s="23">
        <v>-6.4427866841378183</v>
      </c>
      <c r="V55" s="23">
        <v>9.1283816908042095</v>
      </c>
      <c r="W55" s="33"/>
      <c r="Y55" s="23"/>
      <c r="Z55" s="23"/>
    </row>
    <row r="56" spans="1:26" x14ac:dyDescent="0.35">
      <c r="A56" s="7" t="s">
        <v>114</v>
      </c>
      <c r="B56" s="23">
        <v>-3.7614932516330413</v>
      </c>
      <c r="C56" s="23">
        <v>-1.9854684795951982</v>
      </c>
      <c r="D56" s="23">
        <v>-2.8734808656141198</v>
      </c>
      <c r="E56" s="23">
        <v>3.9630778664580646</v>
      </c>
      <c r="F56" s="23">
        <v>-6.8365587320721843</v>
      </c>
      <c r="G56" s="23">
        <v>3.1735256373685083</v>
      </c>
      <c r="H56" s="23">
        <v>0.59839648664237188</v>
      </c>
      <c r="I56" s="23"/>
      <c r="J56" s="23">
        <v>0.59839648664237188</v>
      </c>
      <c r="K56" s="23">
        <v>0.31282824358003736</v>
      </c>
      <c r="L56" s="23">
        <v>-7.0007656597929682</v>
      </c>
      <c r="M56" s="23">
        <v>-6.6959938596875022</v>
      </c>
      <c r="N56" s="23">
        <v>-0.30477180010546601</v>
      </c>
      <c r="O56" s="23">
        <v>1.2322902976974157</v>
      </c>
      <c r="P56" s="23">
        <v>0.19704779756326146</v>
      </c>
      <c r="Q56" s="23">
        <v>-6.0112954512154042</v>
      </c>
      <c r="R56" s="23">
        <v>-7.2435857489128201</v>
      </c>
      <c r="S56" s="23">
        <v>-16.325511773873934</v>
      </c>
      <c r="T56" s="23">
        <v>-4.3328702630050424</v>
      </c>
      <c r="U56" s="23">
        <v>10.314216322658531</v>
      </c>
      <c r="V56" s="23">
        <v>-2.9107154859077777</v>
      </c>
      <c r="W56" s="33"/>
      <c r="Y56" s="23"/>
      <c r="Z56" s="23"/>
    </row>
    <row r="57" spans="1:26" x14ac:dyDescent="0.35">
      <c r="A57" s="7" t="s">
        <v>115</v>
      </c>
      <c r="B57" s="23">
        <v>0.39218724921088466</v>
      </c>
      <c r="C57" s="23">
        <v>-1.0110715455768471</v>
      </c>
      <c r="D57" s="23">
        <v>-0.30944214818298121</v>
      </c>
      <c r="E57" s="23">
        <v>-0.58015019867276862</v>
      </c>
      <c r="F57" s="23">
        <v>0.27070805048978741</v>
      </c>
      <c r="G57" s="23">
        <v>3.1638189299070199</v>
      </c>
      <c r="H57" s="23">
        <v>0.515173475263353</v>
      </c>
      <c r="I57" s="23"/>
      <c r="J57" s="23">
        <v>0.515173475263353</v>
      </c>
      <c r="K57" s="23">
        <v>0.31071435616587562</v>
      </c>
      <c r="L57" s="23">
        <v>-1.2476985873849595</v>
      </c>
      <c r="M57" s="23">
        <v>-2.5581659101154601</v>
      </c>
      <c r="N57" s="23">
        <v>1.3104673227305006</v>
      </c>
      <c r="O57" s="23">
        <v>1.7404427363044244</v>
      </c>
      <c r="P57" s="23">
        <v>0.19326945548025237</v>
      </c>
      <c r="Q57" s="23">
        <v>0.1563697289793482</v>
      </c>
      <c r="R57" s="23">
        <v>-1.5840730073250762</v>
      </c>
      <c r="S57" s="23">
        <v>-3.819810399530005</v>
      </c>
      <c r="T57" s="23">
        <v>-2.2559121462841074</v>
      </c>
      <c r="U57" s="23">
        <v>3.9761801285093532</v>
      </c>
      <c r="V57" s="23">
        <v>0.67183913895903125</v>
      </c>
      <c r="W57" s="33"/>
      <c r="Y57" s="23"/>
      <c r="Z57" s="23"/>
    </row>
    <row r="58" spans="1:26" x14ac:dyDescent="0.35">
      <c r="A58" s="7" t="s">
        <v>116</v>
      </c>
      <c r="B58" s="23">
        <v>-7.3920013109930238</v>
      </c>
      <c r="C58" s="23">
        <v>-3.8912156764641992</v>
      </c>
      <c r="D58" s="23">
        <v>-5.6416084937286115</v>
      </c>
      <c r="E58" s="23">
        <v>-4.5693056554032552</v>
      </c>
      <c r="F58" s="23">
        <v>-1.0723028383253563</v>
      </c>
      <c r="G58" s="23">
        <v>2.2959764184252083</v>
      </c>
      <c r="H58" s="23">
        <v>0.43227058080219649</v>
      </c>
      <c r="I58" s="23"/>
      <c r="J58" s="23">
        <v>0.43227058080219649</v>
      </c>
      <c r="K58" s="23">
        <v>0.31071143507090948</v>
      </c>
      <c r="L58" s="23">
        <v>-3.5033836519533983</v>
      </c>
      <c r="M58" s="23">
        <v>-7.0333491521037583</v>
      </c>
      <c r="N58" s="23">
        <v>3.52996550015036</v>
      </c>
      <c r="O58" s="23">
        <v>2.5561314864427205</v>
      </c>
      <c r="P58" s="23">
        <v>0.19144893111638953</v>
      </c>
      <c r="Q58" s="23">
        <v>-1.4366208063830848</v>
      </c>
      <c r="R58" s="23">
        <v>-3.9927522928258052</v>
      </c>
      <c r="S58" s="23">
        <v>-11.725677560888517</v>
      </c>
      <c r="T58" s="23">
        <v>-5.9222984184138303</v>
      </c>
      <c r="U58" s="23">
        <v>10.289056754505433</v>
      </c>
      <c r="V58" s="23">
        <v>1.9295461255880251</v>
      </c>
      <c r="W58" s="33"/>
      <c r="Y58" s="23"/>
      <c r="Z58" s="23"/>
    </row>
    <row r="59" spans="1:26" x14ac:dyDescent="0.35">
      <c r="A59" s="7" t="s">
        <v>117</v>
      </c>
      <c r="B59" s="23">
        <v>2.3051195394691248</v>
      </c>
      <c r="C59" s="23">
        <v>2.9133654483537441E-2</v>
      </c>
      <c r="D59" s="23">
        <v>1.1671265969763311</v>
      </c>
      <c r="E59" s="23">
        <v>-2.1773419048102483</v>
      </c>
      <c r="F59" s="23">
        <v>3.3444685017865794</v>
      </c>
      <c r="G59" s="23">
        <v>2.1936097837813864</v>
      </c>
      <c r="H59" s="23">
        <v>0.3496355483040503</v>
      </c>
      <c r="I59" s="23"/>
      <c r="J59" s="23">
        <v>0.3496355483040503</v>
      </c>
      <c r="K59" s="23">
        <v>0.31281948029571049</v>
      </c>
      <c r="L59" s="23">
        <v>1.7368869283730144</v>
      </c>
      <c r="M59" s="23">
        <v>2.3200399103460296</v>
      </c>
      <c r="N59" s="23">
        <v>-0.58315298197301524</v>
      </c>
      <c r="O59" s="23">
        <v>0.62896885019264581</v>
      </c>
      <c r="P59" s="23">
        <v>0.18226833294034428</v>
      </c>
      <c r="Q59" s="23">
        <v>2.2512146747696415</v>
      </c>
      <c r="R59" s="23">
        <v>1.6222458245769957</v>
      </c>
      <c r="S59" s="23">
        <v>-3.6391507510307672</v>
      </c>
      <c r="T59" s="23">
        <v>3.6483139533807081</v>
      </c>
      <c r="U59" s="23">
        <v>5.8903654258004092</v>
      </c>
      <c r="V59" s="23">
        <v>-2.0260681288037121</v>
      </c>
      <c r="W59" s="33"/>
      <c r="Y59" s="23"/>
      <c r="Z59" s="23"/>
    </row>
    <row r="60" spans="1:26" x14ac:dyDescent="0.35">
      <c r="A60" s="7" t="s">
        <v>118</v>
      </c>
      <c r="B60" s="23">
        <v>8.9060165797231861</v>
      </c>
      <c r="C60" s="23">
        <v>7.9560721178246752</v>
      </c>
      <c r="D60" s="23">
        <v>8.4310443487739306</v>
      </c>
      <c r="E60" s="23">
        <v>-4.626644130291524</v>
      </c>
      <c r="F60" s="23">
        <v>13.057688479065455</v>
      </c>
      <c r="G60" s="23">
        <v>2.2930457394195294</v>
      </c>
      <c r="H60" s="23">
        <v>0.58677456927007654</v>
      </c>
      <c r="I60" s="23"/>
      <c r="J60" s="23">
        <v>0.58677456927007654</v>
      </c>
      <c r="K60" s="23">
        <v>0.31472641611809693</v>
      </c>
      <c r="L60" s="23">
        <v>10.477778173708129</v>
      </c>
      <c r="M60" s="23">
        <v>7.5870927270703987</v>
      </c>
      <c r="N60" s="23">
        <v>2.8906854466377307</v>
      </c>
      <c r="O60" s="23">
        <v>-0.47742930069268991</v>
      </c>
      <c r="P60" s="23">
        <v>0.18378627360663288</v>
      </c>
      <c r="Q60" s="23">
        <v>10.088093825100371</v>
      </c>
      <c r="R60" s="23">
        <v>10.56552312579306</v>
      </c>
      <c r="S60" s="23">
        <v>14.458923664028497</v>
      </c>
      <c r="T60" s="23">
        <v>6.0397673637259963</v>
      </c>
      <c r="U60" s="23">
        <v>-4.3708298389281257</v>
      </c>
      <c r="V60" s="23">
        <v>4.5257557620670639</v>
      </c>
      <c r="W60" s="33"/>
      <c r="Y60" s="23"/>
      <c r="Z60" s="23"/>
    </row>
    <row r="61" spans="1:26" x14ac:dyDescent="0.35">
      <c r="A61" s="7" t="s">
        <v>119</v>
      </c>
      <c r="B61" s="23">
        <v>7.1293026476146437</v>
      </c>
      <c r="C61" s="23">
        <v>6.8512617604826076</v>
      </c>
      <c r="D61" s="23">
        <v>6.9902822040486257</v>
      </c>
      <c r="E61" s="23">
        <v>2.8444748867922698</v>
      </c>
      <c r="F61" s="23">
        <v>4.1458073172563559</v>
      </c>
      <c r="G61" s="23">
        <v>2.7449557774693201</v>
      </c>
      <c r="H61" s="23">
        <v>0.82287132767469018</v>
      </c>
      <c r="I61" s="23"/>
      <c r="J61" s="23">
        <v>0.82287132767469018</v>
      </c>
      <c r="K61" s="23">
        <v>0.31643224253801405</v>
      </c>
      <c r="L61" s="23">
        <v>3.6148100640564476</v>
      </c>
      <c r="M61" s="23">
        <v>1.824144108049341</v>
      </c>
      <c r="N61" s="23">
        <v>1.7906659560071065</v>
      </c>
      <c r="O61" s="23">
        <v>-6.8275054420176673E-2</v>
      </c>
      <c r="P61" s="23">
        <v>0.18419864559819413</v>
      </c>
      <c r="Q61" s="23">
        <v>3.5591111821886106</v>
      </c>
      <c r="R61" s="23">
        <v>3.6273862366087872</v>
      </c>
      <c r="S61" s="23">
        <v>-2.2467498942756796</v>
      </c>
      <c r="T61" s="23">
        <v>2.7433055651321347</v>
      </c>
      <c r="U61" s="23">
        <v>5.8058610764642902</v>
      </c>
      <c r="V61" s="23">
        <v>0.88408067147665248</v>
      </c>
      <c r="W61" s="33"/>
      <c r="Y61" s="23"/>
      <c r="Z61" s="23"/>
    </row>
    <row r="62" spans="1:26" x14ac:dyDescent="0.35">
      <c r="A62" s="7" t="s">
        <v>120</v>
      </c>
      <c r="B62" s="23">
        <v>8.0682351847967126</v>
      </c>
      <c r="C62" s="23">
        <v>9.8263433713073667</v>
      </c>
      <c r="D62" s="23">
        <v>8.9472892780520397</v>
      </c>
      <c r="E62" s="23">
        <v>3.8707322841439407</v>
      </c>
      <c r="F62" s="23">
        <v>5.076556993908099</v>
      </c>
      <c r="G62" s="23">
        <v>2.7642858898077565</v>
      </c>
      <c r="H62" s="23">
        <v>1.0575124500654454</v>
      </c>
      <c r="I62" s="23"/>
      <c r="J62" s="23">
        <v>1.0575124500654454</v>
      </c>
      <c r="K62" s="23">
        <v>0.31793695955546153</v>
      </c>
      <c r="L62" s="23">
        <v>4.7070470394348574</v>
      </c>
      <c r="M62" s="23">
        <v>7.7036896139878879</v>
      </c>
      <c r="N62" s="23">
        <v>-2.9966425745530305</v>
      </c>
      <c r="O62" s="23">
        <v>1.5307711528459076</v>
      </c>
      <c r="P62" s="23">
        <v>0.1885752095280106</v>
      </c>
      <c r="Q62" s="23">
        <v>5.9491527013934142</v>
      </c>
      <c r="R62" s="23">
        <v>4.4183815485475062</v>
      </c>
      <c r="S62" s="23">
        <v>23.352007659625677</v>
      </c>
      <c r="T62" s="23">
        <v>4.0670187988152025</v>
      </c>
      <c r="U62" s="23">
        <v>-17.402854958232261</v>
      </c>
      <c r="V62" s="23">
        <v>0.35136274973230375</v>
      </c>
      <c r="W62" s="33"/>
      <c r="Y62" s="23"/>
      <c r="Z62" s="23"/>
    </row>
    <row r="63" spans="1:26" x14ac:dyDescent="0.35">
      <c r="A63" s="7" t="s">
        <v>121</v>
      </c>
      <c r="B63" s="23">
        <v>7.9087066205721257</v>
      </c>
      <c r="C63" s="23">
        <v>4.7665135028749361</v>
      </c>
      <c r="D63" s="23">
        <v>6.3376100617235309</v>
      </c>
      <c r="E63" s="23">
        <v>4.0973730674370046</v>
      </c>
      <c r="F63" s="23">
        <v>2.2402369942865263</v>
      </c>
      <c r="G63" s="23">
        <v>3.2057972048497168</v>
      </c>
      <c r="H63" s="23">
        <v>1.2902930950744462</v>
      </c>
      <c r="I63" s="23"/>
      <c r="J63" s="23">
        <v>1.2902930950744462</v>
      </c>
      <c r="K63" s="23">
        <v>0.31924056717050087</v>
      </c>
      <c r="L63" s="23">
        <v>1.6464849827477215</v>
      </c>
      <c r="M63" s="23">
        <v>-1.9378881313459342</v>
      </c>
      <c r="N63" s="23">
        <v>3.5843731140936557</v>
      </c>
      <c r="O63" s="23">
        <v>2.1746824963373514</v>
      </c>
      <c r="P63" s="23">
        <v>0.18794402583423037</v>
      </c>
      <c r="Q63" s="23">
        <v>3.4124488958121972</v>
      </c>
      <c r="R63" s="23">
        <v>1.2377663994748458</v>
      </c>
      <c r="S63" s="23">
        <v>-2.5883814065660884</v>
      </c>
      <c r="T63" s="23">
        <v>-1.7873365329187882</v>
      </c>
      <c r="U63" s="23">
        <v>6.0008303023782856</v>
      </c>
      <c r="V63" s="23">
        <v>3.0251029323936338</v>
      </c>
      <c r="W63" s="33"/>
      <c r="Y63" s="23"/>
      <c r="Z63" s="23"/>
    </row>
    <row r="64" spans="1:26" x14ac:dyDescent="0.35">
      <c r="A64" s="7" t="s">
        <v>122</v>
      </c>
      <c r="B64" s="23">
        <v>4.3546457946558093</v>
      </c>
      <c r="C64" s="23">
        <v>4.6260826879017003</v>
      </c>
      <c r="D64" s="23">
        <v>4.4903642412787548</v>
      </c>
      <c r="E64" s="23">
        <v>2.1171205409164173</v>
      </c>
      <c r="F64" s="23">
        <v>2.3732437003623374</v>
      </c>
      <c r="G64" s="23">
        <v>3.1706786180379374</v>
      </c>
      <c r="H64" s="23">
        <v>0.9640924702889464</v>
      </c>
      <c r="I64" s="23"/>
      <c r="J64" s="23">
        <v>0.9640924702889464</v>
      </c>
      <c r="K64" s="23">
        <v>0.32071542692335742</v>
      </c>
      <c r="L64" s="23">
        <v>1.3804582297831249</v>
      </c>
      <c r="M64" s="23">
        <v>2.4050576871209426</v>
      </c>
      <c r="N64" s="23">
        <v>-1.0245994573378177</v>
      </c>
      <c r="O64" s="23">
        <v>0.79477201557396548</v>
      </c>
      <c r="P64" s="23">
        <v>0.19038502446288022</v>
      </c>
      <c r="Q64" s="23">
        <v>2.0239175557296285</v>
      </c>
      <c r="R64" s="23">
        <v>1.2291455401556628</v>
      </c>
      <c r="S64" s="23">
        <v>4.0847228826552779</v>
      </c>
      <c r="T64" s="23">
        <v>2.0100759871726424</v>
      </c>
      <c r="U64" s="23">
        <v>-2.0608053269256494</v>
      </c>
      <c r="V64" s="23">
        <v>-0.78093044701697956</v>
      </c>
      <c r="W64" s="33"/>
      <c r="Y64" s="23"/>
      <c r="Z64" s="23"/>
    </row>
    <row r="65" spans="1:26" x14ac:dyDescent="0.35">
      <c r="A65" s="7" t="s">
        <v>123</v>
      </c>
      <c r="B65" s="23">
        <v>3.7410959436975588</v>
      </c>
      <c r="C65" s="23">
        <v>4.005006892887053</v>
      </c>
      <c r="D65" s="23">
        <v>3.8730514182923059</v>
      </c>
      <c r="E65" s="23">
        <v>-2.1103603012658567</v>
      </c>
      <c r="F65" s="23">
        <v>5.9834117195581626</v>
      </c>
      <c r="G65" s="23">
        <v>3.3912397537151824</v>
      </c>
      <c r="H65" s="23">
        <v>0.64023736208476123</v>
      </c>
      <c r="I65" s="23"/>
      <c r="J65" s="23">
        <v>0.64023736208476123</v>
      </c>
      <c r="K65" s="23">
        <v>0.32236153881408758</v>
      </c>
      <c r="L65" s="23">
        <v>3.7760579990579606</v>
      </c>
      <c r="M65" s="23">
        <v>-0.36238541329087315</v>
      </c>
      <c r="N65" s="23">
        <v>4.1384434123488338</v>
      </c>
      <c r="O65" s="23">
        <v>-0.14630765820573999</v>
      </c>
      <c r="P65" s="23">
        <v>0.19006524942117448</v>
      </c>
      <c r="Q65" s="23">
        <v>3.6575583424013227</v>
      </c>
      <c r="R65" s="23">
        <v>3.8038660006070626</v>
      </c>
      <c r="S65" s="23">
        <v>0.31663127175899136</v>
      </c>
      <c r="T65" s="23">
        <v>-0.52172846594160804</v>
      </c>
      <c r="U65" s="23">
        <v>3.3409270706423313</v>
      </c>
      <c r="V65" s="23">
        <v>4.3255944665486705</v>
      </c>
      <c r="W65" s="33"/>
      <c r="Y65" s="23"/>
      <c r="Z65" s="23"/>
    </row>
    <row r="66" spans="1:26" x14ac:dyDescent="0.35">
      <c r="A66" s="7" t="s">
        <v>124</v>
      </c>
      <c r="B66" s="23">
        <v>1.1136547787771178</v>
      </c>
      <c r="C66" s="23">
        <v>5.2187083379738652</v>
      </c>
      <c r="D66" s="23">
        <v>3.1661815583754915</v>
      </c>
      <c r="E66" s="23">
        <v>-2.8221683502547279</v>
      </c>
      <c r="F66" s="23">
        <v>5.9883499086302194</v>
      </c>
      <c r="G66" s="23">
        <v>3.2657850062939606</v>
      </c>
      <c r="H66" s="23">
        <v>0.31793259493859694</v>
      </c>
      <c r="I66" s="23"/>
      <c r="J66" s="23">
        <v>0.31793259493859694</v>
      </c>
      <c r="K66" s="23">
        <v>0.32417890284260464</v>
      </c>
      <c r="L66" s="23">
        <v>3.7998983138138134</v>
      </c>
      <c r="M66" s="23">
        <v>-1.1707397530337016</v>
      </c>
      <c r="N66" s="23">
        <v>4.9706380668475152</v>
      </c>
      <c r="O66" s="23">
        <v>1.6181911294119036</v>
      </c>
      <c r="P66" s="23">
        <v>0.19407687460617518</v>
      </c>
      <c r="Q66" s="23">
        <v>5.1040359663140178</v>
      </c>
      <c r="R66" s="23">
        <v>3.4858448369021144</v>
      </c>
      <c r="S66" s="23">
        <v>-1.9076061179578039</v>
      </c>
      <c r="T66" s="23">
        <v>-0.99329265342727202</v>
      </c>
      <c r="U66" s="23">
        <v>7.0116420842718217</v>
      </c>
      <c r="V66" s="23">
        <v>4.4791374903293866</v>
      </c>
      <c r="W66" s="33"/>
      <c r="Y66" s="23"/>
      <c r="Z66" s="23"/>
    </row>
    <row r="67" spans="1:26" x14ac:dyDescent="0.35">
      <c r="A67" s="7" t="s">
        <v>125</v>
      </c>
      <c r="B67" s="23">
        <v>4.8337824772854532</v>
      </c>
      <c r="C67" s="23">
        <v>3.3854634126061711</v>
      </c>
      <c r="D67" s="23">
        <v>4.1096229449458122</v>
      </c>
      <c r="E67" s="23">
        <v>3.0181656169730786</v>
      </c>
      <c r="F67" s="23">
        <v>1.0914573279727335</v>
      </c>
      <c r="G67" s="23">
        <v>3.4195497274451392</v>
      </c>
      <c r="H67" s="23">
        <v>-3.6044460575368475E-3</v>
      </c>
      <c r="I67" s="23"/>
      <c r="J67" s="23">
        <v>-3.6044460575368475E-3</v>
      </c>
      <c r="K67" s="23">
        <v>0.32616751900896268</v>
      </c>
      <c r="L67" s="23">
        <v>0.96296766131999056</v>
      </c>
      <c r="M67" s="23">
        <v>1.7855189602454926</v>
      </c>
      <c r="N67" s="23">
        <v>-0.82255129892550205</v>
      </c>
      <c r="O67" s="23">
        <v>2.1194220779311639</v>
      </c>
      <c r="P67" s="23">
        <v>0.1952430196483971</v>
      </c>
      <c r="Q67" s="23">
        <v>2.6685873728463934</v>
      </c>
      <c r="R67" s="23">
        <v>0.5491652949152297</v>
      </c>
      <c r="S67" s="23">
        <v>0.44075557938749127</v>
      </c>
      <c r="T67" s="23">
        <v>2.1117735558584334</v>
      </c>
      <c r="U67" s="23">
        <v>2.2278317934589023</v>
      </c>
      <c r="V67" s="23">
        <v>-1.5626082609432037</v>
      </c>
      <c r="W67" s="33"/>
      <c r="Y67" s="23"/>
      <c r="Z67" s="23"/>
    </row>
    <row r="68" spans="1:26" x14ac:dyDescent="0.35">
      <c r="A68" s="7" t="s">
        <v>126</v>
      </c>
      <c r="B68" s="23">
        <v>5.5481956585381909</v>
      </c>
      <c r="C68" s="23">
        <v>6.4124691340623485</v>
      </c>
      <c r="D68" s="23">
        <v>5.9803323963002697</v>
      </c>
      <c r="E68" s="23">
        <v>2.5056914470425795</v>
      </c>
      <c r="F68" s="23">
        <v>3.4746409492576902</v>
      </c>
      <c r="G68" s="23">
        <v>3.1621624019777572</v>
      </c>
      <c r="H68" s="23">
        <v>2.5578439402451636E-2</v>
      </c>
      <c r="I68" s="23"/>
      <c r="J68" s="23">
        <v>2.5578439402451636E-2</v>
      </c>
      <c r="K68" s="23">
        <v>0.32765100092056665</v>
      </c>
      <c r="L68" s="23">
        <v>3.2423499456676468</v>
      </c>
      <c r="M68" s="23">
        <v>2.2865964513986743</v>
      </c>
      <c r="N68" s="23">
        <v>0.95575349426897249</v>
      </c>
      <c r="O68" s="23">
        <v>-0.7032456422339044</v>
      </c>
      <c r="P68" s="23">
        <v>0.19690175295556459</v>
      </c>
      <c r="Q68" s="23">
        <v>2.6775746031479599</v>
      </c>
      <c r="R68" s="23">
        <v>3.3808202453818645</v>
      </c>
      <c r="S68" s="23">
        <v>1.1282159977811663</v>
      </c>
      <c r="T68" s="23">
        <v>2.5706054661688551</v>
      </c>
      <c r="U68" s="23">
        <v>1.5493586053667936</v>
      </c>
      <c r="V68" s="23">
        <v>0.81021477921300944</v>
      </c>
      <c r="W68" s="33"/>
      <c r="Y68" s="23"/>
      <c r="Z68" s="23"/>
    </row>
    <row r="69" spans="1:26" x14ac:dyDescent="0.35">
      <c r="A69" s="7" t="s">
        <v>127</v>
      </c>
      <c r="B69" s="23">
        <v>8.594275777829985</v>
      </c>
      <c r="C69" s="23">
        <v>5.5127423491649452</v>
      </c>
      <c r="D69" s="23">
        <v>7.0535090634974651</v>
      </c>
      <c r="E69" s="23">
        <v>-0.14775016957777609</v>
      </c>
      <c r="F69" s="23">
        <v>7.2012592330752412</v>
      </c>
      <c r="G69" s="23">
        <v>3.3073082554497875</v>
      </c>
      <c r="H69" s="23">
        <v>5.4755727088462436E-2</v>
      </c>
      <c r="I69" s="23"/>
      <c r="J69" s="23">
        <v>5.4755727088462436E-2</v>
      </c>
      <c r="K69" s="23">
        <v>0.32862934857743353</v>
      </c>
      <c r="L69" s="23">
        <v>6.0290642453969623</v>
      </c>
      <c r="M69" s="23">
        <v>1.044520051428643</v>
      </c>
      <c r="N69" s="23">
        <v>4.9845441939683193</v>
      </c>
      <c r="O69" s="23">
        <v>-0.53704900290249902</v>
      </c>
      <c r="P69" s="23">
        <v>0.19728975687524911</v>
      </c>
      <c r="Q69" s="23">
        <v>5.597969509707192</v>
      </c>
      <c r="R69" s="23">
        <v>6.1350185126096912</v>
      </c>
      <c r="S69" s="23">
        <v>1.4926549834868104</v>
      </c>
      <c r="T69" s="23">
        <v>0.93437765253649163</v>
      </c>
      <c r="U69" s="23">
        <v>4.1053145262203818</v>
      </c>
      <c r="V69" s="23">
        <v>5.2006408600731993</v>
      </c>
      <c r="W69" s="33"/>
      <c r="Y69" s="23"/>
      <c r="Z69" s="23"/>
    </row>
    <row r="70" spans="1:26" x14ac:dyDescent="0.35">
      <c r="A70" s="7" t="s">
        <v>128</v>
      </c>
      <c r="B70" s="23">
        <v>2.865854995996564</v>
      </c>
      <c r="C70" s="23">
        <v>3.6563471039839257</v>
      </c>
      <c r="D70" s="23">
        <v>3.2611010499902449</v>
      </c>
      <c r="E70" s="23">
        <v>2.1236912925857609</v>
      </c>
      <c r="F70" s="23">
        <v>1.1374097574044839</v>
      </c>
      <c r="G70" s="23">
        <v>3.4177239114868487</v>
      </c>
      <c r="H70" s="23">
        <v>8.392103448109367E-2</v>
      </c>
      <c r="I70" s="23"/>
      <c r="J70" s="23">
        <v>8.392103448109367E-2</v>
      </c>
      <c r="K70" s="23">
        <v>0.3291025619794874</v>
      </c>
      <c r="L70" s="23">
        <v>0.6552379002097134</v>
      </c>
      <c r="M70" s="23">
        <v>0.80236128952821484</v>
      </c>
      <c r="N70" s="23">
        <v>-0.14712338931850144</v>
      </c>
      <c r="O70" s="23">
        <v>1.260224960114954</v>
      </c>
      <c r="P70" s="23">
        <v>0.1993316296441911</v>
      </c>
      <c r="Q70" s="23">
        <v>1.664260165306668</v>
      </c>
      <c r="R70" s="23">
        <v>0.40403520519171388</v>
      </c>
      <c r="S70" s="23">
        <v>3.1869266050208984</v>
      </c>
      <c r="T70" s="23">
        <v>0.20870815181410199</v>
      </c>
      <c r="U70" s="23">
        <v>-1.5226664397142304</v>
      </c>
      <c r="V70" s="23">
        <v>0.19532705337761189</v>
      </c>
      <c r="W70" s="33"/>
      <c r="Y70" s="23"/>
      <c r="Z70" s="23"/>
    </row>
    <row r="71" spans="1:26" x14ac:dyDescent="0.35">
      <c r="A71" s="7" t="s">
        <v>129</v>
      </c>
      <c r="B71" s="23">
        <v>9.9588743570112825</v>
      </c>
      <c r="C71" s="23">
        <v>7.491579230342893</v>
      </c>
      <c r="D71" s="23">
        <v>8.7252267936770878</v>
      </c>
      <c r="E71" s="23">
        <v>4.8282574286464097</v>
      </c>
      <c r="F71" s="23">
        <v>3.896969365030678</v>
      </c>
      <c r="G71" s="23">
        <v>3.5288700296566353</v>
      </c>
      <c r="H71" s="23">
        <v>0.11306798771286708</v>
      </c>
      <c r="I71" s="23"/>
      <c r="J71" s="23">
        <v>0.11306798771286708</v>
      </c>
      <c r="K71" s="23">
        <v>0.32907064112680939</v>
      </c>
      <c r="L71" s="23">
        <v>4.2486989769830652</v>
      </c>
      <c r="M71" s="23">
        <v>-2.0585324572567365</v>
      </c>
      <c r="N71" s="23">
        <v>6.3072314342398013</v>
      </c>
      <c r="O71" s="23">
        <v>0.583559939012678</v>
      </c>
      <c r="P71" s="23">
        <v>0.20022970903522205</v>
      </c>
      <c r="Q71" s="23">
        <v>4.7154128792026224</v>
      </c>
      <c r="R71" s="23">
        <v>4.1318529401899449</v>
      </c>
      <c r="S71" s="23">
        <v>-3.3414770437809147</v>
      </c>
      <c r="T71" s="23">
        <v>-1.7373357034261261</v>
      </c>
      <c r="U71" s="23">
        <v>8.0568899229835367</v>
      </c>
      <c r="V71" s="23">
        <v>5.869188643616071</v>
      </c>
      <c r="W71" s="33"/>
      <c r="Y71" s="23"/>
      <c r="Z71" s="23"/>
    </row>
    <row r="72" spans="1:26" x14ac:dyDescent="0.35">
      <c r="A72" s="7" t="s">
        <v>130</v>
      </c>
      <c r="B72" s="23">
        <v>4.7073619040487458</v>
      </c>
      <c r="C72" s="23">
        <v>6.0983434859585017</v>
      </c>
      <c r="D72" s="23">
        <v>5.4028526950036238</v>
      </c>
      <c r="E72" s="23">
        <v>3.555520547224944</v>
      </c>
      <c r="F72" s="23">
        <v>1.8473321477786797</v>
      </c>
      <c r="G72" s="23">
        <v>3.6569972407662386</v>
      </c>
      <c r="H72" s="23">
        <v>4.7937896789918E-2</v>
      </c>
      <c r="I72" s="23"/>
      <c r="J72" s="23">
        <v>4.7937896789918E-2</v>
      </c>
      <c r="K72" s="23">
        <v>0.32991873244951275</v>
      </c>
      <c r="L72" s="23">
        <v>1.7817307990276756</v>
      </c>
      <c r="M72" s="23">
        <v>4.5091796346387767</v>
      </c>
      <c r="N72" s="23">
        <v>-2.7274488356111011</v>
      </c>
      <c r="O72" s="23">
        <v>1.0632981589245645</v>
      </c>
      <c r="P72" s="23">
        <v>0.20226628895184134</v>
      </c>
      <c r="Q72" s="23">
        <v>2.6299595852972431</v>
      </c>
      <c r="R72" s="23">
        <v>1.5666614263726788</v>
      </c>
      <c r="S72" s="23">
        <v>8.5873643605103531</v>
      </c>
      <c r="T72" s="23">
        <v>3.4751512630932142</v>
      </c>
      <c r="U72" s="23">
        <v>-5.9574047752131101</v>
      </c>
      <c r="V72" s="23">
        <v>-1.9084898367205354</v>
      </c>
      <c r="W72" s="33"/>
      <c r="Y72" s="23"/>
      <c r="Z72" s="23"/>
    </row>
    <row r="73" spans="1:26" x14ac:dyDescent="0.35">
      <c r="A73" s="7" t="s">
        <v>131</v>
      </c>
      <c r="B73" s="23">
        <v>5.8582204629146872</v>
      </c>
      <c r="C73" s="23">
        <v>6.1661200744833167</v>
      </c>
      <c r="D73" s="23">
        <v>6.012170268699002</v>
      </c>
      <c r="E73" s="23">
        <v>2.192429879486113</v>
      </c>
      <c r="F73" s="23">
        <v>3.8197403892128889</v>
      </c>
      <c r="G73" s="23">
        <v>3.8462443861875175</v>
      </c>
      <c r="H73" s="23">
        <v>-1.7168780642862203E-2</v>
      </c>
      <c r="I73" s="23"/>
      <c r="J73" s="23">
        <v>-1.7168780642862203E-2</v>
      </c>
      <c r="K73" s="23">
        <v>0.33164683594762279</v>
      </c>
      <c r="L73" s="23">
        <v>3.2827328496866679</v>
      </c>
      <c r="M73" s="23">
        <v>0.2676510227685549</v>
      </c>
      <c r="N73" s="23">
        <v>3.015081826918113</v>
      </c>
      <c r="O73" s="23">
        <v>2.554135679184522</v>
      </c>
      <c r="P73" s="23">
        <v>0.20515674271934703</v>
      </c>
      <c r="Q73" s="23">
        <v>5.3128703724664259</v>
      </c>
      <c r="R73" s="23">
        <v>2.7587346932819043</v>
      </c>
      <c r="S73" s="23">
        <v>2.0815919802861775</v>
      </c>
      <c r="T73" s="23">
        <v>-0.20054470628966919</v>
      </c>
      <c r="U73" s="23">
        <v>3.2312783921802484</v>
      </c>
      <c r="V73" s="23">
        <v>2.9592793995715736</v>
      </c>
      <c r="W73" s="33"/>
      <c r="Y73" s="23"/>
      <c r="Z73" s="23"/>
    </row>
    <row r="74" spans="1:26" x14ac:dyDescent="0.35">
      <c r="A74" s="7" t="s">
        <v>132</v>
      </c>
      <c r="B74" s="23">
        <v>0.76224376747440203</v>
      </c>
      <c r="C74" s="23">
        <v>3.8517338412962232</v>
      </c>
      <c r="D74" s="23">
        <v>2.3069888043853126</v>
      </c>
      <c r="E74" s="23">
        <v>2.5233402689050166</v>
      </c>
      <c r="F74" s="23">
        <v>-0.216351464519704</v>
      </c>
      <c r="G74" s="23">
        <v>3.9869417994827048</v>
      </c>
      <c r="H74" s="23">
        <v>-8.2283842824892872E-2</v>
      </c>
      <c r="I74" s="23"/>
      <c r="J74" s="23">
        <v>-8.2283842824892872E-2</v>
      </c>
      <c r="K74" s="23">
        <v>0.33425495162111962</v>
      </c>
      <c r="L74" s="23">
        <v>-0.65078746239328733</v>
      </c>
      <c r="M74" s="23">
        <v>0.13243292595572814</v>
      </c>
      <c r="N74" s="23">
        <v>-0.78322038834901542</v>
      </c>
      <c r="O74" s="23">
        <v>2.5963600669212186</v>
      </c>
      <c r="P74" s="23">
        <v>0.20261799410029502</v>
      </c>
      <c r="Q74" s="23">
        <v>1.4195033358062461</v>
      </c>
      <c r="R74" s="23">
        <v>-1.1768567311149725</v>
      </c>
      <c r="S74" s="23">
        <v>-5.2645629234400211</v>
      </c>
      <c r="T74" s="23">
        <v>1.5038314088426485</v>
      </c>
      <c r="U74" s="23">
        <v>6.6840662592462667</v>
      </c>
      <c r="V74" s="23">
        <v>-2.680688139957621</v>
      </c>
      <c r="W74" s="33"/>
      <c r="Y74" s="23"/>
      <c r="Z74" s="23"/>
    </row>
    <row r="75" spans="1:26" x14ac:dyDescent="0.35">
      <c r="A75" s="7" t="s">
        <v>133</v>
      </c>
      <c r="B75" s="23">
        <v>11.887427438775156</v>
      </c>
      <c r="C75" s="23">
        <v>10.73083257401759</v>
      </c>
      <c r="D75" s="23">
        <v>11.309130006396373</v>
      </c>
      <c r="E75" s="23">
        <v>4.9036209899156802</v>
      </c>
      <c r="F75" s="23">
        <v>6.4055090164806927</v>
      </c>
      <c r="G75" s="23">
        <v>4.3692229089726276</v>
      </c>
      <c r="H75" s="23">
        <v>-0.14743910153676154</v>
      </c>
      <c r="I75" s="23"/>
      <c r="J75" s="23">
        <v>-0.14743910153676154</v>
      </c>
      <c r="K75" s="23">
        <v>0.33774307947006932</v>
      </c>
      <c r="L75" s="23">
        <v>6.6836408353507295</v>
      </c>
      <c r="M75" s="23">
        <v>7.1564305287946617</v>
      </c>
      <c r="N75" s="23">
        <v>-0.47278969344393218</v>
      </c>
      <c r="O75" s="23">
        <v>1.4681634201190668</v>
      </c>
      <c r="P75" s="23">
        <v>0.21186742694226657</v>
      </c>
      <c r="Q75" s="23">
        <v>7.8407482493184109</v>
      </c>
      <c r="R75" s="23">
        <v>6.3725848291993445</v>
      </c>
      <c r="S75" s="23">
        <v>17.978207565569896</v>
      </c>
      <c r="T75" s="23">
        <v>4.2472980628833445</v>
      </c>
      <c r="U75" s="23">
        <v>-10.137459316251485</v>
      </c>
      <c r="V75" s="23">
        <v>2.125286766316</v>
      </c>
      <c r="W75" s="33"/>
      <c r="Y75" s="23"/>
      <c r="Z75" s="23"/>
    </row>
    <row r="76" spans="1:26" x14ac:dyDescent="0.35">
      <c r="A76" s="7" t="s">
        <v>134</v>
      </c>
      <c r="B76" s="23">
        <v>5.5789820012202895</v>
      </c>
      <c r="C76" s="23">
        <v>5.2010703635479771</v>
      </c>
      <c r="D76" s="23">
        <v>5.3900261823841333</v>
      </c>
      <c r="E76" s="23">
        <v>5.1722533462704945</v>
      </c>
      <c r="F76" s="23">
        <v>0.21777283611363885</v>
      </c>
      <c r="G76" s="23">
        <v>4.5988980661990091</v>
      </c>
      <c r="H76" s="23">
        <v>-0.13155213171316404</v>
      </c>
      <c r="I76" s="23"/>
      <c r="J76" s="23">
        <v>-0.13155213171316404</v>
      </c>
      <c r="K76" s="23">
        <v>0.33988062400910291</v>
      </c>
      <c r="L76" s="23">
        <v>0.49948529758001542</v>
      </c>
      <c r="M76" s="23">
        <v>-1.0797786519183881</v>
      </c>
      <c r="N76" s="23">
        <v>1.5792639494984035</v>
      </c>
      <c r="O76" s="23">
        <v>2.9349379227803505</v>
      </c>
      <c r="P76" s="23">
        <v>0.21001050052502626</v>
      </c>
      <c r="Q76" s="23">
        <v>2.8180554381873835</v>
      </c>
      <c r="R76" s="23">
        <v>-0.11688248459296685</v>
      </c>
      <c r="S76" s="23">
        <v>-4.6031039863158627</v>
      </c>
      <c r="T76" s="23">
        <v>-0.14313921875999863</v>
      </c>
      <c r="U76" s="23">
        <v>7.4211594245032462</v>
      </c>
      <c r="V76" s="23">
        <v>2.6256734167031781E-2</v>
      </c>
      <c r="W76" s="33"/>
      <c r="Y76" s="23"/>
      <c r="Z76" s="23"/>
    </row>
    <row r="77" spans="1:26" x14ac:dyDescent="0.35">
      <c r="A77" s="7" t="s">
        <v>135</v>
      </c>
      <c r="B77" s="23">
        <v>8.621783248526782</v>
      </c>
      <c r="C77" s="23">
        <v>5.3765446644309378</v>
      </c>
      <c r="D77" s="23">
        <v>6.9991639564788599</v>
      </c>
      <c r="E77" s="23">
        <v>-0.69420357584135672</v>
      </c>
      <c r="F77" s="23">
        <v>7.6933675323202166</v>
      </c>
      <c r="G77" s="23">
        <v>4.7373820853655495</v>
      </c>
      <c r="H77" s="23">
        <v>-0.11564946558273448</v>
      </c>
      <c r="I77" s="23"/>
      <c r="J77" s="23">
        <v>-0.11564946558273448</v>
      </c>
      <c r="K77" s="23">
        <v>0.34066758523825524</v>
      </c>
      <c r="L77" s="23">
        <v>5.9192538025106973</v>
      </c>
      <c r="M77" s="23">
        <v>-1.9366667213351179</v>
      </c>
      <c r="N77" s="23">
        <v>7.855920523845815</v>
      </c>
      <c r="O77" s="23">
        <v>2.1053674437668537</v>
      </c>
      <c r="P77" s="23">
        <v>0.21326042378673957</v>
      </c>
      <c r="Q77" s="23">
        <v>7.5756296929930276</v>
      </c>
      <c r="R77" s="23">
        <v>5.4702622492261739</v>
      </c>
      <c r="S77" s="23">
        <v>-7.1314856884213214</v>
      </c>
      <c r="T77" s="23">
        <v>-0.52851422982261109</v>
      </c>
      <c r="U77" s="23">
        <v>14.707115381414349</v>
      </c>
      <c r="V77" s="23">
        <v>5.998776479048785</v>
      </c>
      <c r="W77" s="33"/>
      <c r="Y77" s="23"/>
      <c r="Z77" s="23"/>
    </row>
    <row r="78" spans="1:26" x14ac:dyDescent="0.35">
      <c r="A78" s="7" t="s">
        <v>136</v>
      </c>
      <c r="B78" s="23">
        <v>10.25195508035921</v>
      </c>
      <c r="C78" s="23">
        <v>9.4456179721387201</v>
      </c>
      <c r="D78" s="23">
        <v>9.8487865262489649</v>
      </c>
      <c r="E78" s="23">
        <v>4.1410123753433226</v>
      </c>
      <c r="F78" s="23">
        <v>5.7077741509056423</v>
      </c>
      <c r="G78" s="23">
        <v>4.7685152410175489</v>
      </c>
      <c r="H78" s="23">
        <v>-9.9732990507916952E-2</v>
      </c>
      <c r="I78" s="23"/>
      <c r="J78" s="23">
        <v>-9.9732990507916952E-2</v>
      </c>
      <c r="K78" s="23">
        <v>0.34010396315758129</v>
      </c>
      <c r="L78" s="23">
        <v>5.5601713445757159</v>
      </c>
      <c r="M78" s="23">
        <v>2.6564198168414723</v>
      </c>
      <c r="N78" s="23">
        <v>2.9037515277342436</v>
      </c>
      <c r="O78" s="23">
        <v>4.5536930128234925</v>
      </c>
      <c r="P78" s="23">
        <v>0.21425020712510359</v>
      </c>
      <c r="Q78" s="23">
        <v>9.138234686217638</v>
      </c>
      <c r="R78" s="23">
        <v>4.5845416733941455</v>
      </c>
      <c r="S78" s="23">
        <v>6.4079073800271864</v>
      </c>
      <c r="T78" s="23">
        <v>1.6335026048635877</v>
      </c>
      <c r="U78" s="23">
        <v>2.7303273061904516</v>
      </c>
      <c r="V78" s="23">
        <v>2.9510390685305579</v>
      </c>
      <c r="W78" s="33"/>
      <c r="Y78" s="23"/>
      <c r="Z78" s="23"/>
    </row>
    <row r="79" spans="1:26" x14ac:dyDescent="0.35">
      <c r="A79" s="7" t="s">
        <v>137</v>
      </c>
      <c r="B79" s="23">
        <v>11.154583616862723</v>
      </c>
      <c r="C79" s="23">
        <v>9.760231554469101</v>
      </c>
      <c r="D79" s="23">
        <v>10.457407585665912</v>
      </c>
      <c r="E79" s="23">
        <v>3.9438603863803934</v>
      </c>
      <c r="F79" s="23">
        <v>6.5135471992855187</v>
      </c>
      <c r="G79" s="23">
        <v>5.3759907267273812</v>
      </c>
      <c r="H79" s="23">
        <v>-8.3804599527326218E-2</v>
      </c>
      <c r="I79" s="23"/>
      <c r="J79" s="23">
        <v>-8.3804599527326218E-2</v>
      </c>
      <c r="K79" s="23">
        <v>0.33818975776701798</v>
      </c>
      <c r="L79" s="23">
        <v>6.0846781287061917</v>
      </c>
      <c r="M79" s="23">
        <v>2.8631428935087611</v>
      </c>
      <c r="N79" s="23">
        <v>3.2215352351974307</v>
      </c>
      <c r="O79" s="23">
        <v>2.9352168772810772</v>
      </c>
      <c r="P79" s="23">
        <v>0.21727287293702929</v>
      </c>
      <c r="Q79" s="23">
        <v>8.3821520023671532</v>
      </c>
      <c r="R79" s="23">
        <v>5.4469351250860765</v>
      </c>
      <c r="S79" s="23">
        <v>3.415553375677792</v>
      </c>
      <c r="T79" s="23">
        <v>2.7098023379670604</v>
      </c>
      <c r="U79" s="23">
        <v>4.9665986266893611</v>
      </c>
      <c r="V79" s="23">
        <v>2.7371327871190161</v>
      </c>
      <c r="W79" s="33"/>
      <c r="Y79" s="23"/>
      <c r="Z79" s="23"/>
    </row>
    <row r="80" spans="1:26" x14ac:dyDescent="0.35">
      <c r="A80" s="7" t="s">
        <v>138</v>
      </c>
      <c r="B80" s="23">
        <v>0.70569264376700858</v>
      </c>
      <c r="C80" s="23">
        <v>2.0265988487757625</v>
      </c>
      <c r="D80" s="23">
        <v>1.3661457462713855</v>
      </c>
      <c r="E80" s="23">
        <v>2.84962115591334</v>
      </c>
      <c r="F80" s="23">
        <v>-1.4834754096419545</v>
      </c>
      <c r="G80" s="23">
        <v>5.713447088351268</v>
      </c>
      <c r="H80" s="23">
        <v>3.1172658855993518E-2</v>
      </c>
      <c r="I80" s="23"/>
      <c r="J80" s="23">
        <v>3.1172658855993518E-2</v>
      </c>
      <c r="K80" s="23">
        <v>0.33607650255139487</v>
      </c>
      <c r="L80" s="23">
        <v>-2.4666362736241241</v>
      </c>
      <c r="M80" s="23">
        <v>-0.62996663456337232</v>
      </c>
      <c r="N80" s="23">
        <v>-1.8366696390607518</v>
      </c>
      <c r="O80" s="23">
        <v>2.6923270172832163</v>
      </c>
      <c r="P80" s="23">
        <v>0.21472782098079671</v>
      </c>
      <c r="Q80" s="23">
        <v>-0.35242677012986068</v>
      </c>
      <c r="R80" s="23">
        <v>-3.044753787413077</v>
      </c>
      <c r="S80" s="23">
        <v>-2.9368965813519057</v>
      </c>
      <c r="T80" s="23">
        <v>8.4909260010506684E-4</v>
      </c>
      <c r="U80" s="23">
        <v>2.584469811222045</v>
      </c>
      <c r="V80" s="23">
        <v>-3.045602880013182</v>
      </c>
      <c r="W80" s="33"/>
      <c r="Y80" s="23"/>
      <c r="Z80" s="23"/>
    </row>
    <row r="81" spans="1:26" x14ac:dyDescent="0.35">
      <c r="A81" s="7" t="s">
        <v>139</v>
      </c>
      <c r="B81" s="23">
        <v>1.4973439660526111</v>
      </c>
      <c r="C81" s="23">
        <v>1.3454007986627659</v>
      </c>
      <c r="D81" s="23">
        <v>1.4213723823576885</v>
      </c>
      <c r="E81" s="23">
        <v>0.77365900240842223</v>
      </c>
      <c r="F81" s="23">
        <v>0.64771337994926625</v>
      </c>
      <c r="G81" s="23">
        <v>5.7784710082210884</v>
      </c>
      <c r="H81" s="23">
        <v>0.14612304296370837</v>
      </c>
      <c r="I81" s="23"/>
      <c r="J81" s="23">
        <v>0.14612304296370837</v>
      </c>
      <c r="K81" s="23">
        <v>0.33376419751084907</v>
      </c>
      <c r="L81" s="23">
        <v>-1.1200660856545439</v>
      </c>
      <c r="M81" s="23">
        <v>-1.6791123044917928</v>
      </c>
      <c r="N81" s="23">
        <v>0.55904621883724892</v>
      </c>
      <c r="O81" s="23">
        <v>2.3065973488140097</v>
      </c>
      <c r="P81" s="23">
        <v>0.21726190476190474</v>
      </c>
      <c r="Q81" s="23">
        <v>0.6853955296373746</v>
      </c>
      <c r="R81" s="23">
        <v>-1.6212018191766351</v>
      </c>
      <c r="S81" s="23">
        <v>-4.1348317200726701</v>
      </c>
      <c r="T81" s="23">
        <v>-0.99748676328493346</v>
      </c>
      <c r="U81" s="23">
        <v>4.8202272497100447</v>
      </c>
      <c r="V81" s="23">
        <v>-0.62371505589170162</v>
      </c>
      <c r="W81" s="33"/>
      <c r="Y81" s="23"/>
      <c r="Z81" s="23"/>
    </row>
    <row r="82" spans="1:26" x14ac:dyDescent="0.35">
      <c r="A82" s="7" t="s">
        <v>140</v>
      </c>
      <c r="B82" s="23">
        <v>2.5178398496638721</v>
      </c>
      <c r="C82" s="23">
        <v>2.6875307448214869</v>
      </c>
      <c r="D82" s="23">
        <v>2.6026852972426795</v>
      </c>
      <c r="E82" s="23">
        <v>-0.89659974593843117</v>
      </c>
      <c r="F82" s="23">
        <v>3.4992850431811107</v>
      </c>
      <c r="G82" s="23">
        <v>6.056390191882107</v>
      </c>
      <c r="H82" s="23">
        <v>0.26094751790850523</v>
      </c>
      <c r="I82" s="23"/>
      <c r="J82" s="23">
        <v>0.26094751790850523</v>
      </c>
      <c r="K82" s="23">
        <v>0.33125284264529908</v>
      </c>
      <c r="L82" s="23">
        <v>1.0215794505738183</v>
      </c>
      <c r="M82" s="23">
        <v>-2.76054449735578</v>
      </c>
      <c r="N82" s="23">
        <v>3.7821239479295983</v>
      </c>
      <c r="O82" s="23">
        <v>1.5624545067034643</v>
      </c>
      <c r="P82" s="23">
        <v>0.21694182996451164</v>
      </c>
      <c r="Q82" s="23">
        <v>2.2450722173567348</v>
      </c>
      <c r="R82" s="23">
        <v>0.68261771065327048</v>
      </c>
      <c r="S82" s="23">
        <v>-6.350405162462823</v>
      </c>
      <c r="T82" s="23">
        <v>-1.7659939367369617</v>
      </c>
      <c r="U82" s="23">
        <v>8.5954773798195578</v>
      </c>
      <c r="V82" s="23">
        <v>2.4486116473902322</v>
      </c>
      <c r="W82" s="33"/>
      <c r="Y82" s="23"/>
      <c r="Z82" s="23"/>
    </row>
    <row r="83" spans="1:26" x14ac:dyDescent="0.35">
      <c r="A83" s="7" t="s">
        <v>141</v>
      </c>
      <c r="B83" s="23">
        <v>3.4750038336827771</v>
      </c>
      <c r="C83" s="23">
        <v>1.6622807451824428</v>
      </c>
      <c r="D83" s="23">
        <v>2.56864228943261</v>
      </c>
      <c r="E83" s="23">
        <v>-0.24599490335894814</v>
      </c>
      <c r="F83" s="23">
        <v>2.8146371927915581</v>
      </c>
      <c r="G83" s="23">
        <v>5.9888263340001684</v>
      </c>
      <c r="H83" s="23">
        <v>0.37554741014389492</v>
      </c>
      <c r="I83" s="23"/>
      <c r="J83" s="23">
        <v>0.37554741014389492</v>
      </c>
      <c r="K83" s="23">
        <v>0.32854243795473725</v>
      </c>
      <c r="L83" s="23">
        <v>0.51406967480999022</v>
      </c>
      <c r="M83" s="23">
        <v>-7.2885628820330339</v>
      </c>
      <c r="N83" s="23">
        <v>7.8026325568430241</v>
      </c>
      <c r="O83" s="23">
        <v>1.0168077280359922</v>
      </c>
      <c r="P83" s="23">
        <v>0.20948315291965236</v>
      </c>
      <c r="Q83" s="23">
        <v>1.3178733140639345</v>
      </c>
      <c r="R83" s="23">
        <v>0.3010655860279422</v>
      </c>
      <c r="S83" s="23">
        <v>-14.986091037934617</v>
      </c>
      <c r="T83" s="23">
        <v>-5.2487550351268091</v>
      </c>
      <c r="U83" s="23">
        <v>16.303964351998552</v>
      </c>
      <c r="V83" s="23">
        <v>5.5498206211547512</v>
      </c>
      <c r="W83" s="33"/>
      <c r="Y83" s="23"/>
      <c r="Z83" s="23"/>
    </row>
    <row r="84" spans="1:26" x14ac:dyDescent="0.35">
      <c r="A84" s="7" t="s">
        <v>142</v>
      </c>
      <c r="B84" s="23">
        <v>-0.47142020777783955</v>
      </c>
      <c r="C84" s="23">
        <v>1.9940274637146871</v>
      </c>
      <c r="D84" s="23">
        <v>0.76130362796842377</v>
      </c>
      <c r="E84" s="23">
        <v>-3.9690593193004275</v>
      </c>
      <c r="F84" s="23">
        <v>4.7303629472688513</v>
      </c>
      <c r="G84" s="23">
        <v>5.0151052349922125</v>
      </c>
      <c r="H84" s="23">
        <v>0.15105010017641973</v>
      </c>
      <c r="I84" s="23"/>
      <c r="J84" s="23">
        <v>0.15105010017641973</v>
      </c>
      <c r="K84" s="23">
        <v>0.32665644399323124</v>
      </c>
      <c r="L84" s="23">
        <v>1.6939190901256151</v>
      </c>
      <c r="M84" s="23">
        <v>-2.9388965261881359</v>
      </c>
      <c r="N84" s="23">
        <v>4.6328156163137511</v>
      </c>
      <c r="O84" s="23">
        <v>-0.10580357058043055</v>
      </c>
      <c r="P84" s="23">
        <v>0.21585031944021907</v>
      </c>
      <c r="Q84" s="23">
        <v>1.6109532540528864</v>
      </c>
      <c r="R84" s="23">
        <v>1.7167568246333169</v>
      </c>
      <c r="S84" s="23">
        <v>-3.2586673794668037</v>
      </c>
      <c r="T84" s="23">
        <v>-2.8508742486318934</v>
      </c>
      <c r="U84" s="23">
        <v>4.8696206335196903</v>
      </c>
      <c r="V84" s="23">
        <v>4.5676310732652103</v>
      </c>
      <c r="W84" s="33"/>
      <c r="Y84" s="23"/>
      <c r="Z84" s="23"/>
    </row>
    <row r="85" spans="1:26" x14ac:dyDescent="0.35">
      <c r="A85" s="7" t="s">
        <v>143</v>
      </c>
      <c r="B85" s="23">
        <v>2.9226690949881728</v>
      </c>
      <c r="C85" s="23">
        <v>3.8608021240976953</v>
      </c>
      <c r="D85" s="23">
        <v>3.3917356095429341</v>
      </c>
      <c r="E85" s="23">
        <v>2.4590304841858313</v>
      </c>
      <c r="F85" s="23">
        <v>0.93270512535710282</v>
      </c>
      <c r="G85" s="23">
        <v>4.9252317839217712</v>
      </c>
      <c r="H85" s="23">
        <v>-7.3192976472569171E-2</v>
      </c>
      <c r="I85" s="23"/>
      <c r="J85" s="23">
        <v>-7.3192976472569171E-2</v>
      </c>
      <c r="K85" s="23">
        <v>0.32559486076075828</v>
      </c>
      <c r="L85" s="23">
        <v>0.17908437605089589</v>
      </c>
      <c r="M85" s="23">
        <v>2.0518267116799342</v>
      </c>
      <c r="N85" s="23">
        <v>-1.8727423356290385</v>
      </c>
      <c r="O85" s="23">
        <v>-2.5131449498395853E-2</v>
      </c>
      <c r="P85" s="23">
        <v>0.21238408615016452</v>
      </c>
      <c r="Q85" s="23">
        <v>0.15929044648784585</v>
      </c>
      <c r="R85" s="23">
        <v>0.1844218959862417</v>
      </c>
      <c r="S85" s="23">
        <v>7.6904562025068621</v>
      </c>
      <c r="T85" s="23">
        <v>0.53134553489029535</v>
      </c>
      <c r="U85" s="23">
        <v>-7.5311657560190159</v>
      </c>
      <c r="V85" s="23">
        <v>-0.34692363890405364</v>
      </c>
      <c r="W85" s="33"/>
      <c r="Y85" s="23"/>
      <c r="Z85" s="23"/>
    </row>
    <row r="86" spans="1:26" x14ac:dyDescent="0.35">
      <c r="A86" s="7" t="s">
        <v>144</v>
      </c>
      <c r="B86" s="23">
        <v>3.0176719831885634</v>
      </c>
      <c r="C86" s="23">
        <v>4.0994442617552806</v>
      </c>
      <c r="D86" s="23">
        <v>3.558558122471922</v>
      </c>
      <c r="E86" s="23">
        <v>1.8236458233928943</v>
      </c>
      <c r="F86" s="23">
        <v>1.7349122990790278</v>
      </c>
      <c r="G86" s="23">
        <v>4.5343617958386764</v>
      </c>
      <c r="H86" s="23">
        <v>-0.29755921665284291</v>
      </c>
      <c r="I86" s="23"/>
      <c r="J86" s="23">
        <v>-0.29755921665284291</v>
      </c>
      <c r="K86" s="23">
        <v>0.32535768825732969</v>
      </c>
      <c r="L86" s="23">
        <v>1.0537060545648607</v>
      </c>
      <c r="M86" s="23">
        <v>-2.7230057413575977</v>
      </c>
      <c r="N86" s="23">
        <v>3.7767117959224583</v>
      </c>
      <c r="O86" s="23">
        <v>6.553371640594996E-2</v>
      </c>
      <c r="P86" s="23">
        <v>0.21388643718740805</v>
      </c>
      <c r="Q86" s="23">
        <v>1.1052229978530921</v>
      </c>
      <c r="R86" s="23">
        <v>1.0396892814471421</v>
      </c>
      <c r="S86" s="23">
        <v>-8.5845407364689255</v>
      </c>
      <c r="T86" s="23">
        <v>-1.1281943860260351</v>
      </c>
      <c r="U86" s="23">
        <v>9.6897637343220175</v>
      </c>
      <c r="V86" s="23">
        <v>2.167883667473177</v>
      </c>
      <c r="W86" s="33"/>
      <c r="Y86" s="23"/>
      <c r="Z86" s="23"/>
    </row>
    <row r="87" spans="1:26" x14ac:dyDescent="0.35">
      <c r="A87" s="7" t="s">
        <v>145</v>
      </c>
      <c r="B87" s="23">
        <v>8.9329817407810097</v>
      </c>
      <c r="C87" s="23">
        <v>6.2536121850010673</v>
      </c>
      <c r="D87" s="23">
        <v>7.5932969628910385</v>
      </c>
      <c r="E87" s="23">
        <v>0.34408075730389953</v>
      </c>
      <c r="F87" s="23">
        <v>7.249216205587139</v>
      </c>
      <c r="G87" s="23">
        <v>4.3588522581799243</v>
      </c>
      <c r="H87" s="23">
        <v>-0.52242670883906328</v>
      </c>
      <c r="I87" s="23"/>
      <c r="J87" s="23">
        <v>-0.52242670883906328</v>
      </c>
      <c r="K87" s="23">
        <v>0.32594492648294526</v>
      </c>
      <c r="L87" s="23">
        <v>6.2927661775220667</v>
      </c>
      <c r="M87" s="23">
        <v>0.32872460257760805</v>
      </c>
      <c r="N87" s="23">
        <v>5.9640415749444582</v>
      </c>
      <c r="O87" s="23">
        <v>2.4165974832919495</v>
      </c>
      <c r="P87" s="23">
        <v>0.21826977803073422</v>
      </c>
      <c r="Q87" s="23">
        <v>8.1818934645462509</v>
      </c>
      <c r="R87" s="23">
        <v>5.7652959812543019</v>
      </c>
      <c r="S87" s="23">
        <v>9.4797631566541209</v>
      </c>
      <c r="T87" s="23">
        <v>-2.2263706180182004</v>
      </c>
      <c r="U87" s="23">
        <v>-1.2978696921078701</v>
      </c>
      <c r="V87" s="23">
        <v>7.9916665992725022</v>
      </c>
      <c r="W87" s="33"/>
      <c r="Y87" s="23"/>
      <c r="Z87" s="23"/>
    </row>
    <row r="88" spans="1:26" x14ac:dyDescent="0.35">
      <c r="A88" s="7" t="s">
        <v>146</v>
      </c>
      <c r="B88" s="23">
        <v>7.234284654384382</v>
      </c>
      <c r="C88" s="23">
        <v>6.3666736807519442</v>
      </c>
      <c r="D88" s="23">
        <v>6.8004791675681631</v>
      </c>
      <c r="E88" s="23">
        <v>3.0773853428406994</v>
      </c>
      <c r="F88" s="23">
        <v>3.7230938247274636</v>
      </c>
      <c r="G88" s="23">
        <v>4.7527505252519706</v>
      </c>
      <c r="H88" s="23">
        <v>-0.27651443679523879</v>
      </c>
      <c r="I88" s="23"/>
      <c r="J88" s="23">
        <v>-0.27651443679523879</v>
      </c>
      <c r="K88" s="23">
        <v>0.3254215228578341</v>
      </c>
      <c r="L88" s="23">
        <v>3.3644246234053505</v>
      </c>
      <c r="M88" s="23">
        <v>0.79674093419269554</v>
      </c>
      <c r="N88" s="23">
        <v>2.5676836892126551</v>
      </c>
      <c r="O88" s="23">
        <v>2.1044919831101634</v>
      </c>
      <c r="P88" s="23">
        <v>0.21463144793251276</v>
      </c>
      <c r="Q88" s="23">
        <v>5.0172264450182142</v>
      </c>
      <c r="R88" s="23">
        <v>2.9127344619080509</v>
      </c>
      <c r="S88" s="23">
        <v>2.5125988674747739</v>
      </c>
      <c r="T88" s="23">
        <v>0.32781832238537301</v>
      </c>
      <c r="U88" s="23">
        <v>2.5046275775434403</v>
      </c>
      <c r="V88" s="23">
        <v>2.5849161395226776</v>
      </c>
      <c r="W88" s="33"/>
      <c r="Y88" s="23"/>
      <c r="Z88" s="23"/>
    </row>
    <row r="89" spans="1:26" x14ac:dyDescent="0.35">
      <c r="A89" s="7" t="s">
        <v>147</v>
      </c>
      <c r="B89" s="23">
        <v>2.5859462349462348</v>
      </c>
      <c r="C89" s="23">
        <v>5.5450872356569647</v>
      </c>
      <c r="D89" s="23">
        <v>4.0655167353015997</v>
      </c>
      <c r="E89" s="23">
        <v>2.2123008956910439</v>
      </c>
      <c r="F89" s="23">
        <v>1.8532158396105558</v>
      </c>
      <c r="G89" s="23">
        <v>4.2240747450961633</v>
      </c>
      <c r="H89" s="23">
        <v>-3.0091673488996662E-2</v>
      </c>
      <c r="I89" s="23"/>
      <c r="J89" s="23">
        <v>-3.0091673488996662E-2</v>
      </c>
      <c r="K89" s="23">
        <v>0.32378747738192715</v>
      </c>
      <c r="L89" s="23">
        <v>1.222177026288537</v>
      </c>
      <c r="M89" s="23">
        <v>1.9411893921043528</v>
      </c>
      <c r="N89" s="23">
        <v>-0.71901236581581585</v>
      </c>
      <c r="O89" s="23">
        <v>-0.55206040185071981</v>
      </c>
      <c r="P89" s="23">
        <v>0.22078276285285697</v>
      </c>
      <c r="Q89" s="23">
        <v>0.79200204522007756</v>
      </c>
      <c r="R89" s="23">
        <v>1.3440624470707974</v>
      </c>
      <c r="S89" s="23">
        <v>0.88747161375552197</v>
      </c>
      <c r="T89" s="23">
        <v>2.2397489096309116</v>
      </c>
      <c r="U89" s="23">
        <v>-9.5469568535444416E-2</v>
      </c>
      <c r="V89" s="23">
        <v>-0.89568646256011419</v>
      </c>
      <c r="W89" s="33"/>
      <c r="Y89" s="23"/>
      <c r="Z89" s="23"/>
    </row>
    <row r="90" spans="1:26" x14ac:dyDescent="0.35">
      <c r="A90" s="7" t="s">
        <v>148</v>
      </c>
      <c r="B90" s="23">
        <v>1.8250982233672275</v>
      </c>
      <c r="C90" s="23">
        <v>2.6966086064961203</v>
      </c>
      <c r="D90" s="23">
        <v>2.2608534149316739</v>
      </c>
      <c r="E90" s="23">
        <v>2.3327205063360168</v>
      </c>
      <c r="F90" s="23">
        <v>-7.1867091404342887E-2</v>
      </c>
      <c r="G90" s="23">
        <v>4.3400088449659169</v>
      </c>
      <c r="H90" s="23">
        <v>0.21638669374262065</v>
      </c>
      <c r="I90" s="23"/>
      <c r="J90" s="23">
        <v>0.21638669374262065</v>
      </c>
      <c r="K90" s="23">
        <v>0.32104279005525083</v>
      </c>
      <c r="L90" s="23">
        <v>-0.86320984593611372</v>
      </c>
      <c r="M90" s="23">
        <v>1.0470816869601263</v>
      </c>
      <c r="N90" s="23">
        <v>-1.91029153289624</v>
      </c>
      <c r="O90" s="23">
        <v>2.0133852570129651</v>
      </c>
      <c r="P90" s="23">
        <v>0.22121049812533475</v>
      </c>
      <c r="Q90" s="23">
        <v>0.70479345545480832</v>
      </c>
      <c r="R90" s="23">
        <v>-1.3085918015581568</v>
      </c>
      <c r="S90" s="23">
        <v>1.9409795100381277</v>
      </c>
      <c r="T90" s="23">
        <v>0.79317535894691138</v>
      </c>
      <c r="U90" s="23">
        <v>-1.2361860545833194</v>
      </c>
      <c r="V90" s="23">
        <v>-2.1017671605050681</v>
      </c>
      <c r="W90" s="33"/>
      <c r="Y90" s="23"/>
      <c r="Z90" s="23"/>
    </row>
    <row r="91" spans="1:26" x14ac:dyDescent="0.35">
      <c r="A91" s="7" t="s">
        <v>149</v>
      </c>
      <c r="B91" s="23">
        <v>6.8251472065629315</v>
      </c>
      <c r="C91" s="23">
        <v>3.789920169688088</v>
      </c>
      <c r="D91" s="23">
        <v>5.3075336881255097</v>
      </c>
      <c r="E91" s="23">
        <v>5.7076306056949022</v>
      </c>
      <c r="F91" s="23">
        <v>-0.40009691756939247</v>
      </c>
      <c r="G91" s="23">
        <v>4.6363625527055001</v>
      </c>
      <c r="H91" s="23">
        <v>0.46246543526322625</v>
      </c>
      <c r="I91" s="23"/>
      <c r="J91" s="23">
        <v>0.46246543526322625</v>
      </c>
      <c r="K91" s="23">
        <v>0.31718746087790017</v>
      </c>
      <c r="L91" s="23">
        <v>-0.37608132203036276</v>
      </c>
      <c r="M91" s="23">
        <v>0.35401025114013107</v>
      </c>
      <c r="N91" s="23">
        <v>-0.73009157317049378</v>
      </c>
      <c r="O91" s="23">
        <v>2.3910964372488133</v>
      </c>
      <c r="P91" s="23">
        <v>0.22167231049752539</v>
      </c>
      <c r="Q91" s="23">
        <v>1.4849752433511048</v>
      </c>
      <c r="R91" s="23">
        <v>-0.90612119389770851</v>
      </c>
      <c r="S91" s="23">
        <v>-5.1472814148220802</v>
      </c>
      <c r="T91" s="23">
        <v>1.9208105214660485</v>
      </c>
      <c r="U91" s="23">
        <v>6.6322566581731852</v>
      </c>
      <c r="V91" s="23">
        <v>-2.8269317153637568</v>
      </c>
      <c r="W91" s="33"/>
      <c r="Y91" s="23"/>
      <c r="Z91" s="23"/>
    </row>
    <row r="92" spans="1:26" x14ac:dyDescent="0.35">
      <c r="A92" s="7" t="s">
        <v>150</v>
      </c>
      <c r="B92" s="23">
        <v>0.51500989699047039</v>
      </c>
      <c r="C92" s="23">
        <v>2.414320396249714</v>
      </c>
      <c r="D92" s="23">
        <v>1.4646651466200922</v>
      </c>
      <c r="E92" s="23">
        <v>0.83078687551569885</v>
      </c>
      <c r="F92" s="23">
        <v>0.63387827110439332</v>
      </c>
      <c r="G92" s="23">
        <v>4.7139590884956428</v>
      </c>
      <c r="H92" s="23">
        <v>0.52337902107097989</v>
      </c>
      <c r="I92" s="23"/>
      <c r="J92" s="23">
        <v>0.52337902107097989</v>
      </c>
      <c r="K92" s="23">
        <v>0.31282590532957477</v>
      </c>
      <c r="L92" s="23">
        <v>-0.94053109694565018</v>
      </c>
      <c r="M92" s="23">
        <v>1.64447064938926</v>
      </c>
      <c r="N92" s="23">
        <v>-2.5850017463349104</v>
      </c>
      <c r="O92" s="23">
        <v>3.2584819532170961</v>
      </c>
      <c r="P92" s="23">
        <v>0.22103776008219883</v>
      </c>
      <c r="Q92" s="23">
        <v>1.5977033040640709</v>
      </c>
      <c r="R92" s="23">
        <v>-1.6607786491530252</v>
      </c>
      <c r="S92" s="23">
        <v>-0.46068428937208761</v>
      </c>
      <c r="T92" s="23">
        <v>2.2418278875769402</v>
      </c>
      <c r="U92" s="23">
        <v>2.0583875934361586</v>
      </c>
      <c r="V92" s="23">
        <v>-3.9026065367299654</v>
      </c>
      <c r="W92" s="33"/>
      <c r="Y92" s="23"/>
      <c r="Z92" s="23"/>
    </row>
    <row r="93" spans="1:26" x14ac:dyDescent="0.35">
      <c r="A93" s="7" t="s">
        <v>151</v>
      </c>
      <c r="B93" s="23">
        <v>2.2555054444556077</v>
      </c>
      <c r="C93" s="23">
        <v>2.879607869402534</v>
      </c>
      <c r="D93" s="23">
        <v>2.5675566569290709</v>
      </c>
      <c r="E93" s="23">
        <v>1.1720319151081071</v>
      </c>
      <c r="F93" s="23">
        <v>1.3955247418209638</v>
      </c>
      <c r="G93" s="23">
        <v>4.8801071232279387</v>
      </c>
      <c r="H93" s="23">
        <v>0.58405309279869755</v>
      </c>
      <c r="I93" s="23"/>
      <c r="J93" s="23">
        <v>0.58405309279869755</v>
      </c>
      <c r="K93" s="23">
        <v>0.30795812341043138</v>
      </c>
      <c r="L93" s="23">
        <v>-0.15059633910471648</v>
      </c>
      <c r="M93" s="23">
        <v>0.47465349133470069</v>
      </c>
      <c r="N93" s="23">
        <v>-0.62524983043941718</v>
      </c>
      <c r="O93" s="23">
        <v>1.7312987227938983</v>
      </c>
      <c r="P93" s="23">
        <v>0.22007331563645555</v>
      </c>
      <c r="Q93" s="23">
        <v>1.199689733406768</v>
      </c>
      <c r="R93" s="23">
        <v>-0.53160898938713042</v>
      </c>
      <c r="S93" s="23">
        <v>0.93230636721367777</v>
      </c>
      <c r="T93" s="23">
        <v>0.34551675601779652</v>
      </c>
      <c r="U93" s="23">
        <v>0.26738336619309022</v>
      </c>
      <c r="V93" s="23">
        <v>-0.87712574540492694</v>
      </c>
      <c r="W93" s="33"/>
      <c r="Y93" s="23"/>
      <c r="Z93" s="23"/>
    </row>
    <row r="94" spans="1:26" x14ac:dyDescent="0.35">
      <c r="A94" s="7" t="s">
        <v>152</v>
      </c>
      <c r="B94" s="23">
        <v>-2.8518933425406345</v>
      </c>
      <c r="C94" s="23">
        <v>-1.5422108543841517</v>
      </c>
      <c r="D94" s="23">
        <v>-2.1970520984623931</v>
      </c>
      <c r="E94" s="23">
        <v>-1.9493591340225436</v>
      </c>
      <c r="F94" s="23">
        <v>-0.24769296443984956</v>
      </c>
      <c r="G94" s="23">
        <v>4.805434982805405</v>
      </c>
      <c r="H94" s="23">
        <v>0.64446074693549349</v>
      </c>
      <c r="I94" s="23"/>
      <c r="J94" s="23">
        <v>0.64446074693549349</v>
      </c>
      <c r="K94" s="23">
        <v>0.30258411512037842</v>
      </c>
      <c r="L94" s="23">
        <v>-2.7410435271947717</v>
      </c>
      <c r="M94" s="23">
        <v>-2.3836949713713591</v>
      </c>
      <c r="N94" s="23">
        <v>-0.35734855582341263</v>
      </c>
      <c r="O94" s="23">
        <v>1.8516427692081483</v>
      </c>
      <c r="P94" s="23">
        <v>0.21983138291179058</v>
      </c>
      <c r="Q94" s="23">
        <v>-1.2964499486002681</v>
      </c>
      <c r="R94" s="23">
        <v>-3.1480927178084164</v>
      </c>
      <c r="S94" s="23">
        <v>-5.1226723137438297</v>
      </c>
      <c r="T94" s="23">
        <v>-1.6119218395770518</v>
      </c>
      <c r="U94" s="23">
        <v>3.8262223651435616</v>
      </c>
      <c r="V94" s="23">
        <v>-1.5361708782313646</v>
      </c>
      <c r="W94" s="33"/>
      <c r="Y94" s="23"/>
      <c r="Z94" s="23"/>
    </row>
    <row r="95" spans="1:26" x14ac:dyDescent="0.35">
      <c r="A95" s="7" t="s">
        <v>153</v>
      </c>
      <c r="B95" s="23">
        <v>-0.47503525933265678</v>
      </c>
      <c r="C95" s="23">
        <v>-3.2812048426865914</v>
      </c>
      <c r="D95" s="23">
        <v>-1.8781200510096241</v>
      </c>
      <c r="E95" s="23">
        <v>-2.1021807095962686</v>
      </c>
      <c r="F95" s="23">
        <v>0.22406065858664448</v>
      </c>
      <c r="G95" s="23">
        <v>4.4982763455824211</v>
      </c>
      <c r="H95" s="23">
        <v>0.7045754811723981</v>
      </c>
      <c r="I95" s="23"/>
      <c r="J95" s="23">
        <v>0.7045754811723981</v>
      </c>
      <c r="K95" s="23">
        <v>0.29670388045943341</v>
      </c>
      <c r="L95" s="23">
        <v>-2.2298457643226923</v>
      </c>
      <c r="M95" s="23">
        <v>-6.6384494712347601</v>
      </c>
      <c r="N95" s="23">
        <v>4.4086037069120678</v>
      </c>
      <c r="O95" s="23">
        <v>1.4007995143842904</v>
      </c>
      <c r="P95" s="23">
        <v>0.21699525829797855</v>
      </c>
      <c r="Q95" s="23">
        <v>-1.1330131023859038</v>
      </c>
      <c r="R95" s="23">
        <v>-2.5338126167701942</v>
      </c>
      <c r="S95" s="23">
        <v>-12.034190448904603</v>
      </c>
      <c r="T95" s="23">
        <v>-5.1431198202119939</v>
      </c>
      <c r="U95" s="23">
        <v>10.901177346518699</v>
      </c>
      <c r="V95" s="23">
        <v>2.6093072034417997</v>
      </c>
      <c r="W95" s="33"/>
      <c r="Y95" s="23"/>
      <c r="Z95" s="23"/>
    </row>
    <row r="96" spans="1:26" x14ac:dyDescent="0.35">
      <c r="A96" s="7" t="s">
        <v>154</v>
      </c>
      <c r="B96" s="23">
        <v>0.84110595685977785</v>
      </c>
      <c r="C96" s="23">
        <v>-0.12085155551453397</v>
      </c>
      <c r="D96" s="23">
        <v>0.36012720067262194</v>
      </c>
      <c r="E96" s="23">
        <v>-3.9361892093676687</v>
      </c>
      <c r="F96" s="23">
        <v>4.2963164100402906</v>
      </c>
      <c r="G96" s="23">
        <v>4.6271976551015817</v>
      </c>
      <c r="H96" s="23">
        <v>0.36236887437262055</v>
      </c>
      <c r="I96" s="23"/>
      <c r="J96" s="23">
        <v>0.36236887437262055</v>
      </c>
      <c r="K96" s="23">
        <v>0.29370455869591838</v>
      </c>
      <c r="L96" s="23">
        <v>1.5252711660290519</v>
      </c>
      <c r="M96" s="23">
        <v>-5.6770997466267303</v>
      </c>
      <c r="N96" s="23">
        <v>7.2023709126557822</v>
      </c>
      <c r="O96" s="23">
        <v>3.370266424738654</v>
      </c>
      <c r="P96" s="23">
        <v>0.21593703885882934</v>
      </c>
      <c r="Q96" s="23">
        <v>4.1677722388443073</v>
      </c>
      <c r="R96" s="23">
        <v>0.79750581410565335</v>
      </c>
      <c r="S96" s="23">
        <v>-5.1496301842758445</v>
      </c>
      <c r="T96" s="23">
        <v>-5.8223689673745591</v>
      </c>
      <c r="U96" s="23">
        <v>9.3174024231201518</v>
      </c>
      <c r="V96" s="23">
        <v>6.6198747814802124</v>
      </c>
      <c r="W96" s="33"/>
      <c r="Y96" s="23"/>
      <c r="Z96" s="23"/>
    </row>
    <row r="97" spans="1:26" x14ac:dyDescent="0.35">
      <c r="A97" s="7" t="s">
        <v>155</v>
      </c>
      <c r="B97" s="23">
        <v>4.125554789038155</v>
      </c>
      <c r="C97" s="23">
        <v>3.8304733220668297</v>
      </c>
      <c r="D97" s="23">
        <v>3.9780140555524923</v>
      </c>
      <c r="E97" s="23">
        <v>-2.6741383723646095</v>
      </c>
      <c r="F97" s="23">
        <v>6.6521524279171018</v>
      </c>
      <c r="G97" s="23">
        <v>4.5409216584154066</v>
      </c>
      <c r="H97" s="23">
        <v>2.1091141726969909E-2</v>
      </c>
      <c r="I97" s="23"/>
      <c r="J97" s="23">
        <v>2.1091141726969909E-2</v>
      </c>
      <c r="K97" s="23">
        <v>0.29358614982984454</v>
      </c>
      <c r="L97" s="23">
        <v>4.519011658057364</v>
      </c>
      <c r="M97" s="23">
        <v>-1.081215652024375</v>
      </c>
      <c r="N97" s="23">
        <v>5.6002273100817392</v>
      </c>
      <c r="O97" s="23">
        <v>-0.91389080596422945</v>
      </c>
      <c r="P97" s="23">
        <v>0.21500302480338776</v>
      </c>
      <c r="Q97" s="23">
        <v>3.8016101397154496</v>
      </c>
      <c r="R97" s="23">
        <v>4.715500945679679</v>
      </c>
      <c r="S97" s="23">
        <v>1.328531892468809</v>
      </c>
      <c r="T97" s="23">
        <v>-1.7412220309646318</v>
      </c>
      <c r="U97" s="23">
        <v>2.4730782472466406</v>
      </c>
      <c r="V97" s="23">
        <v>6.4567229766443113</v>
      </c>
      <c r="W97" s="33"/>
      <c r="Y97" s="23"/>
      <c r="Z97" s="23"/>
    </row>
    <row r="98" spans="1:26" x14ac:dyDescent="0.35">
      <c r="A98" s="7" t="s">
        <v>156</v>
      </c>
      <c r="B98" s="23">
        <v>-6.1635334511878526</v>
      </c>
      <c r="C98" s="23">
        <v>-5.6349688048500823</v>
      </c>
      <c r="D98" s="23">
        <v>-5.8992511280189674</v>
      </c>
      <c r="E98" s="23">
        <v>-3.8488520990320296</v>
      </c>
      <c r="F98" s="23">
        <v>-2.0503990289869378</v>
      </c>
      <c r="G98" s="23">
        <v>4.1634462435271633</v>
      </c>
      <c r="H98" s="23">
        <v>-0.32013258773453401</v>
      </c>
      <c r="I98" s="23"/>
      <c r="J98" s="23">
        <v>-0.32013258773453401</v>
      </c>
      <c r="K98" s="23">
        <v>0.29634865386120235</v>
      </c>
      <c r="L98" s="23">
        <v>-4.1995711308363957</v>
      </c>
      <c r="M98" s="23">
        <v>-4.0045932121230043</v>
      </c>
      <c r="N98" s="23">
        <v>-0.19497791871339132</v>
      </c>
      <c r="O98" s="23">
        <v>-0.84821656598122175</v>
      </c>
      <c r="P98" s="23">
        <v>0.20628564494600168</v>
      </c>
      <c r="Q98" s="23">
        <v>-4.8728127954502982</v>
      </c>
      <c r="R98" s="23">
        <v>-4.0245962294690765</v>
      </c>
      <c r="S98" s="23">
        <v>-8.5551707790819638</v>
      </c>
      <c r="T98" s="23">
        <v>-2.8219022071038591</v>
      </c>
      <c r="U98" s="23">
        <v>3.6823579836316656</v>
      </c>
      <c r="V98" s="23">
        <v>-1.2026940223652174</v>
      </c>
      <c r="W98" s="33"/>
      <c r="Y98" s="23"/>
      <c r="Z98" s="23"/>
    </row>
    <row r="99" spans="1:26" x14ac:dyDescent="0.35">
      <c r="A99" s="7" t="s">
        <v>157</v>
      </c>
      <c r="B99" s="23">
        <v>13.170410197109561</v>
      </c>
      <c r="C99" s="23">
        <v>9.5744518797829414</v>
      </c>
      <c r="D99" s="23">
        <v>11.372431038446251</v>
      </c>
      <c r="E99" s="23">
        <v>1.9321050695907616</v>
      </c>
      <c r="F99" s="23">
        <v>9.4403259688554897</v>
      </c>
      <c r="G99" s="23">
        <v>4.1168434572481187</v>
      </c>
      <c r="H99" s="23">
        <v>-0.66217672307473663</v>
      </c>
      <c r="I99" s="23"/>
      <c r="J99" s="23">
        <v>-0.66217672307473663</v>
      </c>
      <c r="K99" s="23">
        <v>0.30199207078992418</v>
      </c>
      <c r="L99" s="23">
        <v>9.2427569022771152</v>
      </c>
      <c r="M99" s="23">
        <v>4.4186191066810379</v>
      </c>
      <c r="N99" s="23">
        <v>4.8241377955960774</v>
      </c>
      <c r="O99" s="23">
        <v>-0.83384258547135381</v>
      </c>
      <c r="P99" s="23">
        <v>0.21226196005573614</v>
      </c>
      <c r="Q99" s="23">
        <v>8.5859073783758539</v>
      </c>
      <c r="R99" s="23">
        <v>9.4197499638472078</v>
      </c>
      <c r="S99" s="23">
        <v>13.075068446828023</v>
      </c>
      <c r="T99" s="23">
        <v>2.0860735002853001</v>
      </c>
      <c r="U99" s="23">
        <v>-4.4891610684521694</v>
      </c>
      <c r="V99" s="23">
        <v>7.3336764635619076</v>
      </c>
      <c r="W99" s="33"/>
      <c r="Y99" s="23"/>
      <c r="Z99" s="23"/>
    </row>
    <row r="100" spans="1:26" x14ac:dyDescent="0.35">
      <c r="A100" s="7" t="s">
        <v>158</v>
      </c>
      <c r="B100" s="23">
        <v>2.6928167640045686</v>
      </c>
      <c r="C100" s="23">
        <v>3.1312235120244836</v>
      </c>
      <c r="D100" s="23">
        <v>2.9120201380145261</v>
      </c>
      <c r="E100" s="23">
        <v>2.3414463670679453</v>
      </c>
      <c r="F100" s="23">
        <v>0.57057377094658079</v>
      </c>
      <c r="G100" s="23">
        <v>3.7558162569286107</v>
      </c>
      <c r="H100" s="23">
        <v>-0.41061154585086967</v>
      </c>
      <c r="I100" s="23"/>
      <c r="J100" s="23">
        <v>-0.41061154585086967</v>
      </c>
      <c r="K100" s="23">
        <v>0.30604612007984966</v>
      </c>
      <c r="L100" s="23">
        <v>0.4226568291801816</v>
      </c>
      <c r="M100" s="23">
        <v>0.10650206963455995</v>
      </c>
      <c r="N100" s="23">
        <v>0.31615475954562167</v>
      </c>
      <c r="O100" s="23">
        <v>2.7018313765583226</v>
      </c>
      <c r="P100" s="23">
        <v>0.21454628362973094</v>
      </c>
      <c r="Q100" s="23">
        <v>2.544820324903716</v>
      </c>
      <c r="R100" s="23">
        <v>-0.15701105165460666</v>
      </c>
      <c r="S100" s="23">
        <v>-3.9869059291979099</v>
      </c>
      <c r="T100" s="23">
        <v>1.2246143851356786</v>
      </c>
      <c r="U100" s="23">
        <v>6.5317262541016259</v>
      </c>
      <c r="V100" s="23">
        <v>-1.3816254367902852</v>
      </c>
      <c r="W100" s="33"/>
      <c r="Y100" s="23"/>
      <c r="Z100" s="23"/>
    </row>
    <row r="101" spans="1:26" x14ac:dyDescent="0.35">
      <c r="A101" s="7" t="s">
        <v>159</v>
      </c>
      <c r="B101" s="23">
        <v>3.5451519123988362</v>
      </c>
      <c r="C101" s="23">
        <v>3.9661880349537881</v>
      </c>
      <c r="D101" s="23">
        <v>3.7556699736763122</v>
      </c>
      <c r="E101" s="23">
        <v>-1.0808355722346619</v>
      </c>
      <c r="F101" s="23">
        <v>4.836505545910974</v>
      </c>
      <c r="G101" s="23">
        <v>3.7102518026686795</v>
      </c>
      <c r="H101" s="23">
        <v>-0.15827026935610888</v>
      </c>
      <c r="I101" s="23"/>
      <c r="J101" s="23">
        <v>-0.15827026935610888</v>
      </c>
      <c r="K101" s="23">
        <v>0.30851080173087542</v>
      </c>
      <c r="L101" s="23">
        <v>3.4678455203837628</v>
      </c>
      <c r="M101" s="23">
        <v>-5.1894032581026508</v>
      </c>
      <c r="N101" s="23">
        <v>8.6572487784864141</v>
      </c>
      <c r="O101" s="23">
        <v>4.5172648992151689</v>
      </c>
      <c r="P101" s="23">
        <v>0.21444568868980962</v>
      </c>
      <c r="Q101" s="23">
        <v>7.016402437292431</v>
      </c>
      <c r="R101" s="23">
        <v>2.4991375380772625</v>
      </c>
      <c r="S101" s="23">
        <v>-11.231653369176778</v>
      </c>
      <c r="T101" s="23">
        <v>-3.5399508044024439</v>
      </c>
      <c r="U101" s="23">
        <v>18.24805580646921</v>
      </c>
      <c r="V101" s="23">
        <v>6.0390883424797064</v>
      </c>
      <c r="W101" s="33"/>
      <c r="Y101" s="23"/>
      <c r="Z101" s="23"/>
    </row>
    <row r="102" spans="1:26" x14ac:dyDescent="0.35">
      <c r="A102" s="7" t="s">
        <v>160</v>
      </c>
      <c r="B102" s="23">
        <v>0.98496680147928117</v>
      </c>
      <c r="C102" s="23">
        <v>6.1733903731935769</v>
      </c>
      <c r="D102" s="23">
        <v>3.579178587336429</v>
      </c>
      <c r="E102" s="23">
        <v>4.04117169897944</v>
      </c>
      <c r="F102" s="23">
        <v>-0.46199311164301093</v>
      </c>
      <c r="G102" s="23">
        <v>3.0306648356860237</v>
      </c>
      <c r="H102" s="23">
        <v>9.4370651062902766E-2</v>
      </c>
      <c r="I102" s="23"/>
      <c r="J102" s="23">
        <v>9.4370651062902766E-2</v>
      </c>
      <c r="K102" s="23">
        <v>0.30938611574307284</v>
      </c>
      <c r="L102" s="23">
        <v>-0.21453000016735096</v>
      </c>
      <c r="M102" s="23">
        <v>5.0018304361816579</v>
      </c>
      <c r="N102" s="23">
        <v>-5.2163604363490093</v>
      </c>
      <c r="O102" s="23">
        <v>4.0712134255886054</v>
      </c>
      <c r="P102" s="23">
        <v>0.22014883927579695</v>
      </c>
      <c r="Q102" s="23">
        <v>2.9604105153338818</v>
      </c>
      <c r="R102" s="23">
        <v>-1.1108029102547237</v>
      </c>
      <c r="S102" s="23">
        <v>15.952845653084374</v>
      </c>
      <c r="T102" s="23">
        <v>1.9104029814172108</v>
      </c>
      <c r="U102" s="23">
        <v>-12.992435137750492</v>
      </c>
      <c r="V102" s="23">
        <v>-3.0212058916719347</v>
      </c>
      <c r="W102" s="33"/>
      <c r="Y102" s="23"/>
      <c r="Z102" s="23"/>
    </row>
    <row r="103" spans="1:26" x14ac:dyDescent="0.35">
      <c r="A103" s="7" t="s">
        <v>161</v>
      </c>
      <c r="B103" s="23">
        <v>9.2381677064631518</v>
      </c>
      <c r="C103" s="23">
        <v>7.4370015020660318</v>
      </c>
      <c r="D103" s="23">
        <v>8.3375846042645918</v>
      </c>
      <c r="E103" s="23">
        <v>5.3096537352821827</v>
      </c>
      <c r="F103" s="23">
        <v>3.0279308689824092</v>
      </c>
      <c r="G103" s="23">
        <v>2.9713911578664893</v>
      </c>
      <c r="H103" s="23">
        <v>0.34683287171937138</v>
      </c>
      <c r="I103" s="23"/>
      <c r="J103" s="23">
        <v>0.34683287171937138</v>
      </c>
      <c r="K103" s="23">
        <v>0.30867206211637344</v>
      </c>
      <c r="L103" s="23">
        <v>3.5099119465268482</v>
      </c>
      <c r="M103" s="23">
        <v>2.2052234566828988</v>
      </c>
      <c r="N103" s="23">
        <v>1.3046884898439495</v>
      </c>
      <c r="O103" s="23">
        <v>2.4003553977194736</v>
      </c>
      <c r="P103" s="23">
        <v>0.22046990666237529</v>
      </c>
      <c r="Q103" s="23">
        <v>5.381061213754581</v>
      </c>
      <c r="R103" s="23">
        <v>2.9807058160351074</v>
      </c>
      <c r="S103" s="23">
        <v>7.3540351864490203</v>
      </c>
      <c r="T103" s="23">
        <v>0.74901534979198492</v>
      </c>
      <c r="U103" s="23">
        <v>-1.9729739726944393</v>
      </c>
      <c r="V103" s="23">
        <v>2.2316904662431227</v>
      </c>
      <c r="W103" s="33"/>
      <c r="Y103" s="23"/>
      <c r="Z103" s="23"/>
    </row>
    <row r="104" spans="1:26" x14ac:dyDescent="0.35">
      <c r="A104" s="7" t="s">
        <v>162</v>
      </c>
      <c r="B104" s="23">
        <v>11.655000855041209</v>
      </c>
      <c r="C104" s="23">
        <v>6.3057955047824521</v>
      </c>
      <c r="D104" s="23">
        <v>8.9803981799118304</v>
      </c>
      <c r="E104" s="23">
        <v>1.9789994299834746</v>
      </c>
      <c r="F104" s="23">
        <v>7.0013987499283559</v>
      </c>
      <c r="G104" s="23">
        <v>3.7565608564371664</v>
      </c>
      <c r="H104" s="23">
        <v>0.112297963507757</v>
      </c>
      <c r="I104" s="23"/>
      <c r="J104" s="23">
        <v>0.112297963507757</v>
      </c>
      <c r="K104" s="23">
        <v>0.30820078047809152</v>
      </c>
      <c r="L104" s="23">
        <v>6.3758652874390123</v>
      </c>
      <c r="M104" s="23">
        <v>3.3445578961751861</v>
      </c>
      <c r="N104" s="23">
        <v>3.0313073912638262</v>
      </c>
      <c r="O104" s="23">
        <v>-0.429023719534116</v>
      </c>
      <c r="P104" s="23">
        <v>0.21929460580912863</v>
      </c>
      <c r="Q104" s="23">
        <v>6.0409241553628963</v>
      </c>
      <c r="R104" s="23">
        <v>6.4699478748970121</v>
      </c>
      <c r="S104" s="23">
        <v>9.9053329064617817</v>
      </c>
      <c r="T104" s="23">
        <v>1.5016827471257754</v>
      </c>
      <c r="U104" s="23">
        <v>-3.8644087510988854</v>
      </c>
      <c r="V104" s="23">
        <v>4.9682651277712369</v>
      </c>
      <c r="W104" s="33"/>
      <c r="Y104" s="23"/>
      <c r="Z104" s="23"/>
    </row>
    <row r="105" spans="1:26" x14ac:dyDescent="0.35">
      <c r="A105" s="7" t="s">
        <v>163</v>
      </c>
      <c r="B105" s="23">
        <v>4.0702555906646509</v>
      </c>
      <c r="C105" s="23">
        <v>7.7592085272195632</v>
      </c>
      <c r="D105" s="23">
        <v>5.9147320589421071</v>
      </c>
      <c r="E105" s="23">
        <v>3.0734508038673169</v>
      </c>
      <c r="F105" s="23">
        <v>2.8412812550747901</v>
      </c>
      <c r="G105" s="23">
        <v>4.2040508517124824</v>
      </c>
      <c r="H105" s="23">
        <v>-0.12203944537745315</v>
      </c>
      <c r="I105" s="23"/>
      <c r="J105" s="23">
        <v>-0.12203944537745315</v>
      </c>
      <c r="K105" s="23">
        <v>0.30797227082822598</v>
      </c>
      <c r="L105" s="23">
        <v>2.5775424711953554</v>
      </c>
      <c r="M105" s="23">
        <v>0.12199301956644097</v>
      </c>
      <c r="N105" s="23">
        <v>2.4555494516289142</v>
      </c>
      <c r="O105" s="23">
        <v>2.0789457675956404</v>
      </c>
      <c r="P105" s="23">
        <v>0.22112547064210847</v>
      </c>
      <c r="Q105" s="23">
        <v>4.1967803774919901</v>
      </c>
      <c r="R105" s="23">
        <v>2.1178346098963501</v>
      </c>
      <c r="S105" s="23">
        <v>1.3632120768150526</v>
      </c>
      <c r="T105" s="23">
        <v>-0.23039383846873449</v>
      </c>
      <c r="U105" s="23">
        <v>2.8335683006769372</v>
      </c>
      <c r="V105" s="23">
        <v>2.3482284483650844</v>
      </c>
      <c r="W105" s="33"/>
      <c r="Y105" s="23"/>
      <c r="Z105" s="23"/>
    </row>
    <row r="106" spans="1:26" x14ac:dyDescent="0.35">
      <c r="A106" s="7" t="s">
        <v>164</v>
      </c>
      <c r="B106" s="23">
        <v>7.8394922898766595</v>
      </c>
      <c r="C106" s="23">
        <v>12.503703995079718</v>
      </c>
      <c r="D106" s="23">
        <v>10.171598142478189</v>
      </c>
      <c r="E106" s="23">
        <v>3.5967894816888446</v>
      </c>
      <c r="F106" s="23">
        <v>6.5748086607893441</v>
      </c>
      <c r="G106" s="23">
        <v>4.4193763853020691</v>
      </c>
      <c r="H106" s="23">
        <v>-0.35659149216051844</v>
      </c>
      <c r="I106" s="23"/>
      <c r="J106" s="23">
        <v>-0.35659149216051844</v>
      </c>
      <c r="K106" s="23">
        <v>0.30798653316674629</v>
      </c>
      <c r="L106" s="23">
        <v>6.5682290868503816</v>
      </c>
      <c r="M106" s="23">
        <v>2.8522610144818965</v>
      </c>
      <c r="N106" s="23">
        <v>3.7159680723684851</v>
      </c>
      <c r="O106" s="23">
        <v>5.729705526311867</v>
      </c>
      <c r="P106" s="23">
        <v>0.22638902595480112</v>
      </c>
      <c r="Q106" s="23">
        <v>11.000792160052665</v>
      </c>
      <c r="R106" s="23">
        <v>5.2710866337407971</v>
      </c>
      <c r="S106" s="23">
        <v>6.8730991267491053</v>
      </c>
      <c r="T106" s="23">
        <v>1.6756054934280664</v>
      </c>
      <c r="U106" s="23">
        <v>4.1276930333035597</v>
      </c>
      <c r="V106" s="23">
        <v>3.5954811403127307</v>
      </c>
      <c r="W106" s="33"/>
      <c r="Y106" s="23"/>
      <c r="Z106" s="23"/>
    </row>
    <row r="107" spans="1:26" x14ac:dyDescent="0.35">
      <c r="A107" s="7" t="s">
        <v>165</v>
      </c>
      <c r="B107" s="23">
        <v>12.64134076588892</v>
      </c>
      <c r="C107" s="23">
        <v>9.1856108000348158</v>
      </c>
      <c r="D107" s="23">
        <v>10.913475782961868</v>
      </c>
      <c r="E107" s="23">
        <v>5.3352601116742449</v>
      </c>
      <c r="F107" s="23">
        <v>5.578215671287623</v>
      </c>
      <c r="G107" s="23">
        <v>5.1278519643735745</v>
      </c>
      <c r="H107" s="23">
        <v>-0.59177157373397904</v>
      </c>
      <c r="I107" s="23"/>
      <c r="J107" s="23">
        <v>-0.59177157373397904</v>
      </c>
      <c r="K107" s="23">
        <v>0.30824356749368709</v>
      </c>
      <c r="L107" s="23">
        <v>6.0515096912437016</v>
      </c>
      <c r="M107" s="23">
        <v>1.7033509687071322</v>
      </c>
      <c r="N107" s="23">
        <v>4.348158722536569</v>
      </c>
      <c r="O107" s="23">
        <v>3.4767501054182737</v>
      </c>
      <c r="P107" s="23">
        <v>0.23031048845134419</v>
      </c>
      <c r="Q107" s="23">
        <v>8.7275277816598305</v>
      </c>
      <c r="R107" s="23">
        <v>5.2507776762415563</v>
      </c>
      <c r="S107" s="23">
        <v>2.8349018048704946</v>
      </c>
      <c r="T107" s="23">
        <v>1.3647624575294837</v>
      </c>
      <c r="U107" s="23">
        <v>5.8926259767893363</v>
      </c>
      <c r="V107" s="23">
        <v>3.8860152187120729</v>
      </c>
      <c r="W107" s="33"/>
      <c r="Y107" s="23"/>
      <c r="Z107" s="23"/>
    </row>
    <row r="108" spans="1:26" x14ac:dyDescent="0.35">
      <c r="A108" s="7" t="s">
        <v>166</v>
      </c>
      <c r="B108" s="23">
        <v>5.4850396173407034</v>
      </c>
      <c r="C108" s="23">
        <v>2.4704497119994784</v>
      </c>
      <c r="D108" s="23">
        <v>3.9777446646700909</v>
      </c>
      <c r="E108" s="23">
        <v>4.2788478699211652</v>
      </c>
      <c r="F108" s="23">
        <v>-0.30110320525107426</v>
      </c>
      <c r="G108" s="23">
        <v>5.3445409401405666</v>
      </c>
      <c r="H108" s="23">
        <v>-0.17220790286103238</v>
      </c>
      <c r="I108" s="23"/>
      <c r="J108" s="23">
        <v>-0.17220790286103238</v>
      </c>
      <c r="K108" s="23">
        <v>0.30724858631509144</v>
      </c>
      <c r="L108" s="23">
        <v>-0.50923862636708128</v>
      </c>
      <c r="M108" s="23">
        <v>1.6905951662162479</v>
      </c>
      <c r="N108" s="23">
        <v>-2.1998337925833291</v>
      </c>
      <c r="O108" s="23">
        <v>3.8409380048104174</v>
      </c>
      <c r="P108" s="23">
        <v>0.22856880058866816</v>
      </c>
      <c r="Q108" s="23">
        <v>2.4537807855483869</v>
      </c>
      <c r="R108" s="23">
        <v>-1.3871572192620305</v>
      </c>
      <c r="S108" s="23">
        <v>-0.30321105200688542</v>
      </c>
      <c r="T108" s="23">
        <v>2.2813437595493213</v>
      </c>
      <c r="U108" s="23">
        <v>2.7569918375552724</v>
      </c>
      <c r="V108" s="23">
        <v>-3.6685009788113518</v>
      </c>
      <c r="W108" s="33"/>
      <c r="Y108" s="23"/>
      <c r="Z108" s="23"/>
    </row>
    <row r="109" spans="1:26" x14ac:dyDescent="0.35">
      <c r="A109" s="7" t="s">
        <v>167</v>
      </c>
      <c r="B109" s="23">
        <v>-3.4221992224184206</v>
      </c>
      <c r="C109" s="23">
        <v>1.1861510127856079</v>
      </c>
      <c r="D109" s="23">
        <v>-1.1180241048164063</v>
      </c>
      <c r="E109" s="23">
        <v>2.2804014259889982</v>
      </c>
      <c r="F109" s="23">
        <v>-3.3984255308054045</v>
      </c>
      <c r="G109" s="23">
        <v>5.2425556576463679</v>
      </c>
      <c r="H109" s="23">
        <v>0.24789775683196069</v>
      </c>
      <c r="I109" s="23"/>
      <c r="J109" s="23">
        <v>0.24789775683196069</v>
      </c>
      <c r="K109" s="23">
        <v>0.30500158963088086</v>
      </c>
      <c r="L109" s="23">
        <v>-4.474175827125026</v>
      </c>
      <c r="M109" s="23">
        <v>-0.63576531110035639</v>
      </c>
      <c r="N109" s="23">
        <v>-3.8384105160246698</v>
      </c>
      <c r="O109" s="23">
        <v>6.6905987210686568</v>
      </c>
      <c r="P109" s="23">
        <v>0.22782624500181753</v>
      </c>
      <c r="Q109" s="23">
        <v>0.69212891050859593</v>
      </c>
      <c r="R109" s="23">
        <v>-5.9984698105600609</v>
      </c>
      <c r="S109" s="23">
        <v>-4.0929996351047597</v>
      </c>
      <c r="T109" s="23">
        <v>0.38427546214655894</v>
      </c>
      <c r="U109" s="23">
        <v>4.7851285456133557</v>
      </c>
      <c r="V109" s="23">
        <v>-6.3827452727066198</v>
      </c>
      <c r="W109" s="33"/>
      <c r="Y109" s="23"/>
      <c r="Z109" s="23"/>
    </row>
    <row r="110" spans="1:26" x14ac:dyDescent="0.35">
      <c r="A110" s="7" t="s">
        <v>168</v>
      </c>
      <c r="B110" s="23">
        <v>3.8550380606787726</v>
      </c>
      <c r="C110" s="23">
        <v>4.4097607924141968</v>
      </c>
      <c r="D110" s="23">
        <v>4.1323994265464847</v>
      </c>
      <c r="E110" s="23">
        <v>2.3572335643244458</v>
      </c>
      <c r="F110" s="23">
        <v>1.775165862222039</v>
      </c>
      <c r="G110" s="23">
        <v>5.1535400653971619</v>
      </c>
      <c r="H110" s="23">
        <v>0.66722338153084593</v>
      </c>
      <c r="I110" s="23"/>
      <c r="J110" s="23">
        <v>0.66722338153084593</v>
      </c>
      <c r="K110" s="23">
        <v>0.30150257744121478</v>
      </c>
      <c r="L110" s="23">
        <v>0.46601843256273717</v>
      </c>
      <c r="M110" s="23">
        <v>-0.5668901104891958</v>
      </c>
      <c r="N110" s="23">
        <v>1.0329085430519329</v>
      </c>
      <c r="O110" s="23">
        <v>6.5699901376236394</v>
      </c>
      <c r="P110" s="23">
        <v>0.22092920744071232</v>
      </c>
      <c r="Q110" s="23">
        <v>5.5845058561878895</v>
      </c>
      <c r="R110" s="23">
        <v>-0.98548428143574984</v>
      </c>
      <c r="S110" s="23">
        <v>-3.3137877867664915</v>
      </c>
      <c r="T110" s="23">
        <v>0.21207623292496092</v>
      </c>
      <c r="U110" s="23">
        <v>8.898293642954382</v>
      </c>
      <c r="V110" s="23">
        <v>-1.1975605143607106</v>
      </c>
      <c r="W110" s="33"/>
      <c r="Y110" s="23"/>
      <c r="Z110" s="23"/>
    </row>
    <row r="111" spans="1:26" x14ac:dyDescent="0.35">
      <c r="A111" s="7" t="s">
        <v>169</v>
      </c>
      <c r="B111" s="23">
        <v>-5.6522243448013043</v>
      </c>
      <c r="C111" s="23">
        <v>-5.3700124978361075</v>
      </c>
      <c r="D111" s="23">
        <v>-5.5111184213187059</v>
      </c>
      <c r="E111" s="23">
        <v>-3.3657284718557889E-2</v>
      </c>
      <c r="F111" s="23">
        <v>-5.477461136600148</v>
      </c>
      <c r="G111" s="23">
        <v>4.8189377062833803</v>
      </c>
      <c r="H111" s="23">
        <v>1.084455110190774</v>
      </c>
      <c r="I111" s="23"/>
      <c r="J111" s="23">
        <v>1.084455110190774</v>
      </c>
      <c r="K111" s="23">
        <v>0.29675154974605233</v>
      </c>
      <c r="L111" s="23">
        <v>-7.6801175960815407</v>
      </c>
      <c r="M111" s="23">
        <v>-4.7723507775260243</v>
      </c>
      <c r="N111" s="23">
        <v>-2.9077668185555163</v>
      </c>
      <c r="O111" s="23">
        <v>5.2191624860797727</v>
      </c>
      <c r="P111" s="23">
        <v>0.219781181619256</v>
      </c>
      <c r="Q111" s="23">
        <v>-3.6080288082552734</v>
      </c>
      <c r="R111" s="23">
        <v>-8.8271912943350461</v>
      </c>
      <c r="S111" s="23">
        <v>-9.575458665031741</v>
      </c>
      <c r="T111" s="23">
        <v>-3.4193550510814594</v>
      </c>
      <c r="U111" s="23">
        <v>5.9674298567764676</v>
      </c>
      <c r="V111" s="23">
        <v>-5.4078362432535867</v>
      </c>
      <c r="W111" s="33"/>
      <c r="Y111" s="23"/>
      <c r="Z111" s="23"/>
    </row>
    <row r="112" spans="1:26" x14ac:dyDescent="0.35">
      <c r="A112" s="7" t="s">
        <v>170</v>
      </c>
      <c r="B112" s="23">
        <v>0.69218140884661494</v>
      </c>
      <c r="C112" s="23">
        <v>-2.7980032664475019</v>
      </c>
      <c r="D112" s="23">
        <v>-1.0529109288004435</v>
      </c>
      <c r="E112" s="23">
        <v>-0.78614170235482561</v>
      </c>
      <c r="F112" s="23">
        <v>-0.26676922644561785</v>
      </c>
      <c r="G112" s="23">
        <v>4.5978620414623164</v>
      </c>
      <c r="H112" s="23">
        <v>0.78595644818300059</v>
      </c>
      <c r="I112" s="23"/>
      <c r="J112" s="23">
        <v>0.78595644818300059</v>
      </c>
      <c r="K112" s="23">
        <v>0.29535102787678325</v>
      </c>
      <c r="L112" s="23">
        <v>-2.4107636696202253</v>
      </c>
      <c r="M112" s="23">
        <v>-5.688999581903321</v>
      </c>
      <c r="N112" s="23">
        <v>3.2782359122830957</v>
      </c>
      <c r="O112" s="23">
        <v>-0.6201364749105327</v>
      </c>
      <c r="P112" s="23">
        <v>0.21982795332595184</v>
      </c>
      <c r="Q112" s="23">
        <v>-2.8945768124684053</v>
      </c>
      <c r="R112" s="23">
        <v>-2.2744403375578726</v>
      </c>
      <c r="S112" s="23">
        <v>-13.357806071248371</v>
      </c>
      <c r="T112" s="23">
        <v>-3.5281710285190875</v>
      </c>
      <c r="U112" s="23">
        <v>10.463229258779965</v>
      </c>
      <c r="V112" s="23">
        <v>1.2537306909612149</v>
      </c>
      <c r="W112" s="33"/>
      <c r="Y112" s="23"/>
      <c r="Z112" s="23"/>
    </row>
    <row r="113" spans="1:26" x14ac:dyDescent="0.35">
      <c r="A113" s="7" t="s">
        <v>171</v>
      </c>
      <c r="B113" s="23">
        <v>-5.7349484815391705</v>
      </c>
      <c r="C113" s="23">
        <v>-3.3848433776077158</v>
      </c>
      <c r="D113" s="23">
        <v>-4.5598959295734431</v>
      </c>
      <c r="E113" s="23">
        <v>-2.2433652827938744</v>
      </c>
      <c r="F113" s="23">
        <v>-2.3165306467795688</v>
      </c>
      <c r="G113" s="23">
        <v>4.1224329826938915</v>
      </c>
      <c r="H113" s="23">
        <v>0.48920978568389728</v>
      </c>
      <c r="I113" s="23"/>
      <c r="J113" s="23">
        <v>0.48920978568389728</v>
      </c>
      <c r="K113" s="23">
        <v>0.29730101183322521</v>
      </c>
      <c r="L113" s="23">
        <v>-4.5528561336366309</v>
      </c>
      <c r="M113" s="23">
        <v>1.7877772915412999</v>
      </c>
      <c r="N113" s="23">
        <v>-6.3406334251779306</v>
      </c>
      <c r="O113" s="23">
        <v>-1.8916154174080049</v>
      </c>
      <c r="P113" s="23">
        <v>0.22551481667503767</v>
      </c>
      <c r="Q113" s="23">
        <v>-6.0178842469681948</v>
      </c>
      <c r="R113" s="23">
        <v>-4.1262688295601899</v>
      </c>
      <c r="S113" s="23">
        <v>8.0381986785053279</v>
      </c>
      <c r="T113" s="23">
        <v>-3.2222191433309934E-2</v>
      </c>
      <c r="U113" s="23">
        <v>-14.056082925473522</v>
      </c>
      <c r="V113" s="23">
        <v>-4.0940466381268799</v>
      </c>
      <c r="W113" s="33"/>
      <c r="Y113" s="23"/>
      <c r="Z113" s="23"/>
    </row>
    <row r="114" spans="1:26" x14ac:dyDescent="0.35">
      <c r="A114" s="7" t="s">
        <v>172</v>
      </c>
      <c r="B114" s="23">
        <v>-2.8868282316995675</v>
      </c>
      <c r="C114" s="23">
        <v>-7.0814782643438434</v>
      </c>
      <c r="D114" s="23">
        <v>-4.9841532480217055</v>
      </c>
      <c r="E114" s="23">
        <v>-5.9852626874238979</v>
      </c>
      <c r="F114" s="23">
        <v>1.0011094394021924</v>
      </c>
      <c r="G114" s="23">
        <v>4.2405130883620652</v>
      </c>
      <c r="H114" s="23">
        <v>0.19354958423534185</v>
      </c>
      <c r="I114" s="23"/>
      <c r="J114" s="23">
        <v>0.19354958423534185</v>
      </c>
      <c r="K114" s="23">
        <v>0.30260150161555266</v>
      </c>
      <c r="L114" s="23">
        <v>-2.2282068549432439</v>
      </c>
      <c r="M114" s="23">
        <v>-7.7443029278864612</v>
      </c>
      <c r="N114" s="23">
        <v>5.5160960729432169</v>
      </c>
      <c r="O114" s="23">
        <v>-2.7291264366375874</v>
      </c>
      <c r="P114" s="23">
        <v>0.21385345109584561</v>
      </c>
      <c r="Q114" s="23">
        <v>-4.3737001846289756</v>
      </c>
      <c r="R114" s="23">
        <v>-1.6445737479913882</v>
      </c>
      <c r="S114" s="23">
        <v>-8.8976022571528972</v>
      </c>
      <c r="T114" s="23">
        <v>-7.4305738374847419</v>
      </c>
      <c r="U114" s="23">
        <v>4.5239020725239216</v>
      </c>
      <c r="V114" s="23">
        <v>5.7860000894933536</v>
      </c>
      <c r="W114" s="33"/>
      <c r="Y114" s="23"/>
      <c r="Z114" s="23"/>
    </row>
    <row r="115" spans="1:26" x14ac:dyDescent="0.35">
      <c r="A115" s="7" t="s">
        <v>173</v>
      </c>
      <c r="B115" s="23">
        <v>-7.3935303560181964</v>
      </c>
      <c r="C115" s="23">
        <v>-7.0672544178565389</v>
      </c>
      <c r="D115" s="23">
        <v>-7.2303923869373676</v>
      </c>
      <c r="E115" s="23">
        <v>-12.903310231127918</v>
      </c>
      <c r="F115" s="23">
        <v>5.6729178441905503</v>
      </c>
      <c r="G115" s="23">
        <v>3.2899045669866855</v>
      </c>
      <c r="H115" s="23">
        <v>-0.10168162869668151</v>
      </c>
      <c r="I115" s="23"/>
      <c r="J115" s="23">
        <v>-0.10168162869668151</v>
      </c>
      <c r="K115" s="23">
        <v>0.31125249722380177</v>
      </c>
      <c r="L115" s="23">
        <v>0.70277226803901471</v>
      </c>
      <c r="M115" s="23">
        <v>-9.3697145432720284</v>
      </c>
      <c r="N115" s="23">
        <v>10.072486811311043</v>
      </c>
      <c r="O115" s="23">
        <v>-1.9222467858021623</v>
      </c>
      <c r="P115" s="23">
        <v>0.21405335068314904</v>
      </c>
      <c r="Q115" s="23">
        <v>-0.80801115242228128</v>
      </c>
      <c r="R115" s="23">
        <v>1.1142356333798811</v>
      </c>
      <c r="S115" s="23">
        <v>-17.260939740453015</v>
      </c>
      <c r="T115" s="23">
        <v>-7.2205315218543582</v>
      </c>
      <c r="U115" s="23">
        <v>16.452928588030733</v>
      </c>
      <c r="V115" s="23">
        <v>8.3347671552342391</v>
      </c>
      <c r="W115" s="33"/>
      <c r="Y115" s="23"/>
      <c r="Z115" s="23"/>
    </row>
    <row r="116" spans="1:26" x14ac:dyDescent="0.35">
      <c r="A116" s="7" t="s">
        <v>174</v>
      </c>
      <c r="B116" s="23">
        <v>3.4403676322797949</v>
      </c>
      <c r="C116" s="23">
        <v>3.8733204627552809</v>
      </c>
      <c r="D116" s="23">
        <v>3.6568440475175379</v>
      </c>
      <c r="E116" s="23">
        <v>-3.2725129354368221</v>
      </c>
      <c r="F116" s="23">
        <v>6.92935698295436</v>
      </c>
      <c r="G116" s="23">
        <v>2.5216970338975639</v>
      </c>
      <c r="H116" s="23">
        <v>-0.16672473216985395</v>
      </c>
      <c r="I116" s="23"/>
      <c r="J116" s="23">
        <v>-0.16672473216985395</v>
      </c>
      <c r="K116" s="23">
        <v>0.31766514716379779</v>
      </c>
      <c r="L116" s="23">
        <v>5.2025005159370812</v>
      </c>
      <c r="M116" s="23">
        <v>0.67396240609263447</v>
      </c>
      <c r="N116" s="23">
        <v>4.5285381098444466</v>
      </c>
      <c r="O116" s="23">
        <v>-5.0496184583754244</v>
      </c>
      <c r="P116" s="23">
        <v>0.21442774198679712</v>
      </c>
      <c r="Q116" s="23">
        <v>1.2356603414859508</v>
      </c>
      <c r="R116" s="23">
        <v>6.2852787998613753</v>
      </c>
      <c r="S116" s="23">
        <v>2.3617848109103958</v>
      </c>
      <c r="T116" s="23">
        <v>0.21325883178984162</v>
      </c>
      <c r="U116" s="23">
        <v>-1.126124469424445</v>
      </c>
      <c r="V116" s="23">
        <v>6.0720199680715332</v>
      </c>
      <c r="W116" s="33"/>
      <c r="Y116" s="23"/>
      <c r="Z116" s="23"/>
    </row>
    <row r="117" spans="1:26" x14ac:dyDescent="0.35">
      <c r="A117" s="7" t="s">
        <v>175</v>
      </c>
      <c r="B117" s="23">
        <v>8.1008273027640243</v>
      </c>
      <c r="C117" s="23">
        <v>10.003815028693985</v>
      </c>
      <c r="D117" s="23">
        <v>9.0523211657290048</v>
      </c>
      <c r="E117" s="23">
        <v>4.0776042239507149</v>
      </c>
      <c r="F117" s="23">
        <v>4.9747169417782899</v>
      </c>
      <c r="G117" s="23">
        <v>2.4315237537514411</v>
      </c>
      <c r="H117" s="23">
        <v>-0.23184919625194311</v>
      </c>
      <c r="I117" s="23"/>
      <c r="J117" s="23">
        <v>-0.23184919625194311</v>
      </c>
      <c r="K117" s="23">
        <v>0.32183945143549364</v>
      </c>
      <c r="L117" s="23">
        <v>5.6617215554403604</v>
      </c>
      <c r="M117" s="23">
        <v>7.3585023174294912</v>
      </c>
      <c r="N117" s="23">
        <v>-1.6967807619891309</v>
      </c>
      <c r="O117" s="23">
        <v>2.7779726731261851</v>
      </c>
      <c r="P117" s="23">
        <v>0.2168388825105243</v>
      </c>
      <c r="Q117" s="23">
        <v>7.8373217384810898</v>
      </c>
      <c r="R117" s="23">
        <v>5.0593490653549047</v>
      </c>
      <c r="S117" s="23">
        <v>12.054063835685442</v>
      </c>
      <c r="T117" s="23">
        <v>6.0584118384205867</v>
      </c>
      <c r="U117" s="23">
        <v>-4.2167420972043521</v>
      </c>
      <c r="V117" s="23">
        <v>-0.99906277306568203</v>
      </c>
      <c r="W117" s="33"/>
      <c r="Y117" s="23"/>
      <c r="Z117" s="23"/>
    </row>
    <row r="118" spans="1:26" x14ac:dyDescent="0.35">
      <c r="A118" s="7" t="s">
        <v>176</v>
      </c>
      <c r="B118" s="23">
        <v>6.7383883986941839</v>
      </c>
      <c r="C118" s="23">
        <v>5.0894348954784618</v>
      </c>
      <c r="D118" s="23">
        <v>5.9139116470863229</v>
      </c>
      <c r="E118" s="23">
        <v>5.7073365649401353</v>
      </c>
      <c r="F118" s="23">
        <v>0.20657508214618758</v>
      </c>
      <c r="G118" s="23">
        <v>2.4585072689856515</v>
      </c>
      <c r="H118" s="23">
        <v>-0.297086933075974</v>
      </c>
      <c r="I118" s="23"/>
      <c r="J118" s="23">
        <v>-0.297086933075974</v>
      </c>
      <c r="K118" s="23">
        <v>0.32377541003896726</v>
      </c>
      <c r="L118" s="23">
        <v>1.459363609092541</v>
      </c>
      <c r="M118" s="23">
        <v>5.6943508661122859</v>
      </c>
      <c r="N118" s="23">
        <v>-4.2349872570197444</v>
      </c>
      <c r="O118" s="23">
        <v>0.29996527535665773</v>
      </c>
      <c r="P118" s="23">
        <v>0.21802282495924113</v>
      </c>
      <c r="Q118" s="23">
        <v>1.6939296077262636</v>
      </c>
      <c r="R118" s="23">
        <v>1.3939643323696058</v>
      </c>
      <c r="S118" s="23">
        <v>9.1160993377608932</v>
      </c>
      <c r="T118" s="23">
        <v>4.7403341864695445</v>
      </c>
      <c r="U118" s="23">
        <v>-7.4221697300346294</v>
      </c>
      <c r="V118" s="23">
        <v>-3.3463698540999385</v>
      </c>
      <c r="W118" s="33"/>
      <c r="Y118" s="23"/>
      <c r="Z118" s="23"/>
    </row>
    <row r="119" spans="1:26" x14ac:dyDescent="0.35">
      <c r="A119" s="7" t="s">
        <v>177</v>
      </c>
      <c r="B119" s="23">
        <v>11.456144964529891</v>
      </c>
      <c r="C119" s="23">
        <v>10.548403358981595</v>
      </c>
      <c r="D119" s="23">
        <v>11.002274161755743</v>
      </c>
      <c r="E119" s="23">
        <v>5.7534961002129847</v>
      </c>
      <c r="F119" s="23">
        <v>5.2487780615427582</v>
      </c>
      <c r="G119" s="23">
        <v>2.8484748456717561</v>
      </c>
      <c r="H119" s="23">
        <v>-0.36247003934626321</v>
      </c>
      <c r="I119" s="23"/>
      <c r="J119" s="23">
        <v>-0.36247003934626321</v>
      </c>
      <c r="K119" s="23">
        <v>0.32347302297411695</v>
      </c>
      <c r="L119" s="23">
        <v>6.4336948285346516</v>
      </c>
      <c r="M119" s="23">
        <v>6.0913210735522556</v>
      </c>
      <c r="N119" s="23">
        <v>0.34237375498239597</v>
      </c>
      <c r="O119" s="23">
        <v>-1.9057257771283274</v>
      </c>
      <c r="P119" s="23">
        <v>0.22029543994861919</v>
      </c>
      <c r="Q119" s="23">
        <v>4.9477917499002331</v>
      </c>
      <c r="R119" s="23">
        <v>6.8535175270285604</v>
      </c>
      <c r="S119" s="23">
        <v>11.406855751759769</v>
      </c>
      <c r="T119" s="23">
        <v>4.5894854931361291</v>
      </c>
      <c r="U119" s="23">
        <v>-6.4590640018595362</v>
      </c>
      <c r="V119" s="23">
        <v>2.2640320338924314</v>
      </c>
      <c r="W119" s="33"/>
      <c r="Y119" s="23"/>
      <c r="Z119" s="23"/>
    </row>
    <row r="120" spans="1:26" x14ac:dyDescent="0.35">
      <c r="A120" s="7" t="s">
        <v>178</v>
      </c>
      <c r="B120" s="23">
        <v>3.614515822028963</v>
      </c>
      <c r="C120" s="23">
        <v>2.9728876337618004</v>
      </c>
      <c r="D120" s="23">
        <v>3.2937017278953817</v>
      </c>
      <c r="E120" s="23">
        <v>0.88976307290451473</v>
      </c>
      <c r="F120" s="23">
        <v>2.403938654990867</v>
      </c>
      <c r="G120" s="23">
        <v>3.1346441217612764</v>
      </c>
      <c r="H120" s="23">
        <v>-0.26130543526541317</v>
      </c>
      <c r="I120" s="23"/>
      <c r="J120" s="23">
        <v>-0.26130543526541317</v>
      </c>
      <c r="K120" s="23">
        <v>0.32355039100830474</v>
      </c>
      <c r="L120" s="23">
        <v>1.8543664733788219</v>
      </c>
      <c r="M120" s="23">
        <v>-1.4698236613689435</v>
      </c>
      <c r="N120" s="23">
        <v>3.3241901347477656</v>
      </c>
      <c r="O120" s="23">
        <v>-0.70088022878041967</v>
      </c>
      <c r="P120" s="23">
        <v>0.22121042308769967</v>
      </c>
      <c r="Q120" s="23">
        <v>1.3085282565407224</v>
      </c>
      <c r="R120" s="23">
        <v>2.009408485321142</v>
      </c>
      <c r="S120" s="23">
        <v>-3.9402204454994783</v>
      </c>
      <c r="T120" s="23">
        <v>-0.76812254207732356</v>
      </c>
      <c r="U120" s="23">
        <v>5.2487487020402011</v>
      </c>
      <c r="V120" s="23">
        <v>2.7775310273984655</v>
      </c>
      <c r="W120" s="33"/>
      <c r="Y120" s="23"/>
      <c r="Z120" s="23"/>
    </row>
    <row r="121" spans="1:26" x14ac:dyDescent="0.35">
      <c r="A121" s="7" t="s">
        <v>179</v>
      </c>
      <c r="B121" s="23">
        <v>2.1794819874859428</v>
      </c>
      <c r="C121" s="23">
        <v>3.320463469930246</v>
      </c>
      <c r="D121" s="23">
        <v>2.7499727287080944</v>
      </c>
      <c r="E121" s="23">
        <v>1.859231195698996</v>
      </c>
      <c r="F121" s="23">
        <v>0.89074153300909842</v>
      </c>
      <c r="G121" s="23">
        <v>3.2039879583674828</v>
      </c>
      <c r="H121" s="23">
        <v>-0.15994228880806816</v>
      </c>
      <c r="I121" s="23"/>
      <c r="J121" s="23">
        <v>-0.15994228880806816</v>
      </c>
      <c r="K121" s="23">
        <v>0.32400751414136242</v>
      </c>
      <c r="L121" s="23">
        <v>0.56315002261738201</v>
      </c>
      <c r="M121" s="23">
        <v>1.0781280768911745</v>
      </c>
      <c r="N121" s="23">
        <v>-0.51497805427379251</v>
      </c>
      <c r="O121" s="23">
        <v>0.41813309664752119</v>
      </c>
      <c r="P121" s="23">
        <v>0.22389496116037674</v>
      </c>
      <c r="Q121" s="23">
        <v>0.88766522583113838</v>
      </c>
      <c r="R121" s="23">
        <v>0.4695321291836172</v>
      </c>
      <c r="S121" s="23">
        <v>2.3026078260426797</v>
      </c>
      <c r="T121" s="23">
        <v>0.72488356466916803</v>
      </c>
      <c r="U121" s="23">
        <v>-1.4149426002115413</v>
      </c>
      <c r="V121" s="23">
        <v>-0.25535143548555084</v>
      </c>
      <c r="W121" s="33"/>
      <c r="Y121" s="23"/>
      <c r="Z121" s="23"/>
    </row>
    <row r="122" spans="1:26" x14ac:dyDescent="0.35">
      <c r="A122" s="7" t="s">
        <v>180</v>
      </c>
      <c r="B122" s="23">
        <v>3.5083629967703089</v>
      </c>
      <c r="C122" s="23">
        <v>1.294677927017851</v>
      </c>
      <c r="D122" s="23">
        <v>2.40152046189408</v>
      </c>
      <c r="E122" s="23">
        <v>0.87228603349664979</v>
      </c>
      <c r="F122" s="23">
        <v>1.5292344283974302</v>
      </c>
      <c r="G122" s="23">
        <v>3.0887204971370803</v>
      </c>
      <c r="H122" s="23">
        <v>-5.8457467392614149E-2</v>
      </c>
      <c r="I122" s="23"/>
      <c r="J122" s="23">
        <v>-5.8457467392614149E-2</v>
      </c>
      <c r="K122" s="23">
        <v>0.32484439237336826</v>
      </c>
      <c r="L122" s="23">
        <v>0.84870600873853652</v>
      </c>
      <c r="M122" s="23">
        <v>-3.2758998679310563</v>
      </c>
      <c r="N122" s="23">
        <v>4.1246058766695928</v>
      </c>
      <c r="O122" s="23">
        <v>0.25002449644771385</v>
      </c>
      <c r="P122" s="23">
        <v>0.22626222043658761</v>
      </c>
      <c r="Q122" s="23">
        <v>1.0421594074564511</v>
      </c>
      <c r="R122" s="23">
        <v>0.79213491100873712</v>
      </c>
      <c r="S122" s="23">
        <v>-5.5514083071837375</v>
      </c>
      <c r="T122" s="23">
        <v>-2.6104785770409817</v>
      </c>
      <c r="U122" s="23">
        <v>6.593567714640189</v>
      </c>
      <c r="V122" s="23">
        <v>3.402613488049719</v>
      </c>
      <c r="W122" s="33"/>
      <c r="Y122" s="23"/>
      <c r="Z122" s="23"/>
    </row>
    <row r="123" spans="1:26" x14ac:dyDescent="0.35">
      <c r="A123" s="7" t="s">
        <v>181</v>
      </c>
      <c r="B123" s="23">
        <v>6.2621052750261086</v>
      </c>
      <c r="C123" s="23">
        <v>4.9141053550522784</v>
      </c>
      <c r="D123" s="23">
        <v>5.5881053150391935</v>
      </c>
      <c r="E123" s="23">
        <v>3.9836846547572691</v>
      </c>
      <c r="F123" s="23">
        <v>1.6044206602819244</v>
      </c>
      <c r="G123" s="23">
        <v>3.3070159869378153</v>
      </c>
      <c r="H123" s="23">
        <v>4.3071853464482501E-2</v>
      </c>
      <c r="I123" s="23"/>
      <c r="J123" s="23">
        <v>4.3071853464482501E-2</v>
      </c>
      <c r="K123" s="23">
        <v>0.3260610257043004</v>
      </c>
      <c r="L123" s="23">
        <v>1.79602813942823</v>
      </c>
      <c r="M123" s="23">
        <v>-0.21748147080174743</v>
      </c>
      <c r="N123" s="23">
        <v>2.0135096102299777</v>
      </c>
      <c r="O123" s="23">
        <v>1.4846210637629706</v>
      </c>
      <c r="P123" s="23">
        <v>0.23203272089852625</v>
      </c>
      <c r="Q123" s="23">
        <v>2.936168538263014</v>
      </c>
      <c r="R123" s="23">
        <v>1.4515474745000434</v>
      </c>
      <c r="S123" s="23">
        <v>3.0881414365990718</v>
      </c>
      <c r="T123" s="23">
        <v>-1.216238446966303</v>
      </c>
      <c r="U123" s="23">
        <v>-0.15197289833605776</v>
      </c>
      <c r="V123" s="23">
        <v>2.6677859214663462</v>
      </c>
      <c r="W123" s="33"/>
      <c r="Y123" s="23"/>
      <c r="Z123" s="23"/>
    </row>
    <row r="124" spans="1:26" x14ac:dyDescent="0.35">
      <c r="A124" s="7" t="s">
        <v>182</v>
      </c>
      <c r="B124" s="23">
        <v>9.6211658003269918</v>
      </c>
      <c r="C124" s="23">
        <v>12.64764874979285</v>
      </c>
      <c r="D124" s="23">
        <v>11.134407275059921</v>
      </c>
      <c r="E124" s="23">
        <v>8.8828725477629433</v>
      </c>
      <c r="F124" s="23">
        <v>2.2515347272969777</v>
      </c>
      <c r="G124" s="23">
        <v>3.4912552091402107</v>
      </c>
      <c r="H124" s="23">
        <v>0.10864871118876351</v>
      </c>
      <c r="I124" s="23"/>
      <c r="J124" s="23">
        <v>0.10864871118876351</v>
      </c>
      <c r="K124" s="23">
        <v>0.32695174256026316</v>
      </c>
      <c r="L124" s="23">
        <v>3.9412075856391384</v>
      </c>
      <c r="M124" s="23">
        <v>6.0016186894292769</v>
      </c>
      <c r="N124" s="23">
        <v>-2.0604111037901385</v>
      </c>
      <c r="O124" s="23">
        <v>2.9973045501801963</v>
      </c>
      <c r="P124" s="23">
        <v>0.2310579991240693</v>
      </c>
      <c r="Q124" s="23">
        <v>6.24596094368923</v>
      </c>
      <c r="R124" s="23">
        <v>3.2486563935090338</v>
      </c>
      <c r="S124" s="23">
        <v>13.224985347766102</v>
      </c>
      <c r="T124" s="23">
        <v>3.8310822313952744</v>
      </c>
      <c r="U124" s="23">
        <v>-6.9790244040768723</v>
      </c>
      <c r="V124" s="23">
        <v>-0.58242583788624058</v>
      </c>
      <c r="W124" s="33"/>
      <c r="Y124" s="23"/>
      <c r="Z124" s="23"/>
    </row>
    <row r="125" spans="1:26" x14ac:dyDescent="0.35">
      <c r="A125" s="7" t="s">
        <v>183</v>
      </c>
      <c r="B125" s="23">
        <v>8.1674572024491354</v>
      </c>
      <c r="C125" s="23">
        <v>8.9934442179954388</v>
      </c>
      <c r="D125" s="23">
        <v>8.5804507102222871</v>
      </c>
      <c r="E125" s="23">
        <v>3.1146944163399581</v>
      </c>
      <c r="F125" s="23">
        <v>5.465756293882329</v>
      </c>
      <c r="G125" s="23">
        <v>3.707764976305445</v>
      </c>
      <c r="H125" s="23">
        <v>0.1741721505307936</v>
      </c>
      <c r="I125" s="23"/>
      <c r="J125" s="23">
        <v>0.1741721505307936</v>
      </c>
      <c r="K125" s="23">
        <v>0.32751654294114019</v>
      </c>
      <c r="L125" s="23">
        <v>5.1543879844499427</v>
      </c>
      <c r="M125" s="23">
        <v>-1.9141382484701386</v>
      </c>
      <c r="N125" s="23">
        <v>7.0685262329200818</v>
      </c>
      <c r="O125" s="23">
        <v>0.12496726092426513</v>
      </c>
      <c r="P125" s="23">
        <v>0.23091383178703534</v>
      </c>
      <c r="Q125" s="23">
        <v>5.2504985763062555</v>
      </c>
      <c r="R125" s="23">
        <v>5.1255313153819904</v>
      </c>
      <c r="S125" s="23">
        <v>-3.0155705435958473</v>
      </c>
      <c r="T125" s="23">
        <v>-1.5834393460149863</v>
      </c>
      <c r="U125" s="23">
        <v>8.2660691199021024</v>
      </c>
      <c r="V125" s="23">
        <v>6.7089706613969771</v>
      </c>
      <c r="W125" s="33"/>
      <c r="Y125" s="23"/>
      <c r="Z125" s="23"/>
    </row>
    <row r="126" spans="1:26" x14ac:dyDescent="0.35">
      <c r="A126" s="7" t="s">
        <v>184</v>
      </c>
      <c r="B126" s="23">
        <v>-0.44085047586328585</v>
      </c>
      <c r="C126" s="23">
        <v>2.4728645886039402</v>
      </c>
      <c r="D126" s="23">
        <v>1.0160070563703272</v>
      </c>
      <c r="E126" s="23">
        <v>4.0451403997007418</v>
      </c>
      <c r="F126" s="23">
        <v>-3.0291333433304146</v>
      </c>
      <c r="G126" s="23">
        <v>3.487111729580135</v>
      </c>
      <c r="H126" s="23">
        <v>0.23961002728718483</v>
      </c>
      <c r="I126" s="23"/>
      <c r="J126" s="23">
        <v>0.23961002728718483</v>
      </c>
      <c r="K126" s="23">
        <v>0.32775542684702819</v>
      </c>
      <c r="L126" s="23">
        <v>-3.0073129588790013</v>
      </c>
      <c r="M126" s="23">
        <v>2.0974940858104505</v>
      </c>
      <c r="N126" s="23">
        <v>-5.1048070446894513</v>
      </c>
      <c r="O126" s="23">
        <v>-9.7763898727030174E-2</v>
      </c>
      <c r="P126" s="23">
        <v>0.23675289919714543</v>
      </c>
      <c r="Q126" s="23">
        <v>-3.0819309711455909</v>
      </c>
      <c r="R126" s="23">
        <v>-2.9841670724185607</v>
      </c>
      <c r="S126" s="23">
        <v>2.6183462061253446</v>
      </c>
      <c r="T126" s="23">
        <v>1.9359300924355407</v>
      </c>
      <c r="U126" s="23">
        <v>-5.7002771772709355</v>
      </c>
      <c r="V126" s="23">
        <v>-4.9200971648541012</v>
      </c>
      <c r="W126" s="33"/>
      <c r="Y126" s="23"/>
      <c r="Z126" s="23"/>
    </row>
    <row r="127" spans="1:26" x14ac:dyDescent="0.35">
      <c r="A127" s="7" t="s">
        <v>185</v>
      </c>
      <c r="B127" s="23">
        <v>0.60476391137509466</v>
      </c>
      <c r="C127" s="23">
        <v>2.0134428913122449</v>
      </c>
      <c r="D127" s="23">
        <v>1.3091034013436698</v>
      </c>
      <c r="E127" s="23">
        <v>2.069310141505909</v>
      </c>
      <c r="F127" s="23">
        <v>-0.76020674016223921</v>
      </c>
      <c r="G127" s="23">
        <v>3.6792722527587758</v>
      </c>
      <c r="H127" s="23">
        <v>0.30493033640226486</v>
      </c>
      <c r="I127" s="23"/>
      <c r="J127" s="23">
        <v>0.30493033640226486</v>
      </c>
      <c r="K127" s="23">
        <v>0.32766839427791838</v>
      </c>
      <c r="L127" s="23">
        <v>-1.4927547427114627</v>
      </c>
      <c r="M127" s="23">
        <v>-5.008715676674897</v>
      </c>
      <c r="N127" s="23">
        <v>3.5159609339634343</v>
      </c>
      <c r="O127" s="23">
        <v>3.7109527583394719</v>
      </c>
      <c r="P127" s="23">
        <v>0.23366775548296781</v>
      </c>
      <c r="Q127" s="23">
        <v>1.3510680138834967</v>
      </c>
      <c r="R127" s="23">
        <v>-2.3598847444559752</v>
      </c>
      <c r="S127" s="23">
        <v>-11.930651029495726</v>
      </c>
      <c r="T127" s="23">
        <v>-2.8980996755027064</v>
      </c>
      <c r="U127" s="23">
        <v>13.281719043379223</v>
      </c>
      <c r="V127" s="23">
        <v>0.53821493104673124</v>
      </c>
      <c r="W127" s="33"/>
      <c r="Y127" s="23"/>
      <c r="Z127" s="23"/>
    </row>
    <row r="128" spans="1:26" x14ac:dyDescent="0.35">
      <c r="A128" s="7" t="s">
        <v>186</v>
      </c>
      <c r="B128" s="23">
        <v>18.943539849385438</v>
      </c>
      <c r="C128" s="23">
        <v>14.370210740274736</v>
      </c>
      <c r="D128" s="23">
        <v>16.656875294830087</v>
      </c>
      <c r="E128" s="23">
        <v>11.191101750367238</v>
      </c>
      <c r="F128" s="23">
        <v>5.4657735444628486</v>
      </c>
      <c r="G128" s="23">
        <v>3.7658568100124512</v>
      </c>
      <c r="H128" s="23">
        <v>7.2721897635474875E-2</v>
      </c>
      <c r="I128" s="23"/>
      <c r="J128" s="23">
        <v>7.2721897635474875E-2</v>
      </c>
      <c r="K128" s="23">
        <v>0.32669921750813458</v>
      </c>
      <c r="L128" s="23">
        <v>7.8426315457007343</v>
      </c>
      <c r="M128" s="23">
        <v>8.1326772661539586</v>
      </c>
      <c r="N128" s="23">
        <v>-0.2900457204532243</v>
      </c>
      <c r="O128" s="23">
        <v>2.0218056985632211</v>
      </c>
      <c r="P128" s="23">
        <v>0.23822032506977506</v>
      </c>
      <c r="Q128" s="23">
        <v>9.3828020335243014</v>
      </c>
      <c r="R128" s="23">
        <v>7.3609963349610803</v>
      </c>
      <c r="S128" s="23">
        <v>13.01459448349577</v>
      </c>
      <c r="T128" s="23">
        <v>6.6060259984033198</v>
      </c>
      <c r="U128" s="23">
        <v>-3.6317924499714689</v>
      </c>
      <c r="V128" s="23">
        <v>0.75497033655776047</v>
      </c>
      <c r="W128" s="33"/>
      <c r="Y128" s="23"/>
      <c r="Z128" s="23"/>
    </row>
    <row r="129" spans="1:26" x14ac:dyDescent="0.35">
      <c r="A129" s="7" t="s">
        <v>187</v>
      </c>
      <c r="B129" s="23">
        <v>4.1206418977607129</v>
      </c>
      <c r="C129" s="23">
        <v>2.4662573434158119</v>
      </c>
      <c r="D129" s="23">
        <v>3.2934496205882624</v>
      </c>
      <c r="E129" s="23">
        <v>3.2358413462585389</v>
      </c>
      <c r="F129" s="23">
        <v>5.7608274329723486E-2</v>
      </c>
      <c r="G129" s="23">
        <v>4.4475678820589986</v>
      </c>
      <c r="H129" s="23">
        <v>-0.15935989131889983</v>
      </c>
      <c r="I129" s="23"/>
      <c r="J129" s="23">
        <v>-0.15935989131889983</v>
      </c>
      <c r="K129" s="23">
        <v>0.32484789653797397</v>
      </c>
      <c r="L129" s="23">
        <v>-0.22842637617286674</v>
      </c>
      <c r="M129" s="23">
        <v>-0.27798133322508001</v>
      </c>
      <c r="N129" s="23">
        <v>4.9554957052213272E-2</v>
      </c>
      <c r="O129" s="23">
        <v>0.91013518395080339</v>
      </c>
      <c r="P129" s="23">
        <v>0.23646450098682456</v>
      </c>
      <c r="Q129" s="23">
        <v>0.46649414567445813</v>
      </c>
      <c r="R129" s="23">
        <v>-0.44364103827634527</v>
      </c>
      <c r="S129" s="23">
        <v>-1.0568261917003072</v>
      </c>
      <c r="T129" s="23">
        <v>-3.67755725976745E-2</v>
      </c>
      <c r="U129" s="23">
        <v>1.5233203373747655</v>
      </c>
      <c r="V129" s="23">
        <v>-0.40686546567867077</v>
      </c>
      <c r="W129" s="33"/>
      <c r="Y129" s="23"/>
      <c r="Z129" s="23"/>
    </row>
    <row r="130" spans="1:26" x14ac:dyDescent="0.35">
      <c r="A130" s="7" t="s">
        <v>188</v>
      </c>
      <c r="B130" s="23">
        <v>5.7785608530755539</v>
      </c>
      <c r="C130" s="23">
        <v>3.5061439295175134</v>
      </c>
      <c r="D130" s="23">
        <v>4.6423523912965337</v>
      </c>
      <c r="E130" s="23">
        <v>4.3169885025626797</v>
      </c>
      <c r="F130" s="23">
        <v>0.32536388873385391</v>
      </c>
      <c r="G130" s="23">
        <v>4.7699558415648546</v>
      </c>
      <c r="H130" s="23">
        <v>-0.39171928562531377</v>
      </c>
      <c r="I130" s="23"/>
      <c r="J130" s="23">
        <v>-0.39171928562531377</v>
      </c>
      <c r="K130" s="23">
        <v>0.32211443136709672</v>
      </c>
      <c r="L130" s="23">
        <v>0.44499742258389186</v>
      </c>
      <c r="M130" s="23">
        <v>1.0181723124567852</v>
      </c>
      <c r="N130" s="23">
        <v>-0.57317488987289333</v>
      </c>
      <c r="O130" s="23">
        <v>2.7703637975468247</v>
      </c>
      <c r="P130" s="23">
        <v>0.2359209307114177</v>
      </c>
      <c r="Q130" s="23">
        <v>2.561774414604252</v>
      </c>
      <c r="R130" s="23">
        <v>-0.20858938294257257</v>
      </c>
      <c r="S130" s="23">
        <v>2.6791037359493246</v>
      </c>
      <c r="T130" s="23">
        <v>0.50533469783263185</v>
      </c>
      <c r="U130" s="23">
        <v>-0.11732932134507257</v>
      </c>
      <c r="V130" s="23">
        <v>-0.71392408077520442</v>
      </c>
      <c r="W130" s="33"/>
      <c r="Y130" s="23"/>
      <c r="Z130" s="23"/>
    </row>
    <row r="131" spans="1:26" x14ac:dyDescent="0.35">
      <c r="A131" s="7" t="s">
        <v>189</v>
      </c>
      <c r="B131" s="23">
        <v>0.52380336290802632</v>
      </c>
      <c r="C131" s="23">
        <v>4.2868960971972569</v>
      </c>
      <c r="D131" s="23">
        <v>2.4053497300526416</v>
      </c>
      <c r="E131" s="23">
        <v>2.7876462766549537</v>
      </c>
      <c r="F131" s="23">
        <v>-0.38229654660231205</v>
      </c>
      <c r="G131" s="23">
        <v>5.0378410779231313</v>
      </c>
      <c r="H131" s="23">
        <v>-0.62476215377742506</v>
      </c>
      <c r="I131" s="23"/>
      <c r="J131" s="23">
        <v>-0.62476215377742506</v>
      </c>
      <c r="K131" s="23">
        <v>0.3184988219957573</v>
      </c>
      <c r="L131" s="23">
        <v>-0.67320479629542063</v>
      </c>
      <c r="M131" s="23">
        <v>-0.63220183008137676</v>
      </c>
      <c r="N131" s="23">
        <v>-4.1002966214043868E-2</v>
      </c>
      <c r="O131" s="23">
        <v>1.1405558744765676</v>
      </c>
      <c r="P131" s="23">
        <v>0.23824182478805009</v>
      </c>
      <c r="Q131" s="23">
        <v>0.1956229653731193</v>
      </c>
      <c r="R131" s="23">
        <v>-0.94493290910344829</v>
      </c>
      <c r="S131" s="23">
        <v>-0.8894934968608541</v>
      </c>
      <c r="T131" s="23">
        <v>-0.55173320080904076</v>
      </c>
      <c r="U131" s="23">
        <v>1.0851164622339735</v>
      </c>
      <c r="V131" s="23">
        <v>-0.39319970829440754</v>
      </c>
      <c r="W131" s="33"/>
      <c r="Y131" s="23"/>
      <c r="Z131" s="23"/>
    </row>
    <row r="132" spans="1:26" x14ac:dyDescent="0.35">
      <c r="A132" s="7" t="s">
        <v>190</v>
      </c>
      <c r="B132" s="23">
        <v>0.46608411432380592</v>
      </c>
      <c r="C132" s="23">
        <v>-2.8702609433789661</v>
      </c>
      <c r="D132" s="23">
        <v>-1.2020884145275801</v>
      </c>
      <c r="E132" s="23">
        <v>1.198239230746978</v>
      </c>
      <c r="F132" s="23">
        <v>-2.4003276452745581</v>
      </c>
      <c r="G132" s="23">
        <v>5.2651553410755829</v>
      </c>
      <c r="H132" s="23">
        <v>-0.3582815814226592</v>
      </c>
      <c r="I132" s="23">
        <v>1.1702059669488563</v>
      </c>
      <c r="J132" s="23">
        <v>1.1702059669488563</v>
      </c>
      <c r="K132" s="23">
        <v>0.31491545835523804</v>
      </c>
      <c r="L132" s="23">
        <v>-4.4827524147481155</v>
      </c>
      <c r="M132" s="23">
        <v>-9.1818241510519609</v>
      </c>
      <c r="N132" s="23">
        <v>4.6990717363038454</v>
      </c>
      <c r="O132" s="23">
        <v>4.5210386679673977</v>
      </c>
      <c r="P132" s="23">
        <v>0.23235842575326332</v>
      </c>
      <c r="Q132" s="23">
        <v>-1.0122151744392527</v>
      </c>
      <c r="R132" s="23">
        <v>-5.5332538424066504</v>
      </c>
      <c r="S132" s="23">
        <v>-25.173789252670343</v>
      </c>
      <c r="T132" s="23">
        <v>-4.341195450920079</v>
      </c>
      <c r="U132" s="23">
        <v>24.161574078231091</v>
      </c>
      <c r="V132" s="23">
        <v>-1.1920583914865714</v>
      </c>
      <c r="W132" s="33"/>
      <c r="Y132" s="23"/>
      <c r="Z132" s="23"/>
    </row>
    <row r="133" spans="1:26" x14ac:dyDescent="0.35">
      <c r="A133" s="7" t="s">
        <v>191</v>
      </c>
      <c r="B133" s="23">
        <v>3.2851866889961556</v>
      </c>
      <c r="C133" s="23">
        <v>0.18292559366290817</v>
      </c>
      <c r="D133" s="23">
        <v>1.7340561413295319</v>
      </c>
      <c r="E133" s="23">
        <v>3.3108532655568013</v>
      </c>
      <c r="F133" s="23">
        <v>-1.5767971242272694</v>
      </c>
      <c r="G133" s="23">
        <v>5.0765720308107936</v>
      </c>
      <c r="H133" s="23">
        <v>-9.1083934884750306E-2</v>
      </c>
      <c r="I133" s="23">
        <v>-0.91048390122594469</v>
      </c>
      <c r="J133" s="23">
        <v>-0.91048390122594469</v>
      </c>
      <c r="K133" s="23">
        <v>0.31136434044517924</v>
      </c>
      <c r="L133" s="23">
        <v>-1.4995873011474803</v>
      </c>
      <c r="M133" s="23">
        <v>3.8127521992268973</v>
      </c>
      <c r="N133" s="23">
        <v>-5.3123395003743781</v>
      </c>
      <c r="O133" s="23">
        <v>2.9182464836984394</v>
      </c>
      <c r="P133" s="23">
        <v>0.23455672068636799</v>
      </c>
      <c r="Q133" s="23">
        <v>0.73416485718012847</v>
      </c>
      <c r="R133" s="23">
        <v>-2.1840816265183109</v>
      </c>
      <c r="S133" s="23">
        <v>7.1301946308291617</v>
      </c>
      <c r="T133" s="23">
        <v>2.7961799216308618</v>
      </c>
      <c r="U133" s="23">
        <v>-6.3960297736490332</v>
      </c>
      <c r="V133" s="23">
        <v>-4.9802615481491728</v>
      </c>
      <c r="W133" s="33"/>
      <c r="Y133" s="23"/>
      <c r="Z133" s="23"/>
    </row>
    <row r="134" spans="1:26" x14ac:dyDescent="0.35">
      <c r="A134" s="7" t="s">
        <v>192</v>
      </c>
      <c r="B134" s="23">
        <v>0.57473304827038163</v>
      </c>
      <c r="C134" s="23">
        <v>1.3548354725360312</v>
      </c>
      <c r="D134" s="23">
        <v>0.96478426040320642</v>
      </c>
      <c r="E134" s="23">
        <v>1.3609913072020419</v>
      </c>
      <c r="F134" s="23">
        <v>-0.39620704679883545</v>
      </c>
      <c r="G134" s="23">
        <v>5.2498350317182805</v>
      </c>
      <c r="H134" s="23">
        <v>0.17629624834683</v>
      </c>
      <c r="I134" s="23">
        <v>-0.242983107446193</v>
      </c>
      <c r="J134" s="23">
        <v>-0.242983107446193</v>
      </c>
      <c r="K134" s="23">
        <v>0.30784546826598713</v>
      </c>
      <c r="L134" s="23">
        <v>-1.4251881052320874</v>
      </c>
      <c r="M134" s="23">
        <v>-0.93858981299311584</v>
      </c>
      <c r="N134" s="23">
        <v>-0.48659829223897155</v>
      </c>
      <c r="O134" s="23">
        <v>0.105204990038688</v>
      </c>
      <c r="P134" s="23">
        <v>0.22998551198766184</v>
      </c>
      <c r="Q134" s="23">
        <v>-1.3441787386911039</v>
      </c>
      <c r="R134" s="23">
        <v>-1.4493837287297919</v>
      </c>
      <c r="S134" s="23">
        <v>-3.0274404094555685</v>
      </c>
      <c r="T134" s="23">
        <v>-0.31469846890524678</v>
      </c>
      <c r="U134" s="23">
        <v>1.6832616707644645</v>
      </c>
      <c r="V134" s="23">
        <v>-1.1346852598245452</v>
      </c>
      <c r="W134" s="33"/>
      <c r="Y134" s="23"/>
      <c r="Z134" s="23"/>
    </row>
    <row r="135" spans="1:26" x14ac:dyDescent="0.35">
      <c r="A135" s="7" t="s">
        <v>193</v>
      </c>
      <c r="B135" s="23">
        <v>0.72430558199005901</v>
      </c>
      <c r="C135" s="23">
        <v>-0.57512152054588483</v>
      </c>
      <c r="D135" s="23">
        <v>7.4592030722087088E-2</v>
      </c>
      <c r="E135" s="23">
        <v>-1.9066870906939926</v>
      </c>
      <c r="F135" s="23">
        <v>1.9812791214160796</v>
      </c>
      <c r="G135" s="23">
        <v>5.164473981613555</v>
      </c>
      <c r="H135" s="23">
        <v>0.44332321303244271</v>
      </c>
      <c r="I135" s="23">
        <v>0.22614605106419106</v>
      </c>
      <c r="J135" s="23">
        <v>0.22614605106419106</v>
      </c>
      <c r="K135" s="23">
        <v>0.30435884181752448</v>
      </c>
      <c r="L135" s="23">
        <v>-0.32820777373729698</v>
      </c>
      <c r="M135" s="23">
        <v>-8.9136400442322525</v>
      </c>
      <c r="N135" s="23">
        <v>8.5854322704949553</v>
      </c>
      <c r="O135" s="23">
        <v>-2.2473636390209677</v>
      </c>
      <c r="P135" s="23">
        <v>0.2302210853279737</v>
      </c>
      <c r="Q135" s="23">
        <v>-2.0581809166562328</v>
      </c>
      <c r="R135" s="23">
        <v>0.18918272236473471</v>
      </c>
      <c r="S135" s="23">
        <v>-7.3123296665929409</v>
      </c>
      <c r="T135" s="23">
        <v>-9.3925508146631884</v>
      </c>
      <c r="U135" s="23">
        <v>5.2541487499367081</v>
      </c>
      <c r="V135" s="23">
        <v>9.5817335370279224</v>
      </c>
      <c r="W135" s="33"/>
      <c r="Y135" s="23"/>
      <c r="Z135" s="23"/>
    </row>
    <row r="136" spans="1:26" x14ac:dyDescent="0.35">
      <c r="A136" s="7" t="s">
        <v>194</v>
      </c>
      <c r="B136" s="23">
        <v>-11.323668875848902</v>
      </c>
      <c r="C136" s="23">
        <v>-10.568683857359495</v>
      </c>
      <c r="D136" s="23">
        <v>-10.946176366604199</v>
      </c>
      <c r="E136" s="23">
        <v>-6.8127547186747961</v>
      </c>
      <c r="F136" s="23">
        <v>-4.1334216479294028</v>
      </c>
      <c r="G136" s="23">
        <v>4.9568782543479886</v>
      </c>
      <c r="H136" s="23">
        <v>0.50118657416717838</v>
      </c>
      <c r="I136" s="23">
        <v>1.0672366002125955</v>
      </c>
      <c r="J136" s="23">
        <v>1.0672366002125955</v>
      </c>
      <c r="K136" s="23">
        <v>0.30337221486212607</v>
      </c>
      <c r="L136" s="23">
        <v>-8.4474679400938086</v>
      </c>
      <c r="M136" s="23">
        <v>-5.0069884096423589</v>
      </c>
      <c r="N136" s="23">
        <v>-3.4404795304514497</v>
      </c>
      <c r="O136" s="23">
        <v>-0.96072325780386869</v>
      </c>
      <c r="P136" s="23">
        <v>0.2180589398188589</v>
      </c>
      <c r="Q136" s="23">
        <v>-9.198696902841645</v>
      </c>
      <c r="R136" s="23">
        <v>-8.2379736450377763</v>
      </c>
      <c r="S136" s="23">
        <v>-18.145352323862788</v>
      </c>
      <c r="T136" s="23">
        <v>-1.3431090560941756</v>
      </c>
      <c r="U136" s="23">
        <v>8.9466554210211431</v>
      </c>
      <c r="V136" s="23">
        <v>-6.8948645889436007</v>
      </c>
      <c r="W136" s="33"/>
      <c r="Y136" s="23"/>
      <c r="Z136" s="23"/>
    </row>
    <row r="137" spans="1:26" x14ac:dyDescent="0.35">
      <c r="A137" s="7" t="s">
        <v>195</v>
      </c>
      <c r="B137" s="23">
        <v>-1.2297125430604794</v>
      </c>
      <c r="C137" s="23">
        <v>3.3540785075702573</v>
      </c>
      <c r="D137" s="23">
        <v>1.0621829822548889</v>
      </c>
      <c r="E137" s="23">
        <v>-1.4942694177609184</v>
      </c>
      <c r="F137" s="23">
        <v>2.5564524000158073</v>
      </c>
      <c r="G137" s="23">
        <v>3.92857954005434</v>
      </c>
      <c r="H137" s="23">
        <v>0.55883207144127311</v>
      </c>
      <c r="I137" s="23">
        <v>0.92533659076963204</v>
      </c>
      <c r="J137" s="23">
        <v>0.92533659076963204</v>
      </c>
      <c r="K137" s="23">
        <v>0.30488558739988536</v>
      </c>
      <c r="L137" s="23">
        <v>0.25988910938122078</v>
      </c>
      <c r="M137" s="23">
        <v>2.3400978547118023</v>
      </c>
      <c r="N137" s="23">
        <v>-2.0802087453305815</v>
      </c>
      <c r="O137" s="23">
        <v>1.4776176580575164</v>
      </c>
      <c r="P137" s="23">
        <v>0.22332942555685814</v>
      </c>
      <c r="Q137" s="23">
        <v>1.407511264672082</v>
      </c>
      <c r="R137" s="23">
        <v>-7.0106393385434396E-2</v>
      </c>
      <c r="S137" s="23">
        <v>6.3413068136600508</v>
      </c>
      <c r="T137" s="23">
        <v>1.1895615427425323</v>
      </c>
      <c r="U137" s="23">
        <v>-4.9337955489879688</v>
      </c>
      <c r="V137" s="23">
        <v>-1.2596679361279668</v>
      </c>
      <c r="W137" s="33"/>
      <c r="Y137" s="23"/>
      <c r="Z137" s="23"/>
    </row>
    <row r="138" spans="1:26" x14ac:dyDescent="0.35">
      <c r="A138" s="7" t="s">
        <v>196</v>
      </c>
      <c r="B138" s="23">
        <v>9.3925776055483468</v>
      </c>
      <c r="C138" s="23">
        <v>12.914931290998233</v>
      </c>
      <c r="D138" s="23">
        <v>11.15375444827329</v>
      </c>
      <c r="E138" s="23">
        <v>5.0375139992421936</v>
      </c>
      <c r="F138" s="23">
        <v>6.1162404490310962</v>
      </c>
      <c r="G138" s="23">
        <v>3.9239659547689656</v>
      </c>
      <c r="H138" s="23">
        <v>0.61623539724173781</v>
      </c>
      <c r="I138" s="23">
        <v>0.53568979501221747</v>
      </c>
      <c r="J138" s="23">
        <v>0.53568979501221747</v>
      </c>
      <c r="K138" s="23">
        <v>0.30889895943075807</v>
      </c>
      <c r="L138" s="23">
        <v>6.0899985064897644</v>
      </c>
      <c r="M138" s="23">
        <v>8.9462093848811701</v>
      </c>
      <c r="N138" s="23">
        <v>-2.8562108783914057</v>
      </c>
      <c r="O138" s="23">
        <v>4.6634917623752283</v>
      </c>
      <c r="P138" s="23">
        <v>0.22129104349320952</v>
      </c>
      <c r="Q138" s="23">
        <v>9.7215013104469925</v>
      </c>
      <c r="R138" s="23">
        <v>5.0580095480717633</v>
      </c>
      <c r="S138" s="23">
        <v>21.116340591308429</v>
      </c>
      <c r="T138" s="23">
        <v>5.487740066381587</v>
      </c>
      <c r="U138" s="23">
        <v>-11.394839280861436</v>
      </c>
      <c r="V138" s="23">
        <v>-0.42973051830982367</v>
      </c>
      <c r="W138" s="33"/>
      <c r="Y138" s="23"/>
      <c r="Z138" s="23"/>
    </row>
    <row r="139" spans="1:26" x14ac:dyDescent="0.35">
      <c r="A139" s="7" t="s">
        <v>197</v>
      </c>
      <c r="B139" s="23">
        <v>10.212604385367463</v>
      </c>
      <c r="C139" s="23">
        <v>3.6921894148241208</v>
      </c>
      <c r="D139" s="23">
        <v>6.9523969000957919</v>
      </c>
      <c r="E139" s="23">
        <v>2.1606697215410975</v>
      </c>
      <c r="F139" s="23">
        <v>4.7917271785546944</v>
      </c>
      <c r="G139" s="23">
        <v>4.2592931999987336</v>
      </c>
      <c r="H139" s="23">
        <v>0.67337259028725782</v>
      </c>
      <c r="I139" s="23">
        <v>-0.14519480087784586</v>
      </c>
      <c r="J139" s="23">
        <v>-0.14519480087784586</v>
      </c>
      <c r="K139" s="23">
        <v>0.31541233095466392</v>
      </c>
      <c r="L139" s="23">
        <v>4.2291940257086527</v>
      </c>
      <c r="M139" s="23">
        <v>-0.91923444631340123</v>
      </c>
      <c r="N139" s="23">
        <v>5.1484284720220543</v>
      </c>
      <c r="O139" s="23">
        <v>5.4221386170086632</v>
      </c>
      <c r="P139" s="23">
        <v>0.22014864423391048</v>
      </c>
      <c r="Q139" s="23">
        <v>8.4576561773345276</v>
      </c>
      <c r="R139" s="23">
        <v>3.0355175603258653</v>
      </c>
      <c r="S139" s="23">
        <v>-5.7053112205292749</v>
      </c>
      <c r="T139" s="23">
        <v>0.43185420058390067</v>
      </c>
      <c r="U139" s="23">
        <v>14.162967397863802</v>
      </c>
      <c r="V139" s="23">
        <v>2.6036633597419647</v>
      </c>
      <c r="W139" s="33"/>
      <c r="Y139" s="23"/>
      <c r="Z139" s="23"/>
    </row>
    <row r="140" spans="1:26" x14ac:dyDescent="0.35">
      <c r="A140" s="7" t="s">
        <v>198</v>
      </c>
      <c r="B140" s="23">
        <v>-4.1023144848077564</v>
      </c>
      <c r="C140" s="23">
        <v>-0.30755234728001568</v>
      </c>
      <c r="D140" s="23">
        <v>-2.204933416043886</v>
      </c>
      <c r="E140" s="23">
        <v>-0.65459403781353842</v>
      </c>
      <c r="F140" s="23">
        <v>-1.5503393782303476</v>
      </c>
      <c r="G140" s="23">
        <v>4.2636353104470741</v>
      </c>
      <c r="H140" s="23">
        <v>0.82144444576570663</v>
      </c>
      <c r="I140" s="23">
        <v>0.11793999099189989</v>
      </c>
      <c r="J140" s="23">
        <v>0.11793999099189989</v>
      </c>
      <c r="K140" s="23">
        <v>0.31975692269752942</v>
      </c>
      <c r="L140" s="23">
        <v>-3.2032051221601923</v>
      </c>
      <c r="M140" s="23">
        <v>0.71259227108196932</v>
      </c>
      <c r="N140" s="23">
        <v>-3.9157973932421615</v>
      </c>
      <c r="O140" s="23">
        <v>-0.58365738560614044</v>
      </c>
      <c r="P140" s="23">
        <v>0.2197343914487003</v>
      </c>
      <c r="Q140" s="23">
        <v>-3.6586129073256282</v>
      </c>
      <c r="R140" s="23">
        <v>-3.0749555217194877</v>
      </c>
      <c r="S140" s="23">
        <v>3.7578272893074471</v>
      </c>
      <c r="T140" s="23">
        <v>-0.14499116744792895</v>
      </c>
      <c r="U140" s="23">
        <v>-7.4164401966330757</v>
      </c>
      <c r="V140" s="23">
        <v>-2.9299643542715588</v>
      </c>
      <c r="W140" s="33"/>
      <c r="Y140" s="23"/>
      <c r="Z140" s="23"/>
    </row>
    <row r="141" spans="1:26" x14ac:dyDescent="0.35">
      <c r="A141" s="7" t="s">
        <v>199</v>
      </c>
      <c r="B141" s="23">
        <v>5.2456729544394065</v>
      </c>
      <c r="C141" s="23">
        <v>6.5172573891546293</v>
      </c>
      <c r="D141" s="23">
        <v>5.8814651717970179</v>
      </c>
      <c r="E141" s="23">
        <v>0.16247985092476824</v>
      </c>
      <c r="F141" s="23">
        <v>5.7189853208722496</v>
      </c>
      <c r="G141" s="23">
        <v>4.5937577681651707</v>
      </c>
      <c r="H141" s="23">
        <v>0.9686035744714161</v>
      </c>
      <c r="I141" s="23">
        <v>0.22855899762390663</v>
      </c>
      <c r="J141" s="23">
        <v>0.22855899762390663</v>
      </c>
      <c r="K141" s="23">
        <v>0.32193273465935568</v>
      </c>
      <c r="L141" s="23">
        <v>4.1374335284515915</v>
      </c>
      <c r="M141" s="23">
        <v>-3.9592153737175493</v>
      </c>
      <c r="N141" s="23">
        <v>8.0966489021691412</v>
      </c>
      <c r="O141" s="23">
        <v>2.5394758494958527</v>
      </c>
      <c r="P141" s="23">
        <v>0.22149389645562664</v>
      </c>
      <c r="Q141" s="23">
        <v>6.114430977087645</v>
      </c>
      <c r="R141" s="23">
        <v>3.5749551275917923</v>
      </c>
      <c r="S141" s="23">
        <v>-4.7606212237377008</v>
      </c>
      <c r="T141" s="23">
        <v>-3.7312062373021155</v>
      </c>
      <c r="U141" s="23">
        <v>10.875052200825346</v>
      </c>
      <c r="V141" s="23">
        <v>7.3061613648939083</v>
      </c>
      <c r="W141" s="33"/>
      <c r="Y141" s="23"/>
      <c r="Z141" s="23"/>
    </row>
    <row r="142" spans="1:26" x14ac:dyDescent="0.35">
      <c r="A142" s="7" t="s">
        <v>200</v>
      </c>
      <c r="B142" s="23">
        <v>-6.7411066190430802</v>
      </c>
      <c r="C142" s="23">
        <v>-6.5844068176996728</v>
      </c>
      <c r="D142" s="23">
        <v>-6.6627567183713765</v>
      </c>
      <c r="E142" s="23">
        <v>-1.3424367125267622</v>
      </c>
      <c r="F142" s="23">
        <v>-5.3203200058446143</v>
      </c>
      <c r="G142" s="23">
        <v>4.6167546654956197</v>
      </c>
      <c r="H142" s="23">
        <v>1.1146920729490972</v>
      </c>
      <c r="I142" s="23">
        <v>0.83208787328068468</v>
      </c>
      <c r="J142" s="23">
        <v>0.83208787328068468</v>
      </c>
      <c r="K142" s="23">
        <v>0.32193976684002212</v>
      </c>
      <c r="L142" s="23">
        <v>-7.8030263860065014</v>
      </c>
      <c r="M142" s="23">
        <v>-5.4869871869810076</v>
      </c>
      <c r="N142" s="23">
        <v>-2.3160391990254938</v>
      </c>
      <c r="O142" s="23">
        <v>0.68616601839986302</v>
      </c>
      <c r="P142" s="23">
        <v>0.21676811309640684</v>
      </c>
      <c r="Q142" s="23">
        <v>-7.2655992806860512</v>
      </c>
      <c r="R142" s="23">
        <v>-7.9517652990859142</v>
      </c>
      <c r="S142" s="23">
        <v>-8.801121421638026</v>
      </c>
      <c r="T142" s="23">
        <v>-4.5697637738295045</v>
      </c>
      <c r="U142" s="23">
        <v>1.5355221409519748</v>
      </c>
      <c r="V142" s="23">
        <v>-3.3820015252564097</v>
      </c>
      <c r="W142" s="33"/>
      <c r="Y142" s="23"/>
      <c r="Z142" s="23"/>
    </row>
    <row r="143" spans="1:26" x14ac:dyDescent="0.35">
      <c r="A143" s="7" t="s">
        <v>201</v>
      </c>
      <c r="B143" s="23">
        <v>-9.2548263271650555</v>
      </c>
      <c r="C143" s="23">
        <v>-4.7531860979239227</v>
      </c>
      <c r="D143" s="23">
        <v>-7.0040062125444891</v>
      </c>
      <c r="E143" s="23">
        <v>-6.5889703270606503</v>
      </c>
      <c r="F143" s="23">
        <v>-0.41503588548383874</v>
      </c>
      <c r="G143" s="23">
        <v>4.5079024013923101</v>
      </c>
      <c r="H143" s="23">
        <v>1.2595559376954668</v>
      </c>
      <c r="I143" s="23">
        <v>1.6390848229995925</v>
      </c>
      <c r="J143" s="23">
        <v>1.6390848229995925</v>
      </c>
      <c r="K143" s="23">
        <v>0.3197780192396803</v>
      </c>
      <c r="L143" s="23">
        <v>-5.0785133912783138</v>
      </c>
      <c r="M143" s="23">
        <v>-6.672145698907987</v>
      </c>
      <c r="N143" s="23">
        <v>1.5936323076296732</v>
      </c>
      <c r="O143" s="23">
        <v>2.8053327542385302</v>
      </c>
      <c r="P143" s="23">
        <v>0.22202831872446752</v>
      </c>
      <c r="Q143" s="23">
        <v>-2.8960439519260444</v>
      </c>
      <c r="R143" s="23">
        <v>-5.7013767061645746</v>
      </c>
      <c r="S143" s="23">
        <v>-15.361880232205765</v>
      </c>
      <c r="T143" s="23">
        <v>-4.1921490678908588</v>
      </c>
      <c r="U143" s="23">
        <v>12.465836280279721</v>
      </c>
      <c r="V143" s="23">
        <v>-1.5092276382737158</v>
      </c>
      <c r="W143" s="33"/>
      <c r="Y143" s="23"/>
      <c r="Z143" s="23"/>
    </row>
    <row r="144" spans="1:26" x14ac:dyDescent="0.35">
      <c r="A144" s="7" t="s">
        <v>202</v>
      </c>
      <c r="B144" s="23">
        <v>2.2743079497479002</v>
      </c>
      <c r="C144" s="23">
        <v>1.5212532240495236</v>
      </c>
      <c r="D144" s="23">
        <v>1.8977805868987119</v>
      </c>
      <c r="E144" s="23">
        <v>0.99813225320843912</v>
      </c>
      <c r="F144" s="23">
        <v>0.89964833369027275</v>
      </c>
      <c r="G144" s="23">
        <v>3.8825352221269434</v>
      </c>
      <c r="H144" s="23">
        <v>1.0220968829081301</v>
      </c>
      <c r="I144" s="23">
        <v>1.00740380712665</v>
      </c>
      <c r="J144" s="23">
        <v>1.00740380712665</v>
      </c>
      <c r="K144" s="23">
        <v>0.31892581679626886</v>
      </c>
      <c r="L144" s="23">
        <v>-0.70637896423675639</v>
      </c>
      <c r="M144" s="23">
        <v>1.4939365911826812</v>
      </c>
      <c r="N144" s="23">
        <v>-2.2003155554194374</v>
      </c>
      <c r="O144" s="23">
        <v>0.61894511815464526</v>
      </c>
      <c r="P144" s="23">
        <v>0.21705909870575393</v>
      </c>
      <c r="Q144" s="23">
        <v>-0.22178151557708481</v>
      </c>
      <c r="R144" s="23">
        <v>-0.84072663373173007</v>
      </c>
      <c r="S144" s="23">
        <v>8.3241075866270471</v>
      </c>
      <c r="T144" s="23">
        <v>-0.39963003412274728</v>
      </c>
      <c r="U144" s="23">
        <v>-8.5458891022041321</v>
      </c>
      <c r="V144" s="23">
        <v>-0.44109659960898279</v>
      </c>
      <c r="W144" s="33"/>
      <c r="Y144" s="23"/>
      <c r="Z144" s="23"/>
    </row>
    <row r="145" spans="1:29" x14ac:dyDescent="0.35">
      <c r="A145" s="7" t="s">
        <v>203</v>
      </c>
      <c r="B145" s="23">
        <v>-2.3989080921285932</v>
      </c>
      <c r="C145" s="23">
        <v>-2.5347153423926017</v>
      </c>
      <c r="D145" s="23">
        <v>-2.4668117172605974</v>
      </c>
      <c r="E145" s="23">
        <v>-2.54939654369295</v>
      </c>
      <c r="F145" s="23">
        <v>8.2584826432352543E-2</v>
      </c>
      <c r="G145" s="23">
        <v>3.0560398574105618</v>
      </c>
      <c r="H145" s="23">
        <v>0.7864450474755813</v>
      </c>
      <c r="I145" s="23">
        <v>0.99559622532581216</v>
      </c>
      <c r="J145" s="23">
        <v>0.99559622532581216</v>
      </c>
      <c r="K145" s="23">
        <v>0.31938315950976703</v>
      </c>
      <c r="L145" s="23">
        <v>-2.3853167190684013</v>
      </c>
      <c r="M145" s="23">
        <v>5.2205829366160042E-2</v>
      </c>
      <c r="N145" s="23">
        <v>-2.4375225484345613</v>
      </c>
      <c r="O145" s="23">
        <v>3.5824706903311663</v>
      </c>
      <c r="P145" s="23">
        <v>0.21588050922880472</v>
      </c>
      <c r="Q145" s="23">
        <v>0.42376837433680503</v>
      </c>
      <c r="R145" s="23">
        <v>-3.1587023159943612</v>
      </c>
      <c r="S145" s="23">
        <v>-2.9805169732246131</v>
      </c>
      <c r="T145" s="23">
        <v>0.88716242804627876</v>
      </c>
      <c r="U145" s="23">
        <v>3.4042853475614181</v>
      </c>
      <c r="V145" s="23">
        <v>-4.0458647440406397</v>
      </c>
      <c r="W145" s="33"/>
      <c r="Y145" s="23"/>
      <c r="Z145" s="23"/>
    </row>
    <row r="146" spans="1:29" x14ac:dyDescent="0.35">
      <c r="A146" s="7" t="s">
        <v>204</v>
      </c>
      <c r="B146" s="23">
        <v>0.14376595058251951</v>
      </c>
      <c r="C146" s="23">
        <v>-2.5484480923687158</v>
      </c>
      <c r="D146" s="23">
        <v>-1.2023410708930982</v>
      </c>
      <c r="E146" s="23">
        <v>-3.6606716454119947</v>
      </c>
      <c r="F146" s="23">
        <v>2.4583305745188966</v>
      </c>
      <c r="G146" s="23">
        <v>2.1101121218679544</v>
      </c>
      <c r="H146" s="23">
        <v>0.55217644800116261</v>
      </c>
      <c r="I146" s="23">
        <v>-1.0595332607721275E-3</v>
      </c>
      <c r="J146" s="23">
        <v>-1.0595332607721275E-3</v>
      </c>
      <c r="K146" s="23">
        <v>0.32115004738015496</v>
      </c>
      <c r="L146" s="23">
        <v>0.60576235834018599</v>
      </c>
      <c r="M146" s="23">
        <v>-0.59786577732409607</v>
      </c>
      <c r="N146" s="23">
        <v>1.2036281356642822</v>
      </c>
      <c r="O146" s="23">
        <v>1.8481791663322207</v>
      </c>
      <c r="P146" s="23">
        <v>0.21771812080536909</v>
      </c>
      <c r="Q146" s="23">
        <v>2.0515594296669217</v>
      </c>
      <c r="R146" s="23">
        <v>0.20338026333470122</v>
      </c>
      <c r="S146" s="23">
        <v>-0.63232216116595696</v>
      </c>
      <c r="T146" s="23">
        <v>-0.58827616603523236</v>
      </c>
      <c r="U146" s="23">
        <v>2.6838815908328786</v>
      </c>
      <c r="V146" s="23">
        <v>0.79165642936993352</v>
      </c>
      <c r="W146" s="33"/>
      <c r="Y146" s="23"/>
      <c r="Z146" s="23"/>
    </row>
    <row r="147" spans="1:29" x14ac:dyDescent="0.35">
      <c r="A147" s="7" t="s">
        <v>205</v>
      </c>
      <c r="B147" s="23">
        <v>6.0580561425346957</v>
      </c>
      <c r="C147" s="23">
        <v>5.0717707222631248</v>
      </c>
      <c r="D147" s="23">
        <v>5.5649134323989102</v>
      </c>
      <c r="E147" s="23">
        <v>2.1085863647247294</v>
      </c>
      <c r="F147" s="23">
        <v>3.4563270676741809</v>
      </c>
      <c r="G147" s="23">
        <v>1.4528511142623173</v>
      </c>
      <c r="H147" s="23">
        <v>0.31887525613250034</v>
      </c>
      <c r="I147" s="23">
        <v>1.7147852334765901</v>
      </c>
      <c r="J147" s="23">
        <v>1.7147852334765901</v>
      </c>
      <c r="K147" s="23">
        <v>0.32422648040746216</v>
      </c>
      <c r="L147" s="23">
        <v>2.5101273474389276</v>
      </c>
      <c r="M147" s="23">
        <v>3.6698192299685286</v>
      </c>
      <c r="N147" s="23">
        <v>-1.159691882529601</v>
      </c>
      <c r="O147" s="23">
        <v>1.9093776697278773</v>
      </c>
      <c r="P147" s="23">
        <v>0.21467146714671465</v>
      </c>
      <c r="Q147" s="23">
        <v>4.0096161114691462</v>
      </c>
      <c r="R147" s="23">
        <v>2.1002384417412689</v>
      </c>
      <c r="S147" s="23">
        <v>11.13779131026579</v>
      </c>
      <c r="T147" s="23">
        <v>1.6284308733485902</v>
      </c>
      <c r="U147" s="23">
        <v>-7.1281751987966437</v>
      </c>
      <c r="V147" s="23">
        <v>0.47180756839267879</v>
      </c>
      <c r="W147" s="33"/>
      <c r="Y147" s="23"/>
      <c r="Z147" s="23"/>
      <c r="AA147" s="23"/>
    </row>
    <row r="148" spans="1:29" x14ac:dyDescent="0.35">
      <c r="A148" s="7" t="s">
        <v>206</v>
      </c>
      <c r="B148" s="23">
        <v>11.214861600460502</v>
      </c>
      <c r="C148" s="23">
        <v>8.2659218493317255</v>
      </c>
      <c r="D148" s="23">
        <v>9.7403917248961136</v>
      </c>
      <c r="E148" s="23">
        <v>4.0239959814471149</v>
      </c>
      <c r="F148" s="23">
        <v>5.7163957434489987</v>
      </c>
      <c r="G148" s="23">
        <v>2.2709461475375203</v>
      </c>
      <c r="H148" s="23">
        <v>0.2512997337927203</v>
      </c>
      <c r="I148" s="23">
        <v>0.37456703558014226</v>
      </c>
      <c r="J148" s="23">
        <v>0.37456703558014226</v>
      </c>
      <c r="K148" s="23">
        <v>0.32705263593329503</v>
      </c>
      <c r="L148" s="23">
        <v>6.03767141329162</v>
      </c>
      <c r="M148" s="23">
        <v>6.9322082361684592</v>
      </c>
      <c r="N148" s="23">
        <v>-0.89453682287683911</v>
      </c>
      <c r="O148" s="23">
        <v>2.2337389189594488</v>
      </c>
      <c r="P148" s="23">
        <v>0.22004570682337579</v>
      </c>
      <c r="Q148" s="23">
        <v>7.7798856729697539</v>
      </c>
      <c r="R148" s="23">
        <v>5.5461467540103051</v>
      </c>
      <c r="S148" s="23">
        <v>12.322144402815145</v>
      </c>
      <c r="T148" s="23">
        <v>5.4115648806557486</v>
      </c>
      <c r="U148" s="23">
        <v>-4.5422587298453907</v>
      </c>
      <c r="V148" s="23">
        <v>0.13458187335455651</v>
      </c>
      <c r="W148" s="33"/>
      <c r="Y148" s="23"/>
      <c r="Z148" s="23"/>
      <c r="AA148" s="23"/>
    </row>
    <row r="149" spans="1:29" x14ac:dyDescent="0.35">
      <c r="A149" s="7" t="s">
        <v>207</v>
      </c>
      <c r="B149" s="23">
        <v>9.5043920064719956</v>
      </c>
      <c r="C149" s="23">
        <v>6.4926544419170895</v>
      </c>
      <c r="D149" s="23">
        <v>7.9985232241945425</v>
      </c>
      <c r="E149" s="23">
        <v>7.9336117346016977</v>
      </c>
      <c r="F149" s="23">
        <v>6.4911489592844873E-2</v>
      </c>
      <c r="G149" s="23">
        <v>3.0859455837924394</v>
      </c>
      <c r="H149" s="23">
        <v>0.18385136592335982</v>
      </c>
      <c r="I149" s="23">
        <v>0.29904462545644606</v>
      </c>
      <c r="J149" s="23">
        <v>0.29904462545644606</v>
      </c>
      <c r="K149" s="23">
        <v>0.32962851395764992</v>
      </c>
      <c r="L149" s="23">
        <v>1.4623694890866858</v>
      </c>
      <c r="M149" s="23">
        <v>6.1403031188796238</v>
      </c>
      <c r="N149" s="23">
        <v>-4.6779336297929381</v>
      </c>
      <c r="O149" s="23">
        <v>4.0920476397995369</v>
      </c>
      <c r="P149" s="23">
        <v>0.22275612921328608</v>
      </c>
      <c r="Q149" s="23">
        <v>4.6428884360881151</v>
      </c>
      <c r="R149" s="23">
        <v>0.55084079628857785</v>
      </c>
      <c r="S149" s="23">
        <v>12.425375747230204</v>
      </c>
      <c r="T149" s="23">
        <v>4.3390171864493645</v>
      </c>
      <c r="U149" s="23">
        <v>-7.7824873111420887</v>
      </c>
      <c r="V149" s="23">
        <v>-3.7881763901607868</v>
      </c>
      <c r="W149" s="33"/>
      <c r="Y149" s="23"/>
      <c r="Z149" s="23"/>
      <c r="AA149" s="23"/>
    </row>
    <row r="150" spans="1:29" x14ac:dyDescent="0.35">
      <c r="A150" s="7" t="s">
        <v>208</v>
      </c>
      <c r="B150" s="23">
        <v>9.8613062647762817</v>
      </c>
      <c r="C150" s="23">
        <v>11.03943967967691</v>
      </c>
      <c r="D150" s="23">
        <v>10.450372972226596</v>
      </c>
      <c r="E150" s="23">
        <v>6.3511741403708299</v>
      </c>
      <c r="F150" s="23">
        <v>4.0991988318557659</v>
      </c>
      <c r="G150" s="23">
        <v>4.2689912719338112</v>
      </c>
      <c r="H150" s="23">
        <v>0.11649590650328889</v>
      </c>
      <c r="I150" s="23">
        <v>0.25110968461916627</v>
      </c>
      <c r="J150" s="23">
        <v>0.25110968461916627</v>
      </c>
      <c r="K150" s="23">
        <v>0.33195411448055523</v>
      </c>
      <c r="L150" s="23">
        <v>4.6226352105104391</v>
      </c>
      <c r="M150" s="23">
        <v>4.1412231993394553</v>
      </c>
      <c r="N150" s="23">
        <v>0.48141201117098387</v>
      </c>
      <c r="O150" s="23">
        <v>1.3752159842804441</v>
      </c>
      <c r="P150" s="23">
        <v>0.23041600054423619</v>
      </c>
      <c r="Q150" s="23">
        <v>5.6809794278084773</v>
      </c>
      <c r="R150" s="23">
        <v>4.3057634435280336</v>
      </c>
      <c r="S150" s="23">
        <v>7.1586609081976391</v>
      </c>
      <c r="T150" s="23">
        <v>3.2377923467513741</v>
      </c>
      <c r="U150" s="23">
        <v>-1.4776814803891618</v>
      </c>
      <c r="V150" s="23">
        <v>1.0679710967766596</v>
      </c>
      <c r="W150" s="33">
        <v>1</v>
      </c>
      <c r="Y150" s="23"/>
      <c r="Z150" s="33">
        <v>1</v>
      </c>
      <c r="AA150" s="33">
        <v>1</v>
      </c>
      <c r="AB150" s="7">
        <f t="shared" ref="AB150:AC211" si="0">LN(Z150)</f>
        <v>0</v>
      </c>
      <c r="AC150" s="7">
        <f t="shared" si="0"/>
        <v>0</v>
      </c>
    </row>
    <row r="151" spans="1:29" x14ac:dyDescent="0.35">
      <c r="A151" s="7" t="s">
        <v>209</v>
      </c>
      <c r="B151" s="23">
        <v>9.7264504149277897</v>
      </c>
      <c r="C151" s="23">
        <v>13.719051737103349</v>
      </c>
      <c r="D151" s="23">
        <v>11.72275107601557</v>
      </c>
      <c r="E151" s="23">
        <v>7.7117246258545435</v>
      </c>
      <c r="F151" s="23">
        <v>4.011026450161026</v>
      </c>
      <c r="G151" s="23">
        <v>5.656355656610172</v>
      </c>
      <c r="H151" s="23">
        <v>4.9199266236499284E-2</v>
      </c>
      <c r="I151" s="23">
        <v>-0.5858138507466748</v>
      </c>
      <c r="J151" s="23">
        <v>-0.5858138507466748</v>
      </c>
      <c r="K151" s="23">
        <v>0.33402943750200731</v>
      </c>
      <c r="L151" s="23">
        <v>5.0877149705176823</v>
      </c>
      <c r="M151" s="23">
        <v>2.0344645194112299</v>
      </c>
      <c r="N151" s="23">
        <v>3.0532504511064524</v>
      </c>
      <c r="O151" s="23">
        <v>3.7665414866354556</v>
      </c>
      <c r="P151" s="23">
        <v>0.22955084299262382</v>
      </c>
      <c r="Q151" s="23">
        <v>7.9896436837292786</v>
      </c>
      <c r="R151" s="23">
        <v>4.223102197093823</v>
      </c>
      <c r="S151" s="23">
        <v>3.1072937841729624</v>
      </c>
      <c r="T151" s="23">
        <v>1.7148212828999663</v>
      </c>
      <c r="U151" s="23">
        <v>4.8823498995563162</v>
      </c>
      <c r="V151" s="23">
        <v>2.5082809141938567</v>
      </c>
      <c r="W151" s="33">
        <f>W150*(1+N151/100)</f>
        <v>1.0305325045110645</v>
      </c>
      <c r="X151" s="95">
        <f>LN(W151)</f>
        <v>3.0075663316779435E-2</v>
      </c>
      <c r="Y151" s="23"/>
      <c r="Z151" s="23">
        <f t="shared" ref="Z151:Z182" si="1">Z150*(1+U151/100)</f>
        <v>1.0488234989955632</v>
      </c>
      <c r="AA151" s="23">
        <f t="shared" ref="AA151:AA182" si="2">AA150*(1+V151/100)</f>
        <v>1.0250828091419386</v>
      </c>
      <c r="AB151" s="7">
        <f t="shared" si="0"/>
        <v>4.7669058818528197E-2</v>
      </c>
      <c r="AC151" s="7">
        <f t="shared" si="0"/>
        <v>2.4773398733852512E-2</v>
      </c>
    </row>
    <row r="152" spans="1:29" x14ac:dyDescent="0.35">
      <c r="A152" s="7" t="s">
        <v>210</v>
      </c>
      <c r="B152" s="23">
        <v>8.6028452320292104</v>
      </c>
      <c r="C152" s="23">
        <v>7.9026472373044498</v>
      </c>
      <c r="D152" s="23">
        <v>8.2527462346668301</v>
      </c>
      <c r="E152" s="23">
        <v>5.0774743265218802</v>
      </c>
      <c r="F152" s="23">
        <v>3.1752719081449499</v>
      </c>
      <c r="G152" s="23">
        <v>5.4067347114319446</v>
      </c>
      <c r="H152" s="23">
        <v>8.7408129594024331E-2</v>
      </c>
      <c r="I152" s="23">
        <v>-0.41630315012994856</v>
      </c>
      <c r="J152" s="23">
        <v>-0.41630315012994856</v>
      </c>
      <c r="K152" s="23">
        <v>0.33546496643221269</v>
      </c>
      <c r="L152" s="23">
        <v>3.3414646120196188</v>
      </c>
      <c r="M152" s="23">
        <v>2.1393990899070021E-3</v>
      </c>
      <c r="N152" s="23">
        <v>3.3393252129297117</v>
      </c>
      <c r="O152" s="23">
        <v>2.0718735712285659</v>
      </c>
      <c r="P152" s="23">
        <v>0.23169014084507042</v>
      </c>
      <c r="Q152" s="23">
        <v>4.933305503717059</v>
      </c>
      <c r="R152" s="23">
        <v>2.8614319324884931</v>
      </c>
      <c r="S152" s="23">
        <v>-2.9309364226394381</v>
      </c>
      <c r="T152" s="23">
        <v>0.8866324745701587</v>
      </c>
      <c r="U152" s="23">
        <v>7.8642419263564971</v>
      </c>
      <c r="V152" s="23">
        <v>1.9747994579183343</v>
      </c>
      <c r="W152" s="33">
        <f t="shared" ref="W152:W215" si="3">W151*(1+N152/100)</f>
        <v>1.0649453362616386</v>
      </c>
      <c r="X152" s="95">
        <f t="shared" ref="X152:X215" si="4">LN(W152)</f>
        <v>6.2923470390229094E-2</v>
      </c>
      <c r="Y152" s="23"/>
      <c r="Z152" s="23">
        <f t="shared" si="1"/>
        <v>1.1313055163370516</v>
      </c>
      <c r="AA152" s="23">
        <f t="shared" si="2"/>
        <v>1.0453261389000876</v>
      </c>
      <c r="AB152" s="7">
        <f t="shared" si="0"/>
        <v>0.12337229004292306</v>
      </c>
      <c r="AC152" s="7">
        <f t="shared" si="0"/>
        <v>4.4328931366604589E-2</v>
      </c>
    </row>
    <row r="153" spans="1:29" x14ac:dyDescent="0.35">
      <c r="A153" s="7" t="s">
        <v>211</v>
      </c>
      <c r="B153" s="23">
        <v>3.9560670697932565</v>
      </c>
      <c r="C153" s="23">
        <v>4.5495400652145079</v>
      </c>
      <c r="D153" s="23">
        <v>4.2528035675038822</v>
      </c>
      <c r="E153" s="23">
        <v>1.9217954424306072</v>
      </c>
      <c r="F153" s="23">
        <v>2.331008125073275</v>
      </c>
      <c r="G153" s="23">
        <v>5.3273747893703867</v>
      </c>
      <c r="H153" s="23">
        <v>0.12559194995098721</v>
      </c>
      <c r="I153" s="23">
        <v>1.1620841277025562</v>
      </c>
      <c r="J153" s="23">
        <v>1.1620841277025562</v>
      </c>
      <c r="K153" s="23">
        <v>0.3362607012712181</v>
      </c>
      <c r="L153" s="23">
        <v>0.41452472165138488</v>
      </c>
      <c r="M153" s="23">
        <v>-1.2305211501028475</v>
      </c>
      <c r="N153" s="23">
        <v>1.6450458717542324</v>
      </c>
      <c r="O153" s="23">
        <v>2.9768389864514271</v>
      </c>
      <c r="P153" s="23">
        <v>0.23180830630687366</v>
      </c>
      <c r="Q153" s="23">
        <v>2.7013077045052363</v>
      </c>
      <c r="R153" s="23">
        <v>-0.27553128194619081</v>
      </c>
      <c r="S153" s="23">
        <v>-4.0167525247018334</v>
      </c>
      <c r="T153" s="23">
        <v>-0.38975239247700261</v>
      </c>
      <c r="U153" s="23">
        <v>6.7180602292070697</v>
      </c>
      <c r="V153" s="23">
        <v>0.1142211105308118</v>
      </c>
      <c r="W153" s="33">
        <f t="shared" si="3"/>
        <v>1.0824641755522497</v>
      </c>
      <c r="X153" s="95">
        <f t="shared" si="4"/>
        <v>7.9240086168823165E-2</v>
      </c>
      <c r="Y153" s="23"/>
      <c r="Z153" s="23">
        <f t="shared" si="1"/>
        <v>1.2073073023009167</v>
      </c>
      <c r="AA153" s="23">
        <f t="shared" si="2"/>
        <v>1.0465201220246081</v>
      </c>
      <c r="AB153" s="7">
        <f t="shared" si="0"/>
        <v>0.18839250979390276</v>
      </c>
      <c r="AC153" s="7">
        <f t="shared" si="0"/>
        <v>4.5470490645110079E-2</v>
      </c>
    </row>
    <row r="154" spans="1:29" x14ac:dyDescent="0.35">
      <c r="A154" s="7" t="s">
        <v>212</v>
      </c>
      <c r="B154" s="23">
        <v>3.0318779168519328</v>
      </c>
      <c r="C154" s="23">
        <v>4.4954011226680635</v>
      </c>
      <c r="D154" s="23">
        <v>3.7636395197599981</v>
      </c>
      <c r="E154" s="23">
        <v>2.2758777086313131</v>
      </c>
      <c r="F154" s="23">
        <v>1.487761811128685</v>
      </c>
      <c r="G154" s="23">
        <v>4.9805430338476624</v>
      </c>
      <c r="H154" s="23">
        <v>0.16373980968182877</v>
      </c>
      <c r="I154" s="23">
        <v>1.3316956164988625</v>
      </c>
      <c r="J154" s="23">
        <v>1.3316956164988625</v>
      </c>
      <c r="K154" s="23">
        <v>0.33641664201906607</v>
      </c>
      <c r="L154" s="23">
        <v>-0.30582366437080966</v>
      </c>
      <c r="M154" s="23">
        <v>-1.7852088401568953</v>
      </c>
      <c r="N154" s="23">
        <v>1.4793851757860856</v>
      </c>
      <c r="O154" s="23">
        <v>2.3923819310183969</v>
      </c>
      <c r="P154" s="23">
        <v>0.23593759711604201</v>
      </c>
      <c r="Q154" s="23">
        <v>1.5221054224592701</v>
      </c>
      <c r="R154" s="23">
        <v>-0.87027650855912675</v>
      </c>
      <c r="S154" s="23">
        <v>-1.618610003465569</v>
      </c>
      <c r="T154" s="23">
        <v>-1.8366534984242242</v>
      </c>
      <c r="U154" s="23">
        <v>3.1407154259248391</v>
      </c>
      <c r="V154" s="23">
        <v>0.96637698986509746</v>
      </c>
      <c r="W154" s="33">
        <f t="shared" si="3"/>
        <v>1.0984779900985648</v>
      </c>
      <c r="X154" s="95">
        <f t="shared" si="4"/>
        <v>9.3925576318233936E-2</v>
      </c>
      <c r="Y154" s="23"/>
      <c r="Z154" s="23">
        <f t="shared" si="1"/>
        <v>1.2452253889825986</v>
      </c>
      <c r="AA154" s="23">
        <f t="shared" si="2"/>
        <v>1.0566334516781621</v>
      </c>
      <c r="AB154" s="7">
        <f t="shared" si="0"/>
        <v>0.21931654885914195</v>
      </c>
      <c r="AC154" s="7">
        <f t="shared" si="0"/>
        <v>5.5087864983964875E-2</v>
      </c>
    </row>
    <row r="155" spans="1:29" x14ac:dyDescent="0.35">
      <c r="A155" s="7" t="s">
        <v>213</v>
      </c>
      <c r="B155" s="23">
        <v>4.4402276089636317</v>
      </c>
      <c r="C155" s="23">
        <v>3.8861226762096024</v>
      </c>
      <c r="D155" s="23">
        <v>4.163175142586617</v>
      </c>
      <c r="E155" s="23">
        <v>3.0698173743555657</v>
      </c>
      <c r="F155" s="23">
        <v>1.0933577682310514</v>
      </c>
      <c r="G155" s="23">
        <v>4.4029852173185473</v>
      </c>
      <c r="H155" s="23">
        <v>0.20184082556227168</v>
      </c>
      <c r="I155" s="23">
        <v>-1.5864057586867375</v>
      </c>
      <c r="J155" s="23">
        <v>-1.5864057586867375</v>
      </c>
      <c r="K155" s="23">
        <v>0.33593278867572296</v>
      </c>
      <c r="L155" s="23">
        <v>1.6989830251715745</v>
      </c>
      <c r="M155" s="23">
        <v>-2.7519140705867855</v>
      </c>
      <c r="N155" s="23">
        <v>4.4508970957583598</v>
      </c>
      <c r="O155" s="23">
        <v>4.7278763870631115</v>
      </c>
      <c r="P155" s="23">
        <v>0.23470255818192864</v>
      </c>
      <c r="Q155" s="23">
        <v>5.3172147294230392</v>
      </c>
      <c r="R155" s="23">
        <v>0.58933834235992788</v>
      </c>
      <c r="S155" s="23">
        <v>-6.6947413369865583</v>
      </c>
      <c r="T155" s="23">
        <v>-1.5427219377931756</v>
      </c>
      <c r="U155" s="23">
        <v>12.011956066409597</v>
      </c>
      <c r="V155" s="23">
        <v>2.1320602801531034</v>
      </c>
      <c r="W155" s="33">
        <f t="shared" si="3"/>
        <v>1.1473701150574067</v>
      </c>
      <c r="X155" s="95">
        <f t="shared" si="4"/>
        <v>0.13747246705369312</v>
      </c>
      <c r="Y155" s="23"/>
      <c r="Z155" s="23">
        <f t="shared" si="1"/>
        <v>1.3948013156349663</v>
      </c>
      <c r="AA155" s="23">
        <f t="shared" si="2"/>
        <v>1.0791615138082031</v>
      </c>
      <c r="AB155" s="7">
        <f t="shared" si="0"/>
        <v>0.33275197906164888</v>
      </c>
      <c r="AC155" s="7">
        <f t="shared" si="0"/>
        <v>7.6184363496605317E-2</v>
      </c>
    </row>
    <row r="156" spans="1:29" x14ac:dyDescent="0.35">
      <c r="A156" s="7" t="s">
        <v>214</v>
      </c>
      <c r="B156" s="23">
        <v>3.9577093727476864</v>
      </c>
      <c r="C156" s="23">
        <v>3.0050010390159088</v>
      </c>
      <c r="D156" s="23">
        <v>3.4813552058817976</v>
      </c>
      <c r="E156" s="23">
        <v>2.0759860516683659</v>
      </c>
      <c r="F156" s="23">
        <v>1.4053691542134317</v>
      </c>
      <c r="G156" s="23">
        <v>4.2539765391806368</v>
      </c>
      <c r="H156" s="23">
        <v>0.30271079862984607</v>
      </c>
      <c r="I156" s="23">
        <v>2.3444975144464308</v>
      </c>
      <c r="J156" s="23">
        <v>2.3444975144464308</v>
      </c>
      <c r="K156" s="23">
        <v>0.33415806537337767</v>
      </c>
      <c r="L156" s="23">
        <v>-0.88348869424160748</v>
      </c>
      <c r="M156" s="23">
        <v>0.41095910751259168</v>
      </c>
      <c r="N156" s="23">
        <v>-1.2944478017541992</v>
      </c>
      <c r="O156" s="23">
        <v>1.3938215965614122</v>
      </c>
      <c r="P156" s="23">
        <v>0.23555289540625468</v>
      </c>
      <c r="Q156" s="23">
        <v>0.1820141895699956</v>
      </c>
      <c r="R156" s="23">
        <v>-1.2118074069914166</v>
      </c>
      <c r="S156" s="23">
        <v>1.8794487629011112</v>
      </c>
      <c r="T156" s="23">
        <v>-4.1533927155550987E-2</v>
      </c>
      <c r="U156" s="23">
        <v>-1.6974345733311156</v>
      </c>
      <c r="V156" s="23">
        <v>-1.1702734798358656</v>
      </c>
      <c r="W156" s="33">
        <f t="shared" si="3"/>
        <v>1.1325180078250616</v>
      </c>
      <c r="X156" s="95">
        <f t="shared" si="4"/>
        <v>0.12444347919791507</v>
      </c>
      <c r="Y156" s="23"/>
      <c r="Z156" s="23">
        <f t="shared" si="1"/>
        <v>1.3711254758741012</v>
      </c>
      <c r="AA156" s="23">
        <f t="shared" si="2"/>
        <v>1.0665323728075105</v>
      </c>
      <c r="AB156" s="7">
        <f t="shared" si="0"/>
        <v>0.31563191781765804</v>
      </c>
      <c r="AC156" s="7">
        <f t="shared" si="0"/>
        <v>6.4412612718479881E-2</v>
      </c>
    </row>
    <row r="157" spans="1:29" x14ac:dyDescent="0.35">
      <c r="A157" s="7" t="s">
        <v>215</v>
      </c>
      <c r="B157" s="23">
        <v>6.9871815944745563</v>
      </c>
      <c r="C157" s="23">
        <v>5.2934992986218177</v>
      </c>
      <c r="D157" s="23">
        <v>6.140340446548187</v>
      </c>
      <c r="E157" s="23">
        <v>0.52791598716623866</v>
      </c>
      <c r="F157" s="23">
        <v>5.6124244593819483</v>
      </c>
      <c r="G157" s="23">
        <v>4.2994078807786762</v>
      </c>
      <c r="H157" s="23">
        <v>0.40335187891678004</v>
      </c>
      <c r="I157" s="23">
        <v>0.18700060169827282</v>
      </c>
      <c r="J157" s="23">
        <v>0.18700060169827282</v>
      </c>
      <c r="K157" s="23">
        <v>0.33109247211202808</v>
      </c>
      <c r="L157" s="23">
        <v>4.2386257745797771</v>
      </c>
      <c r="M157" s="23">
        <v>1.1859207339500604</v>
      </c>
      <c r="N157" s="23">
        <v>3.0527050406297169</v>
      </c>
      <c r="O157" s="23">
        <v>2.2853715840773372</v>
      </c>
      <c r="P157" s="23">
        <v>0.23680819912152271</v>
      </c>
      <c r="Q157" s="23">
        <v>5.9828026295082584</v>
      </c>
      <c r="R157" s="23">
        <v>3.6974310454309212</v>
      </c>
      <c r="S157" s="23">
        <v>2.0969809003788877</v>
      </c>
      <c r="T157" s="23">
        <v>0.90323096048154461</v>
      </c>
      <c r="U157" s="23">
        <v>3.8858217291293706</v>
      </c>
      <c r="V157" s="23">
        <v>2.7942000849493764</v>
      </c>
      <c r="W157" s="33">
        <f t="shared" si="3"/>
        <v>1.1670904421359765</v>
      </c>
      <c r="X157" s="95">
        <f t="shared" si="4"/>
        <v>0.15451384998954221</v>
      </c>
      <c r="Y157" s="23"/>
      <c r="Z157" s="23">
        <f t="shared" si="1"/>
        <v>1.4244049675492454</v>
      </c>
      <c r="AA157" s="23">
        <f t="shared" si="2"/>
        <v>1.0963334212745104</v>
      </c>
      <c r="AB157" s="7">
        <f t="shared" si="0"/>
        <v>0.3537541598832824</v>
      </c>
      <c r="AC157" s="7">
        <f t="shared" si="0"/>
        <v>9.1971358752711285E-2</v>
      </c>
    </row>
    <row r="158" spans="1:29" x14ac:dyDescent="0.35">
      <c r="A158" s="7" t="s">
        <v>216</v>
      </c>
      <c r="B158" s="23">
        <v>2.9586632117270639</v>
      </c>
      <c r="C158" s="23">
        <v>2.0112609304531404</v>
      </c>
      <c r="D158" s="23">
        <v>2.4849620710901021</v>
      </c>
      <c r="E158" s="23">
        <v>1.5045035250242478</v>
      </c>
      <c r="F158" s="23">
        <v>0.98045854606585436</v>
      </c>
      <c r="G158" s="23">
        <v>4.1042178023396012</v>
      </c>
      <c r="H158" s="23">
        <v>0.50368859456284554</v>
      </c>
      <c r="I158" s="23">
        <v>0.16729374112784967</v>
      </c>
      <c r="J158" s="23">
        <v>0.16729374112784967</v>
      </c>
      <c r="K158" s="23">
        <v>0.32673600889173593</v>
      </c>
      <c r="L158" s="23">
        <v>1.8405426997803356E-2</v>
      </c>
      <c r="M158" s="23">
        <v>1.1952414540136873</v>
      </c>
      <c r="N158" s="23">
        <v>-1.176836027015884</v>
      </c>
      <c r="O158" s="23">
        <v>0.11988934432654008</v>
      </c>
      <c r="P158" s="23">
        <v>0.23338834361156954</v>
      </c>
      <c r="Q158" s="23">
        <v>0.11031399583529512</v>
      </c>
      <c r="R158" s="23">
        <v>-9.5753484912449553E-3</v>
      </c>
      <c r="S158" s="23">
        <v>3.6505961583113882</v>
      </c>
      <c r="T158" s="23">
        <v>0.44772977370007727</v>
      </c>
      <c r="U158" s="23">
        <v>-3.540282162476093</v>
      </c>
      <c r="V158" s="23">
        <v>-0.45730512219132224</v>
      </c>
      <c r="W158" s="33">
        <f t="shared" si="3"/>
        <v>1.1533557013450613</v>
      </c>
      <c r="X158" s="95">
        <f t="shared" si="4"/>
        <v>0.14267569444327946</v>
      </c>
      <c r="Y158" s="23"/>
      <c r="Z158" s="23">
        <f t="shared" si="1"/>
        <v>1.3739770125616761</v>
      </c>
      <c r="AA158" s="23">
        <f t="shared" si="2"/>
        <v>1.0913198323827267</v>
      </c>
      <c r="AB158" s="7">
        <f t="shared" si="0"/>
        <v>0.31770946335574757</v>
      </c>
      <c r="AC158" s="7">
        <f t="shared" si="0"/>
        <v>8.7387819143889767E-2</v>
      </c>
    </row>
    <row r="159" spans="1:29" x14ac:dyDescent="0.35">
      <c r="A159" s="7" t="s">
        <v>217</v>
      </c>
      <c r="B159" s="23">
        <v>3.8619752112225569</v>
      </c>
      <c r="C159" s="23">
        <v>4.3166394252878604</v>
      </c>
      <c r="D159" s="23">
        <v>4.0893073182552087</v>
      </c>
      <c r="E159" s="23">
        <v>0.13606639232683904</v>
      </c>
      <c r="F159" s="23">
        <v>3.9532409259283696</v>
      </c>
      <c r="G159" s="23">
        <v>4.3277255005112476</v>
      </c>
      <c r="H159" s="23">
        <v>0.60364623722257704</v>
      </c>
      <c r="I159" s="23">
        <v>-0.17920677008937957</v>
      </c>
      <c r="J159" s="23">
        <v>-0.17920677008937957</v>
      </c>
      <c r="K159" s="23">
        <v>0.32108867571249722</v>
      </c>
      <c r="L159" s="23">
        <v>2.7290121594458774</v>
      </c>
      <c r="M159" s="23">
        <v>-1.1176452178241347</v>
      </c>
      <c r="N159" s="23">
        <v>3.8466573772700121</v>
      </c>
      <c r="O159" s="23">
        <v>1.3037830420604184</v>
      </c>
      <c r="P159" s="23">
        <v>0.23242193080197709</v>
      </c>
      <c r="Q159" s="23">
        <v>3.7297674295237382</v>
      </c>
      <c r="R159" s="23">
        <v>2.4259843874633198</v>
      </c>
      <c r="S159" s="23">
        <v>-2.7727030862484368</v>
      </c>
      <c r="T159" s="23">
        <v>-0.61649522304889093</v>
      </c>
      <c r="U159" s="23">
        <v>6.5024705157721749</v>
      </c>
      <c r="V159" s="23">
        <v>3.0424796105122107</v>
      </c>
      <c r="W159" s="33">
        <f t="shared" si="3"/>
        <v>1.1977213435170153</v>
      </c>
      <c r="X159" s="95">
        <f t="shared" si="4"/>
        <v>0.18042087123252665</v>
      </c>
      <c r="Y159" s="23"/>
      <c r="Z159" s="23">
        <f t="shared" si="1"/>
        <v>1.4633194626969865</v>
      </c>
      <c r="AA159" s="23">
        <f t="shared" si="2"/>
        <v>1.1245230157684472</v>
      </c>
      <c r="AB159" s="7">
        <f t="shared" si="0"/>
        <v>0.38070745957927621</v>
      </c>
      <c r="AC159" s="7">
        <f t="shared" si="0"/>
        <v>0.11735895976530987</v>
      </c>
    </row>
    <row r="160" spans="1:29" x14ac:dyDescent="0.35">
      <c r="A160" s="7" t="s">
        <v>218</v>
      </c>
      <c r="B160" s="23">
        <v>1.604016058637292</v>
      </c>
      <c r="C160" s="23">
        <v>0.57163513084521611</v>
      </c>
      <c r="D160" s="23">
        <v>1.0878255947412541</v>
      </c>
      <c r="E160" s="23">
        <v>-0.92522511413690722</v>
      </c>
      <c r="F160" s="23">
        <v>2.0130507088781613</v>
      </c>
      <c r="G160" s="23">
        <v>3.9852082474289894</v>
      </c>
      <c r="H160" s="23">
        <v>0.43174309611337947</v>
      </c>
      <c r="I160" s="23">
        <v>0.51482938693503399</v>
      </c>
      <c r="J160" s="23">
        <v>0.51482938693503399</v>
      </c>
      <c r="K160" s="23">
        <v>0.3171682167752029</v>
      </c>
      <c r="L160" s="23">
        <v>0.10407544765946231</v>
      </c>
      <c r="M160" s="23">
        <v>-3.1704513650309387</v>
      </c>
      <c r="N160" s="23">
        <v>3.274526812690401</v>
      </c>
      <c r="O160" s="23">
        <v>-2.2228193988151088</v>
      </c>
      <c r="P160" s="23">
        <v>0.23792349416408709</v>
      </c>
      <c r="Q160" s="23">
        <v>-1.5898829928938403</v>
      </c>
      <c r="R160" s="23">
        <v>0.63293640592126843</v>
      </c>
      <c r="S160" s="23">
        <v>-7.0926434461948347</v>
      </c>
      <c r="T160" s="23">
        <v>-1.9459264812600754</v>
      </c>
      <c r="U160" s="23">
        <v>5.5027604533009944</v>
      </c>
      <c r="V160" s="23">
        <v>2.5788628871813439</v>
      </c>
      <c r="W160" s="33">
        <f t="shared" si="3"/>
        <v>1.2369410500517957</v>
      </c>
      <c r="X160" s="95">
        <f t="shared" si="4"/>
        <v>0.2126414366982281</v>
      </c>
      <c r="Y160" s="23"/>
      <c r="Z160" s="23">
        <f t="shared" si="1"/>
        <v>1.543842427395733</v>
      </c>
      <c r="AA160" s="23">
        <f t="shared" si="2"/>
        <v>1.1535229224799119</v>
      </c>
      <c r="AB160" s="7">
        <f t="shared" si="0"/>
        <v>0.43427439159912973</v>
      </c>
      <c r="AC160" s="7">
        <f t="shared" si="0"/>
        <v>0.14282067054511383</v>
      </c>
    </row>
    <row r="161" spans="1:29" x14ac:dyDescent="0.35">
      <c r="A161" s="7" t="s">
        <v>219</v>
      </c>
      <c r="B161" s="23">
        <v>4.4144955953148823</v>
      </c>
      <c r="C161" s="23">
        <v>2.6556577284564398</v>
      </c>
      <c r="D161" s="23">
        <v>3.5350766618856611</v>
      </c>
      <c r="E161" s="23">
        <v>2.1524210930010668</v>
      </c>
      <c r="F161" s="23">
        <v>1.3826555688845943</v>
      </c>
      <c r="G161" s="23">
        <v>3.4707634859110361</v>
      </c>
      <c r="H161" s="23">
        <v>0.2603953063815112</v>
      </c>
      <c r="I161" s="23">
        <v>0.26739927903918215</v>
      </c>
      <c r="J161" s="23">
        <v>0.26739927903918215</v>
      </c>
      <c r="K161" s="23">
        <v>0.31497463207980847</v>
      </c>
      <c r="L161" s="23">
        <v>0.78423586921715271</v>
      </c>
      <c r="M161" s="23">
        <v>0.19706008748966825</v>
      </c>
      <c r="N161" s="23">
        <v>0.58717578172748452</v>
      </c>
      <c r="O161" s="23">
        <v>-2.5959252155657913</v>
      </c>
      <c r="P161" s="23">
        <v>0.24625819832950277</v>
      </c>
      <c r="Q161" s="23">
        <v>-1.1724214797652808</v>
      </c>
      <c r="R161" s="23">
        <v>1.4235037358005105</v>
      </c>
      <c r="S161" s="23">
        <v>2.0525513139101728</v>
      </c>
      <c r="T161" s="23">
        <v>-0.40915536377206574</v>
      </c>
      <c r="U161" s="23">
        <v>-3.2249727936754535</v>
      </c>
      <c r="V161" s="23">
        <v>1.8326590995725762</v>
      </c>
      <c r="W161" s="33">
        <f t="shared" si="3"/>
        <v>1.2442040683319455</v>
      </c>
      <c r="X161" s="95">
        <f t="shared" si="4"/>
        <v>0.21849602293103934</v>
      </c>
      <c r="Y161" s="23"/>
      <c r="Z161" s="23">
        <f t="shared" si="1"/>
        <v>1.4940539291350019</v>
      </c>
      <c r="AA161" s="23">
        <f t="shared" si="2"/>
        <v>1.1746630652843955</v>
      </c>
      <c r="AB161" s="7">
        <f t="shared" si="0"/>
        <v>0.4014931832043882</v>
      </c>
      <c r="AC161" s="7">
        <f t="shared" si="0"/>
        <v>0.16098135352518328</v>
      </c>
    </row>
    <row r="162" spans="1:29" x14ac:dyDescent="0.35">
      <c r="A162" s="7" t="s">
        <v>220</v>
      </c>
      <c r="B162" s="23">
        <v>1.8009798434338364</v>
      </c>
      <c r="C162" s="23">
        <v>3.1857695481473769</v>
      </c>
      <c r="D162" s="23">
        <v>2.4933746957906067</v>
      </c>
      <c r="E162" s="23">
        <v>2.9402132511350487</v>
      </c>
      <c r="F162" s="23">
        <v>-0.44683855534444206</v>
      </c>
      <c r="G162" s="23">
        <v>2.9826526299026943</v>
      </c>
      <c r="H162" s="23">
        <v>8.9381787498155063E-2</v>
      </c>
      <c r="I162" s="23">
        <v>0.9919119022161027</v>
      </c>
      <c r="J162" s="23">
        <v>0.9919119022161027</v>
      </c>
      <c r="K162" s="23">
        <v>0.31450792162649976</v>
      </c>
      <c r="L162" s="23">
        <v>-1.1401338275693025</v>
      </c>
      <c r="M162" s="23">
        <v>-4.5698308302395456E-2</v>
      </c>
      <c r="N162" s="23">
        <v>-1.0944355192669071</v>
      </c>
      <c r="O162" s="23">
        <v>-0.25246106871269802</v>
      </c>
      <c r="P162" s="23">
        <v>0.24480266814897164</v>
      </c>
      <c r="Q162" s="23">
        <v>-1.3307917530573912</v>
      </c>
      <c r="R162" s="23">
        <v>-1.0783306843446931</v>
      </c>
      <c r="S162" s="23">
        <v>-0.68701649330340531</v>
      </c>
      <c r="T162" s="23">
        <v>0.162189612111593</v>
      </c>
      <c r="U162" s="23">
        <v>-0.64377525975398586</v>
      </c>
      <c r="V162" s="23">
        <v>-1.2405202964562863</v>
      </c>
      <c r="W162" s="33">
        <f t="shared" si="3"/>
        <v>1.2305870570759567</v>
      </c>
      <c r="X162" s="95">
        <f t="shared" si="4"/>
        <v>0.20749133769699152</v>
      </c>
      <c r="Y162" s="23"/>
      <c r="Z162" s="23">
        <f t="shared" si="1"/>
        <v>1.4844355795718485</v>
      </c>
      <c r="AA162" s="23">
        <f t="shared" si="2"/>
        <v>1.160091131544567</v>
      </c>
      <c r="AB162" s="7">
        <f t="shared" si="0"/>
        <v>0.3950346189091371</v>
      </c>
      <c r="AC162" s="7">
        <f t="shared" si="0"/>
        <v>0.14849856370881725</v>
      </c>
    </row>
    <row r="163" spans="1:29" x14ac:dyDescent="0.35">
      <c r="A163" s="7" t="s">
        <v>221</v>
      </c>
      <c r="B163" s="23">
        <v>2.7846652987154386</v>
      </c>
      <c r="C163" s="23">
        <v>4.3558339166995808</v>
      </c>
      <c r="D163" s="23">
        <v>3.5702496077075097</v>
      </c>
      <c r="E163" s="23">
        <v>4.5974334255593163</v>
      </c>
      <c r="F163" s="23">
        <v>-1.0271838178518067</v>
      </c>
      <c r="G163" s="23">
        <v>2.9486015816543785</v>
      </c>
      <c r="H163" s="23">
        <v>-8.1517108604245436E-2</v>
      </c>
      <c r="I163" s="23">
        <v>1.1139373234165362</v>
      </c>
      <c r="J163" s="23">
        <v>1.1139373234165362</v>
      </c>
      <c r="K163" s="23">
        <v>0.31576808541509815</v>
      </c>
      <c r="L163" s="23">
        <v>-1.2687268108593761</v>
      </c>
      <c r="M163" s="23">
        <v>3.2028682892351301</v>
      </c>
      <c r="N163" s="23">
        <v>-4.4715951000945058</v>
      </c>
      <c r="O163" s="23">
        <v>-0.19843726448790688</v>
      </c>
      <c r="P163" s="23">
        <v>0.23266213102161748</v>
      </c>
      <c r="Q163" s="23">
        <v>-1.4209952385174263</v>
      </c>
      <c r="R163" s="23">
        <v>-1.2225579740295194</v>
      </c>
      <c r="S163" s="23">
        <v>6.1566120050893502</v>
      </c>
      <c r="T163" s="23">
        <v>2.3072728348659748</v>
      </c>
      <c r="U163" s="23">
        <v>-7.5776072436067761</v>
      </c>
      <c r="V163" s="23">
        <v>-3.5298308088954942</v>
      </c>
      <c r="W163" s="33">
        <f t="shared" si="3"/>
        <v>1.175560186529351</v>
      </c>
      <c r="X163" s="95">
        <f t="shared" si="4"/>
        <v>0.16174478847787202</v>
      </c>
      <c r="Y163" s="23"/>
      <c r="Z163" s="23">
        <f t="shared" si="1"/>
        <v>1.3719508815675359</v>
      </c>
      <c r="AA163" s="23">
        <f t="shared" si="2"/>
        <v>1.1191418773720425</v>
      </c>
      <c r="AB163" s="7">
        <f t="shared" si="0"/>
        <v>0.31623372805608418</v>
      </c>
      <c r="AC163" s="7">
        <f t="shared" si="0"/>
        <v>0.11256221072257383</v>
      </c>
    </row>
    <row r="164" spans="1:29" x14ac:dyDescent="0.35">
      <c r="A164" s="7" t="s">
        <v>222</v>
      </c>
      <c r="B164" s="23">
        <v>5.0043858216351822</v>
      </c>
      <c r="C164" s="23">
        <v>7.4109747853743357</v>
      </c>
      <c r="D164" s="23">
        <v>6.207680303504759</v>
      </c>
      <c r="E164" s="23">
        <v>2.4752299421439972</v>
      </c>
      <c r="F164" s="23">
        <v>3.7324503613607618</v>
      </c>
      <c r="G164" s="23">
        <v>3.0002021943912283</v>
      </c>
      <c r="H164" s="23">
        <v>1.1095831454355221E-2</v>
      </c>
      <c r="I164" s="23">
        <v>-1.5691028165257137</v>
      </c>
      <c r="J164" s="23">
        <v>-1.5691028165257137</v>
      </c>
      <c r="K164" s="23">
        <v>0.3168536462305489</v>
      </c>
      <c r="L164" s="23">
        <v>4.6380378568652807</v>
      </c>
      <c r="M164" s="23">
        <v>0.17665822557135893</v>
      </c>
      <c r="N164" s="23">
        <v>4.461379631293922</v>
      </c>
      <c r="O164" s="23">
        <v>1.2702606673180807</v>
      </c>
      <c r="P164" s="23">
        <v>0.23654146683192329</v>
      </c>
      <c r="Q164" s="23">
        <v>5.6078292026770455</v>
      </c>
      <c r="R164" s="23">
        <v>4.3375685353589644</v>
      </c>
      <c r="S164" s="23">
        <v>-2.877878786100708</v>
      </c>
      <c r="T164" s="23">
        <v>1.123041865079708</v>
      </c>
      <c r="U164" s="23">
        <v>8.4857079887777545</v>
      </c>
      <c r="V164" s="23">
        <v>3.2145266702792563</v>
      </c>
      <c r="W164" s="33">
        <f t="shared" si="3"/>
        <v>1.2280063892447723</v>
      </c>
      <c r="X164" s="95">
        <f t="shared" si="4"/>
        <v>0.20539203267947098</v>
      </c>
      <c r="Y164" s="23"/>
      <c r="Z164" s="23">
        <f t="shared" si="1"/>
        <v>1.4883706271268189</v>
      </c>
      <c r="AA164" s="23">
        <f t="shared" si="2"/>
        <v>1.1551169914984309</v>
      </c>
      <c r="AB164" s="7">
        <f t="shared" si="0"/>
        <v>0.39768198276645589</v>
      </c>
      <c r="AC164" s="7">
        <f t="shared" si="0"/>
        <v>0.14420163018476825</v>
      </c>
    </row>
    <row r="165" spans="1:29" x14ac:dyDescent="0.35">
      <c r="A165" s="7" t="s">
        <v>223</v>
      </c>
      <c r="B165" s="23">
        <v>3.1166187440678783</v>
      </c>
      <c r="C165" s="23">
        <v>6.1445748639197717</v>
      </c>
      <c r="D165" s="23">
        <v>4.630596803993825</v>
      </c>
      <c r="E165" s="23">
        <v>2.5098692148215918</v>
      </c>
      <c r="F165" s="23">
        <v>2.1207275891722333</v>
      </c>
      <c r="G165" s="23">
        <v>3.4039558310628744</v>
      </c>
      <c r="H165" s="23">
        <v>0.1037010655362991</v>
      </c>
      <c r="I165" s="23">
        <v>0.49100734775961996</v>
      </c>
      <c r="J165" s="23">
        <v>0.49100734775961996</v>
      </c>
      <c r="K165" s="23">
        <v>0.31776460407285168</v>
      </c>
      <c r="L165" s="23">
        <v>1.5016359172535629</v>
      </c>
      <c r="M165" s="23">
        <v>-2.7198063214018506E-2</v>
      </c>
      <c r="N165" s="23">
        <v>1.5288339804675815</v>
      </c>
      <c r="O165" s="23">
        <v>2.4728729593784196</v>
      </c>
      <c r="P165" s="23">
        <v>0.24107640455401927</v>
      </c>
      <c r="Q165" s="23">
        <v>3.3783575546661755</v>
      </c>
      <c r="R165" s="23">
        <v>0.90548459528775616</v>
      </c>
      <c r="S165" s="23">
        <v>-1.5095077269571548</v>
      </c>
      <c r="T165" s="23">
        <v>0.44366604789702985</v>
      </c>
      <c r="U165" s="23">
        <v>4.8878652816233306</v>
      </c>
      <c r="V165" s="23">
        <v>0.46181854739072631</v>
      </c>
      <c r="W165" s="33">
        <f t="shared" si="3"/>
        <v>1.2467805682058595</v>
      </c>
      <c r="X165" s="95">
        <f t="shared" si="4"/>
        <v>0.22056468345582553</v>
      </c>
      <c r="Y165" s="23"/>
      <c r="Z165" s="23">
        <f t="shared" si="1"/>
        <v>1.5611201782720301</v>
      </c>
      <c r="AA165" s="23">
        <f t="shared" si="2"/>
        <v>1.1604515360092325</v>
      </c>
      <c r="AB165" s="7">
        <f t="shared" si="0"/>
        <v>0.44540362657245258</v>
      </c>
      <c r="AC165" s="7">
        <f t="shared" si="0"/>
        <v>0.14880918455850256</v>
      </c>
    </row>
    <row r="166" spans="1:29" x14ac:dyDescent="0.35">
      <c r="A166" s="7" t="s">
        <v>224</v>
      </c>
      <c r="B166" s="23">
        <v>7.2396844004328997</v>
      </c>
      <c r="C166" s="23">
        <v>5.4960917119251107</v>
      </c>
      <c r="D166" s="23">
        <v>6.3678880561790052</v>
      </c>
      <c r="E166" s="23">
        <v>4.0497313154975956</v>
      </c>
      <c r="F166" s="23">
        <v>2.3181567406814096</v>
      </c>
      <c r="G166" s="23">
        <v>4.1352596545337068</v>
      </c>
      <c r="H166" s="23">
        <v>0.19623430457400559</v>
      </c>
      <c r="I166" s="23">
        <v>1.1691194672675209</v>
      </c>
      <c r="J166" s="23">
        <v>1.1691194672675209</v>
      </c>
      <c r="K166" s="23">
        <v>0.31850095894198072</v>
      </c>
      <c r="L166" s="23">
        <v>1.4941620868566157</v>
      </c>
      <c r="M166" s="23">
        <v>1.0889105594869477</v>
      </c>
      <c r="N166" s="23">
        <v>0.40525152736966796</v>
      </c>
      <c r="O166" s="23">
        <v>-1.1585351248299802</v>
      </c>
      <c r="P166" s="23">
        <v>0.23279394222291377</v>
      </c>
      <c r="Q166" s="23">
        <v>0.60532692093952201</v>
      </c>
      <c r="R166" s="23">
        <v>1.7638620457695022</v>
      </c>
      <c r="S166" s="23">
        <v>3.5858051776880333</v>
      </c>
      <c r="T166" s="23">
        <v>0.33127584636911267</v>
      </c>
      <c r="U166" s="23">
        <v>-2.9804782567485111</v>
      </c>
      <c r="V166" s="23">
        <v>1.4325861994003897</v>
      </c>
      <c r="W166" s="33">
        <f t="shared" si="3"/>
        <v>1.2518331655014621</v>
      </c>
      <c r="X166" s="95">
        <f t="shared" si="4"/>
        <v>0.22460900940694806</v>
      </c>
      <c r="Y166" s="23"/>
      <c r="Z166" s="23">
        <f t="shared" si="1"/>
        <v>1.5145913307969188</v>
      </c>
      <c r="AA166" s="23">
        <f t="shared" si="2"/>
        <v>1.1770760045648305</v>
      </c>
      <c r="AB166" s="7">
        <f t="shared" si="0"/>
        <v>0.41514565392372316</v>
      </c>
      <c r="AC166" s="7">
        <f t="shared" si="0"/>
        <v>0.16303340101471195</v>
      </c>
    </row>
    <row r="167" spans="1:29" x14ac:dyDescent="0.35">
      <c r="A167" s="7" t="s">
        <v>225</v>
      </c>
      <c r="B167" s="23">
        <v>1.6483489937279217</v>
      </c>
      <c r="C167" s="23">
        <v>4.9968964100642665</v>
      </c>
      <c r="D167" s="23">
        <v>3.3226227018960941</v>
      </c>
      <c r="E167" s="23">
        <v>0.26912770002773811</v>
      </c>
      <c r="F167" s="23">
        <v>3.053495001868356</v>
      </c>
      <c r="G167" s="23">
        <v>4.1106313962067729</v>
      </c>
      <c r="H167" s="23">
        <v>0.28863142587880475</v>
      </c>
      <c r="I167" s="23">
        <v>6.4158878971554145E-2</v>
      </c>
      <c r="J167" s="23">
        <v>6.4158878971554145E-2</v>
      </c>
      <c r="K167" s="23">
        <v>0.31906271083797844</v>
      </c>
      <c r="L167" s="23">
        <v>1.784126245748795</v>
      </c>
      <c r="M167" s="23">
        <v>-3.9159812504104066</v>
      </c>
      <c r="N167" s="23">
        <v>5.7001074961592018</v>
      </c>
      <c r="O167" s="23">
        <v>2.8804621190867081</v>
      </c>
      <c r="P167" s="23">
        <v>0.23908087199323719</v>
      </c>
      <c r="Q167" s="23">
        <v>3.975924969660765</v>
      </c>
      <c r="R167" s="23">
        <v>1.0954628505740569</v>
      </c>
      <c r="S167" s="23">
        <v>-3.4888311263247354</v>
      </c>
      <c r="T167" s="23">
        <v>-4.0501918654148357</v>
      </c>
      <c r="U167" s="23">
        <v>7.4647560959854999</v>
      </c>
      <c r="V167" s="23">
        <v>5.1456547159888926</v>
      </c>
      <c r="W167" s="33">
        <f t="shared" si="3"/>
        <v>1.323189001607618</v>
      </c>
      <c r="X167" s="95">
        <f t="shared" si="4"/>
        <v>0.28004473328752305</v>
      </c>
      <c r="Y167" s="23"/>
      <c r="Z167" s="23">
        <f t="shared" si="1"/>
        <v>1.6276518794918495</v>
      </c>
      <c r="AA167" s="23">
        <f t="shared" si="2"/>
        <v>1.2376442715044944</v>
      </c>
      <c r="AB167" s="7">
        <f t="shared" si="0"/>
        <v>0.48713841147879783</v>
      </c>
      <c r="AC167" s="7">
        <f t="shared" si="0"/>
        <v>0.21320979169936943</v>
      </c>
    </row>
    <row r="168" spans="1:29" x14ac:dyDescent="0.35">
      <c r="A168" s="7" t="s">
        <v>226</v>
      </c>
      <c r="B168" s="23">
        <v>6.0769037328238795</v>
      </c>
      <c r="C168" s="23">
        <v>5.2802331965491334</v>
      </c>
      <c r="D168" s="23">
        <v>5.6785684646865064</v>
      </c>
      <c r="E168" s="23">
        <v>5.4775855412533048</v>
      </c>
      <c r="F168" s="23">
        <v>0.20098292343320168</v>
      </c>
      <c r="G168" s="23">
        <v>4.1064445353242824</v>
      </c>
      <c r="H168" s="23">
        <v>0.3639618698695557</v>
      </c>
      <c r="I168" s="23">
        <v>0.70809943764196248</v>
      </c>
      <c r="J168" s="23">
        <v>0.70809943764196248</v>
      </c>
      <c r="K168" s="23">
        <v>0.31945577937819403</v>
      </c>
      <c r="L168" s="23">
        <v>0.15710886220686993</v>
      </c>
      <c r="M168" s="23">
        <v>-1.0714369545055178</v>
      </c>
      <c r="N168" s="23">
        <v>1.2285458167123877</v>
      </c>
      <c r="O168" s="23">
        <v>2.0632202838999505</v>
      </c>
      <c r="P168" s="23">
        <v>0.23734921667751141</v>
      </c>
      <c r="Q168" s="23">
        <v>1.7306254278900144</v>
      </c>
      <c r="R168" s="23">
        <v>-0.33259485600993605</v>
      </c>
      <c r="S168" s="23">
        <v>1.6410387117970926</v>
      </c>
      <c r="T168" s="23">
        <v>-1.9156031033279224</v>
      </c>
      <c r="U168" s="23">
        <v>8.9586716092921792E-2</v>
      </c>
      <c r="V168" s="23">
        <v>1.5830082473179863</v>
      </c>
      <c r="W168" s="33">
        <f t="shared" si="3"/>
        <v>1.3394449847340668</v>
      </c>
      <c r="X168" s="95">
        <f t="shared" si="4"/>
        <v>0.29225533766527839</v>
      </c>
      <c r="Y168" s="23"/>
      <c r="Z168" s="23">
        <f t="shared" si="1"/>
        <v>1.6291100393601108</v>
      </c>
      <c r="AA168" s="23">
        <f t="shared" si="2"/>
        <v>1.2572362823948691</v>
      </c>
      <c r="AB168" s="7">
        <f t="shared" si="0"/>
        <v>0.48803387759024874</v>
      </c>
      <c r="AC168" s="7">
        <f t="shared" si="0"/>
        <v>0.22891588520895756</v>
      </c>
    </row>
    <row r="169" spans="1:29" x14ac:dyDescent="0.35">
      <c r="A169" s="7" t="s">
        <v>227</v>
      </c>
      <c r="B169" s="23">
        <v>1.9650461363205807</v>
      </c>
      <c r="C169" s="23">
        <v>3.5775050551769993</v>
      </c>
      <c r="D169" s="23">
        <v>2.77127559574879</v>
      </c>
      <c r="E169" s="23">
        <v>0.78210032041496902</v>
      </c>
      <c r="F169" s="23">
        <v>1.989175275333821</v>
      </c>
      <c r="G169" s="23">
        <v>4.2267377058502191</v>
      </c>
      <c r="H169" s="23">
        <v>0.43908668210619339</v>
      </c>
      <c r="I169" s="23">
        <v>-0.13101905024655025</v>
      </c>
      <c r="J169" s="23">
        <v>-0.13101905024655025</v>
      </c>
      <c r="K169" s="23">
        <v>0.31968016456271231</v>
      </c>
      <c r="L169" s="23">
        <v>0.97712788780189208</v>
      </c>
      <c r="M169" s="23">
        <v>-0.47448402643901672</v>
      </c>
      <c r="N169" s="23">
        <v>1.4516119142409087</v>
      </c>
      <c r="O169" s="23">
        <v>4.2963408850178926</v>
      </c>
      <c r="P169" s="23">
        <v>0.23444917234424575</v>
      </c>
      <c r="Q169" s="23">
        <v>4.2661952082185959</v>
      </c>
      <c r="R169" s="23">
        <v>-3.0145676799297139E-2</v>
      </c>
      <c r="S169" s="23">
        <v>-1.3382710511132545</v>
      </c>
      <c r="T169" s="23">
        <v>-0.20995011738858027</v>
      </c>
      <c r="U169" s="23">
        <v>5.6044662593318506</v>
      </c>
      <c r="V169" s="23">
        <v>0.17980444058928313</v>
      </c>
      <c r="W169" s="33">
        <f t="shared" si="3"/>
        <v>1.3588885277171687</v>
      </c>
      <c r="X169" s="95">
        <f t="shared" si="4"/>
        <v>0.3066671065782407</v>
      </c>
      <c r="Y169" s="23"/>
      <c r="Z169" s="23">
        <f t="shared" si="1"/>
        <v>1.7204129618434358</v>
      </c>
      <c r="AA169" s="23">
        <f t="shared" si="2"/>
        <v>1.2594968490593148</v>
      </c>
      <c r="AB169" s="7">
        <f t="shared" si="0"/>
        <v>0.54256435610240783</v>
      </c>
      <c r="AC169" s="7">
        <f t="shared" si="0"/>
        <v>0.23071231506806922</v>
      </c>
    </row>
    <row r="170" spans="1:29" x14ac:dyDescent="0.35">
      <c r="A170" s="7" t="s">
        <v>228</v>
      </c>
      <c r="B170" s="23">
        <v>5.4807456109525532</v>
      </c>
      <c r="C170" s="23">
        <v>5.7573246540098211</v>
      </c>
      <c r="D170" s="23">
        <v>5.6190351324811871</v>
      </c>
      <c r="E170" s="23">
        <v>4.6083964675169398</v>
      </c>
      <c r="F170" s="23">
        <v>1.0106386649642474</v>
      </c>
      <c r="G170" s="23">
        <v>4.2172850329971032</v>
      </c>
      <c r="H170" s="23">
        <v>0.5139639990243694</v>
      </c>
      <c r="I170" s="23">
        <v>0.58199795279278987</v>
      </c>
      <c r="J170" s="23">
        <v>0.58199795279278987</v>
      </c>
      <c r="K170" s="23">
        <v>0.3197358663914468</v>
      </c>
      <c r="L170" s="23">
        <v>0.73977868521751011</v>
      </c>
      <c r="M170" s="23">
        <v>0.63736323305860731</v>
      </c>
      <c r="N170" s="23">
        <v>0.1024154521589028</v>
      </c>
      <c r="O170" s="23">
        <v>-0.11316994981516615</v>
      </c>
      <c r="P170" s="23">
        <v>0.236835766247531</v>
      </c>
      <c r="Q170" s="23">
        <v>0.65341142718301348</v>
      </c>
      <c r="R170" s="23">
        <v>0.76658137699817963</v>
      </c>
      <c r="S170" s="23">
        <v>2.7547279568389267</v>
      </c>
      <c r="T170" s="23">
        <v>-1.972691163579663E-2</v>
      </c>
      <c r="U170" s="23">
        <v>-2.1013165296559131</v>
      </c>
      <c r="V170" s="23">
        <v>0.78630828863397628</v>
      </c>
      <c r="W170" s="33">
        <f t="shared" si="3"/>
        <v>1.3602802395471656</v>
      </c>
      <c r="X170" s="95">
        <f t="shared" si="4"/>
        <v>0.30769073701138877</v>
      </c>
      <c r="Y170" s="23"/>
      <c r="Z170" s="23">
        <f t="shared" si="1"/>
        <v>1.6842616398978767</v>
      </c>
      <c r="AA170" s="23">
        <f t="shared" si="2"/>
        <v>1.269400377178552</v>
      </c>
      <c r="AB170" s="7">
        <f t="shared" si="0"/>
        <v>0.52132727186213823</v>
      </c>
      <c r="AC170" s="7">
        <f t="shared" si="0"/>
        <v>0.2385446450215514</v>
      </c>
    </row>
    <row r="171" spans="1:29" x14ac:dyDescent="0.35">
      <c r="A171" s="7" t="s">
        <v>229</v>
      </c>
      <c r="B171" s="23">
        <v>4.521002822641762</v>
      </c>
      <c r="C171" s="23">
        <v>2.7107271097957408</v>
      </c>
      <c r="D171" s="23">
        <v>3.6158649662187514</v>
      </c>
      <c r="E171" s="23">
        <v>3.7050774999084268</v>
      </c>
      <c r="F171" s="23">
        <v>-8.9212533689675411E-2</v>
      </c>
      <c r="G171" s="23">
        <v>4.3008620608559802</v>
      </c>
      <c r="H171" s="23">
        <v>0.58855241973141403</v>
      </c>
      <c r="I171" s="23">
        <v>0.85616480526446992</v>
      </c>
      <c r="J171" s="23">
        <v>0.85616480526446992</v>
      </c>
      <c r="K171" s="23">
        <v>0.31962288486433543</v>
      </c>
      <c r="L171" s="23">
        <v>-0.862153854103892</v>
      </c>
      <c r="M171" s="23">
        <v>0.39515326290252017</v>
      </c>
      <c r="N171" s="23">
        <v>-1.2573071170064121</v>
      </c>
      <c r="O171" s="23">
        <v>2.414301153487874</v>
      </c>
      <c r="P171" s="23">
        <v>0.2341915405290706</v>
      </c>
      <c r="Q171" s="23">
        <v>0.98673839294754462</v>
      </c>
      <c r="R171" s="23">
        <v>-1.4275627605403294</v>
      </c>
      <c r="S171" s="23">
        <v>3.0696537944603399</v>
      </c>
      <c r="T171" s="23">
        <v>-0.42273454165903357</v>
      </c>
      <c r="U171" s="23">
        <v>-2.0829154015127953</v>
      </c>
      <c r="V171" s="23">
        <v>-1.0048282188812958</v>
      </c>
      <c r="W171" s="33">
        <f t="shared" si="3"/>
        <v>1.3431773392841073</v>
      </c>
      <c r="X171" s="95">
        <f t="shared" si="4"/>
        <v>0.29503795594509674</v>
      </c>
      <c r="Y171" s="23"/>
      <c r="Z171" s="23">
        <f t="shared" si="1"/>
        <v>1.6491798947986718</v>
      </c>
      <c r="AA171" s="23">
        <f t="shared" si="2"/>
        <v>1.2566450839780763</v>
      </c>
      <c r="AB171" s="7">
        <f t="shared" si="0"/>
        <v>0.50027813089506623</v>
      </c>
      <c r="AC171" s="7">
        <f t="shared" si="0"/>
        <v>0.22844553809107043</v>
      </c>
    </row>
    <row r="172" spans="1:29" x14ac:dyDescent="0.35">
      <c r="A172" s="7" t="s">
        <v>230</v>
      </c>
      <c r="B172" s="23">
        <v>3.1531267467610036</v>
      </c>
      <c r="C172" s="23">
        <v>-1.9677286903199587</v>
      </c>
      <c r="D172" s="23">
        <v>0.59269902822052245</v>
      </c>
      <c r="E172" s="23">
        <v>1.0621767899529289</v>
      </c>
      <c r="F172" s="23">
        <v>-0.46947776173240641</v>
      </c>
      <c r="G172" s="23">
        <v>4.0020432885075499</v>
      </c>
      <c r="H172" s="23">
        <v>0.42226984373847642</v>
      </c>
      <c r="I172" s="23">
        <v>2.4691478370389319</v>
      </c>
      <c r="J172" s="23">
        <v>2.4691478370389319</v>
      </c>
      <c r="K172" s="23">
        <v>0.31875463344229216</v>
      </c>
      <c r="L172" s="23">
        <v>-3.0886693531772185</v>
      </c>
      <c r="M172" s="23">
        <v>-1.0264497525609344</v>
      </c>
      <c r="N172" s="23">
        <v>-2.0622196006162841</v>
      </c>
      <c r="O172" s="23">
        <v>4.8632117434402176</v>
      </c>
      <c r="P172" s="23">
        <v>0.23443070796869939</v>
      </c>
      <c r="Q172" s="23">
        <v>0.63445621824661558</v>
      </c>
      <c r="R172" s="23">
        <v>-4.228755525193602</v>
      </c>
      <c r="S172" s="23">
        <v>-7.9370906369005247</v>
      </c>
      <c r="T172" s="23">
        <v>1.0897093618343328</v>
      </c>
      <c r="U172" s="23">
        <v>8.5715468551471403</v>
      </c>
      <c r="V172" s="23">
        <v>-5.3184648870279343</v>
      </c>
      <c r="W172" s="33">
        <f t="shared" si="3"/>
        <v>1.3154780729223541</v>
      </c>
      <c r="X172" s="95">
        <f t="shared" si="4"/>
        <v>0.27420015311326856</v>
      </c>
      <c r="Y172" s="23"/>
      <c r="Z172" s="23">
        <f t="shared" si="1"/>
        <v>1.7905401222070063</v>
      </c>
      <c r="AA172" s="23">
        <f t="shared" si="2"/>
        <v>1.1898108564321397</v>
      </c>
      <c r="AB172" s="7">
        <f t="shared" si="0"/>
        <v>0.58251731858674749</v>
      </c>
      <c r="AC172" s="7">
        <f t="shared" si="0"/>
        <v>0.17379435031580151</v>
      </c>
    </row>
    <row r="173" spans="1:29" x14ac:dyDescent="0.35">
      <c r="A173" s="7" t="s">
        <v>231</v>
      </c>
      <c r="B173" s="23">
        <v>3.0398092381670239</v>
      </c>
      <c r="C173" s="23">
        <v>1.1229090078092696</v>
      </c>
      <c r="D173" s="23">
        <v>2.0813591229881467</v>
      </c>
      <c r="E173" s="23">
        <v>1.4677178093755572</v>
      </c>
      <c r="F173" s="23">
        <v>0.61364131361258956</v>
      </c>
      <c r="G173" s="23">
        <v>3.7293759762509735</v>
      </c>
      <c r="H173" s="23">
        <v>0.25651269446989033</v>
      </c>
      <c r="I173" s="23">
        <v>-3.6081372196861139E-2</v>
      </c>
      <c r="J173" s="23">
        <v>-3.6081372196861139E-2</v>
      </c>
      <c r="K173" s="23">
        <v>0.31713111212530332</v>
      </c>
      <c r="L173" s="23">
        <v>-7.8962009590822529E-2</v>
      </c>
      <c r="M173" s="23">
        <v>-2.1611267741685682</v>
      </c>
      <c r="N173" s="23">
        <v>2.0821647645777457</v>
      </c>
      <c r="O173" s="23">
        <v>1.3047457252784587</v>
      </c>
      <c r="P173" s="23">
        <v>0.23731755784472713</v>
      </c>
      <c r="Q173" s="23">
        <v>0.91614464655620509</v>
      </c>
      <c r="R173" s="23">
        <v>-0.38860107872225358</v>
      </c>
      <c r="S173" s="23">
        <v>-7.1498362563003788</v>
      </c>
      <c r="T173" s="23">
        <v>-0.60883149941340953</v>
      </c>
      <c r="U173" s="23">
        <v>8.0659809028565839</v>
      </c>
      <c r="V173" s="23">
        <v>0.22023042069115595</v>
      </c>
      <c r="W173" s="33">
        <f t="shared" si="3"/>
        <v>1.3428684938424897</v>
      </c>
      <c r="X173" s="95">
        <f t="shared" si="4"/>
        <v>0.29480799304634819</v>
      </c>
      <c r="Y173" s="23"/>
      <c r="Z173" s="23">
        <f t="shared" si="1"/>
        <v>1.9349647465222082</v>
      </c>
      <c r="AA173" s="23">
        <f t="shared" si="2"/>
        <v>1.1924311818866891</v>
      </c>
      <c r="AB173" s="7">
        <f t="shared" si="0"/>
        <v>0.66008910746420779</v>
      </c>
      <c r="AC173" s="7">
        <f t="shared" si="0"/>
        <v>0.1759942330054298</v>
      </c>
    </row>
    <row r="174" spans="1:29" x14ac:dyDescent="0.35">
      <c r="A174" s="7" t="s">
        <v>232</v>
      </c>
      <c r="B174" s="23">
        <v>0.34769272290162689</v>
      </c>
      <c r="C174" s="23">
        <v>-0.36936367775837198</v>
      </c>
      <c r="D174" s="23">
        <v>-1.0835477428372542E-2</v>
      </c>
      <c r="E174" s="23">
        <v>1.7184714199558471E-2</v>
      </c>
      <c r="F174" s="23">
        <v>-2.8020191627931013E-2</v>
      </c>
      <c r="G174" s="23">
        <v>3.6135384891185338</v>
      </c>
      <c r="H174" s="23">
        <v>9.1074090248710604E-2</v>
      </c>
      <c r="I174" s="23">
        <v>0.28247730749875188</v>
      </c>
      <c r="J174" s="23">
        <v>0.28247730749875188</v>
      </c>
      <c r="K174" s="23">
        <v>0.31475232091328409</v>
      </c>
      <c r="L174" s="23">
        <v>-1.3535478084671133</v>
      </c>
      <c r="M174" s="23">
        <v>-0.33398524230813748</v>
      </c>
      <c r="N174" s="23">
        <v>-1.0195625661589758</v>
      </c>
      <c r="O174" s="23">
        <v>0.86468552474583049</v>
      </c>
      <c r="P174" s="23">
        <v>0.23178868061544045</v>
      </c>
      <c r="Q174" s="23">
        <v>-0.68928660064938874</v>
      </c>
      <c r="R174" s="23">
        <v>-1.5539721253952192</v>
      </c>
      <c r="S174" s="23">
        <v>-0.83775221973995417</v>
      </c>
      <c r="T174" s="23">
        <v>-0.18198607217081694</v>
      </c>
      <c r="U174" s="23">
        <v>0.14846561909056544</v>
      </c>
      <c r="V174" s="23">
        <v>-1.3719860532244024</v>
      </c>
      <c r="W174" s="33">
        <f t="shared" si="3"/>
        <v>1.329177109366529</v>
      </c>
      <c r="X174" s="95">
        <f t="shared" si="4"/>
        <v>0.28456003598868945</v>
      </c>
      <c r="Y174" s="23"/>
      <c r="Z174" s="23">
        <f t="shared" si="1"/>
        <v>1.9378375039123166</v>
      </c>
      <c r="AA174" s="23">
        <f t="shared" si="2"/>
        <v>1.1760711923769047</v>
      </c>
      <c r="AB174" s="7">
        <f t="shared" si="0"/>
        <v>0.66157266264272607</v>
      </c>
      <c r="AC174" s="7">
        <f t="shared" si="0"/>
        <v>0.16217938537956361</v>
      </c>
    </row>
    <row r="175" spans="1:29" x14ac:dyDescent="0.35">
      <c r="A175" s="7" t="s">
        <v>233</v>
      </c>
      <c r="B175" s="23">
        <v>4.5668320236689652</v>
      </c>
      <c r="C175" s="23">
        <v>4.304115172640266</v>
      </c>
      <c r="D175" s="23">
        <v>4.4354735981546156</v>
      </c>
      <c r="E175" s="23">
        <v>0.48516339959228105</v>
      </c>
      <c r="F175" s="23">
        <v>3.9503101985623346</v>
      </c>
      <c r="G175" s="23">
        <v>3.179254661737811</v>
      </c>
      <c r="H175" s="23">
        <v>-7.4251530209323846E-2</v>
      </c>
      <c r="I175" s="23">
        <v>0.34100693903731383</v>
      </c>
      <c r="J175" s="23">
        <v>0.34100693903731383</v>
      </c>
      <c r="K175" s="23">
        <v>0.31161825980631386</v>
      </c>
      <c r="L175" s="23">
        <v>2.8760392175805203</v>
      </c>
      <c r="M175" s="23">
        <v>1.7829888767286508</v>
      </c>
      <c r="N175" s="23">
        <v>1.0930503408518695</v>
      </c>
      <c r="O175" s="23">
        <v>3.0125762524826434</v>
      </c>
      <c r="P175" s="23">
        <v>0.23357161886155758</v>
      </c>
      <c r="Q175" s="23">
        <v>5.1849631578269086</v>
      </c>
      <c r="R175" s="23">
        <v>2.1723869053442648</v>
      </c>
      <c r="S175" s="23">
        <v>0.35628440702380232</v>
      </c>
      <c r="T175" s="23">
        <v>2.217781847379078</v>
      </c>
      <c r="U175" s="23">
        <v>4.8286787508031059</v>
      </c>
      <c r="V175" s="23">
        <v>-4.5394942034813202E-2</v>
      </c>
      <c r="W175" s="33">
        <f t="shared" si="3"/>
        <v>1.3437056842909849</v>
      </c>
      <c r="X175" s="95">
        <f t="shared" si="4"/>
        <v>0.29543123321772202</v>
      </c>
      <c r="Y175" s="23"/>
      <c r="Z175" s="23">
        <f t="shared" si="1"/>
        <v>2.0314094516888237</v>
      </c>
      <c r="AA175" s="23">
        <f t="shared" si="2"/>
        <v>1.1755373155408371</v>
      </c>
      <c r="AB175" s="7">
        <f t="shared" si="0"/>
        <v>0.70872986330796162</v>
      </c>
      <c r="AC175" s="7">
        <f t="shared" si="0"/>
        <v>0.16172533289298494</v>
      </c>
    </row>
    <row r="176" spans="1:29" x14ac:dyDescent="0.35">
      <c r="A176" s="7" t="s">
        <v>234</v>
      </c>
      <c r="B176" s="23">
        <v>1.2578732482129595</v>
      </c>
      <c r="C176" s="23">
        <v>2.1825253048699977</v>
      </c>
      <c r="D176" s="23">
        <v>1.7201992765414786</v>
      </c>
      <c r="E176" s="23">
        <v>-1.9700659231673967</v>
      </c>
      <c r="F176" s="23">
        <v>3.6902651997088753</v>
      </c>
      <c r="G176" s="23">
        <v>3.4517444715346604</v>
      </c>
      <c r="H176" s="23">
        <v>0.29985630128166463</v>
      </c>
      <c r="I176" s="23">
        <v>0.2698829169769823</v>
      </c>
      <c r="J176" s="23">
        <v>0.2698829169769823</v>
      </c>
      <c r="K176" s="23">
        <v>0.30981436849628441</v>
      </c>
      <c r="L176" s="23">
        <v>1.824241124681844</v>
      </c>
      <c r="M176" s="23">
        <v>1.1598200059486319</v>
      </c>
      <c r="N176" s="23">
        <v>0.66442111873321208</v>
      </c>
      <c r="O176" s="23">
        <v>3.8812415120454187</v>
      </c>
      <c r="P176" s="23">
        <v>0.22547320860658435</v>
      </c>
      <c r="Q176" s="23">
        <v>4.8303666596293109</v>
      </c>
      <c r="R176" s="23">
        <v>0.94912514758389244</v>
      </c>
      <c r="S176" s="23">
        <v>3.7678058273854802</v>
      </c>
      <c r="T176" s="23">
        <v>0.40060684806426072</v>
      </c>
      <c r="U176" s="23">
        <v>1.0625608322438307</v>
      </c>
      <c r="V176" s="23">
        <v>0.54851829951963171</v>
      </c>
      <c r="W176" s="33">
        <f t="shared" si="3"/>
        <v>1.3526335486310328</v>
      </c>
      <c r="X176" s="95">
        <f t="shared" si="4"/>
        <v>0.30205346892004009</v>
      </c>
      <c r="Y176" s="23"/>
      <c r="Z176" s="23">
        <f t="shared" si="1"/>
        <v>2.0529944128649684</v>
      </c>
      <c r="AA176" s="23">
        <f t="shared" si="2"/>
        <v>1.1819853528342603</v>
      </c>
      <c r="AB176" s="7">
        <f t="shared" si="0"/>
        <v>0.71929941658397911</v>
      </c>
      <c r="AC176" s="7">
        <f t="shared" si="0"/>
        <v>0.1671955270579393</v>
      </c>
    </row>
    <row r="177" spans="1:29" x14ac:dyDescent="0.35">
      <c r="A177" s="7" t="s">
        <v>235</v>
      </c>
      <c r="B177" s="23">
        <v>-0.68562226909243407</v>
      </c>
      <c r="C177" s="23">
        <v>-1.3337464796887133</v>
      </c>
      <c r="D177" s="23">
        <v>-1.0096843743905737</v>
      </c>
      <c r="E177" s="23">
        <v>-2.4871532570521993</v>
      </c>
      <c r="F177" s="23">
        <v>1.4774688826616256</v>
      </c>
      <c r="G177" s="23">
        <v>3.2983520925747358</v>
      </c>
      <c r="H177" s="23">
        <v>0.67312396255054807</v>
      </c>
      <c r="I177" s="23">
        <v>1.8426327881982729</v>
      </c>
      <c r="J177" s="23">
        <v>1.8426327881982729</v>
      </c>
      <c r="K177" s="23">
        <v>0.30934064698324215</v>
      </c>
      <c r="L177" s="23">
        <v>-1.584854654661463</v>
      </c>
      <c r="M177" s="23">
        <v>-1.6971520774608557</v>
      </c>
      <c r="N177" s="23">
        <v>0.1122974227993927</v>
      </c>
      <c r="O177" s="23">
        <v>2.0817401074039221</v>
      </c>
      <c r="P177" s="23">
        <v>0.22511775994417307</v>
      </c>
      <c r="Q177" s="23">
        <v>2.8248782977745801E-2</v>
      </c>
      <c r="R177" s="23">
        <v>-2.0534913244261763</v>
      </c>
      <c r="S177" s="23">
        <v>-1.075773174867201</v>
      </c>
      <c r="T177" s="23">
        <v>-1.8776742515377505</v>
      </c>
      <c r="U177" s="23">
        <v>1.1040219578449468</v>
      </c>
      <c r="V177" s="23">
        <v>-0.17581707288842585</v>
      </c>
      <c r="W177" s="33">
        <f t="shared" si="3"/>
        <v>1.3541525212460654</v>
      </c>
      <c r="X177" s="95">
        <f t="shared" si="4"/>
        <v>0.30317581308412855</v>
      </c>
      <c r="Y177" s="23"/>
      <c r="Z177" s="23">
        <f t="shared" si="1"/>
        <v>2.0756599219763272</v>
      </c>
      <c r="AA177" s="23">
        <f t="shared" si="2"/>
        <v>1.1799072207849373</v>
      </c>
      <c r="AB177" s="7">
        <f t="shared" si="0"/>
        <v>0.73027913780773712</v>
      </c>
      <c r="AC177" s="7">
        <f t="shared" si="0"/>
        <v>0.16543580893290877</v>
      </c>
    </row>
    <row r="178" spans="1:29" x14ac:dyDescent="0.35">
      <c r="A178" s="7" t="s">
        <v>236</v>
      </c>
      <c r="B178" s="23">
        <v>-4.9891911616239071</v>
      </c>
      <c r="C178" s="23">
        <v>-3.0255622347869604</v>
      </c>
      <c r="D178" s="23">
        <v>-4.0073766982054337</v>
      </c>
      <c r="E178" s="23">
        <v>-1.1297233171646326</v>
      </c>
      <c r="F178" s="23">
        <v>-2.8776533810408012</v>
      </c>
      <c r="G178" s="23">
        <v>3.1617303832870385</v>
      </c>
      <c r="H178" s="23">
        <v>1.0445109297013033</v>
      </c>
      <c r="I178" s="23">
        <v>1.7689254537245347E-2</v>
      </c>
      <c r="J178" s="23">
        <v>1.7689254537245347E-2</v>
      </c>
      <c r="K178" s="23">
        <v>0.31019709526712169</v>
      </c>
      <c r="L178" s="23">
        <v>-4.2210519525566017</v>
      </c>
      <c r="M178" s="23">
        <v>-3.7793436067052011</v>
      </c>
      <c r="N178" s="23">
        <v>-0.44170834585140062</v>
      </c>
      <c r="O178" s="23">
        <v>1.3947882800607605</v>
      </c>
      <c r="P178" s="23">
        <v>0.22390088806051966</v>
      </c>
      <c r="Q178" s="23">
        <v>-3.13855800705785</v>
      </c>
      <c r="R178" s="23">
        <v>-4.5333462871186105</v>
      </c>
      <c r="S178" s="23">
        <v>-10.972196907992561</v>
      </c>
      <c r="T178" s="23">
        <v>-1.704239773867849</v>
      </c>
      <c r="U178" s="23">
        <v>7.8336389009347114</v>
      </c>
      <c r="V178" s="23">
        <v>-2.8291065132507613</v>
      </c>
      <c r="W178" s="33">
        <f t="shared" si="3"/>
        <v>1.3481711165441643</v>
      </c>
      <c r="X178" s="95">
        <f t="shared" si="4"/>
        <v>0.29874894549028286</v>
      </c>
      <c r="Y178" s="23"/>
      <c r="Z178" s="23">
        <f t="shared" si="1"/>
        <v>2.2382596250753761</v>
      </c>
      <c r="AA178" s="23">
        <f t="shared" si="2"/>
        <v>1.1465263887513946</v>
      </c>
      <c r="AB178" s="7">
        <f t="shared" si="0"/>
        <v>0.80569861079111682</v>
      </c>
      <c r="AC178" s="7">
        <f t="shared" si="0"/>
        <v>0.1367368398423873</v>
      </c>
    </row>
    <row r="179" spans="1:29" x14ac:dyDescent="0.35">
      <c r="A179" s="7" t="s">
        <v>237</v>
      </c>
      <c r="B179" s="23">
        <v>-3.1664509626672555</v>
      </c>
      <c r="C179" s="23">
        <v>-1.3831801753035222</v>
      </c>
      <c r="D179" s="23">
        <v>-2.2748155689853888</v>
      </c>
      <c r="E179" s="23">
        <v>-4.0452755795666206</v>
      </c>
      <c r="F179" s="23">
        <v>1.7704600105812318</v>
      </c>
      <c r="G179" s="23">
        <v>3.2256559083111291</v>
      </c>
      <c r="H179" s="23">
        <v>1.4129941263806955</v>
      </c>
      <c r="I179" s="23">
        <v>2.0742458802271102</v>
      </c>
      <c r="J179" s="23">
        <v>2.0742458802271102</v>
      </c>
      <c r="K179" s="23">
        <v>0.31238371334801862</v>
      </c>
      <c r="L179" s="23">
        <v>-1.9271458168659896</v>
      </c>
      <c r="M179" s="23">
        <v>-3.6757233703477175</v>
      </c>
      <c r="N179" s="23">
        <v>1.7485775534817278</v>
      </c>
      <c r="O179" s="23">
        <v>-0.48590956382880313</v>
      </c>
      <c r="P179" s="23">
        <v>0.22057631204119643</v>
      </c>
      <c r="Q179" s="23">
        <v>-2.3058752411198888</v>
      </c>
      <c r="R179" s="23">
        <v>-1.8199656772910859</v>
      </c>
      <c r="S179" s="23">
        <v>-9.0132927433308065</v>
      </c>
      <c r="T179" s="23">
        <v>-2.1651952894782025</v>
      </c>
      <c r="U179" s="23">
        <v>6.7074175022109177</v>
      </c>
      <c r="V179" s="23">
        <v>0.34522961218711656</v>
      </c>
      <c r="W179" s="33">
        <f t="shared" si="3"/>
        <v>1.3717449340705794</v>
      </c>
      <c r="X179" s="95">
        <f t="shared" si="4"/>
        <v>0.31608360390881579</v>
      </c>
      <c r="Y179" s="23"/>
      <c r="Z179" s="23">
        <f t="shared" si="1"/>
        <v>2.388389042912602</v>
      </c>
      <c r="AA179" s="23">
        <f t="shared" si="2"/>
        <v>1.1504845373569041</v>
      </c>
      <c r="AB179" s="7">
        <f t="shared" si="0"/>
        <v>0.87061909805356597</v>
      </c>
      <c r="AC179" s="7">
        <f t="shared" si="0"/>
        <v>0.14018319046981093</v>
      </c>
    </row>
    <row r="180" spans="1:29" x14ac:dyDescent="0.35">
      <c r="A180" s="7" t="s">
        <v>238</v>
      </c>
      <c r="B180" s="23">
        <v>3.9490636065199425</v>
      </c>
      <c r="C180" s="23">
        <v>1.2289057933276837</v>
      </c>
      <c r="D180" s="23">
        <v>2.5889846999238131</v>
      </c>
      <c r="E180" s="23">
        <v>-2.3585103955404918</v>
      </c>
      <c r="F180" s="23">
        <v>4.9474950954643049</v>
      </c>
      <c r="G180" s="23">
        <v>2.6652971146751794</v>
      </c>
      <c r="H180" s="23">
        <v>1.0767199586190657</v>
      </c>
      <c r="I180" s="23">
        <v>8.9991508970044265E-2</v>
      </c>
      <c r="J180" s="23">
        <v>8.9991508970044265E-2</v>
      </c>
      <c r="K180" s="23">
        <v>0.31316645903382623</v>
      </c>
      <c r="L180" s="23">
        <v>3.3123978998597359</v>
      </c>
      <c r="M180" s="23">
        <v>0.91600026653214117</v>
      </c>
      <c r="N180" s="23">
        <v>2.3963976333275947</v>
      </c>
      <c r="O180" s="23">
        <v>2.0091656564478426</v>
      </c>
      <c r="P180" s="23">
        <v>0.21837443631734524</v>
      </c>
      <c r="Q180" s="23">
        <v>4.8828131386126117</v>
      </c>
      <c r="R180" s="23">
        <v>2.8736474821647695</v>
      </c>
      <c r="S180" s="23">
        <v>6.164656681664658</v>
      </c>
      <c r="T180" s="23">
        <v>-0.55039545967434578</v>
      </c>
      <c r="U180" s="23">
        <v>-1.2818435430520463</v>
      </c>
      <c r="V180" s="23">
        <v>3.4240429418391152</v>
      </c>
      <c r="W180" s="33">
        <f t="shared" si="3"/>
        <v>1.4046173972059379</v>
      </c>
      <c r="X180" s="95">
        <f t="shared" si="4"/>
        <v>0.33976495054528832</v>
      </c>
      <c r="Y180" s="23"/>
      <c r="Z180" s="23">
        <f t="shared" si="1"/>
        <v>2.3577736321830645</v>
      </c>
      <c r="AA180" s="23">
        <f t="shared" si="2"/>
        <v>1.1898776219552236</v>
      </c>
      <c r="AB180" s="7">
        <f t="shared" si="0"/>
        <v>0.85771779758452715</v>
      </c>
      <c r="AC180" s="7">
        <f t="shared" si="0"/>
        <v>0.17385046314208766</v>
      </c>
    </row>
    <row r="181" spans="1:29" x14ac:dyDescent="0.35">
      <c r="A181" s="7" t="s">
        <v>239</v>
      </c>
      <c r="B181" s="23">
        <v>2.257575715528759</v>
      </c>
      <c r="C181" s="23">
        <v>1.1159246972141545</v>
      </c>
      <c r="D181" s="23">
        <v>1.6867502063714568</v>
      </c>
      <c r="E181" s="23">
        <v>-0.3715745738634979</v>
      </c>
      <c r="F181" s="23">
        <v>2.0583247802349547</v>
      </c>
      <c r="G181" s="23">
        <v>2.4510855128301974</v>
      </c>
      <c r="H181" s="23">
        <v>0.74314375535280419</v>
      </c>
      <c r="I181" s="23">
        <v>-6.1236346431670086E-2</v>
      </c>
      <c r="J181" s="23">
        <v>-6.1236346431670086E-2</v>
      </c>
      <c r="K181" s="23">
        <v>0.31254533232449311</v>
      </c>
      <c r="L181" s="23">
        <v>1.2182127575860371</v>
      </c>
      <c r="M181" s="23">
        <v>2.0168187181610389</v>
      </c>
      <c r="N181" s="23">
        <v>-0.79860596057500177</v>
      </c>
      <c r="O181" s="23">
        <v>2.5690530328207433</v>
      </c>
      <c r="P181" s="23">
        <v>0.21889720144084235</v>
      </c>
      <c r="Q181" s="23">
        <v>3.2249072711692111</v>
      </c>
      <c r="R181" s="23">
        <v>0.6558542383484679</v>
      </c>
      <c r="S181" s="23">
        <v>9.8072990337639823</v>
      </c>
      <c r="T181" s="23">
        <v>-0.16639499213563547</v>
      </c>
      <c r="U181" s="23">
        <v>-6.5823917625947708</v>
      </c>
      <c r="V181" s="23">
        <v>0.82224923048410337</v>
      </c>
      <c r="W181" s="33">
        <f t="shared" si="3"/>
        <v>1.3934000389485779</v>
      </c>
      <c r="X181" s="95">
        <f t="shared" si="4"/>
        <v>0.33174683156606849</v>
      </c>
      <c r="Y181" s="23"/>
      <c r="Z181" s="23">
        <f t="shared" si="1"/>
        <v>2.2025757348376147</v>
      </c>
      <c r="AA181" s="23">
        <f t="shared" si="2"/>
        <v>1.1996613815454531</v>
      </c>
      <c r="AB181" s="7">
        <f t="shared" si="0"/>
        <v>0.78962746408837514</v>
      </c>
      <c r="AC181" s="7">
        <f t="shared" si="0"/>
        <v>0.18203933492765415</v>
      </c>
    </row>
    <row r="182" spans="1:29" x14ac:dyDescent="0.35">
      <c r="A182" s="7" t="s">
        <v>240</v>
      </c>
      <c r="B182" s="23">
        <v>1.8817216340828224</v>
      </c>
      <c r="C182" s="23">
        <v>1.5310674157269943</v>
      </c>
      <c r="D182" s="23">
        <v>1.7063945249049084</v>
      </c>
      <c r="E182" s="23">
        <v>-0.86391686819808911</v>
      </c>
      <c r="F182" s="23">
        <v>2.5703113931029975</v>
      </c>
      <c r="G182" s="23">
        <v>2.3262881702965568</v>
      </c>
      <c r="H182" s="23">
        <v>0.41141980249292942</v>
      </c>
      <c r="I182" s="23">
        <v>2.0021676627116847</v>
      </c>
      <c r="J182" s="23">
        <v>2.0021676627116847</v>
      </c>
      <c r="K182" s="23">
        <v>0.31052033321996986</v>
      </c>
      <c r="L182" s="23">
        <v>0.1992339685854092</v>
      </c>
      <c r="M182" s="23">
        <v>0.99601068633739986</v>
      </c>
      <c r="N182" s="23">
        <v>-0.79677671775199066</v>
      </c>
      <c r="O182" s="23">
        <v>1.4681147249890323</v>
      </c>
      <c r="P182" s="23">
        <v>0.21625620970299123</v>
      </c>
      <c r="Q182" s="23">
        <v>1.3498597677391642</v>
      </c>
      <c r="R182" s="23">
        <v>-0.11825495724986823</v>
      </c>
      <c r="S182" s="23">
        <v>-1.3559045708573068</v>
      </c>
      <c r="T182" s="23">
        <v>1.6449680182619271</v>
      </c>
      <c r="U182" s="23">
        <v>2.7057643385964711</v>
      </c>
      <c r="V182" s="23">
        <v>-1.7632229755117952</v>
      </c>
      <c r="W182" s="33">
        <f t="shared" si="3"/>
        <v>1.3822977518530886</v>
      </c>
      <c r="X182" s="95">
        <f t="shared" si="4"/>
        <v>0.32374715210552274</v>
      </c>
      <c r="Y182" s="23"/>
      <c r="Z182" s="23">
        <f t="shared" si="1"/>
        <v>2.2621722436014298</v>
      </c>
      <c r="AA182" s="23">
        <f t="shared" si="2"/>
        <v>1.1785086764377015</v>
      </c>
      <c r="AB182" s="7">
        <f t="shared" si="0"/>
        <v>0.81632552139148873</v>
      </c>
      <c r="AC182" s="7">
        <f t="shared" si="0"/>
        <v>0.16424980563907424</v>
      </c>
    </row>
    <row r="183" spans="1:29" x14ac:dyDescent="0.35">
      <c r="A183" s="7" t="s">
        <v>241</v>
      </c>
      <c r="B183" s="23">
        <v>5.8778421688476357</v>
      </c>
      <c r="C183" s="23">
        <v>8.8582247392526625</v>
      </c>
      <c r="D183" s="23">
        <v>7.3680334540501491</v>
      </c>
      <c r="E183" s="23">
        <v>-2.5672915310913424</v>
      </c>
      <c r="F183" s="23">
        <v>9.9353249851414915</v>
      </c>
      <c r="G183" s="23">
        <v>2.0760687352792471</v>
      </c>
      <c r="H183" s="23">
        <v>8.0717843148292445E-2</v>
      </c>
      <c r="I183" s="23">
        <v>-1.437555925519618</v>
      </c>
      <c r="J183" s="23">
        <v>-1.437555925519618</v>
      </c>
      <c r="K183" s="23">
        <v>0.30709146172028823</v>
      </c>
      <c r="L183" s="23">
        <v>9.5054834686949778</v>
      </c>
      <c r="M183" s="23">
        <v>-0.61471348556920491</v>
      </c>
      <c r="N183" s="23">
        <v>10.120196954264182</v>
      </c>
      <c r="O183" s="23">
        <v>1.2925430135120366</v>
      </c>
      <c r="P183" s="23">
        <v>0.21644166163958978</v>
      </c>
      <c r="Q183" s="23">
        <v>10.518266324621827</v>
      </c>
      <c r="R183" s="23">
        <v>9.2257233111097907</v>
      </c>
      <c r="S183" s="23">
        <v>-2.1765930061577383</v>
      </c>
      <c r="T183" s="23">
        <v>-0.18327681752939154</v>
      </c>
      <c r="U183" s="23">
        <v>12.694859330779565</v>
      </c>
      <c r="V183" s="23">
        <v>9.4090001286391818</v>
      </c>
      <c r="W183" s="33">
        <f t="shared" si="3"/>
        <v>1.522189006834987</v>
      </c>
      <c r="X183" s="95">
        <f t="shared" si="4"/>
        <v>0.42014943493241225</v>
      </c>
      <c r="Y183" s="23"/>
      <c r="Z183" s="23">
        <f t="shared" ref="Z183:Z214" si="5">Z182*(1+U183/100)</f>
        <v>2.5493518277465714</v>
      </c>
      <c r="AA183" s="23">
        <f t="shared" ref="AA183:AA214" si="6">AA182*(1+V183/100)</f>
        <v>1.2893945593197489</v>
      </c>
      <c r="AB183" s="7">
        <f t="shared" si="0"/>
        <v>0.93583914166237914</v>
      </c>
      <c r="AC183" s="7">
        <f t="shared" si="0"/>
        <v>0.25417277434131175</v>
      </c>
    </row>
    <row r="184" spans="1:29" x14ac:dyDescent="0.35">
      <c r="A184" s="7" t="s">
        <v>242</v>
      </c>
      <c r="B184" s="23">
        <v>5.1713926108075015</v>
      </c>
      <c r="C184" s="23">
        <v>3.6550285886374212</v>
      </c>
      <c r="D184" s="23">
        <v>4.4132105997224613</v>
      </c>
      <c r="E184" s="23">
        <v>2.0791294006954786</v>
      </c>
      <c r="F184" s="23">
        <v>2.3340811990269827</v>
      </c>
      <c r="G184" s="23">
        <v>2.1872970613467473</v>
      </c>
      <c r="H184" s="23">
        <v>0.29784524414289137</v>
      </c>
      <c r="I184" s="23">
        <v>0.53535011707381841</v>
      </c>
      <c r="J184" s="23">
        <v>0.53535011707381841</v>
      </c>
      <c r="K184" s="23">
        <v>0.30492375612688372</v>
      </c>
      <c r="L184" s="23">
        <v>1.9289891611170369</v>
      </c>
      <c r="M184" s="23">
        <v>3.2844466779381931</v>
      </c>
      <c r="N184" s="23">
        <v>-1.3554575168211562</v>
      </c>
      <c r="O184" s="23">
        <v>2.20367755223621</v>
      </c>
      <c r="P184" s="23">
        <v>0.21816917823624432</v>
      </c>
      <c r="Q184" s="23">
        <v>3.6518921926842145</v>
      </c>
      <c r="R184" s="23">
        <v>1.4482146404480045</v>
      </c>
      <c r="S184" s="23">
        <v>7.6828691268243983</v>
      </c>
      <c r="T184" s="23">
        <v>2.0570709023905347</v>
      </c>
      <c r="U184" s="23">
        <v>-4.0309769341401838</v>
      </c>
      <c r="V184" s="23">
        <v>-0.60885626194253017</v>
      </c>
      <c r="W184" s="33">
        <f t="shared" si="3"/>
        <v>1.5015563815216169</v>
      </c>
      <c r="X184" s="95">
        <f t="shared" si="4"/>
        <v>0.40650215786720634</v>
      </c>
      <c r="Y184" s="23"/>
      <c r="Z184" s="23">
        <f t="shared" si="5"/>
        <v>2.446588043600026</v>
      </c>
      <c r="AA184" s="23">
        <f t="shared" si="6"/>
        <v>1.2815439998041844</v>
      </c>
      <c r="AB184" s="7">
        <f t="shared" si="0"/>
        <v>0.8946944186736</v>
      </c>
      <c r="AC184" s="7">
        <f t="shared" si="0"/>
        <v>0.24806560084371612</v>
      </c>
    </row>
    <row r="185" spans="1:29" x14ac:dyDescent="0.35">
      <c r="A185" s="7" t="s">
        <v>243</v>
      </c>
      <c r="B185" s="23">
        <v>4.2384933709048056</v>
      </c>
      <c r="C185" s="23">
        <v>0.77474794958725113</v>
      </c>
      <c r="D185" s="23">
        <v>2.5066206602460284</v>
      </c>
      <c r="E185" s="23">
        <v>0.51033716906943027</v>
      </c>
      <c r="F185" s="23">
        <v>1.9962834911765981</v>
      </c>
      <c r="G185" s="23">
        <v>2.6850524677689904</v>
      </c>
      <c r="H185" s="23">
        <v>0.51448812506293962</v>
      </c>
      <c r="I185" s="23">
        <v>1.0909692688578332</v>
      </c>
      <c r="J185" s="23">
        <v>1.0909692688578332</v>
      </c>
      <c r="K185" s="23">
        <v>0.3040172164397551</v>
      </c>
      <c r="L185" s="23">
        <v>0.57583677099864738</v>
      </c>
      <c r="M185" s="23">
        <v>7.3834947929094535E-2</v>
      </c>
      <c r="N185" s="23">
        <v>0.50200182306955288</v>
      </c>
      <c r="O185" s="23">
        <v>2.1683447856558522</v>
      </c>
      <c r="P185" s="23">
        <v>0.21906661026849558</v>
      </c>
      <c r="Q185" s="23">
        <v>2.2691696145675042</v>
      </c>
      <c r="R185" s="23">
        <v>0.10082482891165223</v>
      </c>
      <c r="S185" s="23">
        <v>-1.2333879072468448</v>
      </c>
      <c r="T185" s="23">
        <v>0.44053572358341131</v>
      </c>
      <c r="U185" s="23">
        <v>3.502557521814349</v>
      </c>
      <c r="V185" s="23">
        <v>-0.33971089467175908</v>
      </c>
      <c r="W185" s="33">
        <f t="shared" si="3"/>
        <v>1.5090942219312724</v>
      </c>
      <c r="X185" s="95">
        <f t="shared" si="4"/>
        <v>0.41150961781737988</v>
      </c>
      <c r="Y185" s="23"/>
      <c r="Z185" s="23">
        <f t="shared" si="5"/>
        <v>2.5322811971489489</v>
      </c>
      <c r="AA185" s="23">
        <f t="shared" si="6"/>
        <v>1.2771904552168374</v>
      </c>
      <c r="AB185" s="7">
        <f t="shared" si="0"/>
        <v>0.92912055544133076</v>
      </c>
      <c r="AC185" s="7">
        <f t="shared" si="0"/>
        <v>0.24466270862107378</v>
      </c>
    </row>
    <row r="186" spans="1:29" x14ac:dyDescent="0.35">
      <c r="A186" s="7" t="s">
        <v>244</v>
      </c>
      <c r="B186" s="23">
        <v>4.6936275533344229</v>
      </c>
      <c r="C186" s="23">
        <v>4.6155018335920062</v>
      </c>
      <c r="D186" s="23">
        <v>4.6545646934632146</v>
      </c>
      <c r="E186" s="23">
        <v>2.5067087645926023</v>
      </c>
      <c r="F186" s="23">
        <v>2.1478559288706123</v>
      </c>
      <c r="G186" s="23">
        <v>2.9426772821042451</v>
      </c>
      <c r="H186" s="23">
        <v>0.73029604124741354</v>
      </c>
      <c r="I186" s="23">
        <v>1.6590157115302873</v>
      </c>
      <c r="J186" s="23">
        <v>1.6590157115302873</v>
      </c>
      <c r="K186" s="23">
        <v>0.30437184265883277</v>
      </c>
      <c r="L186" s="23">
        <v>0.86110134544249495</v>
      </c>
      <c r="M186" s="23">
        <v>1.5114985798943372</v>
      </c>
      <c r="N186" s="23">
        <v>-0.65039723445184228</v>
      </c>
      <c r="O186" s="23">
        <v>3.7681653276803888</v>
      </c>
      <c r="P186" s="23">
        <v>0.2204469052798102</v>
      </c>
      <c r="Q186" s="23">
        <v>3.7985862880530599</v>
      </c>
      <c r="R186" s="23">
        <v>3.042096037267128E-2</v>
      </c>
      <c r="S186" s="23">
        <v>1.0810828571777298</v>
      </c>
      <c r="T186" s="23">
        <v>1.633214233002874</v>
      </c>
      <c r="U186" s="23">
        <v>2.7175034308753299</v>
      </c>
      <c r="V186" s="23">
        <v>-1.6027932726302028</v>
      </c>
      <c r="W186" s="33">
        <f t="shared" si="3"/>
        <v>1.499279114846559</v>
      </c>
      <c r="X186" s="95">
        <f t="shared" si="4"/>
        <v>0.40498440248543366</v>
      </c>
      <c r="Y186" s="23"/>
      <c r="Z186" s="23">
        <f t="shared" si="5"/>
        <v>2.6010960255608828</v>
      </c>
      <c r="AA186" s="23">
        <f t="shared" si="6"/>
        <v>1.2567197325219468</v>
      </c>
      <c r="AB186" s="7">
        <f t="shared" si="0"/>
        <v>0.95593290449356427</v>
      </c>
      <c r="AC186" s="7">
        <f t="shared" si="0"/>
        <v>0.22850493937130034</v>
      </c>
    </row>
    <row r="187" spans="1:29" x14ac:dyDescent="0.35">
      <c r="A187" s="7" t="s">
        <v>245</v>
      </c>
      <c r="B187" s="23">
        <v>-0.23049589266683768</v>
      </c>
      <c r="C187" s="23">
        <v>-3.4541019017883201</v>
      </c>
      <c r="D187" s="23">
        <v>-1.8422988972275789</v>
      </c>
      <c r="E187" s="23">
        <v>2.854457362977314</v>
      </c>
      <c r="F187" s="23">
        <v>-4.6967562602048929</v>
      </c>
      <c r="G187" s="23">
        <v>3.3060060195665608</v>
      </c>
      <c r="H187" s="23">
        <v>0.94492305098405893</v>
      </c>
      <c r="I187" s="23">
        <v>0.41092022368367509</v>
      </c>
      <c r="J187" s="23">
        <v>0.41092022368367509</v>
      </c>
      <c r="K187" s="23">
        <v>0.30598763478423996</v>
      </c>
      <c r="L187" s="23">
        <v>-5.1201082819783341</v>
      </c>
      <c r="M187" s="23">
        <v>2.1173909588783197</v>
      </c>
      <c r="N187" s="23">
        <v>-7.2374992408566534</v>
      </c>
      <c r="O187" s="23">
        <v>3.5682267821273044</v>
      </c>
      <c r="P187" s="23">
        <v>0.22208014478783469</v>
      </c>
      <c r="Q187" s="23">
        <v>-2.3443138202616911</v>
      </c>
      <c r="R187" s="23">
        <v>-5.9125406023889955</v>
      </c>
      <c r="S187" s="23">
        <v>7.6548045986460229</v>
      </c>
      <c r="T187" s="23">
        <v>0.53657307046699043</v>
      </c>
      <c r="U187" s="23">
        <v>-9.9991184189077131</v>
      </c>
      <c r="V187" s="23">
        <v>-6.4491136728559857</v>
      </c>
      <c r="W187" s="33">
        <f t="shared" si="3"/>
        <v>1.3907688002912169</v>
      </c>
      <c r="X187" s="95">
        <f t="shared" si="4"/>
        <v>0.3298566879773252</v>
      </c>
      <c r="Y187" s="23"/>
      <c r="Z187" s="23">
        <f t="shared" si="5"/>
        <v>2.3410093537755481</v>
      </c>
      <c r="AA187" s="23">
        <f t="shared" si="6"/>
        <v>1.1756724484223948</v>
      </c>
      <c r="AB187" s="7">
        <f t="shared" si="0"/>
        <v>0.85058218413323383</v>
      </c>
      <c r="AC187" s="7">
        <f t="shared" si="0"/>
        <v>0.16184028042661441</v>
      </c>
    </row>
    <row r="188" spans="1:29" x14ac:dyDescent="0.35">
      <c r="A188" s="7" t="s">
        <v>246</v>
      </c>
      <c r="B188" s="23">
        <v>2.5536348222122029</v>
      </c>
      <c r="C188" s="23">
        <v>5.9391571770813556</v>
      </c>
      <c r="D188" s="23">
        <v>4.2463959996467793</v>
      </c>
      <c r="E188" s="23">
        <v>4.3737210009144434</v>
      </c>
      <c r="F188" s="23">
        <v>-0.12732500126766411</v>
      </c>
      <c r="G188" s="23">
        <v>3.2006835060682146</v>
      </c>
      <c r="H188" s="23">
        <v>0.81118561696236213</v>
      </c>
      <c r="I188" s="23">
        <v>2.4559149763447863E-2</v>
      </c>
      <c r="J188" s="23">
        <v>2.4559149763447863E-2</v>
      </c>
      <c r="K188" s="23">
        <v>0.30814375863738031</v>
      </c>
      <c r="L188" s="23">
        <v>0.21714778037042873</v>
      </c>
      <c r="M188" s="23">
        <v>2.2240533421700937</v>
      </c>
      <c r="N188" s="23">
        <v>-2.0069055617996647</v>
      </c>
      <c r="O188" s="23">
        <v>2.3236834301424065</v>
      </c>
      <c r="P188" s="23">
        <v>0.22648692746979526</v>
      </c>
      <c r="Q188" s="23">
        <v>2.0145472900074068</v>
      </c>
      <c r="R188" s="23">
        <v>-0.30913614013499957</v>
      </c>
      <c r="S188" s="23">
        <v>5.0810624741127279</v>
      </c>
      <c r="T188" s="23">
        <v>1.3875125737895222</v>
      </c>
      <c r="U188" s="23">
        <v>-3.0665151841053211</v>
      </c>
      <c r="V188" s="23">
        <v>-1.6966487139245219</v>
      </c>
      <c r="W188" s="33">
        <f t="shared" si="3"/>
        <v>1.362857383886398</v>
      </c>
      <c r="X188" s="95">
        <f t="shared" si="4"/>
        <v>0.30958351326071382</v>
      </c>
      <c r="Y188" s="23"/>
      <c r="Z188" s="23">
        <f t="shared" si="5"/>
        <v>2.2692219464806951</v>
      </c>
      <c r="AA188" s="23">
        <f t="shared" si="6"/>
        <v>1.1557254169462714</v>
      </c>
      <c r="AB188" s="7">
        <f t="shared" si="0"/>
        <v>0.81943701788512102</v>
      </c>
      <c r="AC188" s="7">
        <f t="shared" si="0"/>
        <v>0.14472821344261069</v>
      </c>
    </row>
    <row r="189" spans="1:29" x14ac:dyDescent="0.35">
      <c r="A189" s="7" t="s">
        <v>247</v>
      </c>
      <c r="B189" s="23">
        <v>1.9679143341786443</v>
      </c>
      <c r="C189" s="23">
        <v>0.28234381841905076</v>
      </c>
      <c r="D189" s="23">
        <v>1.1251290762988475</v>
      </c>
      <c r="E189" s="23">
        <v>2.2400800920042485</v>
      </c>
      <c r="F189" s="23">
        <v>-1.114951015705401</v>
      </c>
      <c r="G189" s="23">
        <v>3.0665860932201907</v>
      </c>
      <c r="H189" s="23">
        <v>0.67825616463998983</v>
      </c>
      <c r="I189" s="23">
        <v>1.1105888562610744</v>
      </c>
      <c r="J189" s="23">
        <v>1.1105888562610744</v>
      </c>
      <c r="K189" s="23">
        <v>0.31084021421823971</v>
      </c>
      <c r="L189" s="23">
        <v>-2.1372354964485174</v>
      </c>
      <c r="M189" s="23">
        <v>1.5209088093460563</v>
      </c>
      <c r="N189" s="23">
        <v>-3.6581443057945737</v>
      </c>
      <c r="O189" s="23">
        <v>1.9778704140268182</v>
      </c>
      <c r="P189" s="23">
        <v>0.22658877337279243</v>
      </c>
      <c r="Q189" s="23">
        <v>-0.60752831342637292</v>
      </c>
      <c r="R189" s="23">
        <v>-2.5853987274531911</v>
      </c>
      <c r="S189" s="23">
        <v>2.6964206780518118</v>
      </c>
      <c r="T189" s="23">
        <v>1.1765153182187502</v>
      </c>
      <c r="U189" s="23">
        <v>-3.303948991478185</v>
      </c>
      <c r="V189" s="23">
        <v>-3.7619140456719413</v>
      </c>
      <c r="W189" s="33">
        <f t="shared" si="3"/>
        <v>1.3130020941016569</v>
      </c>
      <c r="X189" s="95">
        <f t="shared" si="4"/>
        <v>0.27231619021783127</v>
      </c>
      <c r="Y189" s="23"/>
      <c r="Z189" s="23">
        <f t="shared" si="5"/>
        <v>2.1942480108655444</v>
      </c>
      <c r="AA189" s="23">
        <f t="shared" si="6"/>
        <v>1.112248020156769</v>
      </c>
      <c r="AB189" s="7">
        <f t="shared" si="0"/>
        <v>0.78583939596833663</v>
      </c>
      <c r="AC189" s="7">
        <f t="shared" si="0"/>
        <v>0.10638321066805723</v>
      </c>
    </row>
    <row r="190" spans="1:29" x14ac:dyDescent="0.35">
      <c r="A190" s="7" t="s">
        <v>248</v>
      </c>
      <c r="B190" s="23">
        <v>6.7813133275951287</v>
      </c>
      <c r="C190" s="23">
        <v>10.056485634548906</v>
      </c>
      <c r="D190" s="23">
        <v>8.4188994810720175</v>
      </c>
      <c r="E190" s="23">
        <v>3.6546367992691842</v>
      </c>
      <c r="F190" s="23">
        <v>4.7642626818028333</v>
      </c>
      <c r="G190" s="23">
        <v>3.036990573052313</v>
      </c>
      <c r="H190" s="23">
        <v>0.54599936282215822</v>
      </c>
      <c r="I190" s="23">
        <v>0.19388583733395137</v>
      </c>
      <c r="J190" s="23">
        <v>0.19388583733395137</v>
      </c>
      <c r="K190" s="23">
        <v>0.314077001526894</v>
      </c>
      <c r="L190" s="23">
        <v>4.8252604016318568</v>
      </c>
      <c r="M190" s="23">
        <v>0.96636148068017325</v>
      </c>
      <c r="N190" s="23">
        <v>3.8588989209516837</v>
      </c>
      <c r="O190" s="23">
        <v>0.67483022720998265</v>
      </c>
      <c r="P190" s="23">
        <v>0.22953934127118483</v>
      </c>
      <c r="Q190" s="23">
        <v>5.3451905430181759</v>
      </c>
      <c r="R190" s="23">
        <v>4.6703603158081934</v>
      </c>
      <c r="S190" s="23">
        <v>5.6862855657329803</v>
      </c>
      <c r="T190" s="23">
        <v>-0.43982098049901136</v>
      </c>
      <c r="U190" s="23">
        <v>-0.34109502271480441</v>
      </c>
      <c r="V190" s="23">
        <v>5.1101812963072044</v>
      </c>
      <c r="W190" s="33">
        <f t="shared" si="3"/>
        <v>1.3636695177430187</v>
      </c>
      <c r="X190" s="95">
        <f t="shared" si="4"/>
        <v>0.31017924101983008</v>
      </c>
      <c r="Y190" s="23"/>
      <c r="Z190" s="23">
        <f t="shared" si="5"/>
        <v>2.1867635401144634</v>
      </c>
      <c r="AA190" s="23">
        <f t="shared" si="6"/>
        <v>1.1690859104513673</v>
      </c>
      <c r="AB190" s="7">
        <f t="shared" si="0"/>
        <v>0.782422615188203</v>
      </c>
      <c r="AC190" s="7">
        <f t="shared" si="0"/>
        <v>0.15622217033827943</v>
      </c>
    </row>
    <row r="191" spans="1:29" x14ac:dyDescent="0.35">
      <c r="A191" s="7" t="s">
        <v>249</v>
      </c>
      <c r="B191" s="23">
        <v>4.6671219470727721</v>
      </c>
      <c r="C191" s="23">
        <v>2.3257030818353286</v>
      </c>
      <c r="D191" s="23">
        <v>3.4964125144540503</v>
      </c>
      <c r="E191" s="23">
        <v>3.6722627262484764</v>
      </c>
      <c r="F191" s="23">
        <v>-0.17585021179442606</v>
      </c>
      <c r="G191" s="23">
        <v>3.2497491323946508</v>
      </c>
      <c r="H191" s="23">
        <v>0.41428211788776537</v>
      </c>
      <c r="I191" s="23">
        <v>3.0474801985771904</v>
      </c>
      <c r="J191" s="23">
        <v>3.0474801985771904</v>
      </c>
      <c r="K191" s="23">
        <v>0.31785412056333751</v>
      </c>
      <c r="L191" s="23">
        <v>-2.1203785851182158</v>
      </c>
      <c r="M191" s="23">
        <v>1.565390980539402</v>
      </c>
      <c r="N191" s="23">
        <v>-3.6857695656576177</v>
      </c>
      <c r="O191" s="23">
        <v>0.87243898100748196</v>
      </c>
      <c r="P191" s="23">
        <v>0.23194691577698692</v>
      </c>
      <c r="Q191" s="23">
        <v>-1.4502991349590364</v>
      </c>
      <c r="R191" s="23">
        <v>-2.3227381159665184</v>
      </c>
      <c r="S191" s="23">
        <v>2.9721573453762913</v>
      </c>
      <c r="T191" s="23">
        <v>1.1405569082007556</v>
      </c>
      <c r="U191" s="23">
        <v>-4.4224564803353275</v>
      </c>
      <c r="V191" s="23">
        <v>-3.463295024167274</v>
      </c>
      <c r="W191" s="33">
        <f t="shared" si="3"/>
        <v>1.3134078016818966</v>
      </c>
      <c r="X191" s="95">
        <f t="shared" si="4"/>
        <v>0.27262513482249329</v>
      </c>
      <c r="Y191" s="23"/>
      <c r="Z191" s="23">
        <f t="shared" si="5"/>
        <v>2.0900548742250611</v>
      </c>
      <c r="AA191" s="23">
        <f t="shared" si="6"/>
        <v>1.1285970162864645</v>
      </c>
      <c r="AB191" s="7">
        <f t="shared" si="0"/>
        <v>0.73719032124212425</v>
      </c>
      <c r="AC191" s="7">
        <f t="shared" si="0"/>
        <v>0.12097528281953424</v>
      </c>
    </row>
    <row r="192" spans="1:29" x14ac:dyDescent="0.35">
      <c r="A192" s="7" t="s">
        <v>250</v>
      </c>
      <c r="B192" s="23">
        <v>6.5975969497973352</v>
      </c>
      <c r="C192" s="23">
        <v>7.7146825825561649</v>
      </c>
      <c r="D192" s="23">
        <v>7.1561397661767501</v>
      </c>
      <c r="E192" s="23">
        <v>7.0581073213865864</v>
      </c>
      <c r="F192" s="23">
        <v>9.8032444790163709E-2</v>
      </c>
      <c r="G192" s="23">
        <v>3.4685943211314512</v>
      </c>
      <c r="H192" s="23">
        <v>0.55435972830757407</v>
      </c>
      <c r="I192" s="23">
        <v>0.23754235637554189</v>
      </c>
      <c r="J192" s="23">
        <v>0.23754235637554189</v>
      </c>
      <c r="K192" s="23">
        <v>0.32116192016641754</v>
      </c>
      <c r="L192" s="23">
        <v>1.0895945353333039</v>
      </c>
      <c r="M192" s="23">
        <v>1.9543727626421017</v>
      </c>
      <c r="N192" s="23">
        <v>-0.86477822730879783</v>
      </c>
      <c r="O192" s="23">
        <v>0.31184245602398053</v>
      </c>
      <c r="P192" s="23">
        <v>0.23013365293818555</v>
      </c>
      <c r="Q192" s="23">
        <v>1.3296715478112702</v>
      </c>
      <c r="R192" s="23">
        <v>1.0178290917872896</v>
      </c>
      <c r="S192" s="23">
        <v>3.8520180741832366</v>
      </c>
      <c r="T192" s="23">
        <v>1.387115797595261</v>
      </c>
      <c r="U192" s="23">
        <v>-2.5223465263719662</v>
      </c>
      <c r="V192" s="23">
        <v>-0.3692867058079714</v>
      </c>
      <c r="W192" s="33">
        <f t="shared" si="3"/>
        <v>1.3020497369771766</v>
      </c>
      <c r="X192" s="95">
        <f t="shared" si="4"/>
        <v>0.26393974350005917</v>
      </c>
      <c r="Y192" s="23"/>
      <c r="Z192" s="23">
        <f t="shared" si="5"/>
        <v>2.0373364477057772</v>
      </c>
      <c r="AA192" s="23">
        <f t="shared" si="6"/>
        <v>1.1244292575431731</v>
      </c>
      <c r="AB192" s="7">
        <f t="shared" si="0"/>
        <v>0.71164329184633712</v>
      </c>
      <c r="AC192" s="7">
        <f t="shared" si="0"/>
        <v>0.11727558029439716</v>
      </c>
    </row>
    <row r="193" spans="1:29" x14ac:dyDescent="0.35">
      <c r="A193" s="7" t="s">
        <v>251</v>
      </c>
      <c r="B193" s="23">
        <v>2.3959214354650982</v>
      </c>
      <c r="C193" s="23">
        <v>4.252981525871391</v>
      </c>
      <c r="D193" s="23">
        <v>3.3244514806682446</v>
      </c>
      <c r="E193" s="23">
        <v>4.2908807820676742</v>
      </c>
      <c r="F193" s="23">
        <v>-0.96642930139942962</v>
      </c>
      <c r="G193" s="23">
        <v>3.3180151204915598</v>
      </c>
      <c r="H193" s="23">
        <v>0.69385518651330358</v>
      </c>
      <c r="I193" s="23">
        <v>1.3071676990868752</v>
      </c>
      <c r="J193" s="23">
        <v>1.3071676990868752</v>
      </c>
      <c r="K193" s="23">
        <v>0.32400040033625988</v>
      </c>
      <c r="L193" s="23">
        <v>-1.5348652788514683</v>
      </c>
      <c r="M193" s="23">
        <v>-1.1283150685958705</v>
      </c>
      <c r="N193" s="23">
        <v>-0.40655021025559779</v>
      </c>
      <c r="O193" s="23">
        <v>0.89241002581873907</v>
      </c>
      <c r="P193" s="23">
        <v>0.23223906328568347</v>
      </c>
      <c r="Q193" s="23">
        <v>-0.8497077214956259</v>
      </c>
      <c r="R193" s="23">
        <v>-1.742117747314365</v>
      </c>
      <c r="S193" s="23">
        <v>-1.8162636154207565</v>
      </c>
      <c r="T193" s="23">
        <v>-0.92021835715454792</v>
      </c>
      <c r="U193" s="23">
        <v>0.96655589392513064</v>
      </c>
      <c r="V193" s="23">
        <v>-0.82189939015981706</v>
      </c>
      <c r="W193" s="33">
        <f t="shared" si="3"/>
        <v>1.2967562510338635</v>
      </c>
      <c r="X193" s="95">
        <f t="shared" si="4"/>
        <v>0.25986595477668839</v>
      </c>
      <c r="Y193" s="23"/>
      <c r="Z193" s="23">
        <f t="shared" si="5"/>
        <v>2.0570284432201622</v>
      </c>
      <c r="AA193" s="23">
        <f t="shared" si="6"/>
        <v>1.1151875803326472</v>
      </c>
      <c r="AB193" s="7">
        <f t="shared" si="0"/>
        <v>0.72126243810082225</v>
      </c>
      <c r="AC193" s="7">
        <f t="shared" si="0"/>
        <v>0.10902262424461155</v>
      </c>
    </row>
    <row r="194" spans="1:29" x14ac:dyDescent="0.35">
      <c r="A194" s="7" t="s">
        <v>252</v>
      </c>
      <c r="B194" s="23">
        <v>5.7113103621567518</v>
      </c>
      <c r="C194" s="23">
        <v>5.8116438808418991</v>
      </c>
      <c r="D194" s="23">
        <v>5.7614771214993254</v>
      </c>
      <c r="E194" s="23">
        <v>1.782890307029561</v>
      </c>
      <c r="F194" s="23">
        <v>3.9785868144697645</v>
      </c>
      <c r="G194" s="23">
        <v>3.4336828544734681</v>
      </c>
      <c r="H194" s="23">
        <v>0.83262465184290591</v>
      </c>
      <c r="I194" s="23">
        <v>-1.3657932774737702</v>
      </c>
      <c r="J194" s="23">
        <v>-1.3657932774737702</v>
      </c>
      <c r="K194" s="23">
        <v>0.32636956107267123</v>
      </c>
      <c r="L194" s="23">
        <v>4.3598583003271107</v>
      </c>
      <c r="M194" s="23">
        <v>1.2389240880419849</v>
      </c>
      <c r="N194" s="23">
        <v>3.1209342122851256</v>
      </c>
      <c r="O194" s="23">
        <v>2.7562333263532888</v>
      </c>
      <c r="P194" s="23">
        <v>0.23710140840105054</v>
      </c>
      <c r="Q194" s="23">
        <v>6.4625848231201228</v>
      </c>
      <c r="R194" s="23">
        <v>3.7063514967668336</v>
      </c>
      <c r="S194" s="23">
        <v>3.4511716850084793</v>
      </c>
      <c r="T194" s="23">
        <v>0.5513792075707209</v>
      </c>
      <c r="U194" s="23">
        <v>3.0114131381116436</v>
      </c>
      <c r="V194" s="23">
        <v>3.1549722891961127</v>
      </c>
      <c r="W194" s="33">
        <f t="shared" si="3"/>
        <v>1.3372271605223252</v>
      </c>
      <c r="X194" s="95">
        <f t="shared" si="4"/>
        <v>0.29059818684595845</v>
      </c>
      <c r="Y194" s="23"/>
      <c r="Z194" s="23">
        <f t="shared" si="5"/>
        <v>2.1189740680139875</v>
      </c>
      <c r="AA194" s="23">
        <f t="shared" si="6"/>
        <v>1.1503714394646989</v>
      </c>
      <c r="AB194" s="7">
        <f t="shared" si="0"/>
        <v>0.75093204136983849</v>
      </c>
      <c r="AC194" s="7">
        <f t="shared" si="0"/>
        <v>0.14008488106371539</v>
      </c>
    </row>
    <row r="195" spans="1:29" x14ac:dyDescent="0.35">
      <c r="A195" s="7" t="s">
        <v>253</v>
      </c>
      <c r="B195" s="23">
        <v>1.0958667528395694</v>
      </c>
      <c r="C195" s="23">
        <v>1.7599879795174189</v>
      </c>
      <c r="D195" s="23">
        <v>1.4279273661784941</v>
      </c>
      <c r="E195" s="23">
        <v>1.9255911860536656</v>
      </c>
      <c r="F195" s="23">
        <v>-0.4976638198751715</v>
      </c>
      <c r="G195" s="23">
        <v>3.69326046646299</v>
      </c>
      <c r="H195" s="23">
        <v>0.97052679941960207</v>
      </c>
      <c r="I195" s="23">
        <v>0.77548923756296517</v>
      </c>
      <c r="J195" s="23">
        <v>0.77548923756296517</v>
      </c>
      <c r="K195" s="23">
        <v>0.32826940237583657</v>
      </c>
      <c r="L195" s="23">
        <v>-1.5988554071525429</v>
      </c>
      <c r="M195" s="23">
        <v>-2.6782813099173208</v>
      </c>
      <c r="N195" s="23">
        <v>1.0794259027647779</v>
      </c>
      <c r="O195" s="23">
        <v>1.0411972883516674</v>
      </c>
      <c r="P195" s="23">
        <v>0.23877358160372403</v>
      </c>
      <c r="Q195" s="23">
        <v>-0.80626852449668851</v>
      </c>
      <c r="R195" s="23">
        <v>-1.8474658128483559</v>
      </c>
      <c r="S195" s="23">
        <v>-3.7018945178027902</v>
      </c>
      <c r="T195" s="23">
        <v>-2.3572049705824241</v>
      </c>
      <c r="U195" s="23">
        <v>2.8956259933061017</v>
      </c>
      <c r="V195" s="23">
        <v>0.50973915773406819</v>
      </c>
      <c r="W195" s="33">
        <f t="shared" si="3"/>
        <v>1.351661536871809</v>
      </c>
      <c r="X195" s="95">
        <f t="shared" si="4"/>
        <v>0.30133460372940818</v>
      </c>
      <c r="Y195" s="23"/>
      <c r="Z195" s="23">
        <f t="shared" si="5"/>
        <v>2.1803316319188162</v>
      </c>
      <c r="AA195" s="23">
        <f t="shared" si="6"/>
        <v>1.1562353331510395</v>
      </c>
      <c r="AB195" s="7">
        <f t="shared" si="0"/>
        <v>0.77947698996460568</v>
      </c>
      <c r="AC195" s="7">
        <f t="shared" si="0"/>
        <v>0.14516932492170043</v>
      </c>
    </row>
    <row r="196" spans="1:29" x14ac:dyDescent="0.35">
      <c r="A196" s="7" t="s">
        <v>254</v>
      </c>
      <c r="B196" s="23">
        <v>1.3228814230906494</v>
      </c>
      <c r="C196" s="23">
        <v>2.5373383616525302</v>
      </c>
      <c r="D196" s="23">
        <v>1.9301098923715898</v>
      </c>
      <c r="E196" s="23">
        <v>-8.5475738952567326E-2</v>
      </c>
      <c r="F196" s="23">
        <v>2.0155856313241571</v>
      </c>
      <c r="G196" s="23">
        <v>3.8725751232784242</v>
      </c>
      <c r="H196" s="23">
        <v>0.75822920120991455</v>
      </c>
      <c r="I196" s="23">
        <v>1.3602162966773079</v>
      </c>
      <c r="J196" s="23">
        <v>1.3602162966773079</v>
      </c>
      <c r="K196" s="23">
        <v>0.32999945660419538</v>
      </c>
      <c r="L196" s="23">
        <v>-0.20191466033346228</v>
      </c>
      <c r="M196" s="23">
        <v>-4.417411286902083</v>
      </c>
      <c r="N196" s="23">
        <v>4.2154966265686209</v>
      </c>
      <c r="O196" s="23">
        <v>1.811597205979337</v>
      </c>
      <c r="P196" s="23">
        <v>0.23903489725373031</v>
      </c>
      <c r="Q196" s="23">
        <v>1.1766475936494589</v>
      </c>
      <c r="R196" s="23">
        <v>-0.63494961232987801</v>
      </c>
      <c r="S196" s="23">
        <v>-12.683087424075328</v>
      </c>
      <c r="T196" s="23">
        <v>-1.8209912420782828</v>
      </c>
      <c r="U196" s="23">
        <v>13.859735017724788</v>
      </c>
      <c r="V196" s="23">
        <v>1.1860416297484049</v>
      </c>
      <c r="W196" s="33">
        <f t="shared" si="3"/>
        <v>1.4086407833612655</v>
      </c>
      <c r="X196" s="95">
        <f t="shared" si="4"/>
        <v>0.3426252560275076</v>
      </c>
      <c r="Y196" s="23"/>
      <c r="Z196" s="23">
        <f t="shared" si="5"/>
        <v>2.4825198186103989</v>
      </c>
      <c r="AA196" s="23">
        <f t="shared" si="6"/>
        <v>1.1699487655400711</v>
      </c>
      <c r="AB196" s="7">
        <f t="shared" si="0"/>
        <v>0.90927410023277577</v>
      </c>
      <c r="AC196" s="7">
        <f t="shared" si="0"/>
        <v>0.15695995771415736</v>
      </c>
    </row>
    <row r="197" spans="1:29" x14ac:dyDescent="0.35">
      <c r="A197" s="7" t="s">
        <v>255</v>
      </c>
      <c r="B197" s="23">
        <v>4.2402291368400569</v>
      </c>
      <c r="C197" s="23">
        <v>6.1775293952297972</v>
      </c>
      <c r="D197" s="23">
        <v>5.208879266034927</v>
      </c>
      <c r="E197" s="23">
        <v>3.9775931785872132</v>
      </c>
      <c r="F197" s="23">
        <v>1.2312860874477138</v>
      </c>
      <c r="G197" s="23">
        <v>3.8429933293967755</v>
      </c>
      <c r="H197" s="23">
        <v>0.54713305304900928</v>
      </c>
      <c r="I197" s="23">
        <v>-0.18796854152398623</v>
      </c>
      <c r="J197" s="23">
        <v>-0.18796854152398623</v>
      </c>
      <c r="K197" s="23">
        <v>0.33155972375775089</v>
      </c>
      <c r="L197" s="23">
        <v>1.4015597200842762</v>
      </c>
      <c r="M197" s="23">
        <v>0.71064581131187743</v>
      </c>
      <c r="N197" s="23">
        <v>0.69091390877239878</v>
      </c>
      <c r="O197" s="23">
        <v>2.6961456086528228</v>
      </c>
      <c r="P197" s="23">
        <v>0.23915200876052287</v>
      </c>
      <c r="Q197" s="23">
        <v>3.452916690516914</v>
      </c>
      <c r="R197" s="23">
        <v>0.75677108186409103</v>
      </c>
      <c r="S197" s="23">
        <v>-6.762902088390528E-2</v>
      </c>
      <c r="T197" s="23">
        <v>0.95527547667271706</v>
      </c>
      <c r="U197" s="23">
        <v>3.5205457114008194</v>
      </c>
      <c r="V197" s="23">
        <v>-0.19850439480862603</v>
      </c>
      <c r="W197" s="33">
        <f t="shared" si="3"/>
        <v>1.4183732784581491</v>
      </c>
      <c r="X197" s="95">
        <f t="shared" si="4"/>
        <v>0.34951063638589797</v>
      </c>
      <c r="Y197" s="23"/>
      <c r="Z197" s="23">
        <f t="shared" si="5"/>
        <v>2.5699180636191628</v>
      </c>
      <c r="AA197" s="23">
        <f t="shared" si="6"/>
        <v>1.1676263658234647</v>
      </c>
      <c r="AB197" s="7">
        <f t="shared" si="0"/>
        <v>0.94387401653864311</v>
      </c>
      <c r="AC197" s="7">
        <f t="shared" si="0"/>
        <v>0.15497294095515651</v>
      </c>
    </row>
    <row r="198" spans="1:29" x14ac:dyDescent="0.35">
      <c r="A198" s="7" t="s">
        <v>256</v>
      </c>
      <c r="B198" s="23">
        <v>3.7509891793167327</v>
      </c>
      <c r="C198" s="23">
        <v>3.3760944855703912</v>
      </c>
      <c r="D198" s="23">
        <v>3.5635418324435619</v>
      </c>
      <c r="E198" s="23">
        <v>0.71275067054905605</v>
      </c>
      <c r="F198" s="23">
        <v>2.8507911618945059</v>
      </c>
      <c r="G198" s="23">
        <v>3.8084006061112827</v>
      </c>
      <c r="H198" s="23">
        <v>0.33690056781843225</v>
      </c>
      <c r="I198" s="23">
        <v>1.6663512385814983</v>
      </c>
      <c r="J198" s="23">
        <v>1.6663512385814983</v>
      </c>
      <c r="K198" s="23">
        <v>0.33295020383652296</v>
      </c>
      <c r="L198" s="23">
        <v>0.70855463080999748</v>
      </c>
      <c r="M198" s="23">
        <v>-0.41524578603313306</v>
      </c>
      <c r="N198" s="23">
        <v>1.1238004168431306</v>
      </c>
      <c r="O198" s="23">
        <v>3.6686469572213998</v>
      </c>
      <c r="P198" s="23">
        <v>0.24064125954456381</v>
      </c>
      <c r="Q198" s="23">
        <v>3.4943737634213079</v>
      </c>
      <c r="R198" s="23">
        <v>-0.17427319380009165</v>
      </c>
      <c r="S198" s="23">
        <v>-0.34561151999184858</v>
      </c>
      <c r="T198" s="23">
        <v>-0.43731292847174613</v>
      </c>
      <c r="U198" s="23">
        <v>3.8399852834131565</v>
      </c>
      <c r="V198" s="23">
        <v>0.26303973467165448</v>
      </c>
      <c r="W198" s="33">
        <f t="shared" si="3"/>
        <v>1.4343129632738532</v>
      </c>
      <c r="X198" s="95">
        <f t="shared" si="4"/>
        <v>0.36068596332630765</v>
      </c>
      <c r="Y198" s="23"/>
      <c r="Z198" s="23">
        <f t="shared" si="5"/>
        <v>2.6686025390579151</v>
      </c>
      <c r="AA198" s="23">
        <f t="shared" si="6"/>
        <v>1.170697687118083</v>
      </c>
      <c r="AB198" s="7">
        <f t="shared" si="0"/>
        <v>0.98155494178264246</v>
      </c>
      <c r="AC198" s="7">
        <f t="shared" si="0"/>
        <v>0.15759988486139373</v>
      </c>
    </row>
    <row r="199" spans="1:29" x14ac:dyDescent="0.35">
      <c r="A199" s="7" t="s">
        <v>257</v>
      </c>
      <c r="B199" s="23">
        <v>3.3151268893011121</v>
      </c>
      <c r="C199" s="23">
        <v>5.5859463309108293</v>
      </c>
      <c r="D199" s="23">
        <v>4.4505366101059707</v>
      </c>
      <c r="E199" s="23">
        <v>0.73156291431679676</v>
      </c>
      <c r="F199" s="23">
        <v>3.7189736957891739</v>
      </c>
      <c r="G199" s="23">
        <v>3.9785413341698854</v>
      </c>
      <c r="H199" s="23">
        <v>0.12719851805549354</v>
      </c>
      <c r="I199" s="23">
        <v>0.59016241765341704</v>
      </c>
      <c r="J199" s="23">
        <v>0.59016241765341704</v>
      </c>
      <c r="K199" s="23">
        <v>0.33417089684048074</v>
      </c>
      <c r="L199" s="23">
        <v>2.2409806919405519</v>
      </c>
      <c r="M199" s="23">
        <v>-4.0960355252004943</v>
      </c>
      <c r="N199" s="23">
        <v>6.3370162171410467</v>
      </c>
      <c r="O199" s="23">
        <v>3.031939865044694</v>
      </c>
      <c r="P199" s="23">
        <v>0.24179473060686454</v>
      </c>
      <c r="Q199" s="23">
        <v>4.5398134741005514</v>
      </c>
      <c r="R199" s="23">
        <v>1.5078736090558569</v>
      </c>
      <c r="S199" s="23">
        <v>-12.186007967047352</v>
      </c>
      <c r="T199" s="23">
        <v>-1.5161105548043055</v>
      </c>
      <c r="U199" s="23">
        <v>16.725821441147904</v>
      </c>
      <c r="V199" s="23">
        <v>3.0239841638601623</v>
      </c>
      <c r="W199" s="33">
        <f t="shared" si="3"/>
        <v>1.5252056083610734</v>
      </c>
      <c r="X199" s="95">
        <f t="shared" si="4"/>
        <v>0.42212922612608289</v>
      </c>
      <c r="Y199" s="23"/>
      <c r="Z199" s="23">
        <f t="shared" si="5"/>
        <v>3.1149482347146815</v>
      </c>
      <c r="AA199" s="23">
        <f t="shared" si="6"/>
        <v>1.206099399783211</v>
      </c>
      <c r="AB199" s="7">
        <f t="shared" si="0"/>
        <v>1.1362125340322118</v>
      </c>
      <c r="AC199" s="7">
        <f t="shared" si="0"/>
        <v>0.18739151595600445</v>
      </c>
    </row>
    <row r="200" spans="1:29" x14ac:dyDescent="0.35">
      <c r="A200" s="7" t="s">
        <v>258</v>
      </c>
      <c r="B200" s="23">
        <v>8.1246410527906932</v>
      </c>
      <c r="C200" s="23">
        <v>6.8735144508483614</v>
      </c>
      <c r="D200" s="23">
        <v>7.4990777518195273</v>
      </c>
      <c r="E200" s="23">
        <v>3.506532189183531</v>
      </c>
      <c r="F200" s="23">
        <v>3.9925455626359962</v>
      </c>
      <c r="G200" s="23">
        <v>4.1778270376542972</v>
      </c>
      <c r="H200" s="23">
        <v>6.1393860773506503E-2</v>
      </c>
      <c r="I200" s="23">
        <v>0.40724119275594717</v>
      </c>
      <c r="J200" s="23">
        <v>0.40724119275594717</v>
      </c>
      <c r="K200" s="23">
        <v>0.33552557528997384</v>
      </c>
      <c r="L200" s="23">
        <v>3.4967076151389138</v>
      </c>
      <c r="M200" s="23">
        <v>6.2670974343839143</v>
      </c>
      <c r="N200" s="23">
        <v>-2.7703898192450005</v>
      </c>
      <c r="O200" s="23">
        <v>5.8466778997262878</v>
      </c>
      <c r="P200" s="23">
        <v>0.24135125459693427</v>
      </c>
      <c r="Q200" s="23">
        <v>7.932282468542093</v>
      </c>
      <c r="R200" s="23">
        <v>2.0856045688158056</v>
      </c>
      <c r="S200" s="23">
        <v>16.363832185165343</v>
      </c>
      <c r="T200" s="23">
        <v>3.0549922088768549</v>
      </c>
      <c r="U200" s="23">
        <v>-8.43154971662325</v>
      </c>
      <c r="V200" s="23">
        <v>-0.96938764006104927</v>
      </c>
      <c r="W200" s="33">
        <f t="shared" si="3"/>
        <v>1.4829514674644846</v>
      </c>
      <c r="X200" s="95">
        <f t="shared" si="4"/>
        <v>0.39403433670288296</v>
      </c>
      <c r="Y200" s="23"/>
      <c r="Z200" s="23">
        <f t="shared" si="5"/>
        <v>2.8523098256576347</v>
      </c>
      <c r="AA200" s="23">
        <f t="shared" si="6"/>
        <v>1.194407621274862</v>
      </c>
      <c r="AB200" s="7">
        <f t="shared" si="0"/>
        <v>1.0481291311740595</v>
      </c>
      <c r="AC200" s="7">
        <f t="shared" si="0"/>
        <v>0.17765034806212274</v>
      </c>
    </row>
    <row r="201" spans="1:29" x14ac:dyDescent="0.35">
      <c r="A201" s="7" t="s">
        <v>259</v>
      </c>
      <c r="B201" s="23">
        <v>4.5236084206557337</v>
      </c>
      <c r="C201" s="23">
        <v>4.6247232951607486</v>
      </c>
      <c r="D201" s="23">
        <v>4.5741658579082412</v>
      </c>
      <c r="E201" s="23">
        <v>2.9547943808914567</v>
      </c>
      <c r="F201" s="23">
        <v>1.6193714770167844</v>
      </c>
      <c r="G201" s="23">
        <v>4.4267116437331504</v>
      </c>
      <c r="H201" s="23">
        <v>-4.3805023871357207E-3</v>
      </c>
      <c r="I201" s="23">
        <v>-0.59778442779254704</v>
      </c>
      <c r="J201" s="23">
        <v>-0.59778442779254704</v>
      </c>
      <c r="K201" s="23">
        <v>0.33701423918508788</v>
      </c>
      <c r="L201" s="23">
        <v>1.5196369642001428</v>
      </c>
      <c r="M201" s="23">
        <v>1.5377632068942053</v>
      </c>
      <c r="N201" s="23">
        <v>-1.8126242694062489E-2</v>
      </c>
      <c r="O201" s="23">
        <v>3.6447248882349612</v>
      </c>
      <c r="P201" s="23">
        <v>0.24305700563792024</v>
      </c>
      <c r="Q201" s="23">
        <v>4.278485934726711</v>
      </c>
      <c r="R201" s="23">
        <v>0.63376104649174969</v>
      </c>
      <c r="S201" s="23">
        <v>2.9513208044790313</v>
      </c>
      <c r="T201" s="23">
        <v>1.0838649879731743</v>
      </c>
      <c r="U201" s="23">
        <v>1.3271651302476797</v>
      </c>
      <c r="V201" s="23">
        <v>-0.45010394148142463</v>
      </c>
      <c r="W201" s="33">
        <f t="shared" si="3"/>
        <v>1.4826826640824569</v>
      </c>
      <c r="X201" s="95">
        <f t="shared" si="4"/>
        <v>0.39385305784592317</v>
      </c>
      <c r="Y201" s="23"/>
      <c r="Z201" s="23">
        <f t="shared" si="5"/>
        <v>2.8901646870703912</v>
      </c>
      <c r="AA201" s="23">
        <f t="shared" si="6"/>
        <v>1.1890315454941494</v>
      </c>
      <c r="AB201" s="7">
        <f t="shared" si="0"/>
        <v>1.0613134856462132</v>
      </c>
      <c r="AC201" s="7">
        <f t="shared" si="0"/>
        <v>0.1731391484703674</v>
      </c>
    </row>
    <row r="202" spans="1:29" x14ac:dyDescent="0.35">
      <c r="A202" s="7" t="s">
        <v>260</v>
      </c>
      <c r="B202" s="23">
        <v>5.1095283201920694</v>
      </c>
      <c r="C202" s="23">
        <v>6.1060787365644131</v>
      </c>
      <c r="D202" s="23">
        <v>5.6078035283782413</v>
      </c>
      <c r="E202" s="23">
        <v>4.3662592176740844</v>
      </c>
      <c r="F202" s="23">
        <v>1.2415443107041568</v>
      </c>
      <c r="G202" s="23">
        <v>4.5260404047587235</v>
      </c>
      <c r="H202" s="23">
        <v>-7.0157026730655048E-2</v>
      </c>
      <c r="I202" s="23">
        <v>-0.2208208062114636</v>
      </c>
      <c r="J202" s="23">
        <v>-0.2208208062114636</v>
      </c>
      <c r="K202" s="23">
        <v>0.33863688852568885</v>
      </c>
      <c r="L202" s="23">
        <v>1.3334792421391533</v>
      </c>
      <c r="M202" s="23">
        <v>-0.62461049998045504</v>
      </c>
      <c r="N202" s="23">
        <v>1.9580897421196082</v>
      </c>
      <c r="O202" s="23">
        <v>4.1769869230086023</v>
      </c>
      <c r="P202" s="23">
        <v>0.2421860200795605</v>
      </c>
      <c r="Q202" s="23">
        <v>4.4988583263399331</v>
      </c>
      <c r="R202" s="23">
        <v>0.32187140333133035</v>
      </c>
      <c r="S202" s="23">
        <v>-3.1965558376680048</v>
      </c>
      <c r="T202" s="23">
        <v>0.19734478416740947</v>
      </c>
      <c r="U202" s="23">
        <v>7.6954141640079374</v>
      </c>
      <c r="V202" s="23">
        <v>0.12452661916392088</v>
      </c>
      <c r="W202" s="33">
        <f t="shared" si="3"/>
        <v>1.5117149212360412</v>
      </c>
      <c r="X202" s="95">
        <f t="shared" si="4"/>
        <v>0.41324471582459998</v>
      </c>
      <c r="Y202" s="23"/>
      <c r="Z202" s="23">
        <f t="shared" si="5"/>
        <v>3.1125748297623619</v>
      </c>
      <c r="AA202" s="23">
        <f t="shared" si="6"/>
        <v>1.1905122062785456</v>
      </c>
      <c r="AB202" s="7">
        <f t="shared" si="0"/>
        <v>1.1354503031925478</v>
      </c>
      <c r="AC202" s="7">
        <f t="shared" si="0"/>
        <v>0.17438363996113498</v>
      </c>
    </row>
    <row r="203" spans="1:29" x14ac:dyDescent="0.35">
      <c r="A203" s="7" t="s">
        <v>261</v>
      </c>
      <c r="B203" s="23">
        <v>3.4066919899508719</v>
      </c>
      <c r="C203" s="23">
        <v>5.3984942502133038</v>
      </c>
      <c r="D203" s="23">
        <v>4.4025931200820878</v>
      </c>
      <c r="E203" s="23">
        <v>3.5953899202439743</v>
      </c>
      <c r="F203" s="23">
        <v>0.80720319983811351</v>
      </c>
      <c r="G203" s="23">
        <v>4.6289257090365963</v>
      </c>
      <c r="H203" s="23">
        <v>-0.13596817102587977</v>
      </c>
      <c r="I203" s="23">
        <v>1.4589759801438618</v>
      </c>
      <c r="J203" s="23">
        <v>1.4589759801438618</v>
      </c>
      <c r="K203" s="23">
        <v>0.34039352331191186</v>
      </c>
      <c r="L203" s="23">
        <v>-0.50695569461320567</v>
      </c>
      <c r="M203" s="23">
        <v>1.3898887788636567</v>
      </c>
      <c r="N203" s="23">
        <v>-1.8968444734768624</v>
      </c>
      <c r="O203" s="23">
        <v>4.179972771646602</v>
      </c>
      <c r="P203" s="23">
        <v>0.24432304555571119</v>
      </c>
      <c r="Q203" s="23">
        <v>2.6517533991247513</v>
      </c>
      <c r="R203" s="23">
        <v>-1.5282193725218507</v>
      </c>
      <c r="S203" s="23">
        <v>6.2986129957603918</v>
      </c>
      <c r="T203" s="23">
        <v>-0.19718416733626801</v>
      </c>
      <c r="U203" s="23">
        <v>-3.6468595966356405</v>
      </c>
      <c r="V203" s="23">
        <v>-1.3310352051855827</v>
      </c>
      <c r="W203" s="33">
        <f t="shared" si="3"/>
        <v>1.4830400402978503</v>
      </c>
      <c r="X203" s="95">
        <f t="shared" si="4"/>
        <v>0.39409406231784866</v>
      </c>
      <c r="Y203" s="23"/>
      <c r="Z203" s="23">
        <f t="shared" si="5"/>
        <v>2.9990635958807075</v>
      </c>
      <c r="AA203" s="23">
        <f t="shared" si="6"/>
        <v>1.1746660696909466</v>
      </c>
      <c r="AB203" s="7">
        <f t="shared" si="0"/>
        <v>1.0983001052375021</v>
      </c>
      <c r="AC203" s="7">
        <f t="shared" si="0"/>
        <v>0.16098391119707894</v>
      </c>
    </row>
    <row r="204" spans="1:29" x14ac:dyDescent="0.35">
      <c r="A204" s="7" t="s">
        <v>262</v>
      </c>
      <c r="B204" s="23">
        <v>7.2190511597035822</v>
      </c>
      <c r="C204" s="23">
        <v>5.5125359795205497</v>
      </c>
      <c r="D204" s="23">
        <v>6.365793569612066</v>
      </c>
      <c r="E204" s="23">
        <v>1.7355115619817951</v>
      </c>
      <c r="F204" s="23">
        <v>4.6302820076302709</v>
      </c>
      <c r="G204" s="23">
        <v>5.1615760124555834</v>
      </c>
      <c r="H204" s="23">
        <v>0.23935159394987693</v>
      </c>
      <c r="I204" s="23">
        <v>0.1681907213562539</v>
      </c>
      <c r="J204" s="23">
        <v>0.1681907213562539</v>
      </c>
      <c r="K204" s="23">
        <v>0.34052542864605617</v>
      </c>
      <c r="L204" s="23">
        <v>3.3527024381915433</v>
      </c>
      <c r="M204" s="23">
        <v>0.7081173956733241</v>
      </c>
      <c r="N204" s="23">
        <v>2.6445850425182194</v>
      </c>
      <c r="O204" s="23">
        <v>5.5102615099745034</v>
      </c>
      <c r="P204" s="23">
        <v>0.24157294798040679</v>
      </c>
      <c r="Q204" s="23">
        <v>7.5318338310585382</v>
      </c>
      <c r="R204" s="23">
        <v>2.0215723210840348</v>
      </c>
      <c r="S204" s="23">
        <v>0.37769052890449251</v>
      </c>
      <c r="T204" s="23">
        <v>0.81336442250961571</v>
      </c>
      <c r="U204" s="23">
        <v>7.1541433021540453</v>
      </c>
      <c r="V204" s="23">
        <v>1.2082078985744191</v>
      </c>
      <c r="W204" s="33">
        <f t="shared" si="3"/>
        <v>1.5222602953781232</v>
      </c>
      <c r="X204" s="95">
        <f t="shared" si="4"/>
        <v>0.42019626674734667</v>
      </c>
      <c r="Y204" s="23"/>
      <c r="Z204" s="23">
        <f t="shared" si="5"/>
        <v>3.2136209032527474</v>
      </c>
      <c r="AA204" s="23">
        <f t="shared" si="6"/>
        <v>1.1888584779268261</v>
      </c>
      <c r="AB204" s="7">
        <f t="shared" si="0"/>
        <v>1.1673983086636213</v>
      </c>
      <c r="AC204" s="7">
        <f t="shared" si="0"/>
        <v>0.17299358449060029</v>
      </c>
    </row>
    <row r="205" spans="1:29" x14ac:dyDescent="0.35">
      <c r="A205" s="7" t="s">
        <v>263</v>
      </c>
      <c r="B205" s="23">
        <v>5.8407578020922557</v>
      </c>
      <c r="C205" s="23">
        <v>7.9040323626596631</v>
      </c>
      <c r="D205" s="23">
        <v>6.8723950823759594</v>
      </c>
      <c r="E205" s="23">
        <v>1.9929058527985433</v>
      </c>
      <c r="F205" s="23">
        <v>4.8794892295774162</v>
      </c>
      <c r="G205" s="23">
        <v>5.1836102080199424</v>
      </c>
      <c r="H205" s="23">
        <v>0.61399844234131251</v>
      </c>
      <c r="I205" s="23">
        <v>-8.7740309913542092E-2</v>
      </c>
      <c r="J205" s="23">
        <v>-8.7740309913542092E-2</v>
      </c>
      <c r="K205" s="23">
        <v>0.33903260452807304</v>
      </c>
      <c r="L205" s="23">
        <v>3.8557299058690928</v>
      </c>
      <c r="M205" s="23">
        <v>-1.0442635771021238</v>
      </c>
      <c r="N205" s="23">
        <v>4.8999934829712171</v>
      </c>
      <c r="O205" s="23">
        <v>3.8616630279840987</v>
      </c>
      <c r="P205" s="23">
        <v>0.24674993627326022</v>
      </c>
      <c r="Q205" s="23">
        <v>6.7645278277893102</v>
      </c>
      <c r="R205" s="23">
        <v>2.9028647998052115</v>
      </c>
      <c r="S205" s="23">
        <v>-4.708629882709781</v>
      </c>
      <c r="T205" s="23">
        <v>0.15611090135073977</v>
      </c>
      <c r="U205" s="23">
        <v>11.473157710499091</v>
      </c>
      <c r="V205" s="23">
        <v>2.7467538984544717</v>
      </c>
      <c r="W205" s="33">
        <f t="shared" si="3"/>
        <v>1.5968509506455095</v>
      </c>
      <c r="X205" s="95">
        <f t="shared" si="4"/>
        <v>0.46803353403539627</v>
      </c>
      <c r="Y205" s="23"/>
      <c r="Z205" s="23">
        <f t="shared" si="5"/>
        <v>3.5823246977005003</v>
      </c>
      <c r="AA205" s="23">
        <f t="shared" si="6"/>
        <v>1.2215134945163877</v>
      </c>
      <c r="AB205" s="7">
        <f t="shared" si="0"/>
        <v>1.2760119465712243</v>
      </c>
      <c r="AC205" s="7">
        <f t="shared" si="0"/>
        <v>0.20009065915065435</v>
      </c>
    </row>
    <row r="206" spans="1:29" x14ac:dyDescent="0.35">
      <c r="A206" s="7" t="s">
        <v>264</v>
      </c>
      <c r="B206" s="23">
        <v>3.3376972694536988</v>
      </c>
      <c r="C206" s="23">
        <v>6.0608458456247405</v>
      </c>
      <c r="D206" s="23">
        <v>4.6992715575392197</v>
      </c>
      <c r="E206" s="23">
        <v>1.5015722835304501</v>
      </c>
      <c r="F206" s="23">
        <v>3.1976992740087695</v>
      </c>
      <c r="G206" s="23">
        <v>5.6499467213789947</v>
      </c>
      <c r="H206" s="23">
        <v>0.98692337288461829</v>
      </c>
      <c r="I206" s="23">
        <v>0.93693794671239061</v>
      </c>
      <c r="J206" s="23">
        <v>0.93693794671239061</v>
      </c>
      <c r="K206" s="23">
        <v>0.33591505095800767</v>
      </c>
      <c r="L206" s="23">
        <v>1.1819914747279725</v>
      </c>
      <c r="M206" s="23">
        <v>2.1093763116982012</v>
      </c>
      <c r="N206" s="23">
        <v>-0.92738483697022867</v>
      </c>
      <c r="O206" s="23">
        <v>5.0980067897231125</v>
      </c>
      <c r="P206" s="23">
        <v>0.24608378330267611</v>
      </c>
      <c r="Q206" s="23">
        <v>5.025461466333291</v>
      </c>
      <c r="R206" s="23">
        <v>-7.2545323389821448E-2</v>
      </c>
      <c r="S206" s="23">
        <v>5.2941950856593376</v>
      </c>
      <c r="T206" s="23">
        <v>1.0698281023984493</v>
      </c>
      <c r="U206" s="23">
        <v>-0.26873361932604656</v>
      </c>
      <c r="V206" s="23">
        <v>-1.1423734257882707</v>
      </c>
      <c r="W206" s="33">
        <f t="shared" si="3"/>
        <v>1.5820419970602082</v>
      </c>
      <c r="X206" s="95">
        <f t="shared" si="4"/>
        <v>0.45871641580739259</v>
      </c>
      <c r="Y206" s="23"/>
      <c r="Z206" s="23">
        <f t="shared" si="5"/>
        <v>3.5726977868843588</v>
      </c>
      <c r="AA206" s="23">
        <f t="shared" si="6"/>
        <v>1.2075592489626148</v>
      </c>
      <c r="AB206" s="7">
        <f t="shared" si="0"/>
        <v>1.2733209930078762</v>
      </c>
      <c r="AC206" s="7">
        <f t="shared" si="0"/>
        <v>0.18860117280468525</v>
      </c>
    </row>
    <row r="207" spans="1:29" x14ac:dyDescent="0.35">
      <c r="A207" s="7" t="s">
        <v>265</v>
      </c>
      <c r="B207" s="23">
        <v>4.4417803054294325</v>
      </c>
      <c r="C207" s="23">
        <v>4.8584604193372627</v>
      </c>
      <c r="D207" s="23">
        <v>4.6501203623833476</v>
      </c>
      <c r="E207" s="23">
        <v>2.3064706856676054</v>
      </c>
      <c r="F207" s="23">
        <v>2.3436496767157422</v>
      </c>
      <c r="G207" s="23">
        <v>5.6380149261084993</v>
      </c>
      <c r="H207" s="23">
        <v>1.3570934236224019</v>
      </c>
      <c r="I207" s="23">
        <v>-0.73194379353402894</v>
      </c>
      <c r="J207" s="23">
        <v>-0.73194379353402894</v>
      </c>
      <c r="K207" s="23">
        <v>0.33117276793590911</v>
      </c>
      <c r="L207" s="23">
        <v>1.7298768905638506</v>
      </c>
      <c r="M207" s="23">
        <v>2.4754347381913913E-2</v>
      </c>
      <c r="N207" s="23">
        <v>1.7051225431819368</v>
      </c>
      <c r="O207" s="23">
        <v>5.0758467702144969</v>
      </c>
      <c r="P207" s="23">
        <v>0.24770090497073879</v>
      </c>
      <c r="Q207" s="23">
        <v>5.5484318223034155</v>
      </c>
      <c r="R207" s="23">
        <v>0.4725850520889181</v>
      </c>
      <c r="S207" s="23">
        <v>-4.6734041209109805</v>
      </c>
      <c r="T207" s="23">
        <v>1.5716631659374189</v>
      </c>
      <c r="U207" s="23">
        <v>10.221835943214396</v>
      </c>
      <c r="V207" s="23">
        <v>-1.0990781138485008</v>
      </c>
      <c r="W207" s="33">
        <f t="shared" si="3"/>
        <v>1.6090177517946875</v>
      </c>
      <c r="X207" s="95">
        <f t="shared" si="4"/>
        <v>0.47562390076149669</v>
      </c>
      <c r="Y207" s="23"/>
      <c r="Z207" s="23">
        <f t="shared" si="5"/>
        <v>3.9378930934065295</v>
      </c>
      <c r="AA207" s="23">
        <f t="shared" si="6"/>
        <v>1.1942872295455134</v>
      </c>
      <c r="AB207" s="7">
        <f t="shared" si="0"/>
        <v>1.3706458324148474</v>
      </c>
      <c r="AC207" s="7">
        <f t="shared" si="0"/>
        <v>0.17754954679869706</v>
      </c>
    </row>
    <row r="208" spans="1:29" x14ac:dyDescent="0.35">
      <c r="A208" s="7" t="s">
        <v>266</v>
      </c>
      <c r="B208" s="23">
        <v>4.3419554358614221</v>
      </c>
      <c r="C208" s="23">
        <v>6.7268593567654023</v>
      </c>
      <c r="D208" s="23">
        <v>5.5344073963134122</v>
      </c>
      <c r="E208" s="23">
        <v>2.3386005675991584</v>
      </c>
      <c r="F208" s="23">
        <v>3.1958068287142538</v>
      </c>
      <c r="G208" s="23">
        <v>5.5363404939378338</v>
      </c>
      <c r="H208" s="23">
        <v>0.95842220772865971</v>
      </c>
      <c r="I208" s="23">
        <v>0.72690450074439639</v>
      </c>
      <c r="J208" s="23">
        <v>0.72690450074439639</v>
      </c>
      <c r="K208" s="23">
        <v>0.32763400351162841</v>
      </c>
      <c r="L208" s="23">
        <v>1.6593726254640453</v>
      </c>
      <c r="M208" s="23">
        <v>-3.4704676659552161</v>
      </c>
      <c r="N208" s="23">
        <v>5.1298402914192618</v>
      </c>
      <c r="O208" s="23">
        <v>4.8236244732552755</v>
      </c>
      <c r="P208" s="23">
        <v>0.25199089049739631</v>
      </c>
      <c r="Q208" s="23">
        <v>5.2674876722786896</v>
      </c>
      <c r="R208" s="23">
        <v>0.44386319902341409</v>
      </c>
      <c r="S208" s="23">
        <v>-10.899123378671252</v>
      </c>
      <c r="T208" s="23">
        <v>-0.96788642133553671</v>
      </c>
      <c r="U208" s="23">
        <v>16.166611050949943</v>
      </c>
      <c r="V208" s="23">
        <v>1.4117496203589508</v>
      </c>
      <c r="W208" s="33">
        <f t="shared" si="3"/>
        <v>1.6915577927223395</v>
      </c>
      <c r="X208" s="95">
        <f t="shared" si="4"/>
        <v>0.52564987520674489</v>
      </c>
      <c r="Y208" s="23"/>
      <c r="Z208" s="23">
        <f t="shared" si="5"/>
        <v>4.574516953419784</v>
      </c>
      <c r="AA208" s="23">
        <f t="shared" si="6"/>
        <v>1.2111475749746174</v>
      </c>
      <c r="AB208" s="7">
        <f t="shared" si="0"/>
        <v>1.5205011092011471</v>
      </c>
      <c r="AC208" s="7">
        <f t="shared" si="0"/>
        <v>0.19156831922285567</v>
      </c>
    </row>
    <row r="209" spans="1:29" x14ac:dyDescent="0.35">
      <c r="A209" s="7" t="s">
        <v>267</v>
      </c>
      <c r="B209" s="23">
        <v>6.1544740968532352</v>
      </c>
      <c r="C209" s="23">
        <v>6.7275983842602471</v>
      </c>
      <c r="D209" s="23">
        <v>6.4410362405567412</v>
      </c>
      <c r="E209" s="23">
        <v>0.29089399235395774</v>
      </c>
      <c r="F209" s="23">
        <v>6.1501422482027834</v>
      </c>
      <c r="G209" s="23">
        <v>5.6607779363144051</v>
      </c>
      <c r="H209" s="23">
        <v>0.56260235720202445</v>
      </c>
      <c r="I209" s="23">
        <v>0.78653926638594385</v>
      </c>
      <c r="J209" s="23">
        <v>0.78653926638594385</v>
      </c>
      <c r="K209" s="23">
        <v>0.32529875768550132</v>
      </c>
      <c r="L209" s="23">
        <v>3.8726466521573988</v>
      </c>
      <c r="M209" s="23">
        <v>-0.56696523765781159</v>
      </c>
      <c r="N209" s="23">
        <v>4.4396118898152102</v>
      </c>
      <c r="O209" s="23">
        <v>5.0245150289080023</v>
      </c>
      <c r="P209" s="23">
        <v>0.25160729304765572</v>
      </c>
      <c r="Q209" s="23">
        <v>7.6329570557645949</v>
      </c>
      <c r="R209" s="23">
        <v>2.6084420268565927</v>
      </c>
      <c r="S209" s="23">
        <v>-1.2464275757334509</v>
      </c>
      <c r="T209" s="23">
        <v>-0.33853211955965667</v>
      </c>
      <c r="U209" s="23">
        <v>8.8793846314980449</v>
      </c>
      <c r="V209" s="23">
        <v>2.9469741464162493</v>
      </c>
      <c r="W209" s="33">
        <f t="shared" si="3"/>
        <v>1.7666563936111361</v>
      </c>
      <c r="X209" s="95">
        <f t="shared" si="4"/>
        <v>0.56908871693596685</v>
      </c>
      <c r="Y209" s="23"/>
      <c r="Z209" s="23">
        <f t="shared" si="5"/>
        <v>4.9807059087470131</v>
      </c>
      <c r="AA209" s="23">
        <f t="shared" si="6"/>
        <v>1.2468397808840668</v>
      </c>
      <c r="AB209" s="7">
        <f t="shared" si="0"/>
        <v>1.6055716297355378</v>
      </c>
      <c r="AC209" s="7">
        <f t="shared" si="0"/>
        <v>0.2206121747896527</v>
      </c>
    </row>
    <row r="210" spans="1:29" x14ac:dyDescent="0.35">
      <c r="A210" s="7" t="s">
        <v>268</v>
      </c>
      <c r="B210" s="23">
        <v>8.056451626775285</v>
      </c>
      <c r="C210" s="23">
        <v>4.3546634982366328</v>
      </c>
      <c r="D210" s="23">
        <v>6.2055575625059589</v>
      </c>
      <c r="E210" s="23">
        <v>4.6220283452274913</v>
      </c>
      <c r="F210" s="23">
        <v>1.5835292172784676</v>
      </c>
      <c r="G210" s="23">
        <v>5.5403047236057024</v>
      </c>
      <c r="H210" s="23">
        <v>0.16844886642672918</v>
      </c>
      <c r="I210" s="23">
        <v>1.1720167957658845</v>
      </c>
      <c r="J210" s="23">
        <v>1.1720167957658845</v>
      </c>
      <c r="K210" s="23">
        <v>0.32416703045728701</v>
      </c>
      <c r="L210" s="23">
        <v>0.49376669912413773</v>
      </c>
      <c r="M210" s="23">
        <v>1.860346570832569</v>
      </c>
      <c r="N210" s="23">
        <v>-1.3665798717084314</v>
      </c>
      <c r="O210" s="23">
        <v>3.3981146713368657</v>
      </c>
      <c r="P210" s="23">
        <v>0.25645357197704777</v>
      </c>
      <c r="Q210" s="23">
        <v>3.0204227250090527</v>
      </c>
      <c r="R210" s="23">
        <v>-0.37769194632781322</v>
      </c>
      <c r="S210" s="23">
        <v>6.46387609308095</v>
      </c>
      <c r="T210" s="23">
        <v>0.27256194140261447</v>
      </c>
      <c r="U210" s="23">
        <v>-3.4434533680718973</v>
      </c>
      <c r="V210" s="23">
        <v>-0.65025388773042769</v>
      </c>
      <c r="W210" s="33">
        <f t="shared" si="3"/>
        <v>1.7425136229337963</v>
      </c>
      <c r="X210" s="95">
        <f t="shared" si="4"/>
        <v>0.55532868166146254</v>
      </c>
      <c r="Y210" s="23"/>
      <c r="Z210" s="23">
        <f t="shared" si="5"/>
        <v>4.8091976233785081</v>
      </c>
      <c r="AA210" s="23">
        <f t="shared" si="6"/>
        <v>1.2387321567350986</v>
      </c>
      <c r="AB210" s="7">
        <f t="shared" si="0"/>
        <v>1.5705302559362002</v>
      </c>
      <c r="AC210" s="7">
        <f t="shared" si="0"/>
        <v>0.21408840230814583</v>
      </c>
    </row>
    <row r="211" spans="1:29" x14ac:dyDescent="0.35">
      <c r="A211" s="7" t="s">
        <v>269</v>
      </c>
      <c r="B211" s="23">
        <v>3.7022545091151216</v>
      </c>
      <c r="C211" s="23">
        <v>5.9735133575745891</v>
      </c>
      <c r="D211" s="23">
        <v>4.8378839333448553</v>
      </c>
      <c r="E211" s="23">
        <v>-1.3611560513410836</v>
      </c>
      <c r="F211" s="23">
        <v>6.199039984685939</v>
      </c>
      <c r="G211" s="23">
        <v>5.7921652993477375</v>
      </c>
      <c r="H211" s="23">
        <v>-0.22520676327886235</v>
      </c>
      <c r="I211" s="23">
        <v>-0.88580699710902877</v>
      </c>
      <c r="J211" s="23">
        <v>-0.88580699710902877</v>
      </c>
      <c r="K211" s="23">
        <v>0.32423882182707708</v>
      </c>
      <c r="L211" s="23">
        <v>4.4782494777883359</v>
      </c>
      <c r="M211" s="23">
        <v>-1.1465353958455944</v>
      </c>
      <c r="N211" s="23">
        <v>5.6247848736339305</v>
      </c>
      <c r="O211" s="23">
        <v>3.7497581047455775</v>
      </c>
      <c r="P211" s="23">
        <v>0.25611572299291213</v>
      </c>
      <c r="Q211" s="23">
        <v>7.2676355744884678</v>
      </c>
      <c r="R211" s="23">
        <v>3.5178774697428903</v>
      </c>
      <c r="S211" s="23">
        <v>-2.8096251281052567</v>
      </c>
      <c r="T211" s="23">
        <v>-0.57394172456449855</v>
      </c>
      <c r="U211" s="23">
        <v>10.077260702593724</v>
      </c>
      <c r="V211" s="23">
        <v>4.0918191943073889</v>
      </c>
      <c r="W211" s="33">
        <f t="shared" si="3"/>
        <v>1.8405262656175871</v>
      </c>
      <c r="X211" s="95">
        <f t="shared" si="4"/>
        <v>0.61005154464931133</v>
      </c>
      <c r="Y211" s="23"/>
      <c r="Z211" s="23">
        <f t="shared" si="5"/>
        <v>5.2938330055893017</v>
      </c>
      <c r="AA211" s="23">
        <f t="shared" si="6"/>
        <v>1.2894188368904433</v>
      </c>
      <c r="AB211" s="7">
        <f t="shared" si="0"/>
        <v>1.666542559217717</v>
      </c>
      <c r="AC211" s="7">
        <f t="shared" si="0"/>
        <v>0.25419160282322584</v>
      </c>
    </row>
    <row r="212" spans="1:29" x14ac:dyDescent="0.35">
      <c r="A212" s="7" t="s">
        <v>270</v>
      </c>
      <c r="B212" s="23">
        <v>3.7263351952219637</v>
      </c>
      <c r="C212" s="23">
        <v>2.6698549168926888</v>
      </c>
      <c r="D212" s="23">
        <v>3.1980950560573262</v>
      </c>
      <c r="E212" s="23">
        <v>2.4720711262162354</v>
      </c>
      <c r="F212" s="23">
        <v>0.72602392984109088</v>
      </c>
      <c r="G212" s="23">
        <v>5.7654627344161877</v>
      </c>
      <c r="H212" s="23">
        <v>-0.1263462259760928</v>
      </c>
      <c r="I212" s="23">
        <v>1.4037945641671712</v>
      </c>
      <c r="J212" s="23">
        <v>1.4037945641671712</v>
      </c>
      <c r="K212" s="23">
        <v>0.32330460576127218</v>
      </c>
      <c r="L212" s="23">
        <v>-1.2886860616947637</v>
      </c>
      <c r="M212" s="23">
        <v>-0.48040251138250828</v>
      </c>
      <c r="N212" s="23">
        <v>-0.80828355031225541</v>
      </c>
      <c r="O212" s="23">
        <v>3.5921484365475673</v>
      </c>
      <c r="P212" s="23">
        <v>0.26274980888937421</v>
      </c>
      <c r="Q212" s="23">
        <v>1.3596260596476659</v>
      </c>
      <c r="R212" s="23">
        <v>-2.2325223768999014</v>
      </c>
      <c r="S212" s="23">
        <v>1.6575929848667823</v>
      </c>
      <c r="T212" s="23">
        <v>-1.2423662447517563</v>
      </c>
      <c r="U212" s="23">
        <v>-0.29796692521911639</v>
      </c>
      <c r="V212" s="23">
        <v>-0.99015613214814513</v>
      </c>
      <c r="W212" s="33">
        <f t="shared" si="3"/>
        <v>1.8256495945734237</v>
      </c>
      <c r="X212" s="95">
        <f t="shared" si="4"/>
        <v>0.60193586593405957</v>
      </c>
      <c r="Y212" s="23"/>
      <c r="Z212" s="23">
        <f t="shared" si="5"/>
        <v>5.2780591341563126</v>
      </c>
      <c r="AA212" s="23">
        <f t="shared" si="6"/>
        <v>1.2766515772078992</v>
      </c>
      <c r="AB212" s="7">
        <f t="shared" ref="AB212:AC275" si="7">LN(Z212)</f>
        <v>1.6635584419130856</v>
      </c>
      <c r="AC212" s="7">
        <f t="shared" si="7"/>
        <v>0.24424069503519497</v>
      </c>
    </row>
    <row r="213" spans="1:29" x14ac:dyDescent="0.35">
      <c r="A213" s="7" t="s">
        <v>271</v>
      </c>
      <c r="B213" s="23">
        <v>5.8470186385935818</v>
      </c>
      <c r="C213" s="23">
        <v>4.1278655601377778</v>
      </c>
      <c r="D213" s="23">
        <v>4.9874420993656798</v>
      </c>
      <c r="E213" s="23">
        <v>2.375480220353765</v>
      </c>
      <c r="F213" s="23">
        <v>2.6119618790119148</v>
      </c>
      <c r="G213" s="23">
        <v>6.0589993424600532</v>
      </c>
      <c r="H213" s="23">
        <v>-2.7391963344669534E-2</v>
      </c>
      <c r="I213" s="23">
        <v>0.26370708944689625</v>
      </c>
      <c r="J213" s="23">
        <v>0.26370708944689625</v>
      </c>
      <c r="K213" s="23">
        <v>0.32136438225976782</v>
      </c>
      <c r="L213" s="23">
        <v>1.2492490082449121</v>
      </c>
      <c r="M213" s="23">
        <v>0.37097804894442477</v>
      </c>
      <c r="N213" s="23">
        <v>0.87827095930048737</v>
      </c>
      <c r="O213" s="23">
        <v>4.5769887020390065</v>
      </c>
      <c r="P213" s="23">
        <v>0.26452989159600726</v>
      </c>
      <c r="Q213" s="23">
        <v>4.6154873850973903</v>
      </c>
      <c r="R213" s="23">
        <v>3.8498683058383776E-2</v>
      </c>
      <c r="S213" s="23">
        <v>2.4128742004843886</v>
      </c>
      <c r="T213" s="23">
        <v>-0.36344006192796358</v>
      </c>
      <c r="U213" s="23">
        <v>2.2026131846130017</v>
      </c>
      <c r="V213" s="23">
        <v>0.40193874498634735</v>
      </c>
      <c r="W213" s="33">
        <f t="shared" si="3"/>
        <v>1.8416837447811492</v>
      </c>
      <c r="X213" s="95">
        <f t="shared" si="4"/>
        <v>0.61068023187704545</v>
      </c>
      <c r="Y213" s="23"/>
      <c r="Z213" s="23">
        <f t="shared" si="5"/>
        <v>5.394314360536911</v>
      </c>
      <c r="AA213" s="23">
        <f t="shared" si="6"/>
        <v>1.2817829345351772</v>
      </c>
      <c r="AB213" s="7">
        <f t="shared" si="7"/>
        <v>1.6853455026887754</v>
      </c>
      <c r="AC213" s="7">
        <f t="shared" si="7"/>
        <v>0.24825202632732021</v>
      </c>
    </row>
    <row r="214" spans="1:29" x14ac:dyDescent="0.35">
      <c r="A214" s="7" t="s">
        <v>272</v>
      </c>
      <c r="B214" s="23">
        <v>8.0392388369528334</v>
      </c>
      <c r="C214" s="23">
        <v>7.5286243804928432</v>
      </c>
      <c r="D214" s="23">
        <v>7.7839316087228383</v>
      </c>
      <c r="E214" s="23">
        <v>1.989714090471395</v>
      </c>
      <c r="F214" s="23">
        <v>5.7942175182514433</v>
      </c>
      <c r="G214" s="23">
        <v>6.3196929160154296</v>
      </c>
      <c r="H214" s="23">
        <v>7.158262816524541E-2</v>
      </c>
      <c r="I214" s="23">
        <v>1.853605500130584E-2</v>
      </c>
      <c r="J214" s="23">
        <v>1.853605500130584E-2</v>
      </c>
      <c r="K214" s="23">
        <v>0.31841815132269979</v>
      </c>
      <c r="L214" s="23">
        <v>4.4028398267203031</v>
      </c>
      <c r="M214" s="23">
        <v>-1.7732719218085287</v>
      </c>
      <c r="N214" s="23">
        <v>6.1761117485288315</v>
      </c>
      <c r="O214" s="23">
        <v>3.2562945370636687</v>
      </c>
      <c r="P214" s="23">
        <v>0.25942870626482967</v>
      </c>
      <c r="Q214" s="23">
        <v>6.8143580848163117</v>
      </c>
      <c r="R214" s="23">
        <v>3.558063547752643</v>
      </c>
      <c r="S214" s="23">
        <v>-4.0024547729857112</v>
      </c>
      <c r="T214" s="23">
        <v>-0.99236935645005153</v>
      </c>
      <c r="U214" s="23">
        <v>10.816812857802024</v>
      </c>
      <c r="V214" s="23">
        <v>4.5504329042026948</v>
      </c>
      <c r="W214" s="33">
        <f t="shared" si="3"/>
        <v>1.9554281909133235</v>
      </c>
      <c r="X214" s="95">
        <f t="shared" si="4"/>
        <v>0.67060919294026322</v>
      </c>
      <c r="Y214" s="23"/>
      <c r="Z214" s="23">
        <f t="shared" si="5"/>
        <v>5.9778072498777286</v>
      </c>
      <c r="AA214" s="23">
        <f t="shared" si="6"/>
        <v>1.3401096069487208</v>
      </c>
      <c r="AB214" s="7">
        <f t="shared" si="7"/>
        <v>1.788053820096309</v>
      </c>
      <c r="AC214" s="7">
        <f t="shared" si="7"/>
        <v>0.29275140684807943</v>
      </c>
    </row>
    <row r="215" spans="1:29" x14ac:dyDescent="0.35">
      <c r="A215" s="7" t="s">
        <v>273</v>
      </c>
      <c r="B215" s="23">
        <v>0.59274827800983587</v>
      </c>
      <c r="C215" s="23">
        <v>9.5998975501021988</v>
      </c>
      <c r="D215" s="23">
        <v>5.0963229140560173</v>
      </c>
      <c r="E215" s="23">
        <v>2.2179641695029062</v>
      </c>
      <c r="F215" s="23">
        <v>2.8783587445531111</v>
      </c>
      <c r="G215" s="23">
        <v>5.6843564880926589</v>
      </c>
      <c r="H215" s="23">
        <v>0.17050410174199726</v>
      </c>
      <c r="I215" s="23">
        <v>0.72106622020200462</v>
      </c>
      <c r="J215" s="23">
        <v>0.72106622020200462</v>
      </c>
      <c r="K215" s="23">
        <v>0.31446591294991499</v>
      </c>
      <c r="L215" s="23">
        <v>1.2939810464763752</v>
      </c>
      <c r="M215" s="23">
        <v>1.4511730798260152</v>
      </c>
      <c r="N215" s="23">
        <v>-0.15719203334963994</v>
      </c>
      <c r="O215" s="23">
        <v>4.1726560224244755</v>
      </c>
      <c r="P215" s="23">
        <v>0.26900965115371606</v>
      </c>
      <c r="Q215" s="23">
        <v>4.3441523279239904</v>
      </c>
      <c r="R215" s="23">
        <v>0.17149630549951467</v>
      </c>
      <c r="S215" s="23">
        <v>4.8538178522415816</v>
      </c>
      <c r="T215" s="23">
        <v>0.19897558546482785</v>
      </c>
      <c r="U215" s="23">
        <v>-0.50966552431759116</v>
      </c>
      <c r="V215" s="23">
        <v>-2.7479279965313186E-2</v>
      </c>
      <c r="W215" s="33">
        <f t="shared" si="3"/>
        <v>1.9523544135793347</v>
      </c>
      <c r="X215" s="95">
        <f t="shared" si="4"/>
        <v>0.66903603584376758</v>
      </c>
      <c r="Y215" s="23"/>
      <c r="Z215" s="23">
        <f t="shared" ref="Z215:Z246" si="8">Z214*(1+U215/100)</f>
        <v>5.9473404272149439</v>
      </c>
      <c r="AA215" s="23">
        <f t="shared" ref="AA215:AA246" si="9">AA214*(1+V215/100)</f>
        <v>1.3397413544779853</v>
      </c>
      <c r="AB215" s="7">
        <f t="shared" si="7"/>
        <v>1.7829441326063618</v>
      </c>
      <c r="AC215" s="7">
        <f t="shared" si="7"/>
        <v>0.29247657628596679</v>
      </c>
    </row>
    <row r="216" spans="1:29" x14ac:dyDescent="0.35">
      <c r="A216" s="7" t="s">
        <v>274</v>
      </c>
      <c r="B216" s="23">
        <v>8.6915815221839665</v>
      </c>
      <c r="C216" s="23">
        <v>1.8287400466508785</v>
      </c>
      <c r="D216" s="23">
        <v>5.2601607844174225</v>
      </c>
      <c r="E216" s="23">
        <v>0.42822050123518807</v>
      </c>
      <c r="F216" s="23">
        <v>4.8319402831822345</v>
      </c>
      <c r="G216" s="23">
        <v>6.1016029511037946</v>
      </c>
      <c r="H216" s="23">
        <v>0.30792174921003834</v>
      </c>
      <c r="I216" s="23">
        <v>-0.62362359441721082</v>
      </c>
      <c r="J216" s="23">
        <v>-0.62362359441721082</v>
      </c>
      <c r="K216" s="23">
        <v>0.31130860056699894</v>
      </c>
      <c r="L216" s="23">
        <v>3.4952517381908934</v>
      </c>
      <c r="M216" s="23">
        <v>-0.30428557474548035</v>
      </c>
      <c r="N216" s="23">
        <v>3.7995373129363736</v>
      </c>
      <c r="O216" s="23">
        <v>3.35778321644101</v>
      </c>
      <c r="P216" s="23">
        <v>0.2636161166227981</v>
      </c>
      <c r="Q216" s="23">
        <v>5.9678691826525156</v>
      </c>
      <c r="R216" s="23">
        <v>2.6100859662115061</v>
      </c>
      <c r="S216" s="23">
        <v>-3.3910365257169928</v>
      </c>
      <c r="T216" s="23">
        <v>0.80073222513489051</v>
      </c>
      <c r="U216" s="23">
        <v>9.3589057083695089</v>
      </c>
      <c r="V216" s="23">
        <v>1.8093537410766156</v>
      </c>
      <c r="W216" s="33">
        <f t="shared" ref="W216:W279" si="10">W215*(1+N216/100)</f>
        <v>2.0265348480040415</v>
      </c>
      <c r="X216" s="95">
        <f t="shared" ref="X216:X279" si="11">LN(W216)</f>
        <v>0.70632736309136768</v>
      </c>
      <c r="Y216" s="23"/>
      <c r="Z216" s="23">
        <f t="shared" si="8"/>
        <v>6.5039464099537305</v>
      </c>
      <c r="AA216" s="23">
        <f t="shared" si="9"/>
        <v>1.3639820147959834</v>
      </c>
      <c r="AB216" s="7">
        <f t="shared" si="7"/>
        <v>1.8724091326595547</v>
      </c>
      <c r="AC216" s="7">
        <f t="shared" si="7"/>
        <v>0.31040837370089586</v>
      </c>
    </row>
    <row r="217" spans="1:29" x14ac:dyDescent="0.35">
      <c r="A217" s="7" t="s">
        <v>275</v>
      </c>
      <c r="B217" s="23">
        <v>0.14600871651602176</v>
      </c>
      <c r="C217" s="23">
        <v>3.3774024532181812</v>
      </c>
      <c r="D217" s="23">
        <v>1.7617055848671015</v>
      </c>
      <c r="E217" s="23">
        <v>0.2340464502683659</v>
      </c>
      <c r="F217" s="23">
        <v>1.5276591345987356</v>
      </c>
      <c r="G217" s="23">
        <v>6.1500611426464982</v>
      </c>
      <c r="H217" s="23">
        <v>0.44502228084688511</v>
      </c>
      <c r="I217" s="23">
        <v>1.6761796842391874</v>
      </c>
      <c r="J217" s="23">
        <v>1.6761796842391874</v>
      </c>
      <c r="K217" s="23">
        <v>0.3089462141739644</v>
      </c>
      <c r="L217" s="23">
        <v>-1.4584015241272184</v>
      </c>
      <c r="M217" s="23">
        <v>-2.1975936807115284</v>
      </c>
      <c r="N217" s="23">
        <v>0.73919215658431003</v>
      </c>
      <c r="O217" s="23">
        <v>3.8699646011737627</v>
      </c>
      <c r="P217" s="23">
        <v>0.26414595784838002</v>
      </c>
      <c r="Q217" s="23">
        <v>1.3893275706301766</v>
      </c>
      <c r="R217" s="23">
        <v>-2.4806370305435861</v>
      </c>
      <c r="S217" s="23">
        <v>-5.2583572828561138</v>
      </c>
      <c r="T217" s="23">
        <v>-1.0988862100398464</v>
      </c>
      <c r="U217" s="23">
        <v>6.6476848534862905</v>
      </c>
      <c r="V217" s="23">
        <v>-1.3817508205037397</v>
      </c>
      <c r="W217" s="33">
        <f t="shared" si="10"/>
        <v>2.0415148346509353</v>
      </c>
      <c r="X217" s="95">
        <f t="shared" si="11"/>
        <v>0.71369209829575808</v>
      </c>
      <c r="Y217" s="23"/>
      <c r="Z217" s="23">
        <f t="shared" si="8"/>
        <v>6.9363082703270909</v>
      </c>
      <c r="AA217" s="23">
        <f t="shared" si="9"/>
        <v>1.3451351821150164</v>
      </c>
      <c r="AB217" s="7">
        <f t="shared" si="7"/>
        <v>1.9367696834627794</v>
      </c>
      <c r="AC217" s="7">
        <f t="shared" si="7"/>
        <v>0.29649451515200842</v>
      </c>
    </row>
    <row r="218" spans="1:29" x14ac:dyDescent="0.35">
      <c r="A218" s="7" t="s">
        <v>276</v>
      </c>
      <c r="B218" s="23">
        <v>2.1746848984282252</v>
      </c>
      <c r="C218" s="23">
        <v>-1.6978080541971252</v>
      </c>
      <c r="D218" s="23">
        <v>0.23843842211555</v>
      </c>
      <c r="E218" s="23">
        <v>-2.2657549375956876</v>
      </c>
      <c r="F218" s="23">
        <v>2.5041933597112376</v>
      </c>
      <c r="G218" s="23">
        <v>5.8587014014766305</v>
      </c>
      <c r="H218" s="23">
        <v>0.58166550761384883</v>
      </c>
      <c r="I218" s="23">
        <v>-1.7781671576152291</v>
      </c>
      <c r="J218" s="23">
        <v>-1.7781671576152291</v>
      </c>
      <c r="K218" s="23">
        <v>0.30737875377074164</v>
      </c>
      <c r="L218" s="23">
        <v>1.2385044478537846</v>
      </c>
      <c r="M218" s="23">
        <v>-3.226425465801634</v>
      </c>
      <c r="N218" s="23">
        <v>4.4649299136554186</v>
      </c>
      <c r="O218" s="23">
        <v>4.0462785845821285</v>
      </c>
      <c r="P218" s="23">
        <v>0.26186501905877074</v>
      </c>
      <c r="Q218" s="23">
        <v>4.2252042137672179</v>
      </c>
      <c r="R218" s="23">
        <v>0.17892562918508959</v>
      </c>
      <c r="S218" s="23">
        <v>-11.27939170726313</v>
      </c>
      <c r="T218" s="23">
        <v>-0.36950875984774684</v>
      </c>
      <c r="U218" s="23">
        <v>15.504595921030347</v>
      </c>
      <c r="V218" s="23">
        <v>0.54843438903283648</v>
      </c>
      <c r="W218" s="33">
        <f t="shared" si="10"/>
        <v>2.1326670411949777</v>
      </c>
      <c r="X218" s="95">
        <f t="shared" si="11"/>
        <v>0.75737332847422667</v>
      </c>
      <c r="Y218" s="23"/>
      <c r="Z218" s="23">
        <f t="shared" si="8"/>
        <v>8.011754839478316</v>
      </c>
      <c r="AA218" s="23">
        <f t="shared" si="9"/>
        <v>1.3525123660327145</v>
      </c>
      <c r="AB218" s="7">
        <f t="shared" si="7"/>
        <v>2.0809098181689469</v>
      </c>
      <c r="AC218" s="7">
        <f t="shared" si="7"/>
        <v>0.30196387478928177</v>
      </c>
    </row>
    <row r="219" spans="1:29" x14ac:dyDescent="0.35">
      <c r="A219" s="7" t="s">
        <v>277</v>
      </c>
      <c r="B219" s="23">
        <v>-1.9557717057249846</v>
      </c>
      <c r="C219" s="23">
        <v>5.5443282630786683</v>
      </c>
      <c r="D219" s="23">
        <v>1.7942782786768419</v>
      </c>
      <c r="E219" s="23">
        <v>-0.21330391715856933</v>
      </c>
      <c r="F219" s="23">
        <v>2.0075821958354112</v>
      </c>
      <c r="G219" s="23">
        <v>5.2926313283980697</v>
      </c>
      <c r="H219" s="23">
        <v>0.71771280215422451</v>
      </c>
      <c r="I219" s="23">
        <v>2.8395094445869518</v>
      </c>
      <c r="J219" s="23">
        <v>2.8395094445869518</v>
      </c>
      <c r="K219" s="23">
        <v>0.30660621935735544</v>
      </c>
      <c r="L219" s="23">
        <v>-1.6494699827837647</v>
      </c>
      <c r="M219" s="23">
        <v>-2.5230710014583235</v>
      </c>
      <c r="N219" s="23">
        <v>0.87360101867455886</v>
      </c>
      <c r="O219" s="23">
        <v>6.3899899220098977</v>
      </c>
      <c r="P219" s="23">
        <v>0.26161704248162454</v>
      </c>
      <c r="Q219" s="23">
        <v>3.0687896743425167</v>
      </c>
      <c r="R219" s="23">
        <v>-3.321200247667381</v>
      </c>
      <c r="S219" s="23">
        <v>-9.8722150543249434</v>
      </c>
      <c r="T219" s="23">
        <v>8.0809968850416733E-2</v>
      </c>
      <c r="U219" s="23">
        <v>12.94100472866746</v>
      </c>
      <c r="V219" s="23">
        <v>-3.4020102165177977</v>
      </c>
      <c r="W219" s="33">
        <f t="shared" si="10"/>
        <v>2.1512980421917933</v>
      </c>
      <c r="X219" s="95">
        <f t="shared" si="11"/>
        <v>0.76607140051588729</v>
      </c>
      <c r="Y219" s="23"/>
      <c r="Z219" s="23">
        <f t="shared" si="8"/>
        <v>9.0485564121044497</v>
      </c>
      <c r="AA219" s="23">
        <f t="shared" si="9"/>
        <v>1.3064997571606149</v>
      </c>
      <c r="AB219" s="7">
        <f t="shared" si="7"/>
        <v>2.2026052325137204</v>
      </c>
      <c r="AC219" s="7">
        <f t="shared" si="7"/>
        <v>0.2673516201083368</v>
      </c>
    </row>
    <row r="220" spans="1:29" x14ac:dyDescent="0.35">
      <c r="A220" s="7" t="s">
        <v>278</v>
      </c>
      <c r="B220" s="23">
        <v>2.0737216459032481</v>
      </c>
      <c r="C220" s="23">
        <v>-1.6235605932621411</v>
      </c>
      <c r="D220" s="23">
        <v>0.22508052632055353</v>
      </c>
      <c r="E220" s="23">
        <v>-4.3310440187276811</v>
      </c>
      <c r="F220" s="23">
        <v>4.5561245450482346</v>
      </c>
      <c r="G220" s="23">
        <v>4.9034942079829982</v>
      </c>
      <c r="H220" s="23">
        <v>0.65216698993282307</v>
      </c>
      <c r="I220" s="23">
        <v>9.4495978000708192E-3</v>
      </c>
      <c r="J220" s="23">
        <v>9.4495978000708192E-3</v>
      </c>
      <c r="K220" s="23">
        <v>0.30728393557946621</v>
      </c>
      <c r="L220" s="23">
        <v>1.7119534072871301</v>
      </c>
      <c r="M220" s="23">
        <v>-2.1251486451120636</v>
      </c>
      <c r="N220" s="23">
        <v>3.8371020523991937</v>
      </c>
      <c r="O220" s="23">
        <v>6.1726837946733362</v>
      </c>
      <c r="P220" s="23">
        <v>0.25276552760600163</v>
      </c>
      <c r="Q220" s="23">
        <v>6.3243955258548441</v>
      </c>
      <c r="R220" s="23">
        <v>0.15171173118150794</v>
      </c>
      <c r="S220" s="23">
        <v>-2.3278480425790846</v>
      </c>
      <c r="T220" s="23">
        <v>-2.0565819206915195</v>
      </c>
      <c r="U220" s="23">
        <v>8.6522435684339278</v>
      </c>
      <c r="V220" s="23">
        <v>2.2082936518730274</v>
      </c>
      <c r="W220" s="33">
        <f t="shared" si="10"/>
        <v>2.2338455435219586</v>
      </c>
      <c r="X220" s="95">
        <f t="shared" si="11"/>
        <v>0.80372455927826725</v>
      </c>
      <c r="Y220" s="23"/>
      <c r="Z220" s="23">
        <f t="shared" si="8"/>
        <v>9.8314595523068729</v>
      </c>
      <c r="AA220" s="23">
        <f t="shared" si="9"/>
        <v>1.3353511083597294</v>
      </c>
      <c r="AB220" s="7">
        <f t="shared" si="7"/>
        <v>2.2855874025172529</v>
      </c>
      <c r="AC220" s="7">
        <f t="shared" si="7"/>
        <v>0.28919425978976498</v>
      </c>
    </row>
    <row r="221" spans="1:29" x14ac:dyDescent="0.35">
      <c r="A221" s="7" t="s">
        <v>279</v>
      </c>
      <c r="B221" s="23">
        <v>-2.301758822137856</v>
      </c>
      <c r="C221" s="23">
        <v>-2.4784669190189845</v>
      </c>
      <c r="D221" s="23">
        <v>-2.3901128705784203</v>
      </c>
      <c r="E221" s="23">
        <v>-4.4273305877805313</v>
      </c>
      <c r="F221" s="23">
        <v>2.0372177172021111</v>
      </c>
      <c r="G221" s="23">
        <v>3.9957218422294707</v>
      </c>
      <c r="H221" s="23">
        <v>0.58693929247084498</v>
      </c>
      <c r="I221" s="23">
        <v>1.6922431753922496</v>
      </c>
      <c r="J221" s="23">
        <v>1.6922431753922496</v>
      </c>
      <c r="K221" s="23">
        <v>0.30941190243707295</v>
      </c>
      <c r="L221" s="23">
        <v>-1.7376179546024741</v>
      </c>
      <c r="M221" s="23">
        <v>-2.802059127228695</v>
      </c>
      <c r="N221" s="23">
        <v>1.0644411726262208</v>
      </c>
      <c r="O221" s="23">
        <v>4.3289699396990367</v>
      </c>
      <c r="P221" s="23">
        <v>0.25075510001980589</v>
      </c>
      <c r="Q221" s="23">
        <v>1.5058406948845975</v>
      </c>
      <c r="R221" s="23">
        <v>-2.8231292448144392</v>
      </c>
      <c r="S221" s="23">
        <v>-3.6321883930107317</v>
      </c>
      <c r="T221" s="23">
        <v>-2.524233883338419</v>
      </c>
      <c r="U221" s="23">
        <v>5.1380290878953296</v>
      </c>
      <c r="V221" s="23">
        <v>-0.29889536147602014</v>
      </c>
      <c r="W221" s="33">
        <f t="shared" si="10"/>
        <v>2.2576235152200828</v>
      </c>
      <c r="X221" s="95">
        <f t="shared" si="11"/>
        <v>0.81431271808807093</v>
      </c>
      <c r="Y221" s="23"/>
      <c r="Z221" s="23">
        <f t="shared" si="8"/>
        <v>10.336602803869065</v>
      </c>
      <c r="AA221" s="23">
        <f t="shared" si="9"/>
        <v>1.3313598058374236</v>
      </c>
      <c r="AB221" s="7">
        <f t="shared" si="7"/>
        <v>2.3356912661474194</v>
      </c>
      <c r="AC221" s="7">
        <f t="shared" si="7"/>
        <v>0.2862008303321999</v>
      </c>
    </row>
    <row r="222" spans="1:29" x14ac:dyDescent="0.35">
      <c r="A222" s="7" t="s">
        <v>280</v>
      </c>
      <c r="B222" s="23">
        <v>1.1525350630581244</v>
      </c>
      <c r="C222" s="23">
        <v>-2.9547391828497638</v>
      </c>
      <c r="D222" s="23">
        <v>-0.90110205989581971</v>
      </c>
      <c r="E222" s="23">
        <v>-4.2754067882821545</v>
      </c>
      <c r="F222" s="23">
        <v>3.3743047283863348</v>
      </c>
      <c r="G222" s="23">
        <v>3.2203246961880292</v>
      </c>
      <c r="H222" s="23">
        <v>0.52199686121880973</v>
      </c>
      <c r="I222" s="23">
        <v>-0.17636556539351034</v>
      </c>
      <c r="J222" s="23">
        <v>-0.17636556539351034</v>
      </c>
      <c r="K222" s="23">
        <v>0.31299011993021464</v>
      </c>
      <c r="L222" s="23">
        <v>1.1493797180267613</v>
      </c>
      <c r="M222" s="23">
        <v>-3.3405242701842872</v>
      </c>
      <c r="N222" s="23">
        <v>4.489903988211049</v>
      </c>
      <c r="O222" s="23">
        <v>2.4843263020259778</v>
      </c>
      <c r="P222" s="23">
        <v>0.25725496002368964</v>
      </c>
      <c r="Q222" s="23">
        <v>2.9946007565392456</v>
      </c>
      <c r="R222" s="23">
        <v>0.51027445451326769</v>
      </c>
      <c r="S222" s="23">
        <v>-5.6968291263208144</v>
      </c>
      <c r="T222" s="23">
        <v>-2.5244015376940618</v>
      </c>
      <c r="U222" s="23">
        <v>8.69142988286006</v>
      </c>
      <c r="V222" s="23">
        <v>3.0346759922073296</v>
      </c>
      <c r="W222" s="33">
        <f t="shared" si="10"/>
        <v>2.3589886434687397</v>
      </c>
      <c r="X222" s="95">
        <f t="shared" si="11"/>
        <v>0.85823298628454758</v>
      </c>
      <c r="Y222" s="23"/>
      <c r="Z222" s="23">
        <f t="shared" si="8"/>
        <v>11.235001388837093</v>
      </c>
      <c r="AA222" s="23">
        <f t="shared" si="9"/>
        <v>1.37176226223507</v>
      </c>
      <c r="AB222" s="7">
        <f t="shared" si="7"/>
        <v>2.4190340292542936</v>
      </c>
      <c r="AC222" s="7">
        <f t="shared" si="7"/>
        <v>0.31609623603496018</v>
      </c>
    </row>
    <row r="223" spans="1:29" x14ac:dyDescent="0.35">
      <c r="A223" s="7" t="s">
        <v>281</v>
      </c>
      <c r="B223" s="23">
        <v>4.2487885688281324</v>
      </c>
      <c r="C223" s="23">
        <v>6.2024958418156473</v>
      </c>
      <c r="D223" s="23">
        <v>5.2256422053218898</v>
      </c>
      <c r="E223" s="23">
        <v>-3.2281934686707814</v>
      </c>
      <c r="F223" s="23">
        <v>8.4538356739926712</v>
      </c>
      <c r="G223" s="23">
        <v>2.9999012970265708</v>
      </c>
      <c r="H223" s="23">
        <v>0.45730731419197923</v>
      </c>
      <c r="I223" s="23">
        <v>-0.27856762867415341</v>
      </c>
      <c r="J223" s="23">
        <v>-0.27856762867415341</v>
      </c>
      <c r="K223" s="23">
        <v>0.31801858805881711</v>
      </c>
      <c r="L223" s="23">
        <v>6.6631637150333969</v>
      </c>
      <c r="M223" s="23">
        <v>1.1300845049296682</v>
      </c>
      <c r="N223" s="23">
        <v>5.5330792101037289</v>
      </c>
      <c r="O223" s="23">
        <v>3.0544353232752348</v>
      </c>
      <c r="P223" s="23">
        <v>0.25004578027907653</v>
      </c>
      <c r="Q223" s="23">
        <v>8.9538503745883027</v>
      </c>
      <c r="R223" s="23">
        <v>5.899415051313067</v>
      </c>
      <c r="S223" s="23">
        <v>10.334082220816999</v>
      </c>
      <c r="T223" s="23">
        <v>-1.938663866687337</v>
      </c>
      <c r="U223" s="23">
        <v>-1.3802318462286962</v>
      </c>
      <c r="V223" s="23">
        <v>7.838078918000404</v>
      </c>
      <c r="W223" s="33">
        <f t="shared" si="10"/>
        <v>2.4895133536692167</v>
      </c>
      <c r="X223" s="95">
        <f t="shared" si="11"/>
        <v>0.91208725108218602</v>
      </c>
      <c r="Y223" s="23"/>
      <c r="Z223" s="23">
        <f t="shared" si="8"/>
        <v>11.079932321744128</v>
      </c>
      <c r="AA223" s="23">
        <f t="shared" si="9"/>
        <v>1.4792820709164025</v>
      </c>
      <c r="AB223" s="7">
        <f t="shared" si="7"/>
        <v>2.405135573154646</v>
      </c>
      <c r="AC223" s="7">
        <f t="shared" si="7"/>
        <v>0.39155688286450951</v>
      </c>
    </row>
    <row r="224" spans="1:29" x14ac:dyDescent="0.35">
      <c r="A224" s="7" t="s">
        <v>282</v>
      </c>
      <c r="B224" s="23">
        <v>2.1232592204814438</v>
      </c>
      <c r="C224" s="23">
        <v>2.4500208676922597</v>
      </c>
      <c r="D224" s="23">
        <v>2.2866400440868517</v>
      </c>
      <c r="E224" s="23">
        <v>0.8496391272760917</v>
      </c>
      <c r="F224" s="23">
        <v>1.43700091681076</v>
      </c>
      <c r="G224" s="23">
        <v>2.8184477532592953</v>
      </c>
      <c r="H224" s="23">
        <v>0.47973568264545463</v>
      </c>
      <c r="I224" s="23">
        <v>1.3031973868361746</v>
      </c>
      <c r="J224" s="23">
        <v>1.3031973868361746</v>
      </c>
      <c r="K224" s="23">
        <v>0.32239324721935803</v>
      </c>
      <c r="L224" s="23">
        <v>-8.0785038799725872E-2</v>
      </c>
      <c r="M224" s="23">
        <v>1.4874726159221328</v>
      </c>
      <c r="N224" s="23">
        <v>-1.5682576547218585</v>
      </c>
      <c r="O224" s="23">
        <v>4.4122825438360964</v>
      </c>
      <c r="P224" s="23">
        <v>0.2477477477477478</v>
      </c>
      <c r="Q224" s="23">
        <v>3.2383644423742743</v>
      </c>
      <c r="R224" s="23">
        <v>-1.1739181014618221</v>
      </c>
      <c r="S224" s="23">
        <v>6.8677450365201924</v>
      </c>
      <c r="T224" s="23">
        <v>-0.28447339086165996</v>
      </c>
      <c r="U224" s="23">
        <v>-3.6293805941459181</v>
      </c>
      <c r="V224" s="23">
        <v>-0.88944471060016217</v>
      </c>
      <c r="W224" s="33">
        <f t="shared" si="10"/>
        <v>2.4504713699349763</v>
      </c>
      <c r="X224" s="95">
        <f t="shared" si="11"/>
        <v>0.89628040194274661</v>
      </c>
      <c r="Y224" s="23"/>
      <c r="Z224" s="23">
        <f t="shared" si="8"/>
        <v>10.677799408214245</v>
      </c>
      <c r="AA224" s="23">
        <f t="shared" si="9"/>
        <v>1.46612467478178</v>
      </c>
      <c r="AB224" s="7">
        <f t="shared" si="7"/>
        <v>2.368166764381245</v>
      </c>
      <c r="AC224" s="7">
        <f t="shared" si="7"/>
        <v>0.38262264403788926</v>
      </c>
    </row>
    <row r="225" spans="1:29" x14ac:dyDescent="0.35">
      <c r="A225" s="7" t="s">
        <v>283</v>
      </c>
      <c r="B225" s="23">
        <v>2.1298615347202343</v>
      </c>
      <c r="C225" s="23">
        <v>0.25158951074111258</v>
      </c>
      <c r="D225" s="23">
        <v>1.1907255227306734</v>
      </c>
      <c r="E225" s="23">
        <v>-1.4554384283083976</v>
      </c>
      <c r="F225" s="23">
        <v>2.6461639510390711</v>
      </c>
      <c r="G225" s="23">
        <v>2.6276849277862664</v>
      </c>
      <c r="H225" s="23">
        <v>0.50208281191608251</v>
      </c>
      <c r="I225" s="23">
        <v>0.39186249483478264</v>
      </c>
      <c r="J225" s="23">
        <v>0.39186249483478264</v>
      </c>
      <c r="K225" s="23">
        <v>0.32611409741177189</v>
      </c>
      <c r="L225" s="23">
        <v>1.0505292521231226</v>
      </c>
      <c r="M225" s="23">
        <v>-0.78269648247226797</v>
      </c>
      <c r="N225" s="23">
        <v>1.8332257345953906</v>
      </c>
      <c r="O225" s="23">
        <v>3.7239775825151598</v>
      </c>
      <c r="P225" s="23">
        <v>0.24880279408058187</v>
      </c>
      <c r="Q225" s="23">
        <v>3.8479708070150602</v>
      </c>
      <c r="R225" s="23">
        <v>0.12399322449990025</v>
      </c>
      <c r="S225" s="23">
        <v>-4.0515864553072625</v>
      </c>
      <c r="T225" s="23">
        <v>0.29998720215073982</v>
      </c>
      <c r="U225" s="23">
        <v>7.8995572623223227</v>
      </c>
      <c r="V225" s="23">
        <v>-0.17599397765083957</v>
      </c>
      <c r="W225" s="33">
        <f t="shared" si="10"/>
        <v>2.4953940417075167</v>
      </c>
      <c r="X225" s="95">
        <f t="shared" si="11"/>
        <v>0.91444664928155295</v>
      </c>
      <c r="Y225" s="23"/>
      <c r="Z225" s="23">
        <f t="shared" si="8"/>
        <v>11.521298286822043</v>
      </c>
      <c r="AA225" s="23">
        <f t="shared" si="9"/>
        <v>1.4635443836493112</v>
      </c>
      <c r="AB225" s="7">
        <f t="shared" si="7"/>
        <v>2.4441973474266034</v>
      </c>
      <c r="AC225" s="7">
        <f t="shared" si="7"/>
        <v>0.38086115374789847</v>
      </c>
    </row>
    <row r="226" spans="1:29" x14ac:dyDescent="0.35">
      <c r="A226" s="7" t="s">
        <v>284</v>
      </c>
      <c r="B226" s="23">
        <v>-8.4620737963803094E-2</v>
      </c>
      <c r="C226" s="23">
        <v>2.6303898102796097</v>
      </c>
      <c r="D226" s="23">
        <v>1.2728845361579033</v>
      </c>
      <c r="E226" s="23">
        <v>0.70539994128964167</v>
      </c>
      <c r="F226" s="23">
        <v>0.56748459486826164</v>
      </c>
      <c r="G226" s="23">
        <v>2.5290942885864789</v>
      </c>
      <c r="H226" s="23">
        <v>0.52434516141168785</v>
      </c>
      <c r="I226" s="23">
        <v>-0.19204497413767285</v>
      </c>
      <c r="J226" s="23">
        <v>-0.19204497413767285</v>
      </c>
      <c r="K226" s="23">
        <v>0.32918113863613874</v>
      </c>
      <c r="L226" s="23">
        <v>9.5986203982484752E-2</v>
      </c>
      <c r="M226" s="23">
        <v>0.91342587575720513</v>
      </c>
      <c r="N226" s="23">
        <v>-0.81743967177472032</v>
      </c>
      <c r="O226" s="23">
        <v>4.3038946578271755</v>
      </c>
      <c r="P226" s="23">
        <v>0.24367818840493072</v>
      </c>
      <c r="Q226" s="23">
        <v>3.3511156085046752</v>
      </c>
      <c r="R226" s="23">
        <v>-0.95277904932250057</v>
      </c>
      <c r="S226" s="23">
        <v>3.3243021555929277</v>
      </c>
      <c r="T226" s="23">
        <v>0.13666926854022282</v>
      </c>
      <c r="U226" s="23">
        <v>2.6813452911747415E-2</v>
      </c>
      <c r="V226" s="23">
        <v>-1.0894483178627234</v>
      </c>
      <c r="W226" s="33">
        <f t="shared" si="10"/>
        <v>2.4749957008434968</v>
      </c>
      <c r="X226" s="95">
        <f t="shared" si="11"/>
        <v>0.90623865898621436</v>
      </c>
      <c r="Y226" s="23"/>
      <c r="Z226" s="23">
        <f t="shared" si="8"/>
        <v>11.524387544713003</v>
      </c>
      <c r="AA226" s="23">
        <f t="shared" si="9"/>
        <v>1.4475998239804693</v>
      </c>
      <c r="AB226" s="7">
        <f t="shared" si="7"/>
        <v>2.4444654460140827</v>
      </c>
      <c r="AC226" s="7">
        <f t="shared" si="7"/>
        <v>0.36990689111340402</v>
      </c>
    </row>
    <row r="227" spans="1:29" x14ac:dyDescent="0.35">
      <c r="A227" s="7" t="s">
        <v>285</v>
      </c>
      <c r="B227" s="23">
        <v>1.9151655420060365</v>
      </c>
      <c r="C227" s="23">
        <v>2.8921552585359223E-2</v>
      </c>
      <c r="D227" s="23">
        <v>0.97204354729569786</v>
      </c>
      <c r="E227" s="23">
        <v>-2.3086701401119569</v>
      </c>
      <c r="F227" s="23">
        <v>3.2807136874076548</v>
      </c>
      <c r="G227" s="23">
        <v>2.1570498208223117</v>
      </c>
      <c r="H227" s="23">
        <v>0.54651923740145492</v>
      </c>
      <c r="I227" s="23">
        <v>-0.37011078534803232</v>
      </c>
      <c r="J227" s="23">
        <v>-0.37011078534803232</v>
      </c>
      <c r="K227" s="23">
        <v>0.3315943708924235</v>
      </c>
      <c r="L227" s="23">
        <v>2.0472902186999686</v>
      </c>
      <c r="M227" s="23">
        <v>1.1738331169652536</v>
      </c>
      <c r="N227" s="23">
        <v>0.87345710173471502</v>
      </c>
      <c r="O227" s="23">
        <v>7.1828522629454126</v>
      </c>
      <c r="P227" s="23">
        <v>0.24025412177458547</v>
      </c>
      <c r="Q227" s="23">
        <v>7.5044326193748372</v>
      </c>
      <c r="R227" s="23">
        <v>0.32158035642942462</v>
      </c>
      <c r="S227" s="23">
        <v>1.7508873794505793</v>
      </c>
      <c r="T227" s="23">
        <v>0.99135148853770327</v>
      </c>
      <c r="U227" s="23">
        <v>5.7535452399242581</v>
      </c>
      <c r="V227" s="23">
        <v>-0.66977113210827866</v>
      </c>
      <c r="W227" s="33">
        <f t="shared" si="10"/>
        <v>2.4966137265601436</v>
      </c>
      <c r="X227" s="95">
        <f t="shared" si="11"/>
        <v>0.91493530432117443</v>
      </c>
      <c r="Y227" s="23"/>
      <c r="Z227" s="23">
        <f t="shared" si="8"/>
        <v>12.187448395722262</v>
      </c>
      <c r="AA227" s="23">
        <f t="shared" si="9"/>
        <v>1.4379042182509978</v>
      </c>
      <c r="AB227" s="7">
        <f t="shared" si="7"/>
        <v>2.5004066021178537</v>
      </c>
      <c r="AC227" s="7">
        <f t="shared" si="7"/>
        <v>0.36318664946642049</v>
      </c>
    </row>
    <row r="228" spans="1:29" x14ac:dyDescent="0.35">
      <c r="A228" s="7" t="s">
        <v>286</v>
      </c>
      <c r="B228" s="23">
        <v>4.5225117286900485</v>
      </c>
      <c r="C228" s="23">
        <v>4.5377529920497039</v>
      </c>
      <c r="D228" s="23">
        <v>4.5301323603698762</v>
      </c>
      <c r="E228" s="23">
        <v>-1.9502531960281289</v>
      </c>
      <c r="F228" s="23">
        <v>6.4803855563980051</v>
      </c>
      <c r="G228" s="23">
        <v>2.0149740348550038</v>
      </c>
      <c r="H228" s="23">
        <v>0.49575854656858098</v>
      </c>
      <c r="I228" s="23">
        <v>1.0089213349747439</v>
      </c>
      <c r="J228" s="23">
        <v>1.0089213349747439</v>
      </c>
      <c r="K228" s="23">
        <v>0.33387425739777454</v>
      </c>
      <c r="L228" s="23">
        <v>4.484429785786185</v>
      </c>
      <c r="M228" s="23">
        <v>-1.0072768621650714</v>
      </c>
      <c r="N228" s="23">
        <v>5.491706647951256</v>
      </c>
      <c r="O228" s="23">
        <v>3.9390996365391828</v>
      </c>
      <c r="P228" s="23">
        <v>0.24388988335497766</v>
      </c>
      <c r="Q228" s="23">
        <v>7.4628228714461917</v>
      </c>
      <c r="R228" s="23">
        <v>3.5237232349070089</v>
      </c>
      <c r="S228" s="23">
        <v>-2.1727782873371271</v>
      </c>
      <c r="T228" s="23">
        <v>-0.6313342575395019</v>
      </c>
      <c r="U228" s="23">
        <v>9.6356011587833184</v>
      </c>
      <c r="V228" s="23">
        <v>4.1550574924465105</v>
      </c>
      <c r="W228" s="33">
        <f t="shared" si="10"/>
        <v>2.6337204285553106</v>
      </c>
      <c r="X228" s="95">
        <f t="shared" si="11"/>
        <v>0.96839745818725254</v>
      </c>
      <c r="Y228" s="23"/>
      <c r="Z228" s="23">
        <f t="shared" si="8"/>
        <v>13.361782314566597</v>
      </c>
      <c r="AA228" s="23">
        <f t="shared" si="9"/>
        <v>1.4976499652056403</v>
      </c>
      <c r="AB228" s="7">
        <f t="shared" si="7"/>
        <v>2.5923985659895434</v>
      </c>
      <c r="AC228" s="7">
        <f t="shared" si="7"/>
        <v>0.40389718970336425</v>
      </c>
    </row>
    <row r="229" spans="1:29" x14ac:dyDescent="0.35">
      <c r="A229" s="7" t="s">
        <v>287</v>
      </c>
      <c r="B229" s="23">
        <v>8.6500403560616945</v>
      </c>
      <c r="C229" s="23">
        <v>4.8797143051270808</v>
      </c>
      <c r="D229" s="23">
        <v>6.7648773305943877</v>
      </c>
      <c r="E229" s="23">
        <v>1.2484851007002362</v>
      </c>
      <c r="F229" s="23">
        <v>5.5163922298941515</v>
      </c>
      <c r="G229" s="23">
        <v>2.0829205820577399</v>
      </c>
      <c r="H229" s="23">
        <v>0.44518549490000225</v>
      </c>
      <c r="I229" s="23">
        <v>0.6435220901138905</v>
      </c>
      <c r="J229" s="23">
        <v>0.6435220901138905</v>
      </c>
      <c r="K229" s="23">
        <v>0.33602079815217412</v>
      </c>
      <c r="L229" s="23">
        <v>4.8087192696766436</v>
      </c>
      <c r="M229" s="23">
        <v>0.29277347027926548</v>
      </c>
      <c r="N229" s="23">
        <v>4.5159457993973779</v>
      </c>
      <c r="O229" s="23">
        <v>4.9126794423909299</v>
      </c>
      <c r="P229" s="23">
        <v>0.24477190103365351</v>
      </c>
      <c r="Q229" s="23">
        <v>8.5189128257845965</v>
      </c>
      <c r="R229" s="23">
        <v>3.6062333833936666</v>
      </c>
      <c r="S229" s="23">
        <v>0.93241271882114796</v>
      </c>
      <c r="T229" s="23">
        <v>8.5464294342061847E-2</v>
      </c>
      <c r="U229" s="23">
        <v>7.5865001069634488</v>
      </c>
      <c r="V229" s="23">
        <v>3.5207690890516048</v>
      </c>
      <c r="W229" s="33">
        <f t="shared" si="10"/>
        <v>2.7526578156165247</v>
      </c>
      <c r="X229" s="95">
        <f t="shared" si="11"/>
        <v>1.0125669233449393</v>
      </c>
      <c r="Y229" s="23"/>
      <c r="Z229" s="23">
        <f t="shared" si="8"/>
        <v>14.375473944153415</v>
      </c>
      <c r="AA229" s="23">
        <f t="shared" si="9"/>
        <v>1.5503787622427927</v>
      </c>
      <c r="AB229" s="7">
        <f t="shared" si="7"/>
        <v>2.6655235561679782</v>
      </c>
      <c r="AC229" s="7">
        <f t="shared" si="7"/>
        <v>0.43849926381673016</v>
      </c>
    </row>
    <row r="230" spans="1:29" x14ac:dyDescent="0.35">
      <c r="A230" s="7" t="s">
        <v>288</v>
      </c>
      <c r="B230" s="23">
        <v>5.3768144444653387</v>
      </c>
      <c r="C230" s="23">
        <v>4.3891298003337909</v>
      </c>
      <c r="D230" s="23">
        <v>4.8829721223995648</v>
      </c>
      <c r="E230" s="23">
        <v>2.1937475607845869</v>
      </c>
      <c r="F230" s="23">
        <v>2.6892245616149779</v>
      </c>
      <c r="G230" s="23">
        <v>2.3890185745846506</v>
      </c>
      <c r="H230" s="23">
        <v>0.39478047956365003</v>
      </c>
      <c r="I230" s="23">
        <v>0.55247239134175175</v>
      </c>
      <c r="J230" s="23">
        <v>0.55247239134175175</v>
      </c>
      <c r="K230" s="23">
        <v>0.3380339931556412</v>
      </c>
      <c r="L230" s="23">
        <v>2.2574983782843385</v>
      </c>
      <c r="M230" s="23">
        <v>4.026904902987563</v>
      </c>
      <c r="N230" s="23">
        <v>-1.7694065247032245</v>
      </c>
      <c r="O230" s="23">
        <v>4.271612773288056</v>
      </c>
      <c r="P230" s="23">
        <v>0.24328535557349121</v>
      </c>
      <c r="Q230" s="23">
        <v>5.4898903191507431</v>
      </c>
      <c r="R230" s="23">
        <v>1.2182775458626869</v>
      </c>
      <c r="S230" s="23">
        <v>13.697210495136147</v>
      </c>
      <c r="T230" s="23">
        <v>0.91788124153432604</v>
      </c>
      <c r="U230" s="23">
        <v>-8.2073201759854051</v>
      </c>
      <c r="V230" s="23">
        <v>0.30039630432836084</v>
      </c>
      <c r="W230" s="33">
        <f t="shared" si="10"/>
        <v>2.7039521086242528</v>
      </c>
      <c r="X230" s="95">
        <f t="shared" si="11"/>
        <v>0.99471444671627185</v>
      </c>
      <c r="Y230" s="23"/>
      <c r="Z230" s="23">
        <f t="shared" si="8"/>
        <v>13.195632770741387</v>
      </c>
      <c r="AA230" s="23">
        <f t="shared" si="9"/>
        <v>1.5550360427476619</v>
      </c>
      <c r="AB230" s="7">
        <f t="shared" si="7"/>
        <v>2.5798859241477468</v>
      </c>
      <c r="AC230" s="7">
        <f t="shared" si="7"/>
        <v>0.44149872397843726</v>
      </c>
    </row>
    <row r="231" spans="1:29" x14ac:dyDescent="0.35">
      <c r="A231" s="7" t="s">
        <v>289</v>
      </c>
      <c r="B231" s="23">
        <v>2.6489325013585585</v>
      </c>
      <c r="C231" s="23">
        <v>3.6391613606468809</v>
      </c>
      <c r="D231" s="23">
        <v>3.1440469310027197</v>
      </c>
      <c r="E231" s="23">
        <v>1.218671901509083</v>
      </c>
      <c r="F231" s="23">
        <v>1.9253750294936367</v>
      </c>
      <c r="G231" s="23">
        <v>2.5066354595204294</v>
      </c>
      <c r="H231" s="23">
        <v>0.3445241106923902</v>
      </c>
      <c r="I231" s="23">
        <v>-0.58662122212780332</v>
      </c>
      <c r="J231" s="23">
        <v>-0.58662122212780332</v>
      </c>
      <c r="K231" s="23">
        <v>0.33991384240815659</v>
      </c>
      <c r="L231" s="23">
        <v>1.8747989360844923</v>
      </c>
      <c r="M231" s="23">
        <v>1.8875535799840841</v>
      </c>
      <c r="N231" s="23">
        <v>-1.27546438995918E-2</v>
      </c>
      <c r="O231" s="23">
        <v>4.3802505417259043</v>
      </c>
      <c r="P231" s="23">
        <v>0.24047176902330109</v>
      </c>
      <c r="Q231" s="23">
        <v>5.2017228812762957</v>
      </c>
      <c r="R231" s="23">
        <v>0.82147233955039112</v>
      </c>
      <c r="S231" s="23">
        <v>6.0553204144605699</v>
      </c>
      <c r="T231" s="23">
        <v>0.56801044427416081</v>
      </c>
      <c r="U231" s="23">
        <v>-0.85359753318427423</v>
      </c>
      <c r="V231" s="23">
        <v>0.25346189527623031</v>
      </c>
      <c r="W231" s="33">
        <f t="shared" si="10"/>
        <v>2.7036072291615825</v>
      </c>
      <c r="X231" s="95">
        <f t="shared" si="11"/>
        <v>0.99458689214253715</v>
      </c>
      <c r="Y231" s="23"/>
      <c r="Z231" s="23">
        <f t="shared" si="8"/>
        <v>13.082995174922283</v>
      </c>
      <c r="AA231" s="23">
        <f t="shared" si="9"/>
        <v>1.5589774665738387</v>
      </c>
      <c r="AB231" s="7">
        <f t="shared" si="7"/>
        <v>2.5713133087235258</v>
      </c>
      <c r="AC231" s="7">
        <f t="shared" si="7"/>
        <v>0.44403013620199655</v>
      </c>
    </row>
    <row r="232" spans="1:29" x14ac:dyDescent="0.35">
      <c r="A232" s="7" t="s">
        <v>290</v>
      </c>
      <c r="B232" s="23">
        <v>3.3033645109473042</v>
      </c>
      <c r="C232" s="23">
        <v>4.8943486384931845</v>
      </c>
      <c r="D232" s="23">
        <v>4.0988565747202443</v>
      </c>
      <c r="E232" s="23">
        <v>0.65761190866311381</v>
      </c>
      <c r="F232" s="23">
        <v>3.4412446660571305</v>
      </c>
      <c r="G232" s="23">
        <v>2.4310010017299155</v>
      </c>
      <c r="H232" s="23">
        <v>0.21934039309421394</v>
      </c>
      <c r="I232" s="23">
        <v>0.40490603453839924</v>
      </c>
      <c r="J232" s="23">
        <v>0.40490603453839924</v>
      </c>
      <c r="K232" s="23">
        <v>0.34235496115003905</v>
      </c>
      <c r="L232" s="23">
        <v>2.5678316671817534</v>
      </c>
      <c r="M232" s="23">
        <v>-1.0679532872487185</v>
      </c>
      <c r="N232" s="23">
        <v>3.6357849544304717</v>
      </c>
      <c r="O232" s="23">
        <v>3.6658092504579343</v>
      </c>
      <c r="P232" s="23">
        <v>0.24107929395643235</v>
      </c>
      <c r="Q232" s="23">
        <v>5.3498902117603304</v>
      </c>
      <c r="R232" s="23">
        <v>1.6840809613023962</v>
      </c>
      <c r="S232" s="23">
        <v>-3.2467491166740108</v>
      </c>
      <c r="T232" s="23">
        <v>-0.37583544667564173</v>
      </c>
      <c r="U232" s="23">
        <v>8.5966393284343408</v>
      </c>
      <c r="V232" s="23">
        <v>2.0599164079780379</v>
      </c>
      <c r="W232" s="33">
        <f t="shared" si="10"/>
        <v>2.8019045740263335</v>
      </c>
      <c r="X232" s="95">
        <f t="shared" si="11"/>
        <v>1.0302993909559877</v>
      </c>
      <c r="Y232" s="23"/>
      <c r="Z232" s="23">
        <f t="shared" si="8"/>
        <v>14.207693083466818</v>
      </c>
      <c r="AA232" s="23">
        <f t="shared" si="9"/>
        <v>1.5910910992044738</v>
      </c>
      <c r="AB232" s="7">
        <f t="shared" si="7"/>
        <v>2.6537835843460851</v>
      </c>
      <c r="AC232" s="7">
        <f t="shared" si="7"/>
        <v>0.46442000680156104</v>
      </c>
    </row>
    <row r="233" spans="1:29" x14ac:dyDescent="0.35">
      <c r="A233" s="7" t="s">
        <v>291</v>
      </c>
      <c r="B233" s="23">
        <v>4.2057189016933449</v>
      </c>
      <c r="C233" s="23">
        <v>5.418052518324501</v>
      </c>
      <c r="D233" s="23">
        <v>4.811885710008923</v>
      </c>
      <c r="E233" s="23">
        <v>2.4716473247799797</v>
      </c>
      <c r="F233" s="23">
        <v>2.3402383852289432</v>
      </c>
      <c r="G233" s="23">
        <v>2.6330776195469401</v>
      </c>
      <c r="H233" s="23">
        <v>9.4362406253978293E-2</v>
      </c>
      <c r="I233" s="23">
        <v>-1.2201220439340688</v>
      </c>
      <c r="J233" s="23">
        <v>-1.2201220439340688</v>
      </c>
      <c r="K233" s="23">
        <v>0.34535734938117413</v>
      </c>
      <c r="L233" s="23">
        <v>3.0832311754378625</v>
      </c>
      <c r="M233" s="23">
        <v>0.1933589211493639</v>
      </c>
      <c r="N233" s="23">
        <v>2.8898722542884987</v>
      </c>
      <c r="O233" s="23">
        <v>5.1192384429150515</v>
      </c>
      <c r="P233" s="23">
        <v>0.24230056453599855</v>
      </c>
      <c r="Q233" s="23">
        <v>6.9620752536402106</v>
      </c>
      <c r="R233" s="23">
        <v>1.8428368107251594</v>
      </c>
      <c r="S233" s="23">
        <v>-2.0082313396815388</v>
      </c>
      <c r="T233" s="23">
        <v>0.89739344738549731</v>
      </c>
      <c r="U233" s="23">
        <v>8.9703065933217498</v>
      </c>
      <c r="V233" s="23">
        <v>0.94544336333966206</v>
      </c>
      <c r="W233" s="33">
        <f t="shared" si="10"/>
        <v>2.8828760369027608</v>
      </c>
      <c r="X233" s="95">
        <f t="shared" si="11"/>
        <v>1.0587884197792636</v>
      </c>
      <c r="Y233" s="23"/>
      <c r="Z233" s="23">
        <f t="shared" si="8"/>
        <v>15.48216671289196</v>
      </c>
      <c r="AA233" s="23">
        <f t="shared" si="9"/>
        <v>1.6061339644065906</v>
      </c>
      <c r="AB233" s="7">
        <f t="shared" si="7"/>
        <v>2.7396888268999722</v>
      </c>
      <c r="AC233" s="7">
        <f t="shared" si="7"/>
        <v>0.4738300269938005</v>
      </c>
    </row>
    <row r="234" spans="1:29" x14ac:dyDescent="0.35">
      <c r="A234" s="7" t="s">
        <v>292</v>
      </c>
      <c r="B234" s="23">
        <v>3.8147344175801123</v>
      </c>
      <c r="C234" s="23">
        <v>1.9217021739915907</v>
      </c>
      <c r="D234" s="23">
        <v>2.8682182957858515</v>
      </c>
      <c r="E234" s="23">
        <v>0.99348785987594113</v>
      </c>
      <c r="F234" s="23">
        <v>1.8747304359099104</v>
      </c>
      <c r="G234" s="23">
        <v>2.9812740893512593</v>
      </c>
      <c r="H234" s="23">
        <v>-3.0527154135384649E-2</v>
      </c>
      <c r="I234" s="23">
        <v>1.8697842911052476</v>
      </c>
      <c r="J234" s="23">
        <v>1.8697842911052476</v>
      </c>
      <c r="K234" s="23">
        <v>0.34892100710160345</v>
      </c>
      <c r="L234" s="23">
        <v>-3.6227210371363672E-2</v>
      </c>
      <c r="M234" s="23">
        <v>-2.4657006684768454</v>
      </c>
      <c r="N234" s="23">
        <v>2.4294734581054818</v>
      </c>
      <c r="O234" s="23">
        <v>3.7040613127847926</v>
      </c>
      <c r="P234" s="23">
        <v>0.24327198450134771</v>
      </c>
      <c r="Q234" s="23">
        <v>2.7667397561376053</v>
      </c>
      <c r="R234" s="23">
        <v>-0.93732155664718741</v>
      </c>
      <c r="S234" s="23">
        <v>-5.1362738256252598</v>
      </c>
      <c r="T234" s="23">
        <v>-1.607168119939687</v>
      </c>
      <c r="U234" s="23">
        <v>7.9030135817628651</v>
      </c>
      <c r="V234" s="23">
        <v>0.66984656329249959</v>
      </c>
      <c r="W234" s="33">
        <f t="shared" si="10"/>
        <v>2.9529147450493967</v>
      </c>
      <c r="X234" s="95">
        <f t="shared" si="11"/>
        <v>1.0827927317217216</v>
      </c>
      <c r="Y234" s="23"/>
      <c r="Z234" s="23">
        <f t="shared" si="8"/>
        <v>16.705724450962979</v>
      </c>
      <c r="AA234" s="23">
        <f t="shared" si="9"/>
        <v>1.6168925975690418</v>
      </c>
      <c r="AB234" s="7">
        <f t="shared" si="7"/>
        <v>2.8157514421813441</v>
      </c>
      <c r="AC234" s="7">
        <f t="shared" si="7"/>
        <v>0.48050615759064463</v>
      </c>
    </row>
    <row r="235" spans="1:29" x14ac:dyDescent="0.35">
      <c r="A235" s="7" t="s">
        <v>293</v>
      </c>
      <c r="B235" s="23">
        <v>4.8339202311449725</v>
      </c>
      <c r="C235" s="23">
        <v>4.3519170004639562</v>
      </c>
      <c r="D235" s="23">
        <v>4.5929186158044644</v>
      </c>
      <c r="E235" s="23">
        <v>1.0665765261883564</v>
      </c>
      <c r="F235" s="23">
        <v>3.526342089616108</v>
      </c>
      <c r="G235" s="23">
        <v>3.3814031950097032</v>
      </c>
      <c r="H235" s="23">
        <v>-0.15544531602991185</v>
      </c>
      <c r="I235" s="23">
        <v>1.1555225942522895</v>
      </c>
      <c r="J235" s="23">
        <v>1.1555225942522895</v>
      </c>
      <c r="K235" s="23">
        <v>0.35304593431135933</v>
      </c>
      <c r="L235" s="23">
        <v>1.9615319052066198</v>
      </c>
      <c r="M235" s="23">
        <v>0.77154251872015378</v>
      </c>
      <c r="N235" s="23">
        <v>1.1899893864864661</v>
      </c>
      <c r="O235" s="23">
        <v>3.6777481999361576</v>
      </c>
      <c r="P235" s="23">
        <v>0.24140990066327639</v>
      </c>
      <c r="Q235" s="23">
        <v>4.7514352775316464</v>
      </c>
      <c r="R235" s="23">
        <v>1.0736870775954883</v>
      </c>
      <c r="S235" s="23">
        <v>0.41176866507081217</v>
      </c>
      <c r="T235" s="23">
        <v>0.88603514174103426</v>
      </c>
      <c r="U235" s="23">
        <v>4.3396666124608343</v>
      </c>
      <c r="V235" s="23">
        <v>0.18765193585445405</v>
      </c>
      <c r="W235" s="33">
        <f t="shared" si="10"/>
        <v>2.9880541171074784</v>
      </c>
      <c r="X235" s="95">
        <f t="shared" si="11"/>
        <v>1.0946223785883131</v>
      </c>
      <c r="Y235" s="23"/>
      <c r="Z235" s="23">
        <f t="shared" si="8"/>
        <v>17.430697197331124</v>
      </c>
      <c r="AA235" s="23">
        <f t="shared" si="9"/>
        <v>1.6199267278290677</v>
      </c>
      <c r="AB235" s="7">
        <f t="shared" si="7"/>
        <v>2.8582328585788375</v>
      </c>
      <c r="AC235" s="7">
        <f t="shared" si="7"/>
        <v>0.48238091848625397</v>
      </c>
    </row>
    <row r="236" spans="1:29" x14ac:dyDescent="0.35">
      <c r="A236" s="7" t="s">
        <v>294</v>
      </c>
      <c r="B236" s="23">
        <v>2.2426842045852879</v>
      </c>
      <c r="C236" s="23">
        <v>3.2679666742410518</v>
      </c>
      <c r="D236" s="23">
        <v>2.7553254394131699</v>
      </c>
      <c r="E236" s="23">
        <v>3.3176481554171744</v>
      </c>
      <c r="F236" s="23">
        <v>-0.56232271600400452</v>
      </c>
      <c r="G236" s="23">
        <v>3.2316486742105255</v>
      </c>
      <c r="H236" s="23">
        <v>-2.3448223829802828E-2</v>
      </c>
      <c r="I236" s="23">
        <v>-0.99389363681545717</v>
      </c>
      <c r="J236" s="23">
        <v>-0.99389363681545717</v>
      </c>
      <c r="K236" s="23">
        <v>0.35721578549980093</v>
      </c>
      <c r="L236" s="23">
        <v>0.10725679686497369</v>
      </c>
      <c r="M236" s="23">
        <v>-0.25841488023110243</v>
      </c>
      <c r="N236" s="23">
        <v>0.36567167709607612</v>
      </c>
      <c r="O236" s="23">
        <v>3.3666173084496496</v>
      </c>
      <c r="P236" s="23">
        <v>0.244197769743877</v>
      </c>
      <c r="Q236" s="23">
        <v>2.6517536670100847</v>
      </c>
      <c r="R236" s="23">
        <v>-0.71486364143956471</v>
      </c>
      <c r="S236" s="23">
        <v>-4.6595539679808544</v>
      </c>
      <c r="T236" s="23">
        <v>1.1635819154079958</v>
      </c>
      <c r="U236" s="23">
        <v>7.3113076349909392</v>
      </c>
      <c r="V236" s="23">
        <v>-1.8784455568475606</v>
      </c>
      <c r="W236" s="33">
        <f t="shared" si="10"/>
        <v>2.9989805847100435</v>
      </c>
      <c r="X236" s="95">
        <f t="shared" si="11"/>
        <v>1.0982724258246235</v>
      </c>
      <c r="Y236" s="23"/>
      <c r="Z236" s="23">
        <f t="shared" si="8"/>
        <v>18.705109092351748</v>
      </c>
      <c r="AA236" s="23">
        <f t="shared" si="9"/>
        <v>1.5894972861859764</v>
      </c>
      <c r="AB236" s="7">
        <f t="shared" si="7"/>
        <v>2.9287967000392765</v>
      </c>
      <c r="AC236" s="7">
        <f t="shared" si="7"/>
        <v>0.46341779402909133</v>
      </c>
    </row>
    <row r="237" spans="1:29" x14ac:dyDescent="0.35">
      <c r="A237" s="7" t="s">
        <v>295</v>
      </c>
      <c r="B237" s="23">
        <v>3.8121785833393318</v>
      </c>
      <c r="C237" s="23">
        <v>4.0221835383309923</v>
      </c>
      <c r="D237" s="23">
        <v>3.917181060835162</v>
      </c>
      <c r="E237" s="23">
        <v>0.5091250102410072</v>
      </c>
      <c r="F237" s="23">
        <v>3.4080560505941548</v>
      </c>
      <c r="G237" s="23">
        <v>3.3639051862145992</v>
      </c>
      <c r="H237" s="23">
        <v>0.10857207993808515</v>
      </c>
      <c r="I237" s="23">
        <v>-0.54503569345207836</v>
      </c>
      <c r="J237" s="23">
        <v>-0.54503569345207836</v>
      </c>
      <c r="K237" s="23">
        <v>0.36143056066696555</v>
      </c>
      <c r="L237" s="23">
        <v>2.7242943881952666</v>
      </c>
      <c r="M237" s="23">
        <v>1.740484013627958</v>
      </c>
      <c r="N237" s="23">
        <v>0.98381037456730858</v>
      </c>
      <c r="O237" s="23">
        <v>7.6481205020606842</v>
      </c>
      <c r="P237" s="23">
        <v>0.24279136661905859</v>
      </c>
      <c r="Q237" s="23">
        <v>8.5155172614933967</v>
      </c>
      <c r="R237" s="23">
        <v>0.86739675943271255</v>
      </c>
      <c r="S237" s="23">
        <v>5.5343288588312438</v>
      </c>
      <c r="T237" s="23">
        <v>0.52402565050179806</v>
      </c>
      <c r="U237" s="23">
        <v>2.9811884026621529</v>
      </c>
      <c r="V237" s="23">
        <v>0.34337110893091449</v>
      </c>
      <c r="W237" s="33">
        <f t="shared" si="10"/>
        <v>3.0284848668336806</v>
      </c>
      <c r="X237" s="95">
        <f t="shared" si="11"/>
        <v>1.1080624505083285</v>
      </c>
      <c r="Y237" s="23"/>
      <c r="Z237" s="23">
        <f t="shared" si="8"/>
        <v>19.262743635318241</v>
      </c>
      <c r="AA237" s="23">
        <f t="shared" si="9"/>
        <v>1.59495516064398</v>
      </c>
      <c r="AB237" s="7">
        <f t="shared" si="7"/>
        <v>2.9581728487333194</v>
      </c>
      <c r="AC237" s="7">
        <f t="shared" si="7"/>
        <v>0.46684562339273022</v>
      </c>
    </row>
    <row r="238" spans="1:29" x14ac:dyDescent="0.35">
      <c r="A238" s="7" t="s">
        <v>296</v>
      </c>
      <c r="B238" s="23">
        <v>2.6913174088608827</v>
      </c>
      <c r="C238" s="23">
        <v>6.8987588376973719</v>
      </c>
      <c r="D238" s="23">
        <v>4.7950381232791273</v>
      </c>
      <c r="E238" s="23">
        <v>2.1230898004013454</v>
      </c>
      <c r="F238" s="23">
        <v>2.6719483228777818</v>
      </c>
      <c r="G238" s="23">
        <v>3.7257871040028343</v>
      </c>
      <c r="H238" s="23">
        <v>0.24048493424189132</v>
      </c>
      <c r="I238" s="23">
        <v>1.1759687351180048</v>
      </c>
      <c r="J238" s="23">
        <v>1.1759687351180048</v>
      </c>
      <c r="K238" s="23">
        <v>0.36569025981283465</v>
      </c>
      <c r="L238" s="23">
        <v>1.3399291066814929</v>
      </c>
      <c r="M238" s="23">
        <v>3.2644674438205166</v>
      </c>
      <c r="N238" s="23">
        <v>-1.9245383371390237</v>
      </c>
      <c r="O238" s="23">
        <v>3.9789276152437516</v>
      </c>
      <c r="P238" s="23">
        <v>0.23668452568547113</v>
      </c>
      <c r="Q238" s="23">
        <v>4.3771061265744544</v>
      </c>
      <c r="R238" s="23">
        <v>0.39817851133070281</v>
      </c>
      <c r="S238" s="23">
        <v>6.4471570450119797</v>
      </c>
      <c r="T238" s="23">
        <v>2.2775971339547905</v>
      </c>
      <c r="U238" s="23">
        <v>-2.0700509184375253</v>
      </c>
      <c r="V238" s="23">
        <v>-1.8794186226240877</v>
      </c>
      <c r="W238" s="33">
        <f t="shared" si="10"/>
        <v>2.9702005145370127</v>
      </c>
      <c r="X238" s="95">
        <f t="shared" si="11"/>
        <v>1.0886294638478127</v>
      </c>
      <c r="Y238" s="23"/>
      <c r="Z238" s="23">
        <f t="shared" si="8"/>
        <v>18.863995033779069</v>
      </c>
      <c r="AA238" s="23">
        <f t="shared" si="9"/>
        <v>1.5649792763323331</v>
      </c>
      <c r="AB238" s="7">
        <f t="shared" si="7"/>
        <v>2.937255080530512</v>
      </c>
      <c r="AC238" s="7">
        <f t="shared" si="7"/>
        <v>0.44787258194427049</v>
      </c>
    </row>
    <row r="239" spans="1:29" x14ac:dyDescent="0.35">
      <c r="A239" s="7" t="s">
        <v>297</v>
      </c>
      <c r="B239" s="23">
        <v>5.9326568950535119</v>
      </c>
      <c r="C239" s="23">
        <v>9.5063274934037878</v>
      </c>
      <c r="D239" s="23">
        <v>7.7194921942286499</v>
      </c>
      <c r="E239" s="23">
        <v>3.3648209831881104</v>
      </c>
      <c r="F239" s="23">
        <v>4.3546712110405394</v>
      </c>
      <c r="G239" s="23">
        <v>3.6485595317282198</v>
      </c>
      <c r="H239" s="23">
        <v>0.37216003245816864</v>
      </c>
      <c r="I239" s="23">
        <v>0.43203080117670822</v>
      </c>
      <c r="J239" s="23">
        <v>0.43203080117670822</v>
      </c>
      <c r="K239" s="23">
        <v>0.36999488293744121</v>
      </c>
      <c r="L239" s="23">
        <v>3.9775077845186391</v>
      </c>
      <c r="M239" s="23">
        <v>1.0159298231757203</v>
      </c>
      <c r="N239" s="23">
        <v>2.9615779613429187</v>
      </c>
      <c r="O239" s="23">
        <v>3.604226064929708</v>
      </c>
      <c r="P239" s="23">
        <v>0.24056066832590531</v>
      </c>
      <c r="Q239" s="23">
        <v>6.7146988184712093</v>
      </c>
      <c r="R239" s="23">
        <v>3.1104727535415009</v>
      </c>
      <c r="S239" s="23">
        <v>0.5025143643550618</v>
      </c>
      <c r="T239" s="23">
        <v>1.1785597539043422</v>
      </c>
      <c r="U239" s="23">
        <v>6.2121844541161479</v>
      </c>
      <c r="V239" s="23">
        <v>1.9319129996371587</v>
      </c>
      <c r="W239" s="33">
        <f t="shared" si="10"/>
        <v>3.0581653183832347</v>
      </c>
      <c r="X239" s="95">
        <f t="shared" si="11"/>
        <v>1.11781516699502</v>
      </c>
      <c r="Y239" s="23"/>
      <c r="Z239" s="23">
        <f t="shared" si="8"/>
        <v>20.035861200692736</v>
      </c>
      <c r="AA239" s="23">
        <f t="shared" si="9"/>
        <v>1.5952133144134248</v>
      </c>
      <c r="AB239" s="7">
        <f t="shared" si="7"/>
        <v>2.9975237279755045</v>
      </c>
      <c r="AC239" s="7">
        <f t="shared" si="7"/>
        <v>0.46700746673863924</v>
      </c>
    </row>
    <row r="240" spans="1:29" x14ac:dyDescent="0.35">
      <c r="A240" s="7" t="s">
        <v>298</v>
      </c>
      <c r="B240" s="23">
        <v>1.282363754372895</v>
      </c>
      <c r="C240" s="23">
        <v>0.5139225998814112</v>
      </c>
      <c r="D240" s="23">
        <v>0.89814317712715308</v>
      </c>
      <c r="E240" s="23">
        <v>1.4954252302377569</v>
      </c>
      <c r="F240" s="23">
        <v>-0.59728205311060378</v>
      </c>
      <c r="G240" s="23">
        <v>3.5660123184365706</v>
      </c>
      <c r="H240" s="23">
        <v>0.37679275267201717</v>
      </c>
      <c r="I240" s="23">
        <v>0.2302648204590696</v>
      </c>
      <c r="J240" s="23">
        <v>0.2302648204590696</v>
      </c>
      <c r="K240" s="23">
        <v>0.37201309092384627</v>
      </c>
      <c r="L240" s="23">
        <v>-1.5121708486875176</v>
      </c>
      <c r="M240" s="23">
        <v>1.8009112405760783</v>
      </c>
      <c r="N240" s="23">
        <v>-3.3130820892635962</v>
      </c>
      <c r="O240" s="23">
        <v>5.0595242927084305</v>
      </c>
      <c r="P240" s="23">
        <v>0.2383820833969757</v>
      </c>
      <c r="Q240" s="23">
        <v>2.3412535021274676</v>
      </c>
      <c r="R240" s="23">
        <v>-2.7182707905809629</v>
      </c>
      <c r="S240" s="23">
        <v>3.9892705319427977</v>
      </c>
      <c r="T240" s="23">
        <v>1.1159672079778613</v>
      </c>
      <c r="U240" s="23">
        <v>-1.64801702981533</v>
      </c>
      <c r="V240" s="23">
        <v>-3.834237998558824</v>
      </c>
      <c r="W240" s="33">
        <f t="shared" si="10"/>
        <v>2.9568457909598087</v>
      </c>
      <c r="X240" s="95">
        <f t="shared" si="11"/>
        <v>1.0841230890065017</v>
      </c>
      <c r="Y240" s="23"/>
      <c r="Z240" s="23">
        <f t="shared" si="8"/>
        <v>19.705666796035157</v>
      </c>
      <c r="AA240" s="23">
        <f t="shared" si="9"/>
        <v>1.5340490393541157</v>
      </c>
      <c r="AB240" s="7">
        <f t="shared" si="7"/>
        <v>2.9809062490003586</v>
      </c>
      <c r="AC240" s="7">
        <f t="shared" si="7"/>
        <v>0.42791067072230066</v>
      </c>
    </row>
    <row r="241" spans="1:29" x14ac:dyDescent="0.35">
      <c r="A241" s="7" t="s">
        <v>299</v>
      </c>
      <c r="B241" s="23">
        <v>0.15515903995932945</v>
      </c>
      <c r="C241" s="23">
        <v>1.7667120974863337</v>
      </c>
      <c r="D241" s="23">
        <v>0.96093556872283159</v>
      </c>
      <c r="E241" s="23">
        <v>2.3094752377705419</v>
      </c>
      <c r="F241" s="23">
        <v>-1.3485396690477103</v>
      </c>
      <c r="G241" s="23">
        <v>3.1836756194141982</v>
      </c>
      <c r="H241" s="23">
        <v>0.38141206578679032</v>
      </c>
      <c r="I241" s="23">
        <v>0.53778192732103491</v>
      </c>
      <c r="J241" s="23">
        <v>0.53778192732103491</v>
      </c>
      <c r="K241" s="23">
        <v>0.37174488377197568</v>
      </c>
      <c r="L241" s="23">
        <v>-2.0113834355696558</v>
      </c>
      <c r="M241" s="23">
        <v>0.6782986519553178</v>
      </c>
      <c r="N241" s="23">
        <v>-2.6896820875249734</v>
      </c>
      <c r="O241" s="23">
        <v>3.6240765677445479</v>
      </c>
      <c r="P241" s="23">
        <v>0.23948496226343538</v>
      </c>
      <c r="Q241" s="23">
        <v>0.74478129210878841</v>
      </c>
      <c r="R241" s="23">
        <v>-2.8792952756357595</v>
      </c>
      <c r="S241" s="23">
        <v>-0.67909382025655141</v>
      </c>
      <c r="T241" s="23">
        <v>1.1057393583900192</v>
      </c>
      <c r="U241" s="23">
        <v>1.4238751123653399</v>
      </c>
      <c r="V241" s="23">
        <v>-3.9850346340257787</v>
      </c>
      <c r="W241" s="33">
        <f t="shared" si="10"/>
        <v>2.8773160393646267</v>
      </c>
      <c r="X241" s="95">
        <f t="shared" si="11"/>
        <v>1.0568579288542164</v>
      </c>
      <c r="Y241" s="23"/>
      <c r="Z241" s="23">
        <f t="shared" si="8"/>
        <v>19.986250881269545</v>
      </c>
      <c r="AA241" s="23">
        <f t="shared" si="9"/>
        <v>1.4729166538329146</v>
      </c>
      <c r="AB241" s="7">
        <f t="shared" si="7"/>
        <v>2.9950445812112836</v>
      </c>
      <c r="AC241" s="7">
        <f t="shared" si="7"/>
        <v>0.3872445532814805</v>
      </c>
    </row>
    <row r="242" spans="1:29" x14ac:dyDescent="0.35">
      <c r="A242" s="7" t="s">
        <v>300</v>
      </c>
      <c r="B242" s="23">
        <v>4.0208324210709634</v>
      </c>
      <c r="C242" s="23">
        <v>1.9179346424834876</v>
      </c>
      <c r="D242" s="23">
        <v>2.9693835317772255</v>
      </c>
      <c r="E242" s="23">
        <v>1.6232974259384747</v>
      </c>
      <c r="F242" s="23">
        <v>1.3460861058387508</v>
      </c>
      <c r="G242" s="23">
        <v>2.8301651533522731</v>
      </c>
      <c r="H242" s="23">
        <v>0.38601783761151864</v>
      </c>
      <c r="I242" s="23">
        <v>-0.6127859546914749</v>
      </c>
      <c r="J242" s="23">
        <v>-0.6127859546914749</v>
      </c>
      <c r="K242" s="23">
        <v>0.3691902614819168</v>
      </c>
      <c r="L242" s="23">
        <v>1.287073641827247</v>
      </c>
      <c r="M242" s="23">
        <v>-0.40959883720366158</v>
      </c>
      <c r="N242" s="23">
        <v>1.6966724790309087</v>
      </c>
      <c r="O242" s="23">
        <v>1.3080289484049639</v>
      </c>
      <c r="P242" s="23">
        <v>0.23910047900711479</v>
      </c>
      <c r="Q242" s="23">
        <v>2.2823522421134115</v>
      </c>
      <c r="R242" s="23">
        <v>0.97432329370844761</v>
      </c>
      <c r="S242" s="23">
        <v>-4.9175038146953147</v>
      </c>
      <c r="T242" s="23">
        <v>1.0069380506502728</v>
      </c>
      <c r="U242" s="23">
        <v>7.1998560568087262</v>
      </c>
      <c r="V242" s="23">
        <v>-3.261475694182514E-2</v>
      </c>
      <c r="W242" s="33">
        <f t="shared" si="10"/>
        <v>2.9261346687392686</v>
      </c>
      <c r="X242" s="95">
        <f t="shared" si="11"/>
        <v>1.0736823263984483</v>
      </c>
      <c r="Y242" s="23"/>
      <c r="Z242" s="23">
        <f t="shared" si="8"/>
        <v>21.425232175873617</v>
      </c>
      <c r="AA242" s="23">
        <f t="shared" si="9"/>
        <v>1.4724362656463112</v>
      </c>
      <c r="AB242" s="7">
        <f t="shared" si="7"/>
        <v>3.0645693011053425</v>
      </c>
      <c r="AC242" s="7">
        <f t="shared" si="7"/>
        <v>0.38691835251437651</v>
      </c>
    </row>
    <row r="243" spans="1:29" x14ac:dyDescent="0.35">
      <c r="A243" s="7" t="s">
        <v>301</v>
      </c>
      <c r="B243" s="23">
        <v>0.32238257808927528</v>
      </c>
      <c r="C243" s="23">
        <v>-1.321828598366892</v>
      </c>
      <c r="D243" s="23">
        <v>-0.49972301013880838</v>
      </c>
      <c r="E243" s="23">
        <v>0.23656041851012333</v>
      </c>
      <c r="F243" s="23">
        <v>-0.7362834286489317</v>
      </c>
      <c r="G243" s="23">
        <v>2.4715299431987252</v>
      </c>
      <c r="H243" s="23">
        <v>0.39060993549142609</v>
      </c>
      <c r="I243" s="23">
        <v>0.29430709225870544</v>
      </c>
      <c r="J243" s="23">
        <v>0.29430709225870544</v>
      </c>
      <c r="K243" s="23">
        <v>0.36434922405354198</v>
      </c>
      <c r="L243" s="23">
        <v>-1.7376693723133292</v>
      </c>
      <c r="M243" s="23">
        <v>-0.22544310331410172</v>
      </c>
      <c r="N243" s="23">
        <v>-1.5122262689992274</v>
      </c>
      <c r="O243" s="23">
        <v>5.1709548107724057</v>
      </c>
      <c r="P243" s="23">
        <v>0.23919896161691082</v>
      </c>
      <c r="Q243" s="23">
        <v>2.1963984171543478</v>
      </c>
      <c r="R243" s="23">
        <v>-2.9745563936180579</v>
      </c>
      <c r="S243" s="23">
        <v>-0.16595257671652675</v>
      </c>
      <c r="T243" s="23">
        <v>-0.24414716846420451</v>
      </c>
      <c r="U243" s="23">
        <v>2.3623509938708747</v>
      </c>
      <c r="V243" s="23">
        <v>-2.7304092251538532</v>
      </c>
      <c r="W243" s="33">
        <f t="shared" si="10"/>
        <v>2.8818848916122999</v>
      </c>
      <c r="X243" s="95">
        <f t="shared" si="11"/>
        <v>1.0584445563259417</v>
      </c>
      <c r="Y243" s="23"/>
      <c r="Z243" s="23">
        <f t="shared" si="8"/>
        <v>21.93137136111951</v>
      </c>
      <c r="AA243" s="23">
        <f t="shared" si="9"/>
        <v>1.4322327300145934</v>
      </c>
      <c r="AB243" s="7">
        <f t="shared" si="7"/>
        <v>3.0879180940414361</v>
      </c>
      <c r="AC243" s="7">
        <f t="shared" si="7"/>
        <v>0.359234576293265</v>
      </c>
    </row>
    <row r="244" spans="1:29" x14ac:dyDescent="0.35">
      <c r="A244" s="7" t="s">
        <v>302</v>
      </c>
      <c r="B244" s="23">
        <v>3.7762605006594896</v>
      </c>
      <c r="C244" s="23">
        <v>0.50968724857689551</v>
      </c>
      <c r="D244" s="23">
        <v>2.1429738746181926</v>
      </c>
      <c r="E244" s="23">
        <v>0.6579935411771487</v>
      </c>
      <c r="F244" s="23">
        <v>1.4849803334410439</v>
      </c>
      <c r="G244" s="23">
        <v>2.7158711329081235</v>
      </c>
      <c r="H244" s="23">
        <v>0.43933164105105504</v>
      </c>
      <c r="I244" s="23">
        <v>1.1510998508356352</v>
      </c>
      <c r="J244" s="23">
        <v>1.1510998508356352</v>
      </c>
      <c r="K244" s="23">
        <v>0.35957899588153608</v>
      </c>
      <c r="L244" s="23">
        <v>7.8222530465347218E-3</v>
      </c>
      <c r="M244" s="23">
        <v>1.8903830803238111</v>
      </c>
      <c r="N244" s="23">
        <v>-1.8825608272772762</v>
      </c>
      <c r="O244" s="23">
        <v>3.4638443515102084</v>
      </c>
      <c r="P244" s="23">
        <v>0.23807654025622996</v>
      </c>
      <c r="Q244" s="23">
        <v>2.6470065253631083</v>
      </c>
      <c r="R244" s="23">
        <v>-0.81683782614710021</v>
      </c>
      <c r="S244" s="23">
        <v>6.6342254334421247</v>
      </c>
      <c r="T244" s="23">
        <v>0.40808514014594865</v>
      </c>
      <c r="U244" s="23">
        <v>-3.9872189080790164</v>
      </c>
      <c r="V244" s="23">
        <v>-1.224922966293049</v>
      </c>
      <c r="W244" s="33">
        <f t="shared" si="10"/>
        <v>2.8276316555555843</v>
      </c>
      <c r="X244" s="95">
        <f t="shared" si="11"/>
        <v>1.0394394904548481</v>
      </c>
      <c r="Y244" s="23"/>
      <c r="Z244" s="23">
        <f t="shared" si="8"/>
        <v>21.056919575407928</v>
      </c>
      <c r="AA244" s="23">
        <f t="shared" si="9"/>
        <v>1.4146889823738786</v>
      </c>
      <c r="AB244" s="7">
        <f t="shared" si="7"/>
        <v>3.0472292270334975</v>
      </c>
      <c r="AC244" s="7">
        <f t="shared" si="7"/>
        <v>0.3469097064930548</v>
      </c>
    </row>
    <row r="245" spans="1:29" x14ac:dyDescent="0.35">
      <c r="A245" s="7" t="s">
        <v>303</v>
      </c>
      <c r="B245" s="23">
        <v>3.0174249957042321</v>
      </c>
      <c r="C245" s="23">
        <v>-3.4095677734306662</v>
      </c>
      <c r="D245" s="23">
        <v>-0.19607138886321707</v>
      </c>
      <c r="E245" s="23">
        <v>-1.6926119196149614</v>
      </c>
      <c r="F245" s="23">
        <v>1.4965405307517443</v>
      </c>
      <c r="G245" s="23">
        <v>2.7842659025465908</v>
      </c>
      <c r="H245" s="23">
        <v>0.48789255400585319</v>
      </c>
      <c r="I245" s="23">
        <v>1.6098676201163897</v>
      </c>
      <c r="J245" s="23">
        <v>1.6098676201163897</v>
      </c>
      <c r="K245" s="23">
        <v>0.35487957696586359</v>
      </c>
      <c r="L245" s="23">
        <v>-1.1307704570232477</v>
      </c>
      <c r="M245" s="23">
        <v>-1.9742790909737518</v>
      </c>
      <c r="N245" s="23">
        <v>0.84350863395050402</v>
      </c>
      <c r="O245" s="23">
        <v>3.6026901128765827</v>
      </c>
      <c r="P245" s="23">
        <v>0.23642461332634265</v>
      </c>
      <c r="Q245" s="23">
        <v>1.6201550389818511</v>
      </c>
      <c r="R245" s="23">
        <v>-1.9825350738947316</v>
      </c>
      <c r="S245" s="23">
        <v>-2.0273922973949454</v>
      </c>
      <c r="T245" s="23">
        <v>-1.9578337346804384</v>
      </c>
      <c r="U245" s="23">
        <v>3.6475473363767965</v>
      </c>
      <c r="V245" s="23">
        <v>-2.4701339214293183E-2</v>
      </c>
      <c r="W245" s="33">
        <f t="shared" si="10"/>
        <v>2.8514829727065134</v>
      </c>
      <c r="X245" s="95">
        <f t="shared" si="11"/>
        <v>1.047839200250499</v>
      </c>
      <c r="Y245" s="23"/>
      <c r="Z245" s="23">
        <f t="shared" si="8"/>
        <v>21.824980684503725</v>
      </c>
      <c r="AA245" s="23">
        <f t="shared" si="9"/>
        <v>1.4143395352495152</v>
      </c>
      <c r="AB245" s="7">
        <f t="shared" si="7"/>
        <v>3.0830552167082628</v>
      </c>
      <c r="AC245" s="7">
        <f t="shared" si="7"/>
        <v>0.3466626625880791</v>
      </c>
    </row>
    <row r="246" spans="1:29" x14ac:dyDescent="0.35">
      <c r="A246" s="7" t="s">
        <v>304</v>
      </c>
      <c r="B246" s="23">
        <v>1.0095498173470219</v>
      </c>
      <c r="C246" s="23">
        <v>-1.0931334931626679</v>
      </c>
      <c r="D246" s="23">
        <v>-4.1791837907823037E-2</v>
      </c>
      <c r="E246" s="23">
        <v>-0.13498907902267376</v>
      </c>
      <c r="F246" s="23">
        <v>9.3197241114850726E-2</v>
      </c>
      <c r="G246" s="23">
        <v>2.8255270953860556</v>
      </c>
      <c r="H246" s="23">
        <v>0.53627538418759002</v>
      </c>
      <c r="I246" s="23">
        <v>-0.98526457239103138</v>
      </c>
      <c r="J246" s="23">
        <v>-0.98526457239103138</v>
      </c>
      <c r="K246" s="23">
        <v>0.35025096730651983</v>
      </c>
      <c r="L246" s="23">
        <v>-0.30355170984017643</v>
      </c>
      <c r="M246" s="23">
        <v>-1.9816648476094811</v>
      </c>
      <c r="N246" s="23">
        <v>1.6781131377693046</v>
      </c>
      <c r="O246" s="23">
        <v>3.5611399831900927</v>
      </c>
      <c r="P246" s="23">
        <v>0.2364291620232232</v>
      </c>
      <c r="Q246" s="23">
        <v>2.4156309312768878</v>
      </c>
      <c r="R246" s="23">
        <v>-1.1455090519132052</v>
      </c>
      <c r="S246" s="23">
        <v>-3.8337819832868263</v>
      </c>
      <c r="T246" s="23">
        <v>-1.4081823616657667</v>
      </c>
      <c r="U246" s="23">
        <v>6.2494129145637141</v>
      </c>
      <c r="V246" s="23">
        <v>0.26267330975256153</v>
      </c>
      <c r="W246" s="33">
        <f t="shared" si="10"/>
        <v>2.8993340830927563</v>
      </c>
      <c r="X246" s="95">
        <f t="shared" si="11"/>
        <v>1.0644810841044832</v>
      </c>
      <c r="Y246" s="23"/>
      <c r="Z246" s="23">
        <f t="shared" si="8"/>
        <v>23.188913846002137</v>
      </c>
      <c r="AA246" s="23">
        <f t="shared" si="9"/>
        <v>1.418054627717894</v>
      </c>
      <c r="AB246" s="7">
        <f t="shared" si="7"/>
        <v>3.1436743129994436</v>
      </c>
      <c r="AC246" s="7">
        <f t="shared" si="7"/>
        <v>0.34928595185159211</v>
      </c>
    </row>
    <row r="247" spans="1:29" x14ac:dyDescent="0.35">
      <c r="A247" s="7" t="s">
        <v>305</v>
      </c>
      <c r="B247" s="23">
        <v>-4.6050370743543567</v>
      </c>
      <c r="C247" s="23">
        <v>-7.2359528688537011E-2</v>
      </c>
      <c r="D247" s="23">
        <v>-2.3386983015214469</v>
      </c>
      <c r="E247" s="23">
        <v>-1.1949961608820558</v>
      </c>
      <c r="F247" s="23">
        <v>-1.143702140639391</v>
      </c>
      <c r="G247" s="23">
        <v>2.9104760742054645</v>
      </c>
      <c r="H247" s="23">
        <v>0.58446305613628624</v>
      </c>
      <c r="I247" s="23">
        <v>2.690866368304512</v>
      </c>
      <c r="J247" s="23">
        <v>2.690866368304512</v>
      </c>
      <c r="K247" s="23">
        <v>0.34569316690350316</v>
      </c>
      <c r="L247" s="23">
        <v>-4.3235880909523958</v>
      </c>
      <c r="M247" s="23">
        <v>0.1216521415004015</v>
      </c>
      <c r="N247" s="23">
        <v>-4.4452402324527975</v>
      </c>
      <c r="O247" s="23">
        <v>2.3702063435114931</v>
      </c>
      <c r="P247" s="23">
        <v>0.23487915093229009</v>
      </c>
      <c r="Q247" s="23">
        <v>-2.51009380093921</v>
      </c>
      <c r="R247" s="23">
        <v>-4.880300144450703</v>
      </c>
      <c r="S247" s="23">
        <v>1.7905620982043791</v>
      </c>
      <c r="T247" s="23">
        <v>-0.39067496877337127</v>
      </c>
      <c r="U247" s="23">
        <v>-4.3006558991435888</v>
      </c>
      <c r="V247" s="23">
        <v>-4.4896251756773315</v>
      </c>
      <c r="W247" s="33">
        <f t="shared" si="10"/>
        <v>2.7704517179579007</v>
      </c>
      <c r="X247" s="95">
        <f t="shared" si="11"/>
        <v>1.0190103819790068</v>
      </c>
      <c r="Y247" s="23"/>
      <c r="Z247" s="23">
        <f t="shared" ref="Z247:Z283" si="12">Z246*(1+U247/100)</f>
        <v>22.191638454736722</v>
      </c>
      <c r="AA247" s="23">
        <f t="shared" ref="AA247:AA283" si="13">AA246*(1+V247/100)</f>
        <v>1.354389290147014</v>
      </c>
      <c r="AB247" s="7">
        <f t="shared" si="7"/>
        <v>3.0997155717462141</v>
      </c>
      <c r="AC247" s="7">
        <f t="shared" si="7"/>
        <v>0.30335064435352654</v>
      </c>
    </row>
    <row r="248" spans="1:29" x14ac:dyDescent="0.35">
      <c r="A248" s="7" t="s">
        <v>306</v>
      </c>
      <c r="B248" s="23">
        <v>1.7013706852790023</v>
      </c>
      <c r="C248" s="23">
        <v>-1.2920333071729573</v>
      </c>
      <c r="D248" s="23">
        <v>0.20466868905302249</v>
      </c>
      <c r="E248" s="23">
        <v>-2.1578231945646564</v>
      </c>
      <c r="F248" s="23">
        <v>2.3624918836176789</v>
      </c>
      <c r="G248" s="23">
        <v>2.759177095202705</v>
      </c>
      <c r="H248" s="23">
        <v>0.80134189328369132</v>
      </c>
      <c r="I248" s="23">
        <v>0.11716356530655503</v>
      </c>
      <c r="J248" s="23">
        <v>0.11716356530655503</v>
      </c>
      <c r="K248" s="23">
        <v>0.34391285238054936</v>
      </c>
      <c r="L248" s="23">
        <v>0.59460277944089479</v>
      </c>
      <c r="M248" s="23">
        <v>-0.59637790696334958</v>
      </c>
      <c r="N248" s="23">
        <v>1.1909806864042443</v>
      </c>
      <c r="O248" s="23">
        <v>3.0651371249843415</v>
      </c>
      <c r="P248" s="23">
        <v>0.23025128605672113</v>
      </c>
      <c r="Q248" s="23">
        <v>2.9539881394573908</v>
      </c>
      <c r="R248" s="23">
        <v>-0.11114898552695063</v>
      </c>
      <c r="S248" s="23">
        <v>-3.6691350666422271</v>
      </c>
      <c r="T248" s="23">
        <v>0.32276138478244193</v>
      </c>
      <c r="U248" s="23">
        <v>6.6231232060996179</v>
      </c>
      <c r="V248" s="23">
        <v>-0.43391037030939256</v>
      </c>
      <c r="W248" s="33">
        <f t="shared" si="10"/>
        <v>2.8034472628449336</v>
      </c>
      <c r="X248" s="95">
        <f t="shared" si="11"/>
        <v>1.0308498252203999</v>
      </c>
      <c r="Y248" s="23"/>
      <c r="Z248" s="23">
        <f t="shared" si="12"/>
        <v>23.661418011046116</v>
      </c>
      <c r="AA248" s="23">
        <f t="shared" si="13"/>
        <v>1.3485124545627065</v>
      </c>
      <c r="AB248" s="7">
        <f t="shared" si="7"/>
        <v>3.1638457895965253</v>
      </c>
      <c r="AC248" s="7">
        <f t="shared" si="7"/>
        <v>0.2990020994190733</v>
      </c>
    </row>
    <row r="249" spans="1:29" x14ac:dyDescent="0.35">
      <c r="A249" s="7" t="s">
        <v>307</v>
      </c>
      <c r="B249" s="23">
        <v>-3.3679682556776669</v>
      </c>
      <c r="C249" s="23">
        <v>-3.1794407025319771</v>
      </c>
      <c r="D249" s="23">
        <v>-3.273704479104822</v>
      </c>
      <c r="E249" s="23">
        <v>-4.3471651307676495</v>
      </c>
      <c r="F249" s="23">
        <v>1.0734606516628276</v>
      </c>
      <c r="G249" s="23">
        <v>2.467576467256996</v>
      </c>
      <c r="H249" s="23">
        <v>1.0169183291960593</v>
      </c>
      <c r="I249" s="23">
        <v>0.32198922726074386</v>
      </c>
      <c r="J249" s="23">
        <v>0.32198922726074386</v>
      </c>
      <c r="K249" s="23">
        <v>0.34491002373778612</v>
      </c>
      <c r="L249" s="23">
        <v>-1.4879439499216607</v>
      </c>
      <c r="M249" s="23">
        <v>-3.057390812498463</v>
      </c>
      <c r="N249" s="23">
        <v>1.5694468625768023</v>
      </c>
      <c r="O249" s="23">
        <v>1.5681053378047967</v>
      </c>
      <c r="P249" s="23">
        <v>0.22390489123103627</v>
      </c>
      <c r="Q249" s="23">
        <v>-0.27094506721685452</v>
      </c>
      <c r="R249" s="23">
        <v>-1.8390504050216512</v>
      </c>
      <c r="S249" s="23">
        <v>-7.7638044739912777</v>
      </c>
      <c r="T249" s="23">
        <v>-1.6995816637765697</v>
      </c>
      <c r="U249" s="23">
        <v>7.4928594067744232</v>
      </c>
      <c r="V249" s="23">
        <v>-0.13946874124508146</v>
      </c>
      <c r="W249" s="33">
        <f t="shared" si="10"/>
        <v>2.8474458779556486</v>
      </c>
      <c r="X249" s="95">
        <f t="shared" si="11"/>
        <v>1.0464224092948795</v>
      </c>
      <c r="Y249" s="23"/>
      <c r="Z249" s="23">
        <f t="shared" si="12"/>
        <v>25.434334796263002</v>
      </c>
      <c r="AA249" s="23">
        <f t="shared" si="13"/>
        <v>1.3466317012167948</v>
      </c>
      <c r="AB249" s="7">
        <f t="shared" si="7"/>
        <v>3.2361000248469431</v>
      </c>
      <c r="AC249" s="7">
        <f t="shared" si="7"/>
        <v>0.29760643852489282</v>
      </c>
    </row>
    <row r="250" spans="1:29" x14ac:dyDescent="0.35">
      <c r="A250" s="7" t="s">
        <v>308</v>
      </c>
      <c r="B250" s="23">
        <v>-11.833266300334699</v>
      </c>
      <c r="C250" s="23">
        <v>-10.964108242872683</v>
      </c>
      <c r="D250" s="23">
        <v>-11.398687271603691</v>
      </c>
      <c r="E250" s="23">
        <v>-9.5580984817221548</v>
      </c>
      <c r="F250" s="23">
        <v>-1.8405887898815365</v>
      </c>
      <c r="G250" s="23">
        <v>1.8602444574191763</v>
      </c>
      <c r="H250" s="23">
        <v>1.2308507357822407</v>
      </c>
      <c r="I250" s="23">
        <v>0.97242156286441173</v>
      </c>
      <c r="J250" s="23">
        <v>0.97242156286441173</v>
      </c>
      <c r="K250" s="23">
        <v>0.34868468097515226</v>
      </c>
      <c r="L250" s="23">
        <v>-6.455343115324589</v>
      </c>
      <c r="M250" s="23">
        <v>-6.8085055775077796</v>
      </c>
      <c r="N250" s="23">
        <v>0.35316246218319058</v>
      </c>
      <c r="O250" s="23">
        <v>-1.4780749979042023</v>
      </c>
      <c r="P250" s="23">
        <v>0.21479467814662928</v>
      </c>
      <c r="Q250" s="23">
        <v>-7.6159354697773782</v>
      </c>
      <c r="R250" s="23">
        <v>-6.137860471873176</v>
      </c>
      <c r="S250" s="23">
        <v>-18.79568372155034</v>
      </c>
      <c r="T250" s="23">
        <v>-3.5293860915897435</v>
      </c>
      <c r="U250" s="23">
        <v>11.179748251772962</v>
      </c>
      <c r="V250" s="23">
        <v>-2.6084743802834325</v>
      </c>
      <c r="W250" s="33">
        <f t="shared" si="10"/>
        <v>2.8575019879275709</v>
      </c>
      <c r="X250" s="95">
        <f t="shared" si="11"/>
        <v>1.0499478123742756</v>
      </c>
      <c r="Y250" s="23"/>
      <c r="Z250" s="23">
        <f t="shared" si="12"/>
        <v>28.2778293959983</v>
      </c>
      <c r="AA250" s="23">
        <f t="shared" si="13"/>
        <v>1.3115051582937798</v>
      </c>
      <c r="AB250" s="7">
        <f t="shared" si="7"/>
        <v>3.3420780840514532</v>
      </c>
      <c r="AC250" s="7">
        <f t="shared" si="7"/>
        <v>0.27117545344231758</v>
      </c>
    </row>
    <row r="251" spans="1:29" x14ac:dyDescent="0.35">
      <c r="A251" s="7" t="s">
        <v>309</v>
      </c>
      <c r="B251" s="23">
        <v>-7.4778187446533195</v>
      </c>
      <c r="C251" s="23">
        <v>-8.3057265857675588</v>
      </c>
      <c r="D251" s="23">
        <v>-7.8917726652104392</v>
      </c>
      <c r="E251" s="23">
        <v>-10.487658396386479</v>
      </c>
      <c r="F251" s="23">
        <v>2.5958857311760397</v>
      </c>
      <c r="G251" s="23">
        <v>0.82414547107061986</v>
      </c>
      <c r="H251" s="23">
        <v>1.4428062644359585</v>
      </c>
      <c r="I251" s="23">
        <v>1.846244464741531</v>
      </c>
      <c r="J251" s="23">
        <v>1.846244464741531</v>
      </c>
      <c r="K251" s="23">
        <v>0.35523682409260171</v>
      </c>
      <c r="L251" s="23">
        <v>-2.6128739940460335</v>
      </c>
      <c r="M251" s="23">
        <v>-7.3294641621008596</v>
      </c>
      <c r="N251" s="23">
        <v>4.7165901680548261</v>
      </c>
      <c r="O251" s="23">
        <v>2.7594227550283041</v>
      </c>
      <c r="P251" s="23">
        <v>0.20910660540244744</v>
      </c>
      <c r="Q251" s="23">
        <v>-0.43046476419196722</v>
      </c>
      <c r="R251" s="23">
        <v>-3.1898875192202714</v>
      </c>
      <c r="S251" s="23">
        <v>-19.675093495710865</v>
      </c>
      <c r="T251" s="23">
        <v>-4.0653673076547623</v>
      </c>
      <c r="U251" s="23">
        <v>19.244628731518898</v>
      </c>
      <c r="V251" s="23">
        <v>0.87547978843449092</v>
      </c>
      <c r="W251" s="33">
        <f t="shared" si="10"/>
        <v>2.9922786457421342</v>
      </c>
      <c r="X251" s="95">
        <f t="shared" si="11"/>
        <v>1.0960351860372857</v>
      </c>
      <c r="Y251" s="23"/>
      <c r="Z251" s="23">
        <f t="shared" si="12"/>
        <v>33.71979267659048</v>
      </c>
      <c r="AA251" s="23">
        <f t="shared" si="13"/>
        <v>1.3229871208789177</v>
      </c>
      <c r="AB251" s="7">
        <f t="shared" si="7"/>
        <v>3.5180849847336879</v>
      </c>
      <c r="AC251" s="7">
        <f t="shared" si="7"/>
        <v>0.27989215030003672</v>
      </c>
    </row>
    <row r="252" spans="1:29" x14ac:dyDescent="0.35">
      <c r="A252" s="7" t="s">
        <v>310</v>
      </c>
      <c r="B252" s="23">
        <v>-1.1446882764893473</v>
      </c>
      <c r="C252" s="23">
        <v>-0.36948762165351923</v>
      </c>
      <c r="D252" s="23">
        <v>-0.75708794907143329</v>
      </c>
      <c r="E252" s="23">
        <v>-8.7501944773784146</v>
      </c>
      <c r="F252" s="23">
        <v>7.9931065283069813</v>
      </c>
      <c r="G252" s="23">
        <v>9.5386568380312842E-2</v>
      </c>
      <c r="H252" s="23">
        <v>1.0657777804599533</v>
      </c>
      <c r="I252" s="23">
        <v>2.1097550426173228</v>
      </c>
      <c r="J252" s="23">
        <v>2.1097550426173228</v>
      </c>
      <c r="K252" s="23">
        <v>0.36173418202037644</v>
      </c>
      <c r="L252" s="23">
        <v>3.4467729762117214</v>
      </c>
      <c r="M252" s="23">
        <v>-5.1609799056971006</v>
      </c>
      <c r="N252" s="23">
        <v>8.6077528819088229</v>
      </c>
      <c r="O252" s="23">
        <v>-0.49488349776540974</v>
      </c>
      <c r="P252" s="23">
        <v>0.20779023370701119</v>
      </c>
      <c r="Q252" s="23">
        <v>3.054721436104729</v>
      </c>
      <c r="R252" s="23">
        <v>3.549604933870139</v>
      </c>
      <c r="S252" s="23">
        <v>-5.4971636716013403</v>
      </c>
      <c r="T252" s="23">
        <v>-5.0728016147216906</v>
      </c>
      <c r="U252" s="23">
        <v>8.5518851077060702</v>
      </c>
      <c r="V252" s="23">
        <v>8.6224065485918295</v>
      </c>
      <c r="W252" s="33">
        <f t="shared" si="10"/>
        <v>3.2498465971057451</v>
      </c>
      <c r="X252" s="95">
        <f t="shared" si="11"/>
        <v>1.1786077943371092</v>
      </c>
      <c r="Y252" s="23"/>
      <c r="Z252" s="23">
        <f t="shared" si="12"/>
        <v>36.603470604849186</v>
      </c>
      <c r="AA252" s="23">
        <f t="shared" si="13"/>
        <v>1.4370604490266081</v>
      </c>
      <c r="AB252" s="7">
        <f t="shared" si="7"/>
        <v>3.6001430611807925</v>
      </c>
      <c r="AC252" s="7">
        <f t="shared" si="7"/>
        <v>0.36259967234060081</v>
      </c>
    </row>
    <row r="253" spans="1:29" x14ac:dyDescent="0.35">
      <c r="A253" s="7" t="s">
        <v>311</v>
      </c>
      <c r="B253" s="23">
        <v>1.4694238202913823</v>
      </c>
      <c r="C253" s="23">
        <v>2.3235598238606769</v>
      </c>
      <c r="D253" s="23">
        <v>1.8964918220760296</v>
      </c>
      <c r="E253" s="23">
        <v>-4.8624871703989214</v>
      </c>
      <c r="F253" s="23">
        <v>6.758978992474951</v>
      </c>
      <c r="G253" s="23">
        <v>-5.1155728517275678E-2</v>
      </c>
      <c r="H253" s="23">
        <v>0.69174485882683712</v>
      </c>
      <c r="I253" s="23">
        <v>0.46648119255436882</v>
      </c>
      <c r="J253" s="23">
        <v>0.46648119255436882</v>
      </c>
      <c r="K253" s="23">
        <v>0.36817675475842893</v>
      </c>
      <c r="L253" s="23">
        <v>4.692824935211914</v>
      </c>
      <c r="M253" s="23">
        <v>4.3925540067788713</v>
      </c>
      <c r="N253" s="23">
        <v>0.30027092843304271</v>
      </c>
      <c r="O253" s="23">
        <v>2.1700924709617078</v>
      </c>
      <c r="P253" s="23">
        <v>0.21162246415948907</v>
      </c>
      <c r="Q253" s="23">
        <v>6.4036770900147513</v>
      </c>
      <c r="R253" s="23">
        <v>4.2335846190530431</v>
      </c>
      <c r="S253" s="23">
        <v>18.298982239265698</v>
      </c>
      <c r="T253" s="23">
        <v>0.65968177687897878</v>
      </c>
      <c r="U253" s="23">
        <v>-11.895305149250946</v>
      </c>
      <c r="V253" s="23">
        <v>3.5739028421740642</v>
      </c>
      <c r="W253" s="33">
        <f t="shared" si="10"/>
        <v>3.2596049416555237</v>
      </c>
      <c r="X253" s="95">
        <f t="shared" si="11"/>
        <v>1.1816060044940473</v>
      </c>
      <c r="Y253" s="23"/>
      <c r="Z253" s="23">
        <f t="shared" si="12"/>
        <v>32.249376081186007</v>
      </c>
      <c r="AA253" s="23">
        <f t="shared" si="13"/>
        <v>1.4884195932581294</v>
      </c>
      <c r="AB253" s="7">
        <f t="shared" si="7"/>
        <v>3.4734986967348251</v>
      </c>
      <c r="AC253" s="7">
        <f t="shared" si="7"/>
        <v>0.39771488137716726</v>
      </c>
    </row>
    <row r="254" spans="1:29" x14ac:dyDescent="0.35">
      <c r="A254" s="7" t="s">
        <v>312</v>
      </c>
      <c r="B254" s="23">
        <v>4.7446266105129808</v>
      </c>
      <c r="C254" s="23">
        <v>7.0586504052972288</v>
      </c>
      <c r="D254" s="23">
        <v>5.9016385079051048</v>
      </c>
      <c r="E254" s="23">
        <v>-0.141650943206173</v>
      </c>
      <c r="F254" s="23">
        <v>6.0432894511112778</v>
      </c>
      <c r="G254" s="23">
        <v>0.1854477574269667</v>
      </c>
      <c r="H254" s="23">
        <v>0.31964626238298877</v>
      </c>
      <c r="I254" s="23">
        <v>0.62165360737829189</v>
      </c>
      <c r="J254" s="23">
        <v>0.62165360737829189</v>
      </c>
      <c r="K254" s="23">
        <v>0.37456454230678082</v>
      </c>
      <c r="L254" s="23">
        <v>5.5319656675621998</v>
      </c>
      <c r="M254" s="23">
        <v>3.7971739862589273</v>
      </c>
      <c r="N254" s="23">
        <v>1.7347916813032724</v>
      </c>
      <c r="O254" s="23">
        <v>1.0759581836900283</v>
      </c>
      <c r="P254" s="23">
        <v>0.20888025841626676</v>
      </c>
      <c r="Q254" s="23">
        <v>6.3831774277979578</v>
      </c>
      <c r="R254" s="23">
        <v>5.3072192441079293</v>
      </c>
      <c r="S254" s="23">
        <v>15.08402974184996</v>
      </c>
      <c r="T254" s="23">
        <v>0.81709243474141791</v>
      </c>
      <c r="U254" s="23">
        <v>-8.7008523140520033</v>
      </c>
      <c r="V254" s="23">
        <v>4.4901268093665117</v>
      </c>
      <c r="W254" s="33">
        <f t="shared" si="10"/>
        <v>3.3161522970267145</v>
      </c>
      <c r="X254" s="95">
        <f t="shared" si="11"/>
        <v>1.1988051641516606</v>
      </c>
      <c r="Y254" s="23"/>
      <c r="Z254" s="23">
        <f t="shared" si="12"/>
        <v>29.443405496158803</v>
      </c>
      <c r="AA254" s="23">
        <f t="shared" si="13"/>
        <v>1.5552515204508768</v>
      </c>
      <c r="AB254" s="7">
        <f t="shared" si="7"/>
        <v>3.3824699629913551</v>
      </c>
      <c r="AC254" s="7">
        <f t="shared" si="7"/>
        <v>0.44163728203725416</v>
      </c>
    </row>
    <row r="255" spans="1:29" x14ac:dyDescent="0.35">
      <c r="A255" s="7" t="s">
        <v>313</v>
      </c>
      <c r="B255" s="23">
        <v>1.9988585710297713</v>
      </c>
      <c r="C255" s="23">
        <v>0.35893207687358597</v>
      </c>
      <c r="D255" s="23">
        <v>1.1788953239516786</v>
      </c>
      <c r="E255" s="23">
        <v>0.4814086840205789</v>
      </c>
      <c r="F255" s="23">
        <v>0.69748663993109972</v>
      </c>
      <c r="G255" s="23">
        <v>0.45716344846747875</v>
      </c>
      <c r="H255" s="23">
        <v>-5.1561143552447675E-2</v>
      </c>
      <c r="I255" s="23">
        <v>0.82530078114544381</v>
      </c>
      <c r="J255" s="23">
        <v>0.82530078114544381</v>
      </c>
      <c r="K255" s="23">
        <v>0.38089754466540515</v>
      </c>
      <c r="L255" s="23">
        <v>0.19577585062640657</v>
      </c>
      <c r="M255" s="23">
        <v>4.2183080775765287</v>
      </c>
      <c r="N255" s="23">
        <v>-4.0225322269501218</v>
      </c>
      <c r="O255" s="23">
        <v>4.6471175877488928</v>
      </c>
      <c r="P255" s="23">
        <v>0.21110031913417515</v>
      </c>
      <c r="Q255" s="23">
        <v>3.8618854325474699</v>
      </c>
      <c r="R255" s="23">
        <v>-0.78523215520142287</v>
      </c>
      <c r="S255" s="23">
        <v>8.278170629157886</v>
      </c>
      <c r="T255" s="23">
        <v>3.13193638664226</v>
      </c>
      <c r="U255" s="23">
        <v>-4.4162851966104162</v>
      </c>
      <c r="V255" s="23">
        <v>-3.917168541843683</v>
      </c>
      <c r="W255" s="33">
        <f t="shared" si="10"/>
        <v>3.1827590021840679</v>
      </c>
      <c r="X255" s="95">
        <f t="shared" si="11"/>
        <v>1.1577484313851418</v>
      </c>
      <c r="Y255" s="23"/>
      <c r="Z255" s="23">
        <f t="shared" si="12"/>
        <v>28.143100737853963</v>
      </c>
      <c r="AA255" s="23">
        <f t="shared" si="13"/>
        <v>1.4943296971452293</v>
      </c>
      <c r="AB255" s="7">
        <f t="shared" si="7"/>
        <v>3.3373022353050006</v>
      </c>
      <c r="AC255" s="7">
        <f t="shared" si="7"/>
        <v>0.40167774318429511</v>
      </c>
    </row>
    <row r="256" spans="1:29" x14ac:dyDescent="0.35">
      <c r="A256" s="7" t="s">
        <v>314</v>
      </c>
      <c r="B256" s="23">
        <v>4.8604603652414369</v>
      </c>
      <c r="C256" s="23">
        <v>3.4159930727795995</v>
      </c>
      <c r="D256" s="23">
        <v>4.1382267190105182</v>
      </c>
      <c r="E256" s="23">
        <v>3.3617533953805179</v>
      </c>
      <c r="F256" s="23">
        <v>0.77647332363000032</v>
      </c>
      <c r="G256" s="23">
        <v>0.68781906385335856</v>
      </c>
      <c r="H256" s="23">
        <v>6.5397416368639938E-2</v>
      </c>
      <c r="I256" s="23">
        <v>-1.4879053529984532</v>
      </c>
      <c r="J256" s="23">
        <v>-1.4879053529984532</v>
      </c>
      <c r="K256" s="23">
        <v>0.38490154692694822</v>
      </c>
      <c r="L256" s="23">
        <v>2.7208830651643412</v>
      </c>
      <c r="M256" s="23">
        <v>4.9027969985927271</v>
      </c>
      <c r="N256" s="23">
        <v>-2.1819139334283859</v>
      </c>
      <c r="O256" s="23">
        <v>3.0687631039716403</v>
      </c>
      <c r="P256" s="23">
        <v>0.21324252467494628</v>
      </c>
      <c r="Q256" s="23">
        <v>5.1352553772157439</v>
      </c>
      <c r="R256" s="23">
        <v>2.066492273244104</v>
      </c>
      <c r="S256" s="23">
        <v>12.285923036216078</v>
      </c>
      <c r="T256" s="23">
        <v>2.9016765953761401</v>
      </c>
      <c r="U256" s="23">
        <v>-7.1506676590003337</v>
      </c>
      <c r="V256" s="23">
        <v>-0.83518432213203608</v>
      </c>
      <c r="W256" s="33">
        <f t="shared" si="10"/>
        <v>3.1133139400479677</v>
      </c>
      <c r="X256" s="95">
        <f t="shared" si="11"/>
        <v>1.1356877344465921</v>
      </c>
      <c r="Y256" s="23"/>
      <c r="Z256" s="23">
        <f t="shared" si="12"/>
        <v>26.130681135152358</v>
      </c>
      <c r="AA256" s="23">
        <f t="shared" si="13"/>
        <v>1.4818492897937092</v>
      </c>
      <c r="AB256" s="7">
        <f t="shared" si="7"/>
        <v>3.2631101463627883</v>
      </c>
      <c r="AC256" s="7">
        <f t="shared" si="7"/>
        <v>0.39329082790631292</v>
      </c>
    </row>
    <row r="257" spans="1:29" x14ac:dyDescent="0.35">
      <c r="A257" s="7" t="s">
        <v>315</v>
      </c>
      <c r="B257" s="23">
        <v>4.0051075876458953</v>
      </c>
      <c r="C257" s="23">
        <v>7.3750410126120158</v>
      </c>
      <c r="D257" s="23">
        <v>5.6900743001289555</v>
      </c>
      <c r="E257" s="23">
        <v>1.800075040753768</v>
      </c>
      <c r="F257" s="23">
        <v>3.8899992593751875</v>
      </c>
      <c r="G257" s="23">
        <v>0.93792243232495309</v>
      </c>
      <c r="H257" s="23">
        <v>0.18229863111756117</v>
      </c>
      <c r="I257" s="23">
        <v>1.1957311536640702</v>
      </c>
      <c r="J257" s="23">
        <v>1.1957311536640702</v>
      </c>
      <c r="K257" s="23">
        <v>0.38657654909132333</v>
      </c>
      <c r="L257" s="23">
        <v>3.4897977088920547</v>
      </c>
      <c r="M257" s="23">
        <v>1.5501269550246852</v>
      </c>
      <c r="N257" s="23">
        <v>1.9396707538673694</v>
      </c>
      <c r="O257" s="23">
        <v>3.5910228960228574</v>
      </c>
      <c r="P257" s="23">
        <v>0.21463896243773276</v>
      </c>
      <c r="Q257" s="23">
        <v>6.3100471764224242</v>
      </c>
      <c r="R257" s="23">
        <v>2.7190242803995663</v>
      </c>
      <c r="S257" s="23">
        <v>-0.76003919517525176</v>
      </c>
      <c r="T257" s="23">
        <v>2.1814947487171148</v>
      </c>
      <c r="U257" s="23">
        <v>7.0700863715976761</v>
      </c>
      <c r="V257" s="23">
        <v>0.53752953168245154</v>
      </c>
      <c r="W257" s="33">
        <f t="shared" si="10"/>
        <v>3.1737019800191537</v>
      </c>
      <c r="X257" s="95">
        <f t="shared" si="11"/>
        <v>1.1548987235620352</v>
      </c>
      <c r="Y257" s="23"/>
      <c r="Z257" s="23">
        <f t="shared" si="12"/>
        <v>27.978142860894408</v>
      </c>
      <c r="AA257" s="23">
        <f t="shared" si="13"/>
        <v>1.489814667341377</v>
      </c>
      <c r="AB257" s="7">
        <f t="shared" si="7"/>
        <v>3.3314235932280063</v>
      </c>
      <c r="AC257" s="7">
        <f t="shared" si="7"/>
        <v>0.39865172788634862</v>
      </c>
    </row>
    <row r="258" spans="1:29" x14ac:dyDescent="0.35">
      <c r="A258" s="7" t="s">
        <v>316</v>
      </c>
      <c r="B258" s="23">
        <v>3.3237892626523546</v>
      </c>
      <c r="C258" s="23">
        <v>2.3131095984879835</v>
      </c>
      <c r="D258" s="23">
        <v>2.8184494305701691</v>
      </c>
      <c r="E258" s="23">
        <v>2.0660771149650259</v>
      </c>
      <c r="F258" s="23">
        <v>0.75237231560514317</v>
      </c>
      <c r="G258" s="23">
        <v>1.0833158903160582</v>
      </c>
      <c r="H258" s="23">
        <v>0.299040108514248</v>
      </c>
      <c r="I258" s="23">
        <v>1.0991391591655741</v>
      </c>
      <c r="J258" s="23">
        <v>1.0991391591655741</v>
      </c>
      <c r="K258" s="23">
        <v>0.38592255115854968</v>
      </c>
      <c r="L258" s="23">
        <v>0.4566854638192408</v>
      </c>
      <c r="M258" s="23">
        <v>2.1950396162464192</v>
      </c>
      <c r="N258" s="23">
        <v>-1.7383541524271784</v>
      </c>
      <c r="O258" s="23">
        <v>3.2872954352824113</v>
      </c>
      <c r="P258" s="23">
        <v>0.21691628552977291</v>
      </c>
      <c r="Q258" s="23">
        <v>3.0309129838412137</v>
      </c>
      <c r="R258" s="23">
        <v>-0.25638245144119787</v>
      </c>
      <c r="S258" s="23">
        <v>4.8090126875691235</v>
      </c>
      <c r="T258" s="23">
        <v>1.470962076861285</v>
      </c>
      <c r="U258" s="23">
        <v>-1.7780997037279098</v>
      </c>
      <c r="V258" s="23">
        <v>-1.7273445283024829</v>
      </c>
      <c r="W258" s="33">
        <f t="shared" si="10"/>
        <v>3.1185317998638271</v>
      </c>
      <c r="X258" s="95">
        <f t="shared" si="11"/>
        <v>1.1373623140985805</v>
      </c>
      <c r="Y258" s="23"/>
      <c r="Z258" s="23">
        <f t="shared" si="12"/>
        <v>27.480663585576274</v>
      </c>
      <c r="AA258" s="23">
        <f t="shared" si="13"/>
        <v>1.4640804352032077</v>
      </c>
      <c r="AB258" s="7">
        <f t="shared" si="7"/>
        <v>3.3134826150093266</v>
      </c>
      <c r="AC258" s="7">
        <f t="shared" si="7"/>
        <v>0.38122735610855291</v>
      </c>
    </row>
    <row r="259" spans="1:29" x14ac:dyDescent="0.35">
      <c r="A259" s="7" t="s">
        <v>317</v>
      </c>
      <c r="B259" s="23">
        <v>-2.2230370934362753</v>
      </c>
      <c r="C259" s="23">
        <v>0.56998630921505367</v>
      </c>
      <c r="D259" s="23">
        <v>-0.82652539211061082</v>
      </c>
      <c r="E259" s="23">
        <v>1.1300282588134536</v>
      </c>
      <c r="F259" s="23">
        <v>-1.9565536509240644</v>
      </c>
      <c r="G259" s="23">
        <v>1.2812991927549537</v>
      </c>
      <c r="H259" s="23">
        <v>0.41551992266128934</v>
      </c>
      <c r="I259" s="23">
        <v>-0.71587818785516788</v>
      </c>
      <c r="J259" s="23">
        <v>-0.71587818785516788</v>
      </c>
      <c r="K259" s="23">
        <v>0.38293955312862116</v>
      </c>
      <c r="L259" s="23">
        <v>-1.5727411602655887</v>
      </c>
      <c r="M259" s="23">
        <v>-0.27983450425366574</v>
      </c>
      <c r="N259" s="23">
        <v>-1.2929066560119229</v>
      </c>
      <c r="O259" s="23">
        <v>1.2173526452085839</v>
      </c>
      <c r="P259" s="23">
        <v>0.2209888464639127</v>
      </c>
      <c r="Q259" s="23">
        <v>-0.62440987186144259</v>
      </c>
      <c r="R259" s="23">
        <v>-1.8417625170700265</v>
      </c>
      <c r="S259" s="23">
        <v>0.72644390450571317</v>
      </c>
      <c r="T259" s="23">
        <v>-0.56529422298024146</v>
      </c>
      <c r="U259" s="23">
        <v>-1.3508537763671558</v>
      </c>
      <c r="V259" s="23">
        <v>-1.2764682940897849</v>
      </c>
      <c r="W259" s="33">
        <f t="shared" si="10"/>
        <v>3.078212094653539</v>
      </c>
      <c r="X259" s="95">
        <f t="shared" si="11"/>
        <v>1.1243489396878081</v>
      </c>
      <c r="Y259" s="23"/>
      <c r="Z259" s="23">
        <f t="shared" si="12"/>
        <v>27.109440003759762</v>
      </c>
      <c r="AA259" s="23">
        <f t="shared" si="13"/>
        <v>1.4453919126478671</v>
      </c>
      <c r="AB259" s="7">
        <f t="shared" si="7"/>
        <v>3.2998820068516261</v>
      </c>
      <c r="AC259" s="7">
        <f t="shared" si="7"/>
        <v>0.36838050461646116</v>
      </c>
    </row>
    <row r="260" spans="1:29" x14ac:dyDescent="0.35">
      <c r="A260" s="7" t="s">
        <v>318</v>
      </c>
      <c r="B260" s="23">
        <v>3.7528069654356955</v>
      </c>
      <c r="C260" s="23">
        <v>2.4264733914478143</v>
      </c>
      <c r="D260" s="23">
        <v>3.0896401784417549</v>
      </c>
      <c r="E260" s="23">
        <v>2.6715830319968603</v>
      </c>
      <c r="F260" s="23">
        <v>0.41805714644489456</v>
      </c>
      <c r="G260" s="23">
        <v>1.220569427201049</v>
      </c>
      <c r="H260" s="23">
        <v>0.47096106817079431</v>
      </c>
      <c r="I260" s="23">
        <v>0.50752985357327418</v>
      </c>
      <c r="J260" s="23">
        <v>0.50752985357327418</v>
      </c>
      <c r="K260" s="23">
        <v>0.38156620507757733</v>
      </c>
      <c r="L260" s="23">
        <v>0.65784128776102635</v>
      </c>
      <c r="M260" s="23">
        <v>1.8628180317801497</v>
      </c>
      <c r="N260" s="23">
        <v>-1.2049767440191235</v>
      </c>
      <c r="O260" s="23">
        <v>2.0741671115426836</v>
      </c>
      <c r="P260" s="23">
        <v>0.21857471344458765</v>
      </c>
      <c r="Q260" s="23">
        <v>2.2786479172620799</v>
      </c>
      <c r="R260" s="23">
        <v>0.2044808057193962</v>
      </c>
      <c r="S260" s="23">
        <v>-2.0618344540081535</v>
      </c>
      <c r="T260" s="23">
        <v>2.9605938616770193</v>
      </c>
      <c r="U260" s="23">
        <v>4.3404823712702338</v>
      </c>
      <c r="V260" s="23">
        <v>-2.756113055957623</v>
      </c>
      <c r="W260" s="33">
        <f t="shared" si="10"/>
        <v>3.0411203547813797</v>
      </c>
      <c r="X260" s="95">
        <f t="shared" si="11"/>
        <v>1.1122259852818042</v>
      </c>
      <c r="Y260" s="23"/>
      <c r="Z260" s="23">
        <f t="shared" si="12"/>
        <v>28.286120468073033</v>
      </c>
      <c r="AA260" s="23">
        <f t="shared" si="13"/>
        <v>1.4055552774336237</v>
      </c>
      <c r="AB260" s="7">
        <f t="shared" si="7"/>
        <v>3.3423712415184985</v>
      </c>
      <c r="AC260" s="7">
        <f t="shared" si="7"/>
        <v>0.34043243996397909</v>
      </c>
    </row>
    <row r="261" spans="1:29" x14ac:dyDescent="0.35">
      <c r="A261" s="7" t="s">
        <v>319</v>
      </c>
      <c r="B261" s="23">
        <v>1.1064803606810614</v>
      </c>
      <c r="C261" s="23">
        <v>3.4428910958599346</v>
      </c>
      <c r="D261" s="23">
        <v>2.274685728270498</v>
      </c>
      <c r="E261" s="23">
        <v>2.0125877969764616</v>
      </c>
      <c r="F261" s="23">
        <v>0.26209793129403636</v>
      </c>
      <c r="G261" s="23">
        <v>1.179368953142965</v>
      </c>
      <c r="H261" s="23">
        <v>0.52620609136937446</v>
      </c>
      <c r="I261" s="23">
        <v>2.3226831263698955</v>
      </c>
      <c r="J261" s="23">
        <v>2.3226831263698955</v>
      </c>
      <c r="K261" s="23">
        <v>0.38180250700536278</v>
      </c>
      <c r="L261" s="23">
        <v>-0.8556539109890402</v>
      </c>
      <c r="M261" s="23">
        <v>-0.90697599743105495</v>
      </c>
      <c r="N261" s="23">
        <v>5.1322086442014747E-2</v>
      </c>
      <c r="O261" s="23">
        <v>3.4339675351788519</v>
      </c>
      <c r="P261" s="23">
        <v>0.2227053890355645</v>
      </c>
      <c r="Q261" s="23">
        <v>1.8135505483323069</v>
      </c>
      <c r="R261" s="23">
        <v>-1.620416986846545</v>
      </c>
      <c r="S261" s="23">
        <v>-0.60957076390287224</v>
      </c>
      <c r="T261" s="23">
        <v>-0.9921866077965722</v>
      </c>
      <c r="U261" s="23">
        <v>2.4231213122351791</v>
      </c>
      <c r="V261" s="23">
        <v>-0.62823037904997281</v>
      </c>
      <c r="W261" s="33">
        <f t="shared" si="10"/>
        <v>3.0426811211986662</v>
      </c>
      <c r="X261" s="95">
        <f t="shared" si="11"/>
        <v>1.1127390744934393</v>
      </c>
      <c r="Y261" s="23"/>
      <c r="Z261" s="23">
        <f t="shared" si="12"/>
        <v>28.971527481539429</v>
      </c>
      <c r="AA261" s="23">
        <f t="shared" si="13"/>
        <v>1.3967251521864454</v>
      </c>
      <c r="AB261" s="7">
        <f t="shared" si="7"/>
        <v>3.3663135367129677</v>
      </c>
      <c r="AC261" s="7">
        <f t="shared" si="7"/>
        <v>0.33413031946302751</v>
      </c>
    </row>
    <row r="262" spans="1:29" x14ac:dyDescent="0.35">
      <c r="A262" s="7" t="s">
        <v>320</v>
      </c>
      <c r="B262" s="23">
        <v>5.9024693643433324</v>
      </c>
      <c r="C262" s="23">
        <v>4.2750430076761603</v>
      </c>
      <c r="D262" s="23">
        <v>5.0887561860097463</v>
      </c>
      <c r="E262" s="23">
        <v>2.9242746481362047</v>
      </c>
      <c r="F262" s="23">
        <v>2.1644815378735416</v>
      </c>
      <c r="G262" s="23">
        <v>1.5594160554188483</v>
      </c>
      <c r="H262" s="23">
        <v>0.58123262343698912</v>
      </c>
      <c r="I262" s="23">
        <v>-1.5185422579310881</v>
      </c>
      <c r="J262" s="23">
        <v>-1.5185422579310881</v>
      </c>
      <c r="K262" s="23">
        <v>0.38364845891206767</v>
      </c>
      <c r="L262" s="23">
        <v>3.6240632944854232</v>
      </c>
      <c r="M262" s="23">
        <v>1.1257584628624524</v>
      </c>
      <c r="N262" s="23">
        <v>2.4983048316229706</v>
      </c>
      <c r="O262" s="23">
        <v>2.0076745128278586</v>
      </c>
      <c r="P262" s="23">
        <v>0.22378992915623805</v>
      </c>
      <c r="Q262" s="23">
        <v>5.1824404703187508</v>
      </c>
      <c r="R262" s="23">
        <v>3.1747659574908917</v>
      </c>
      <c r="S262" s="23">
        <v>2.0542912644378832</v>
      </c>
      <c r="T262" s="23">
        <v>0.8580522095051254</v>
      </c>
      <c r="U262" s="23">
        <v>3.1281492058808675</v>
      </c>
      <c r="V262" s="23">
        <v>2.3167137479857662</v>
      </c>
      <c r="W262" s="33">
        <f t="shared" si="10"/>
        <v>3.1186965706604521</v>
      </c>
      <c r="X262" s="95">
        <f t="shared" si="11"/>
        <v>1.1374151487189841</v>
      </c>
      <c r="Y262" s="23"/>
      <c r="Z262" s="23">
        <f t="shared" si="12"/>
        <v>29.877800088384763</v>
      </c>
      <c r="AA262" s="23">
        <f t="shared" si="13"/>
        <v>1.429083275808724</v>
      </c>
      <c r="AB262" s="7">
        <f t="shared" si="7"/>
        <v>3.3971157326674501</v>
      </c>
      <c r="AC262" s="7">
        <f t="shared" si="7"/>
        <v>0.35703317283320624</v>
      </c>
    </row>
    <row r="263" spans="1:29" x14ac:dyDescent="0.35">
      <c r="A263" s="7" t="s">
        <v>321</v>
      </c>
      <c r="B263" s="23">
        <v>3.3420929624934814</v>
      </c>
      <c r="C263" s="23">
        <v>9.658791913171072</v>
      </c>
      <c r="D263" s="23">
        <v>6.5004424378322767</v>
      </c>
      <c r="E263" s="23">
        <v>3.3578858496241537</v>
      </c>
      <c r="F263" s="23">
        <v>3.142556588208123</v>
      </c>
      <c r="G263" s="23">
        <v>1.542649206594044</v>
      </c>
      <c r="H263" s="23">
        <v>0.63601859545379114</v>
      </c>
      <c r="I263" s="23">
        <v>0.44117637894984796</v>
      </c>
      <c r="J263" s="23">
        <v>0.44117637894984796</v>
      </c>
      <c r="K263" s="23">
        <v>0.38710406079759974</v>
      </c>
      <c r="L263" s="23">
        <v>3.5748468529033</v>
      </c>
      <c r="M263" s="23">
        <v>0.65534654444088458</v>
      </c>
      <c r="N263" s="23">
        <v>2.9195003084624154</v>
      </c>
      <c r="O263" s="23">
        <v>1.2945155171680849</v>
      </c>
      <c r="P263" s="23">
        <v>0.22708118659260931</v>
      </c>
      <c r="Q263" s="23">
        <v>4.5754022503703107</v>
      </c>
      <c r="R263" s="23">
        <v>3.2808867332022258</v>
      </c>
      <c r="S263" s="23">
        <v>2.6548255204869005</v>
      </c>
      <c r="T263" s="23">
        <v>6.7905728443840366E-2</v>
      </c>
      <c r="U263" s="23">
        <v>1.9205767298834102</v>
      </c>
      <c r="V263" s="23">
        <v>3.2129810047583853</v>
      </c>
      <c r="W263" s="33">
        <f t="shared" si="10"/>
        <v>3.2097469266608911</v>
      </c>
      <c r="X263" s="95">
        <f t="shared" si="11"/>
        <v>1.1661920949875122</v>
      </c>
      <c r="Y263" s="23"/>
      <c r="Z263" s="23">
        <f t="shared" si="12"/>
        <v>30.451626164283368</v>
      </c>
      <c r="AA263" s="23">
        <f t="shared" si="13"/>
        <v>1.4749994500026371</v>
      </c>
      <c r="AB263" s="7">
        <f t="shared" si="7"/>
        <v>3.4161393971399043</v>
      </c>
      <c r="AC263" s="7">
        <f t="shared" si="7"/>
        <v>0.38865761691214556</v>
      </c>
    </row>
    <row r="264" spans="1:29" x14ac:dyDescent="0.35">
      <c r="A264" s="7" t="s">
        <v>322</v>
      </c>
      <c r="B264" s="23">
        <v>2.5335384446350417</v>
      </c>
      <c r="C264" s="23">
        <v>0.81061135833095932</v>
      </c>
      <c r="D264" s="23">
        <v>1.6720749014830005</v>
      </c>
      <c r="E264" s="23">
        <v>0.34656040982632419</v>
      </c>
      <c r="F264" s="23">
        <v>1.3255144916566763</v>
      </c>
      <c r="G264" s="23">
        <v>1.9033334046114809</v>
      </c>
      <c r="H264" s="23">
        <v>0.47087943328278925</v>
      </c>
      <c r="I264" s="23">
        <v>2.9519527952640345</v>
      </c>
      <c r="J264" s="23">
        <v>2.9519527952640345</v>
      </c>
      <c r="K264" s="23">
        <v>0.38935384007248963</v>
      </c>
      <c r="L264" s="23">
        <v>-1.083219690699337</v>
      </c>
      <c r="M264" s="23">
        <v>-1.0137390180643646</v>
      </c>
      <c r="N264" s="23">
        <v>-6.9480672634972374E-2</v>
      </c>
      <c r="O264" s="23">
        <v>2.9946308301748656</v>
      </c>
      <c r="P264" s="23">
        <v>0.22705818055348537</v>
      </c>
      <c r="Q264" s="23">
        <v>1.2314557117466503</v>
      </c>
      <c r="R264" s="23">
        <v>-1.7631751184282154</v>
      </c>
      <c r="S264" s="23">
        <v>-0.65744010702304201</v>
      </c>
      <c r="T264" s="23">
        <v>-1.1184048291756872</v>
      </c>
      <c r="U264" s="23">
        <v>1.8888958187696923</v>
      </c>
      <c r="V264" s="23">
        <v>-0.64477028925252822</v>
      </c>
      <c r="W264" s="33">
        <f t="shared" si="10"/>
        <v>3.2075167729063669</v>
      </c>
      <c r="X264" s="95">
        <f t="shared" si="11"/>
        <v>1.1654970467711032</v>
      </c>
      <c r="Y264" s="23"/>
      <c r="Z264" s="23">
        <f t="shared" si="12"/>
        <v>31.026825657647898</v>
      </c>
      <c r="AA264" s="23">
        <f t="shared" si="13"/>
        <v>1.465489091782382</v>
      </c>
      <c r="AB264" s="7">
        <f t="shared" si="7"/>
        <v>3.4348521740861533</v>
      </c>
      <c r="AC264" s="7">
        <f t="shared" si="7"/>
        <v>0.38218903779916485</v>
      </c>
    </row>
    <row r="265" spans="1:29" x14ac:dyDescent="0.35">
      <c r="A265" s="7" t="s">
        <v>323</v>
      </c>
      <c r="B265" s="23">
        <v>0.5710628724525435</v>
      </c>
      <c r="C265" s="23">
        <v>-0.26101746567697148</v>
      </c>
      <c r="D265" s="23">
        <v>0.15502270338778601</v>
      </c>
      <c r="E265" s="23">
        <v>1.5596508628952677</v>
      </c>
      <c r="F265" s="23">
        <v>-1.4046281595074817</v>
      </c>
      <c r="G265" s="23">
        <v>2.0944369369391516</v>
      </c>
      <c r="H265" s="23">
        <v>0.30632191536028586</v>
      </c>
      <c r="I265" s="23">
        <v>-1.7162128554733869</v>
      </c>
      <c r="J265" s="23">
        <v>-1.7162128554733869</v>
      </c>
      <c r="K265" s="23">
        <v>0.39039779673667541</v>
      </c>
      <c r="L265" s="23">
        <v>-0.56720032657425223</v>
      </c>
      <c r="M265" s="23">
        <v>9.2746584148668404E-2</v>
      </c>
      <c r="N265" s="23">
        <v>-0.65994691072292067</v>
      </c>
      <c r="O265" s="23">
        <v>3.8380947680531698</v>
      </c>
      <c r="P265" s="23">
        <v>0.22633071642895311</v>
      </c>
      <c r="Q265" s="23">
        <v>2.4022157029032272</v>
      </c>
      <c r="R265" s="23">
        <v>-1.4358790651499427</v>
      </c>
      <c r="S265" s="23">
        <v>-2.7974969873290583</v>
      </c>
      <c r="T265" s="23">
        <v>0.93826405792938705</v>
      </c>
      <c r="U265" s="23">
        <v>5.1997126902322854</v>
      </c>
      <c r="V265" s="23">
        <v>-2.37414312307933</v>
      </c>
      <c r="W265" s="33">
        <f t="shared" si="10"/>
        <v>3.1863488650526519</v>
      </c>
      <c r="X265" s="95">
        <f t="shared" si="11"/>
        <v>1.158875704882016</v>
      </c>
      <c r="Y265" s="23"/>
      <c r="Z265" s="23">
        <f t="shared" si="12"/>
        <v>32.640131448744867</v>
      </c>
      <c r="AA265" s="23">
        <f t="shared" si="13"/>
        <v>1.4306962832903527</v>
      </c>
      <c r="AB265" s="7">
        <f t="shared" si="7"/>
        <v>3.4855425573165002</v>
      </c>
      <c r="AC265" s="7">
        <f t="shared" si="7"/>
        <v>0.35816123716078457</v>
      </c>
    </row>
    <row r="266" spans="1:29" x14ac:dyDescent="0.35">
      <c r="A266" s="7" t="s">
        <v>324</v>
      </c>
      <c r="B266" s="23">
        <v>0.15459933199402087</v>
      </c>
      <c r="C266" s="23">
        <v>4.5858454678860738</v>
      </c>
      <c r="D266" s="23">
        <v>2.3702223999400474</v>
      </c>
      <c r="E266" s="23">
        <v>1.6986950570981207</v>
      </c>
      <c r="F266" s="23">
        <v>0.67152734284192661</v>
      </c>
      <c r="G266" s="23">
        <v>1.9233088989994953</v>
      </c>
      <c r="H266" s="23">
        <v>0.14214191829644562</v>
      </c>
      <c r="I266" s="23">
        <v>1.0522129161000038</v>
      </c>
      <c r="J266" s="23">
        <v>1.0522129161000038</v>
      </c>
      <c r="K266" s="23">
        <v>0.39023593079020125</v>
      </c>
      <c r="L266" s="23">
        <v>-5.772667821706623E-2</v>
      </c>
      <c r="M266" s="23">
        <v>0.85485815266839082</v>
      </c>
      <c r="N266" s="23">
        <v>-0.91258483088545705</v>
      </c>
      <c r="O266" s="23">
        <v>2.149800385303454</v>
      </c>
      <c r="P266" s="23">
        <v>0.2293229388450326</v>
      </c>
      <c r="Q266" s="23">
        <v>1.5990751647984163</v>
      </c>
      <c r="R266" s="23">
        <v>-0.55072522050503769</v>
      </c>
      <c r="S266" s="23">
        <v>-3.4207722737949622</v>
      </c>
      <c r="T266" s="23">
        <v>2.1271162543204625</v>
      </c>
      <c r="U266" s="23">
        <v>5.0198474385933789</v>
      </c>
      <c r="V266" s="23">
        <v>-2.6778414748255002</v>
      </c>
      <c r="W266" s="33">
        <f t="shared" si="10"/>
        <v>3.1572707286510906</v>
      </c>
      <c r="X266" s="95">
        <f t="shared" si="11"/>
        <v>1.149707960935874</v>
      </c>
      <c r="Y266" s="23"/>
      <c r="Z266" s="23">
        <f t="shared" si="12"/>
        <v>34.2786162512282</v>
      </c>
      <c r="AA266" s="23">
        <f t="shared" si="13"/>
        <v>1.3923845048376167</v>
      </c>
      <c r="AB266" s="7">
        <f t="shared" si="7"/>
        <v>3.5345217268479923</v>
      </c>
      <c r="AC266" s="7">
        <f t="shared" si="7"/>
        <v>0.33101774850886551</v>
      </c>
    </row>
    <row r="267" spans="1:29" x14ac:dyDescent="0.35">
      <c r="A267" s="7" t="s">
        <v>325</v>
      </c>
      <c r="B267" s="23">
        <v>3.6451645059329962</v>
      </c>
      <c r="C267" s="23">
        <v>-0.33704350333820798</v>
      </c>
      <c r="D267" s="23">
        <v>1.6540605012973941</v>
      </c>
      <c r="E267" s="23">
        <v>1.4519348852847003</v>
      </c>
      <c r="F267" s="23">
        <v>0.20212561601269385</v>
      </c>
      <c r="G267" s="23">
        <v>2.1851483844289792</v>
      </c>
      <c r="H267" s="23">
        <v>-2.186312764500542E-2</v>
      </c>
      <c r="I267" s="23">
        <v>1.5280158573105496E-2</v>
      </c>
      <c r="J267" s="23">
        <v>1.5280158573105496E-2</v>
      </c>
      <c r="K267" s="23">
        <v>0.3888682422330666</v>
      </c>
      <c r="L267" s="23">
        <v>-9.2336018748837387E-2</v>
      </c>
      <c r="M267" s="23">
        <v>0.76815781213528089</v>
      </c>
      <c r="N267" s="23">
        <v>-0.86049383088411824</v>
      </c>
      <c r="O267" s="23">
        <v>2.5318960785545892</v>
      </c>
      <c r="P267" s="23">
        <v>0.23097940311055068</v>
      </c>
      <c r="Q267" s="23">
        <v>1.8547442148432689</v>
      </c>
      <c r="R267" s="23">
        <v>-0.6771518637113203</v>
      </c>
      <c r="S267" s="23">
        <v>3.162806307915393</v>
      </c>
      <c r="T267" s="23">
        <v>4.8912472735897543E-2</v>
      </c>
      <c r="U267" s="23">
        <v>-1.3080620930721241</v>
      </c>
      <c r="V267" s="23">
        <v>-0.7260643364472178</v>
      </c>
      <c r="W267" s="33">
        <f t="shared" si="10"/>
        <v>3.1301026088067379</v>
      </c>
      <c r="X267" s="95">
        <f t="shared" si="11"/>
        <v>1.1410657863811018</v>
      </c>
      <c r="Y267" s="23"/>
      <c r="Z267" s="23">
        <f t="shared" si="12"/>
        <v>33.83023066601622</v>
      </c>
      <c r="AA267" s="23">
        <f t="shared" si="13"/>
        <v>1.3822748975217736</v>
      </c>
      <c r="AB267" s="7">
        <f t="shared" si="7"/>
        <v>3.5213548011558995</v>
      </c>
      <c r="AC267" s="7">
        <f t="shared" si="7"/>
        <v>0.32373061838822598</v>
      </c>
    </row>
    <row r="268" spans="1:29" x14ac:dyDescent="0.35">
      <c r="A268" s="7" t="s">
        <v>326</v>
      </c>
      <c r="B268" s="23">
        <v>1.0743736627475187</v>
      </c>
      <c r="C268" s="23">
        <v>2.6633672117220897</v>
      </c>
      <c r="D268" s="23">
        <v>1.8688704372348042</v>
      </c>
      <c r="E268" s="23">
        <v>1.1888661830077751</v>
      </c>
      <c r="F268" s="23">
        <v>0.68000425422702904</v>
      </c>
      <c r="G268" s="23">
        <v>2.2052879846406483</v>
      </c>
      <c r="H268" s="23">
        <v>-2.4420839026717545E-2</v>
      </c>
      <c r="I268" s="23">
        <v>0.38059122625604402</v>
      </c>
      <c r="J268" s="23">
        <v>0.38059122625604402</v>
      </c>
      <c r="K268" s="23">
        <v>0.38832312131654589</v>
      </c>
      <c r="L268" s="23">
        <v>5.2505314312159407E-2</v>
      </c>
      <c r="M268" s="23">
        <v>-5.0191290808575741E-2</v>
      </c>
      <c r="N268" s="23">
        <v>0.10269660512073514</v>
      </c>
      <c r="O268" s="23">
        <v>1.848222953073311</v>
      </c>
      <c r="P268" s="23">
        <v>0.23025823127279754</v>
      </c>
      <c r="Q268" s="23">
        <v>1.475159719213023</v>
      </c>
      <c r="R268" s="23">
        <v>-0.37306323386028784</v>
      </c>
      <c r="S268" s="23">
        <v>-0.98686175068976223</v>
      </c>
      <c r="T268" s="23">
        <v>0.23000148570444701</v>
      </c>
      <c r="U268" s="23">
        <v>2.4620214699027851</v>
      </c>
      <c r="V268" s="23">
        <v>-0.60306471956473484</v>
      </c>
      <c r="W268" s="33">
        <f t="shared" si="10"/>
        <v>3.1333171179227781</v>
      </c>
      <c r="X268" s="95">
        <f t="shared" si="11"/>
        <v>1.1420922254634291</v>
      </c>
      <c r="Y268" s="23"/>
      <c r="Z268" s="23">
        <f t="shared" si="12"/>
        <v>34.663138208331169</v>
      </c>
      <c r="AA268" s="23">
        <f t="shared" si="13"/>
        <v>1.3739388852874201</v>
      </c>
      <c r="AB268" s="7">
        <f t="shared" si="7"/>
        <v>3.545676822841092</v>
      </c>
      <c r="AC268" s="7">
        <f t="shared" si="7"/>
        <v>0.31768171339856122</v>
      </c>
    </row>
    <row r="269" spans="1:29" x14ac:dyDescent="0.35">
      <c r="A269" s="7" t="s">
        <v>327</v>
      </c>
      <c r="B269" s="23">
        <v>4.0421015684128037</v>
      </c>
      <c r="C269" s="23">
        <v>1.0400942495206067</v>
      </c>
      <c r="D269" s="23">
        <v>2.5410979089667052</v>
      </c>
      <c r="E269" s="23">
        <v>2.5292731351850506</v>
      </c>
      <c r="F269" s="23">
        <v>1.1824773781654585E-2</v>
      </c>
      <c r="G269" s="23">
        <v>2.1566477143465441</v>
      </c>
      <c r="H269" s="23">
        <v>-2.6979018809214494E-2</v>
      </c>
      <c r="I269" s="23">
        <v>-0.89785966552824448</v>
      </c>
      <c r="J269" s="23">
        <v>-0.89785966552824448</v>
      </c>
      <c r="K269" s="23">
        <v>0.3886005680406579</v>
      </c>
      <c r="L269" s="23">
        <v>0.70557811346906107</v>
      </c>
      <c r="M269" s="23">
        <v>-0.82624350291114657</v>
      </c>
      <c r="N269" s="23">
        <v>1.5318216163802076</v>
      </c>
      <c r="O269" s="23">
        <v>3.5434380240537262</v>
      </c>
      <c r="P269" s="23">
        <v>0.2268760215173202</v>
      </c>
      <c r="Q269" s="23">
        <v>3.4450950161322833</v>
      </c>
      <c r="R269" s="23">
        <v>-9.8343007921442682E-2</v>
      </c>
      <c r="S269" s="23">
        <v>-5.4915411418262089E-2</v>
      </c>
      <c r="T269" s="23">
        <v>-1.0525925149103568</v>
      </c>
      <c r="U269" s="23">
        <v>3.5000104275505453</v>
      </c>
      <c r="V269" s="23">
        <v>0.95424950698891409</v>
      </c>
      <c r="W269" s="33">
        <f t="shared" si="10"/>
        <v>3.1813139468448606</v>
      </c>
      <c r="X269" s="95">
        <f t="shared" si="11"/>
        <v>1.1572943022839779</v>
      </c>
      <c r="Y269" s="23"/>
      <c r="Z269" s="23">
        <f t="shared" si="12"/>
        <v>35.876351660139015</v>
      </c>
      <c r="AA269" s="23">
        <f t="shared" si="13"/>
        <v>1.3870496903266045</v>
      </c>
      <c r="AB269" s="7">
        <f t="shared" si="7"/>
        <v>3.5800783503077001</v>
      </c>
      <c r="AC269" s="7">
        <f t="shared" si="7"/>
        <v>0.32717896644915379</v>
      </c>
    </row>
    <row r="270" spans="1:29" x14ac:dyDescent="0.35">
      <c r="A270" s="7" t="s">
        <v>328</v>
      </c>
      <c r="B270" s="23">
        <v>5.2118117682034892</v>
      </c>
      <c r="C270" s="23">
        <v>3.3917606877203355</v>
      </c>
      <c r="D270" s="23">
        <v>4.3017862279619123</v>
      </c>
      <c r="E270" s="23">
        <v>1.1327880819095526</v>
      </c>
      <c r="F270" s="23">
        <v>3.1689981460523597</v>
      </c>
      <c r="G270" s="23">
        <v>2.0555445072542935</v>
      </c>
      <c r="H270" s="23">
        <v>-2.9537716152461257E-2</v>
      </c>
      <c r="I270" s="23">
        <v>0.39130322312530552</v>
      </c>
      <c r="J270" s="23">
        <v>0.39130322312530552</v>
      </c>
      <c r="K270" s="23">
        <v>0.38970058240540129</v>
      </c>
      <c r="L270" s="23">
        <v>2.5705873005009248</v>
      </c>
      <c r="M270" s="23">
        <v>-0.23763062001970187</v>
      </c>
      <c r="N270" s="23">
        <v>2.8082179205206268</v>
      </c>
      <c r="O270" s="23">
        <v>3.5002091389464027</v>
      </c>
      <c r="P270" s="23">
        <v>0.22719580763142094</v>
      </c>
      <c r="Q270" s="23">
        <v>5.2755635972455188</v>
      </c>
      <c r="R270" s="23">
        <v>1.7753544582991163</v>
      </c>
      <c r="S270" s="23">
        <v>0.83131203373534612</v>
      </c>
      <c r="T270" s="23">
        <v>-0.55188783022868038</v>
      </c>
      <c r="U270" s="23">
        <v>4.4442515635101731</v>
      </c>
      <c r="V270" s="23">
        <v>2.3272422885277968</v>
      </c>
      <c r="W270" s="33">
        <f t="shared" si="10"/>
        <v>3.2706521752081796</v>
      </c>
      <c r="X270" s="95">
        <f t="shared" si="11"/>
        <v>1.1849894069829463</v>
      </c>
      <c r="Y270" s="23"/>
      <c r="Z270" s="23">
        <f t="shared" si="12"/>
        <v>37.470786979725155</v>
      </c>
      <c r="AA270" s="23">
        <f t="shared" si="13"/>
        <v>1.4193296972827789</v>
      </c>
      <c r="AB270" s="7">
        <f t="shared" si="7"/>
        <v>3.6235616155133843</v>
      </c>
      <c r="AC270" s="7">
        <f t="shared" si="7"/>
        <v>0.35018471599819084</v>
      </c>
    </row>
    <row r="271" spans="1:29" x14ac:dyDescent="0.35">
      <c r="A271" s="7" t="s">
        <v>329</v>
      </c>
      <c r="B271" s="23">
        <v>-2.0201433342577957</v>
      </c>
      <c r="C271" s="23">
        <v>2.2672429562256013</v>
      </c>
      <c r="D271" s="23">
        <v>0.12354981098390283</v>
      </c>
      <c r="E271" s="23">
        <v>1.6426665750142178</v>
      </c>
      <c r="F271" s="23">
        <v>-1.5191167640303149</v>
      </c>
      <c r="G271" s="23">
        <v>1.9742039725911384</v>
      </c>
      <c r="H271" s="23">
        <v>-3.2096980245199802E-2</v>
      </c>
      <c r="I271" s="23">
        <v>2.7352730685475279</v>
      </c>
      <c r="J271" s="23">
        <v>2.7352730685475279</v>
      </c>
      <c r="K271" s="23">
        <v>0.39162316441075196</v>
      </c>
      <c r="L271" s="23">
        <v>-3.3130312627053318</v>
      </c>
      <c r="M271" s="23">
        <v>-1.5430953835924375</v>
      </c>
      <c r="N271" s="23">
        <v>-1.7699358791128943</v>
      </c>
      <c r="O271" s="23">
        <v>2.4512107112356949</v>
      </c>
      <c r="P271" s="23">
        <v>0.2289787855363738</v>
      </c>
      <c r="Q271" s="23">
        <v>-1.4230958032221372</v>
      </c>
      <c r="R271" s="23">
        <v>-3.8743065144578321</v>
      </c>
      <c r="S271" s="23">
        <v>-4.2240520097217606</v>
      </c>
      <c r="T271" s="23">
        <v>-0.74690173702222751</v>
      </c>
      <c r="U271" s="23">
        <v>2.8009562064996234</v>
      </c>
      <c r="V271" s="23">
        <v>-3.1274047774356046</v>
      </c>
      <c r="W271" s="33">
        <f t="shared" si="10"/>
        <v>3.2127637288781838</v>
      </c>
      <c r="X271" s="95">
        <f t="shared" si="11"/>
        <v>1.1671315414441923</v>
      </c>
      <c r="Y271" s="23"/>
      <c r="Z271" s="23">
        <f t="shared" si="12"/>
        <v>38.520327313258022</v>
      </c>
      <c r="AA271" s="23">
        <f t="shared" si="13"/>
        <v>1.3749415125223949</v>
      </c>
      <c r="AB271" s="7">
        <f t="shared" si="7"/>
        <v>3.6511860841227444</v>
      </c>
      <c r="AC271" s="7">
        <f t="shared" si="7"/>
        <v>0.31841119386648942</v>
      </c>
    </row>
    <row r="272" spans="1:29" x14ac:dyDescent="0.35">
      <c r="A272" s="7" t="s">
        <v>330</v>
      </c>
      <c r="B272" s="23">
        <v>4.9167052737303152</v>
      </c>
      <c r="C272" s="23">
        <v>6.6854611222872506</v>
      </c>
      <c r="D272" s="23">
        <v>5.8010831980087829</v>
      </c>
      <c r="E272" s="23">
        <v>3.454513568626183</v>
      </c>
      <c r="F272" s="23">
        <v>2.3465696293825999</v>
      </c>
      <c r="G272" s="23">
        <v>2.0898534692735611</v>
      </c>
      <c r="H272" s="23">
        <v>0.14948378153860631</v>
      </c>
      <c r="I272" s="23">
        <v>-2.3488232074768689</v>
      </c>
      <c r="J272" s="23">
        <v>-2.3488232074768689</v>
      </c>
      <c r="K272" s="23">
        <v>0.39195274672078229</v>
      </c>
      <c r="L272" s="23">
        <v>4.3096474034089081</v>
      </c>
      <c r="M272" s="23">
        <v>2.5897519403213622</v>
      </c>
      <c r="N272" s="23">
        <v>1.7198954630875458</v>
      </c>
      <c r="O272" s="23">
        <v>3.1831307141709764</v>
      </c>
      <c r="P272" s="23">
        <v>0.22954503620076083</v>
      </c>
      <c r="Q272" s="23">
        <v>6.762106262563754</v>
      </c>
      <c r="R272" s="23">
        <v>3.5789755483927777</v>
      </c>
      <c r="S272" s="23">
        <v>7.5581553593746174</v>
      </c>
      <c r="T272" s="23">
        <v>1.1094936562255495</v>
      </c>
      <c r="U272" s="23">
        <v>-0.79604909681086333</v>
      </c>
      <c r="V272" s="23">
        <v>2.4694818921672281</v>
      </c>
      <c r="W272" s="33">
        <f t="shared" si="10"/>
        <v>3.2680199064908821</v>
      </c>
      <c r="X272" s="95">
        <f t="shared" si="11"/>
        <v>1.1841842683166837</v>
      </c>
      <c r="Y272" s="23"/>
      <c r="Z272" s="23">
        <f t="shared" si="12"/>
        <v>38.213686595592243</v>
      </c>
      <c r="AA272" s="23">
        <f t="shared" si="13"/>
        <v>1.4088954442020256</v>
      </c>
      <c r="AB272" s="7">
        <f t="shared" si="7"/>
        <v>3.6431937392854965</v>
      </c>
      <c r="AC272" s="7">
        <f t="shared" si="7"/>
        <v>0.34280602448681774</v>
      </c>
    </row>
    <row r="273" spans="1:29" x14ac:dyDescent="0.35">
      <c r="A273" s="7" t="s">
        <v>331</v>
      </c>
      <c r="B273" s="23">
        <v>6.1689420720121291</v>
      </c>
      <c r="C273" s="23">
        <v>5.5764622246570639</v>
      </c>
      <c r="D273" s="23">
        <v>5.8727021483345965</v>
      </c>
      <c r="E273" s="23">
        <v>2.8395660261082867</v>
      </c>
      <c r="F273" s="23">
        <v>3.0331361222263098</v>
      </c>
      <c r="G273" s="23">
        <v>2.2210204937169955</v>
      </c>
      <c r="H273" s="23">
        <v>0.33086110733862029</v>
      </c>
      <c r="I273" s="23">
        <v>1.2641699724280642</v>
      </c>
      <c r="J273" s="23">
        <v>1.2641699724280642</v>
      </c>
      <c r="K273" s="23">
        <v>0.39068932933547185</v>
      </c>
      <c r="L273" s="23">
        <v>2.5045230077056138</v>
      </c>
      <c r="M273" s="23">
        <v>-0.30561338983563197</v>
      </c>
      <c r="N273" s="23">
        <v>2.8101363975412457</v>
      </c>
      <c r="O273" s="23">
        <v>2.6062273080680289</v>
      </c>
      <c r="P273" s="23">
        <v>0.23062041762642457</v>
      </c>
      <c r="Q273" s="23">
        <v>4.5097010855576016</v>
      </c>
      <c r="R273" s="23">
        <v>1.9034737774895727</v>
      </c>
      <c r="S273" s="23">
        <v>-1.811832939172815</v>
      </c>
      <c r="T273" s="23">
        <v>0.14587374273628709</v>
      </c>
      <c r="U273" s="23">
        <v>6.3215340247304166</v>
      </c>
      <c r="V273" s="23">
        <v>1.7576000347532856</v>
      </c>
      <c r="W273" s="33">
        <f t="shared" si="10"/>
        <v>3.3598557233620756</v>
      </c>
      <c r="X273" s="95">
        <f t="shared" si="11"/>
        <v>1.2118980335776144</v>
      </c>
      <c r="Y273" s="23"/>
      <c r="Z273" s="23">
        <f t="shared" si="12"/>
        <v>40.629377795836454</v>
      </c>
      <c r="AA273" s="23">
        <f t="shared" si="13"/>
        <v>1.4336581910189581</v>
      </c>
      <c r="AB273" s="7">
        <f t="shared" si="7"/>
        <v>3.7044913959723704</v>
      </c>
      <c r="AC273" s="7">
        <f t="shared" si="7"/>
        <v>0.36022935324827998</v>
      </c>
    </row>
    <row r="274" spans="1:29" x14ac:dyDescent="0.35">
      <c r="A274" s="7" t="s">
        <v>332</v>
      </c>
      <c r="B274" s="23">
        <v>2.7904835508600456</v>
      </c>
      <c r="C274" s="23">
        <v>4.902818775344997</v>
      </c>
      <c r="D274" s="23">
        <v>3.8466511631025213</v>
      </c>
      <c r="E274" s="23">
        <v>4.4187198819095386</v>
      </c>
      <c r="F274" s="23">
        <v>-0.57206871880701726</v>
      </c>
      <c r="G274" s="23">
        <v>2.4033631126635373</v>
      </c>
      <c r="H274" s="23">
        <v>0.51178878647846204</v>
      </c>
      <c r="I274" s="23">
        <v>-0.69270655630901956</v>
      </c>
      <c r="J274" s="23">
        <v>-0.69270655630901956</v>
      </c>
      <c r="K274" s="23">
        <v>0.38783291225482164</v>
      </c>
      <c r="L274" s="23">
        <v>0.63360512147981185</v>
      </c>
      <c r="M274" s="23">
        <v>0.85183199659509945</v>
      </c>
      <c r="N274" s="23">
        <v>-0.2182268751152876</v>
      </c>
      <c r="O274" s="23">
        <v>1.2026494699699481</v>
      </c>
      <c r="P274" s="23">
        <v>0.22963040503660059</v>
      </c>
      <c r="Q274" s="23">
        <v>1.5600897065435078</v>
      </c>
      <c r="R274" s="23">
        <v>0.35744023657355961</v>
      </c>
      <c r="S274" s="23">
        <v>0.79461052541417654</v>
      </c>
      <c r="T274" s="23">
        <v>0.86888847142221115</v>
      </c>
      <c r="U274" s="23">
        <v>0.76547918112933122</v>
      </c>
      <c r="V274" s="23">
        <v>-0.51144823484865154</v>
      </c>
      <c r="W274" s="33">
        <f t="shared" si="10"/>
        <v>3.3525236152086002</v>
      </c>
      <c r="X274" s="95">
        <f t="shared" si="11"/>
        <v>1.2097133802081268</v>
      </c>
      <c r="Y274" s="23"/>
      <c r="Z274" s="23">
        <f t="shared" si="12"/>
        <v>40.940387224285963</v>
      </c>
      <c r="AA274" s="23">
        <f t="shared" si="13"/>
        <v>1.4263257715072284</v>
      </c>
      <c r="AB274" s="7">
        <f t="shared" si="7"/>
        <v>3.7121170385246609</v>
      </c>
      <c r="AC274" s="7">
        <f t="shared" si="7"/>
        <v>0.35510174716842813</v>
      </c>
    </row>
    <row r="275" spans="1:29" x14ac:dyDescent="0.35">
      <c r="A275" s="7" t="s">
        <v>333</v>
      </c>
      <c r="B275" s="23">
        <v>2.2774637941989084</v>
      </c>
      <c r="C275" s="23">
        <v>1.6369543959026345</v>
      </c>
      <c r="D275" s="23">
        <v>1.9572090950507715</v>
      </c>
      <c r="E275" s="23">
        <v>1.5056890204604656</v>
      </c>
      <c r="F275" s="23">
        <v>0.45152007459030585</v>
      </c>
      <c r="G275" s="23">
        <v>2.476169931435082</v>
      </c>
      <c r="H275" s="23">
        <v>0.69202264138326086</v>
      </c>
      <c r="I275" s="23">
        <v>0.18473698634728919</v>
      </c>
      <c r="J275" s="23">
        <v>0.18473698634728919</v>
      </c>
      <c r="K275" s="23">
        <v>0.38338349547884809</v>
      </c>
      <c r="L275" s="23">
        <v>-3.445816413187662E-2</v>
      </c>
      <c r="M275" s="23">
        <v>-1.1566193796397322</v>
      </c>
      <c r="N275" s="23">
        <v>1.1221612155078555</v>
      </c>
      <c r="O275" s="23">
        <v>-0.52794182287257219</v>
      </c>
      <c r="P275" s="23">
        <v>0.23135772333521865</v>
      </c>
      <c r="Q275" s="23">
        <v>-0.44025656881120523</v>
      </c>
      <c r="R275" s="23">
        <v>8.7685254061366943E-2</v>
      </c>
      <c r="S275" s="23">
        <v>-4.5488894811450598</v>
      </c>
      <c r="T275" s="23">
        <v>-0.13556197563139</v>
      </c>
      <c r="U275" s="23">
        <v>4.1086329123338547</v>
      </c>
      <c r="V275" s="23">
        <v>0.22324722969275695</v>
      </c>
      <c r="W275" s="33">
        <f t="shared" si="10"/>
        <v>3.3901443349592131</v>
      </c>
      <c r="X275" s="95">
        <f t="shared" si="11"/>
        <v>1.2208724971701312</v>
      </c>
      <c r="Y275" s="23"/>
      <c r="Z275" s="23">
        <f t="shared" si="12"/>
        <v>42.622477448219904</v>
      </c>
      <c r="AA275" s="23">
        <f t="shared" si="13"/>
        <v>1.429510004278512</v>
      </c>
      <c r="AB275" s="7">
        <f t="shared" si="7"/>
        <v>3.752381753752057</v>
      </c>
      <c r="AC275" s="7">
        <f t="shared" si="7"/>
        <v>0.35733173120170897</v>
      </c>
    </row>
    <row r="276" spans="1:29" x14ac:dyDescent="0.35">
      <c r="A276" s="7" t="s">
        <v>334</v>
      </c>
      <c r="B276" s="23">
        <v>2.9904828772636449</v>
      </c>
      <c r="C276" s="23">
        <v>0.34209015220554306</v>
      </c>
      <c r="D276" s="23">
        <v>1.666286514734594</v>
      </c>
      <c r="E276" s="23">
        <v>1.6735971381276471</v>
      </c>
      <c r="F276" s="23">
        <v>-7.3106233930531062E-3</v>
      </c>
      <c r="G276" s="23">
        <v>2.4005789180738057</v>
      </c>
      <c r="H276" s="23">
        <v>0.51823242437727401</v>
      </c>
      <c r="I276" s="23">
        <v>3.7707387956942284E-2</v>
      </c>
      <c r="J276" s="23">
        <v>3.7707387956942284E-2</v>
      </c>
      <c r="K276" s="23">
        <v>0.38029924066823972</v>
      </c>
      <c r="L276" s="23">
        <v>-0.30714853923555702</v>
      </c>
      <c r="M276" s="23">
        <v>-1.6416029672811774</v>
      </c>
      <c r="N276" s="23">
        <v>1.3344544280456203</v>
      </c>
      <c r="O276" s="23">
        <v>2.8009927764385134</v>
      </c>
      <c r="P276" s="23">
        <v>0.23114968546063849</v>
      </c>
      <c r="Q276" s="23">
        <v>1.8463956379516735</v>
      </c>
      <c r="R276" s="23">
        <v>-0.95459713848683991</v>
      </c>
      <c r="S276" s="23">
        <v>-2.134528820711536</v>
      </c>
      <c r="T276" s="23">
        <v>-1.4934081186595594</v>
      </c>
      <c r="U276" s="23">
        <v>3.9809244586632095</v>
      </c>
      <c r="V276" s="23">
        <v>0.53881098017271944</v>
      </c>
      <c r="W276" s="33">
        <f t="shared" si="10"/>
        <v>3.4353842661542142</v>
      </c>
      <c r="X276" s="95">
        <f t="shared" si="11"/>
        <v>1.2341287872936133</v>
      </c>
      <c r="Y276" s="23"/>
      <c r="Z276" s="23">
        <f t="shared" si="12"/>
        <v>44.319246077844298</v>
      </c>
      <c r="AA276" s="23">
        <f t="shared" si="13"/>
        <v>1.4372123611442322</v>
      </c>
      <c r="AB276" s="7">
        <f t="shared" ref="AB276:AC283" si="14">LN(Z276)</f>
        <v>3.7914190314153773</v>
      </c>
      <c r="AC276" s="7">
        <f t="shared" si="14"/>
        <v>0.36270537707205708</v>
      </c>
    </row>
    <row r="277" spans="1:29" x14ac:dyDescent="0.35">
      <c r="A277" s="7" t="s">
        <v>335</v>
      </c>
      <c r="B277" s="23">
        <v>2.0750334143102123</v>
      </c>
      <c r="C277" s="23">
        <v>2.6980398998695421</v>
      </c>
      <c r="D277" s="23">
        <v>2.3865366570898772</v>
      </c>
      <c r="E277" s="23">
        <v>-5.4227729432554383E-2</v>
      </c>
      <c r="F277" s="23">
        <v>2.4407643865224316</v>
      </c>
      <c r="G277" s="23">
        <v>2.2795008793806728</v>
      </c>
      <c r="H277" s="23">
        <v>0.34511565165757929</v>
      </c>
      <c r="I277" s="23">
        <v>1.405473689104042</v>
      </c>
      <c r="J277" s="23">
        <v>1.405473689104042</v>
      </c>
      <c r="K277" s="23">
        <v>0.37858014782297011</v>
      </c>
      <c r="L277" s="23">
        <v>0.68387181269748687</v>
      </c>
      <c r="M277" s="23">
        <v>-0.3159554094905595</v>
      </c>
      <c r="N277" s="23">
        <v>0.99982722218804643</v>
      </c>
      <c r="O277" s="23">
        <v>2.1749484062521818</v>
      </c>
      <c r="P277" s="23">
        <v>0.23252098940135529</v>
      </c>
      <c r="Q277" s="23">
        <v>2.3530990636310105</v>
      </c>
      <c r="R277" s="23">
        <v>0.17815065737882874</v>
      </c>
      <c r="S277" s="23">
        <v>-2.7909473499301569</v>
      </c>
      <c r="T277" s="23">
        <v>0.43388604129062447</v>
      </c>
      <c r="U277" s="23">
        <v>5.144046413561167</v>
      </c>
      <c r="V277" s="23">
        <v>-0.25573538391179573</v>
      </c>
      <c r="W277" s="33">
        <f t="shared" si="10"/>
        <v>3.4697321732339894</v>
      </c>
      <c r="X277" s="95">
        <f t="shared" si="11"/>
        <v>1.2440774074739127</v>
      </c>
      <c r="Y277" s="23"/>
      <c r="Z277" s="23">
        <f t="shared" si="12"/>
        <v>46.599048666228995</v>
      </c>
      <c r="AA277" s="23">
        <f t="shared" si="13"/>
        <v>1.4335369005948322</v>
      </c>
      <c r="AB277" s="7">
        <f t="shared" si="14"/>
        <v>3.8415801260354239</v>
      </c>
      <c r="AC277" s="7">
        <f t="shared" si="14"/>
        <v>0.36014474761781345</v>
      </c>
    </row>
    <row r="278" spans="1:29" x14ac:dyDescent="0.35">
      <c r="A278" s="7" t="s">
        <v>336</v>
      </c>
      <c r="B278" s="23">
        <v>0.8459381219456219</v>
      </c>
      <c r="C278" s="23">
        <v>1.649880634780132</v>
      </c>
      <c r="D278" s="23">
        <v>1.247909378362877</v>
      </c>
      <c r="E278" s="23">
        <v>2.9896043788657067</v>
      </c>
      <c r="F278" s="23">
        <v>-1.7416950005028298</v>
      </c>
      <c r="G278" s="23">
        <v>2.2180565160903924</v>
      </c>
      <c r="H278" s="23">
        <v>0.17244622935379539</v>
      </c>
      <c r="I278" s="23">
        <v>0.59891473158408814</v>
      </c>
      <c r="J278" s="23">
        <v>0.59891473158408814</v>
      </c>
      <c r="K278" s="23">
        <v>0.3782262169430658</v>
      </c>
      <c r="L278" s="23">
        <v>-1.8222648495603817</v>
      </c>
      <c r="M278" s="23">
        <v>-0.3372621839307603</v>
      </c>
      <c r="N278" s="23">
        <v>-1.4850026656296214</v>
      </c>
      <c r="O278" s="23">
        <v>1.1196984275834567</v>
      </c>
      <c r="P278" s="23">
        <v>0.23250889563186269</v>
      </c>
      <c r="Q278" s="23">
        <v>-0.96290626681508762</v>
      </c>
      <c r="R278" s="23">
        <v>-2.0826046943985443</v>
      </c>
      <c r="S278" s="23">
        <v>-1.450001283524214</v>
      </c>
      <c r="T278" s="23">
        <v>-1.6154823561627339E-4</v>
      </c>
      <c r="U278" s="23">
        <v>0.48709501670912636</v>
      </c>
      <c r="V278" s="23">
        <v>-2.082443146162928</v>
      </c>
      <c r="W278" s="33">
        <f t="shared" si="10"/>
        <v>3.4182065579712559</v>
      </c>
      <c r="X278" s="95">
        <f t="shared" si="11"/>
        <v>1.2291160152756431</v>
      </c>
      <c r="Y278" s="23"/>
      <c r="Z278" s="23">
        <f t="shared" si="12"/>
        <v>46.826030310116053</v>
      </c>
      <c r="AA278" s="23">
        <f t="shared" si="13"/>
        <v>1.4036843096606786</v>
      </c>
      <c r="AB278" s="7">
        <f t="shared" si="14"/>
        <v>3.8464392515075372</v>
      </c>
      <c r="AC278" s="7">
        <f t="shared" si="14"/>
        <v>0.33910042965188542</v>
      </c>
    </row>
    <row r="279" spans="1:29" x14ac:dyDescent="0.35">
      <c r="A279" s="7" t="s">
        <v>337</v>
      </c>
      <c r="B279" s="23">
        <v>0.78343334204653559</v>
      </c>
      <c r="C279" s="23">
        <v>0.74752274082676706</v>
      </c>
      <c r="D279" s="23">
        <v>0.76547804143665132</v>
      </c>
      <c r="E279" s="23">
        <v>1.518640064114507</v>
      </c>
      <c r="F279" s="23">
        <v>-0.7531620226778557</v>
      </c>
      <c r="G279" s="23">
        <v>2.0041728507194949</v>
      </c>
      <c r="H279" s="23">
        <v>0.19158895756269426</v>
      </c>
      <c r="I279" s="23">
        <v>-1.9826333505399418</v>
      </c>
      <c r="J279" s="23">
        <v>-1.9826333505399418</v>
      </c>
      <c r="K279" s="23">
        <v>0.37923744802851345</v>
      </c>
      <c r="L279" s="23">
        <v>0.29345030070084899</v>
      </c>
      <c r="M279" s="23">
        <v>-1.063174808442845</v>
      </c>
      <c r="N279" s="23">
        <v>1.3566251091436938</v>
      </c>
      <c r="O279" s="23">
        <v>0.51738132014230909</v>
      </c>
      <c r="P279" s="23">
        <v>0.23022449246129065</v>
      </c>
      <c r="Q279" s="23">
        <v>0.69171776900444248</v>
      </c>
      <c r="R279" s="23">
        <v>0.17433644886213334</v>
      </c>
      <c r="S279" s="23">
        <v>2.3076613709061196</v>
      </c>
      <c r="T279" s="23">
        <v>-2.0713246403881627</v>
      </c>
      <c r="U279" s="23">
        <v>-1.6159436019016771</v>
      </c>
      <c r="V279" s="23">
        <v>2.2456610892502962</v>
      </c>
      <c r="W279" s="33">
        <f t="shared" si="10"/>
        <v>3.4645788064190906</v>
      </c>
      <c r="X279" s="95">
        <f t="shared" si="11"/>
        <v>1.2425910686642585</v>
      </c>
      <c r="Y279" s="23"/>
      <c r="Z279" s="23">
        <f t="shared" si="12"/>
        <v>46.069348069295188</v>
      </c>
      <c r="AA279" s="23">
        <f t="shared" si="13"/>
        <v>1.4352063020186403</v>
      </c>
      <c r="AB279" s="7">
        <f t="shared" si="14"/>
        <v>3.8301478279750114</v>
      </c>
      <c r="AC279" s="7">
        <f t="shared" si="14"/>
        <v>0.36130860335138298</v>
      </c>
    </row>
    <row r="280" spans="1:29" x14ac:dyDescent="0.35">
      <c r="A280" s="7" t="s">
        <v>338</v>
      </c>
      <c r="B280" s="23">
        <v>1.6328408394315375</v>
      </c>
      <c r="C280" s="23">
        <v>0.70703487756134109</v>
      </c>
      <c r="D280" s="23">
        <v>1.1699378584964393</v>
      </c>
      <c r="E280" s="23">
        <v>1.9471526628148439</v>
      </c>
      <c r="F280" s="23">
        <v>-0.77721480431840462</v>
      </c>
      <c r="G280" s="23">
        <v>1.7479509522383794</v>
      </c>
      <c r="H280" s="23">
        <v>0.2083620688977347</v>
      </c>
      <c r="I280" s="23">
        <v>2.2287583804963873</v>
      </c>
      <c r="J280" s="23">
        <v>2.2287583804963873</v>
      </c>
      <c r="K280" s="23">
        <v>0.37999587134259938</v>
      </c>
      <c r="L280" s="23">
        <v>-2.0833583744225068</v>
      </c>
      <c r="M280" s="23">
        <v>-0.59110195116854791</v>
      </c>
      <c r="N280" s="23">
        <v>-1.4922564232539588</v>
      </c>
      <c r="O280" s="23">
        <v>3.7539992512582225</v>
      </c>
      <c r="P280" s="23">
        <v>0.23055910979484451</v>
      </c>
      <c r="Q280" s="23">
        <v>0.805122151295107</v>
      </c>
      <c r="R280" s="23">
        <v>-2.9488770999631155</v>
      </c>
      <c r="S280" s="23">
        <v>6.3243053563772259E-2</v>
      </c>
      <c r="T280" s="23">
        <v>-0.7871731552210931</v>
      </c>
      <c r="U280" s="23">
        <v>0.74187909773133476</v>
      </c>
      <c r="V280" s="23">
        <v>-2.1617039447420225</v>
      </c>
      <c r="W280" s="33">
        <f t="shared" ref="W280:W283" si="15">W279*(1+N280/100)</f>
        <v>3.4128784066416062</v>
      </c>
      <c r="X280" s="95">
        <f t="shared" ref="X280:X283" si="16">LN(W280)</f>
        <v>1.2275560427565595</v>
      </c>
      <c r="Y280" s="23"/>
      <c r="Z280" s="23">
        <f t="shared" si="12"/>
        <v>46.411126933082386</v>
      </c>
      <c r="AA280" s="23">
        <f t="shared" si="13"/>
        <v>1.4041813907727172</v>
      </c>
      <c r="AB280" s="7">
        <f t="shared" si="14"/>
        <v>3.8375392350759769</v>
      </c>
      <c r="AC280" s="7">
        <f t="shared" si="14"/>
        <v>0.33945449296563629</v>
      </c>
    </row>
    <row r="281" spans="1:29" x14ac:dyDescent="0.35">
      <c r="A281" s="7" t="s">
        <v>339</v>
      </c>
      <c r="B281" s="23">
        <v>4.2543460017171242</v>
      </c>
      <c r="C281" s="23">
        <v>6.1375566658618652</v>
      </c>
      <c r="D281" s="23">
        <v>5.1959513337894947</v>
      </c>
      <c r="E281" s="23">
        <v>0.60432638003717898</v>
      </c>
      <c r="F281" s="23">
        <v>4.5916249537523157</v>
      </c>
      <c r="G281" s="23">
        <v>1.7362867077114905</v>
      </c>
      <c r="H281" s="23">
        <v>0.22305889062489459</v>
      </c>
      <c r="I281" s="23">
        <v>-1.4446253430744349</v>
      </c>
      <c r="J281" s="23">
        <v>-1.4446253430744349</v>
      </c>
      <c r="K281" s="23">
        <v>0.38050148688532304</v>
      </c>
      <c r="L281" s="23">
        <v>5.0558556180194358</v>
      </c>
      <c r="M281" s="23">
        <v>0.55467966988516582</v>
      </c>
      <c r="N281" s="23">
        <v>4.5011759481342697</v>
      </c>
      <c r="O281" s="23">
        <v>3.1459823043066546</v>
      </c>
      <c r="P281" s="23">
        <v>0.22905325317794353</v>
      </c>
      <c r="Q281" s="23">
        <v>7.4812404410844078</v>
      </c>
      <c r="R281" s="23">
        <v>4.3352581367777532</v>
      </c>
      <c r="S281" s="23">
        <v>3.0839759947150229</v>
      </c>
      <c r="T281" s="23">
        <v>-0.19679058904182933</v>
      </c>
      <c r="U281" s="23">
        <v>4.3972644463693848</v>
      </c>
      <c r="V281" s="23">
        <v>4.5320487258195827</v>
      </c>
      <c r="W281" s="33">
        <f t="shared" si="15"/>
        <v>3.566498068620426</v>
      </c>
      <c r="X281" s="95">
        <f t="shared" si="16"/>
        <v>1.2715841812022119</v>
      </c>
      <c r="Y281" s="23"/>
      <c r="Z281" s="23">
        <f t="shared" si="12"/>
        <v>48.451946916870185</v>
      </c>
      <c r="AA281" s="23">
        <f t="shared" si="13"/>
        <v>1.4678195756014278</v>
      </c>
      <c r="AB281" s="7">
        <f t="shared" si="14"/>
        <v>3.8805725215721463</v>
      </c>
      <c r="AC281" s="7">
        <f t="shared" si="14"/>
        <v>0.38377801773523773</v>
      </c>
    </row>
    <row r="282" spans="1:29" x14ac:dyDescent="0.35">
      <c r="A282" s="7" t="s">
        <v>340</v>
      </c>
      <c r="B282" s="23">
        <v>2.564748585013632</v>
      </c>
      <c r="C282" s="23">
        <v>-1.9921459532255881</v>
      </c>
      <c r="D282" s="23">
        <v>0.28630131589402197</v>
      </c>
      <c r="E282" s="23">
        <v>0.21662413136276371</v>
      </c>
      <c r="F282" s="23">
        <v>6.9677184531258263E-2</v>
      </c>
      <c r="G282" s="23">
        <v>1.7863729855388624</v>
      </c>
      <c r="H282" s="23">
        <v>0.23593643996952249</v>
      </c>
      <c r="I282" s="23">
        <v>-1.4498616158721944</v>
      </c>
      <c r="J282" s="23">
        <v>-1.4498616158721944</v>
      </c>
      <c r="K282" s="23">
        <v>0.38075429465649668</v>
      </c>
      <c r="L282" s="23">
        <v>0.3698091457428424</v>
      </c>
      <c r="M282" s="23">
        <v>0.88966003057130916</v>
      </c>
      <c r="N282" s="23">
        <v>-0.51985088482846675</v>
      </c>
      <c r="O282" s="23">
        <v>3.7880742854005773</v>
      </c>
      <c r="P282" s="23">
        <v>0.22914472668042746</v>
      </c>
      <c r="Q282" s="23">
        <v>3.2898661843701489</v>
      </c>
      <c r="R282" s="23">
        <v>-0.49820810103042845</v>
      </c>
      <c r="S282" s="23">
        <v>-1.5109981344468253</v>
      </c>
      <c r="T282" s="23">
        <v>1.6032805740324725</v>
      </c>
      <c r="U282" s="23">
        <v>4.8008643188169744</v>
      </c>
      <c r="V282" s="23">
        <v>-2.1014886750629009</v>
      </c>
      <c r="W282" s="33">
        <f t="shared" si="15"/>
        <v>3.5479575968533124</v>
      </c>
      <c r="X282" s="95">
        <f t="shared" si="16"/>
        <v>1.266372113094437</v>
      </c>
      <c r="Y282" s="23"/>
      <c r="Z282" s="23">
        <f t="shared" si="12"/>
        <v>50.778059148174343</v>
      </c>
      <c r="AA282" s="23">
        <f t="shared" si="13"/>
        <v>1.4369735134498074</v>
      </c>
      <c r="AB282" s="7">
        <f t="shared" si="14"/>
        <v>3.9274643547539436</v>
      </c>
      <c r="AC282" s="7">
        <f t="shared" si="14"/>
        <v>0.36253917508972466</v>
      </c>
    </row>
    <row r="283" spans="1:29" x14ac:dyDescent="0.35">
      <c r="A283" s="7" t="s">
        <v>341</v>
      </c>
      <c r="B283" s="23">
        <v>1.1049867460663165</v>
      </c>
      <c r="C283" s="23">
        <v>0.71381462172652732</v>
      </c>
      <c r="D283" s="23">
        <v>0.90940068389642192</v>
      </c>
      <c r="E283" s="23">
        <v>2.1562821917875397</v>
      </c>
      <c r="F283" s="23">
        <v>-1.2468815078911177</v>
      </c>
      <c r="G283" s="23">
        <v>1.6410780873610367</v>
      </c>
      <c r="H283" s="23">
        <v>0.2472199188197059</v>
      </c>
      <c r="I283" s="23">
        <v>0.4574609534014229</v>
      </c>
      <c r="J283" s="23">
        <v>0.4574609534014229</v>
      </c>
      <c r="K283" s="23">
        <v>0.38098521144842051</v>
      </c>
      <c r="L283" s="23">
        <v>-1.3337714585674783</v>
      </c>
      <c r="M283" s="23">
        <v>-8.9652506273876706E-2</v>
      </c>
      <c r="N283" s="23">
        <v>-1.2441189522936016</v>
      </c>
      <c r="O283" s="23">
        <v>1.2431777854248149</v>
      </c>
      <c r="P283" s="23">
        <v>0.22978340859675531</v>
      </c>
      <c r="Q283" s="23">
        <v>-0.37625530216934289</v>
      </c>
      <c r="R283" s="23">
        <v>-1.6194330875941578</v>
      </c>
      <c r="S283" s="23">
        <v>-2.5838551665150571</v>
      </c>
      <c r="T283" s="23">
        <v>0.65445817038285936</v>
      </c>
      <c r="U283" s="23">
        <v>2.2075998643457142</v>
      </c>
      <c r="V283" s="23">
        <v>-2.2738912579770174</v>
      </c>
      <c r="W283" s="33">
        <f t="shared" si="15"/>
        <v>3.5038167839715197</v>
      </c>
      <c r="X283" s="95">
        <f t="shared" si="16"/>
        <v>1.2538528840277359</v>
      </c>
      <c r="Y283" s="23"/>
      <c r="Z283" s="23">
        <f t="shared" si="12"/>
        <v>51.899035513046826</v>
      </c>
      <c r="AA283" s="23">
        <f t="shared" si="13"/>
        <v>1.404298298348027</v>
      </c>
      <c r="AB283" s="7">
        <f t="shared" si="14"/>
        <v>3.9493002064355216</v>
      </c>
      <c r="AC283" s="7">
        <f t="shared" si="14"/>
        <v>0.33953774624735322</v>
      </c>
    </row>
    <row r="284" spans="1:29" x14ac:dyDescent="0.35">
      <c r="B284" s="23"/>
      <c r="C284" s="23"/>
      <c r="D284" s="23"/>
      <c r="E284" s="23"/>
      <c r="F284" s="23"/>
      <c r="G284" s="23"/>
      <c r="H284" s="23"/>
      <c r="I284" s="23"/>
      <c r="J284" s="23"/>
      <c r="K284" s="23"/>
      <c r="L284" s="23"/>
      <c r="M284" s="23"/>
      <c r="N284" s="23"/>
      <c r="O284" s="23"/>
      <c r="P284" s="23"/>
      <c r="Q284" s="23"/>
      <c r="R284" s="23"/>
      <c r="S284" s="23"/>
      <c r="T284" s="23"/>
      <c r="U284" s="23"/>
      <c r="V284" s="23"/>
      <c r="W284" s="33"/>
      <c r="Y284" s="23"/>
      <c r="Z284" s="23"/>
    </row>
    <row r="285" spans="1:29" x14ac:dyDescent="0.35">
      <c r="A285" s="7" t="s">
        <v>342</v>
      </c>
      <c r="B285" s="23">
        <v>3.2822023874050168</v>
      </c>
      <c r="C285" s="23">
        <v>3.3146908289904085</v>
      </c>
      <c r="D285" s="23">
        <v>3.2984466081977093</v>
      </c>
      <c r="E285" s="23">
        <v>0.98845836041213564</v>
      </c>
      <c r="F285" s="23">
        <v>2.3099882477855758</v>
      </c>
      <c r="G285" s="23">
        <v>3.5422845692388174</v>
      </c>
      <c r="H285" s="23">
        <v>0.3340128138110694</v>
      </c>
      <c r="I285" s="23">
        <v>0.45409044935228282</v>
      </c>
      <c r="J285" s="23">
        <v>0.35524901684435611</v>
      </c>
      <c r="K285" s="23">
        <v>0.3301451659803693</v>
      </c>
      <c r="L285" s="23">
        <v>1.2545228333387166</v>
      </c>
      <c r="M285" s="23">
        <v>-3.9408391136086754E-2</v>
      </c>
      <c r="N285" s="23">
        <v>1.2939312244748016</v>
      </c>
      <c r="O285" s="23">
        <v>1.8259471863899515</v>
      </c>
      <c r="P285" s="23">
        <v>0.22074141843516593</v>
      </c>
      <c r="Q285" s="23">
        <v>2.6546401532475157</v>
      </c>
      <c r="R285" s="23">
        <v>0.82869296685756588</v>
      </c>
      <c r="S285" s="23">
        <v>-3.5124397730234309E-3</v>
      </c>
      <c r="T285" s="23">
        <v>-4.3021346859117467E-2</v>
      </c>
      <c r="U285" s="23">
        <v>2.658152593020541</v>
      </c>
      <c r="V285" s="23">
        <v>0.87171431371668284</v>
      </c>
      <c r="W285" s="33"/>
      <c r="Y285" s="23"/>
      <c r="Z285" s="23"/>
    </row>
    <row r="286" spans="1:29" x14ac:dyDescent="0.35">
      <c r="A286" s="7" t="s">
        <v>343</v>
      </c>
      <c r="B286" s="23">
        <v>2.658560883638712</v>
      </c>
      <c r="C286" s="23">
        <v>2.7579223913134951</v>
      </c>
      <c r="D286" s="23">
        <v>2.7082416374761036</v>
      </c>
      <c r="E286" s="23">
        <v>0.61509119106669186</v>
      </c>
      <c r="F286" s="23">
        <v>2.0931504464094117</v>
      </c>
      <c r="G286" s="23">
        <v>3.0170093134152514</v>
      </c>
      <c r="H286" s="23">
        <v>0.36955453384430897</v>
      </c>
      <c r="I286" s="23">
        <v>0.38836672991489796</v>
      </c>
      <c r="J286" s="23">
        <v>0.38836672991489796</v>
      </c>
      <c r="K286" s="23">
        <v>0.35438523624136431</v>
      </c>
      <c r="L286" s="23">
        <v>1.040847594475274</v>
      </c>
      <c r="M286" s="23">
        <v>-4.8967038159940281E-2</v>
      </c>
      <c r="N286" s="23">
        <v>1.0898146326352141</v>
      </c>
      <c r="O286" s="23">
        <v>3.3906811563817878</v>
      </c>
      <c r="P286" s="23">
        <v>0.23750084324004747</v>
      </c>
      <c r="Q286" s="23">
        <v>3.6149051703751338</v>
      </c>
      <c r="R286" s="23">
        <v>0.22422401399334627</v>
      </c>
      <c r="S286" s="23">
        <v>-0.10802879699352981</v>
      </c>
      <c r="T286" s="23">
        <v>-2.0046819642141386E-2</v>
      </c>
      <c r="U286" s="23">
        <v>3.7229339673686628</v>
      </c>
      <c r="V286" s="23">
        <v>0.24427083363548788</v>
      </c>
      <c r="W286" s="33"/>
      <c r="Y286" s="23"/>
      <c r="Z286" s="23"/>
    </row>
    <row r="287" spans="1:29" x14ac:dyDescent="0.35">
      <c r="A287" s="7" t="s">
        <v>344</v>
      </c>
      <c r="B287" s="23">
        <v>1.9706709515312546</v>
      </c>
      <c r="C287" s="23">
        <v>1.9948213545602467</v>
      </c>
      <c r="D287" s="23">
        <v>1.9827461530457504</v>
      </c>
      <c r="E287" s="23">
        <v>0.24849206585548481</v>
      </c>
      <c r="F287" s="23">
        <v>1.7342540871902656</v>
      </c>
      <c r="G287" s="23">
        <v>2.2740729372441169</v>
      </c>
      <c r="H287" s="23">
        <v>0.39049401669188921</v>
      </c>
      <c r="I287" s="23">
        <v>0.40505880286335566</v>
      </c>
      <c r="J287" s="23">
        <v>0.40505880286335566</v>
      </c>
      <c r="K287" s="23">
        <v>0.36315796774481168</v>
      </c>
      <c r="L287" s="23">
        <v>0.7871294619954976</v>
      </c>
      <c r="M287" s="23">
        <v>-8.9931940619782658E-3</v>
      </c>
      <c r="N287" s="23">
        <v>0.79612265605747579</v>
      </c>
      <c r="O287" s="23">
        <v>3.1328573179621162</v>
      </c>
      <c r="P287" s="23">
        <v>0.23273998461763928</v>
      </c>
      <c r="Q287" s="23">
        <v>3.1801768382530069</v>
      </c>
      <c r="R287" s="23">
        <v>4.7319520290890968E-2</v>
      </c>
      <c r="S287" s="23">
        <v>0.12357440657806179</v>
      </c>
      <c r="T287" s="23">
        <v>-4.3783481005396571E-2</v>
      </c>
      <c r="U287" s="23">
        <v>3.0566024316749463</v>
      </c>
      <c r="V287" s="23">
        <v>9.1103001296287497E-2</v>
      </c>
      <c r="W287" s="33"/>
      <c r="Y287" s="23"/>
      <c r="Z287" s="23"/>
    </row>
    <row r="288" spans="1:29" x14ac:dyDescent="0.35">
      <c r="A288" s="7" t="s">
        <v>345</v>
      </c>
      <c r="B288" s="23">
        <v>2.0314762409743281</v>
      </c>
      <c r="C288" s="23">
        <v>1.3754742049507662</v>
      </c>
      <c r="D288" s="23">
        <v>1.7034752229625472</v>
      </c>
      <c r="E288" s="23">
        <v>1.3814999022097041</v>
      </c>
      <c r="F288" s="23">
        <v>0.32197532075284307</v>
      </c>
      <c r="G288" s="23">
        <v>1.976749737139267</v>
      </c>
      <c r="H288" s="23">
        <v>0.2677450726579001</v>
      </c>
      <c r="I288" s="23">
        <v>-1.8600645867961063E-2</v>
      </c>
      <c r="J288" s="23">
        <v>-1.8600645867961063E-2</v>
      </c>
      <c r="K288" s="23">
        <v>0.37982248972445354</v>
      </c>
      <c r="L288" s="23">
        <v>0.10705545692183627</v>
      </c>
      <c r="M288" s="23">
        <v>-0.32430126576641144</v>
      </c>
      <c r="N288" s="23">
        <v>0.43135672268824776</v>
      </c>
      <c r="O288" s="23">
        <v>2.3180318196008414</v>
      </c>
      <c r="P288" s="23">
        <v>0.23061807015063973</v>
      </c>
      <c r="Q288" s="23">
        <v>1.891034959794045</v>
      </c>
      <c r="R288" s="23">
        <v>-0.42699685980679625</v>
      </c>
      <c r="S288" s="23">
        <v>-0.62693129199285935</v>
      </c>
      <c r="T288" s="23">
        <v>-0.23215415823003804</v>
      </c>
      <c r="U288" s="23">
        <v>2.5179662517869041</v>
      </c>
      <c r="V288" s="23">
        <v>-0.19484270157675826</v>
      </c>
      <c r="W288" s="33"/>
      <c r="Y288" s="23"/>
      <c r="Z288" s="23"/>
    </row>
    <row r="289" spans="1:26" x14ac:dyDescent="0.35">
      <c r="A289" s="7" t="s">
        <v>346</v>
      </c>
      <c r="B289" s="23">
        <v>2.3892305430571525</v>
      </c>
      <c r="C289" s="23">
        <v>1.3915650529810364</v>
      </c>
      <c r="D289" s="23">
        <v>1.8903977980190945</v>
      </c>
      <c r="E289" s="23">
        <v>1.2310963415005816</v>
      </c>
      <c r="F289" s="23">
        <v>0.65930145651851291</v>
      </c>
      <c r="G289" s="23">
        <v>1.7279221832124423</v>
      </c>
      <c r="H289" s="23">
        <v>0.22864432957796443</v>
      </c>
      <c r="I289" s="23">
        <v>-5.2066906262204782E-2</v>
      </c>
      <c r="J289" s="23">
        <v>-5.2066906262204782E-2</v>
      </c>
      <c r="K289" s="23">
        <v>0.38055921608320986</v>
      </c>
      <c r="L289" s="23">
        <v>0.50213373269307326</v>
      </c>
      <c r="M289" s="23">
        <v>0.1908963107535126</v>
      </c>
      <c r="N289" s="23">
        <v>0.31123742193956061</v>
      </c>
      <c r="O289" s="23">
        <v>2.9828084065975671</v>
      </c>
      <c r="P289" s="23">
        <v>0.22963512456249272</v>
      </c>
      <c r="Q289" s="23">
        <v>2.7999933686450804</v>
      </c>
      <c r="R289" s="23">
        <v>-0.18281503795248716</v>
      </c>
      <c r="S289" s="23">
        <v>-0.23690856317077175</v>
      </c>
      <c r="T289" s="23">
        <v>0.31844375003810232</v>
      </c>
      <c r="U289" s="23">
        <v>3.0369019318158523</v>
      </c>
      <c r="V289" s="23">
        <v>-0.50125878799058954</v>
      </c>
      <c r="W289" s="33"/>
      <c r="Y289" s="23"/>
      <c r="Z289" s="23"/>
    </row>
    <row r="290" spans="1:26" x14ac:dyDescent="0.35">
      <c r="B290" s="23"/>
      <c r="C290" s="23"/>
      <c r="D290" s="23"/>
      <c r="E290" s="23"/>
      <c r="F290" s="23"/>
      <c r="G290" s="23"/>
      <c r="H290" s="23"/>
      <c r="I290" s="23"/>
      <c r="J290" s="23"/>
      <c r="K290" s="23"/>
      <c r="L290" s="23"/>
      <c r="M290" s="23"/>
      <c r="N290" s="23"/>
      <c r="O290" s="23"/>
      <c r="P290" s="23"/>
      <c r="Q290" s="23"/>
      <c r="R290" s="23"/>
      <c r="S290" s="23"/>
      <c r="T290" s="23"/>
      <c r="U290" s="23"/>
      <c r="V290" s="23"/>
      <c r="W290" s="33"/>
      <c r="Y290" s="23"/>
      <c r="Z290" s="23"/>
    </row>
    <row r="291" spans="1:26" x14ac:dyDescent="0.35">
      <c r="B291" s="23"/>
      <c r="C291" s="23"/>
      <c r="D291" s="23"/>
      <c r="E291" s="23"/>
      <c r="F291" s="23"/>
      <c r="G291" s="23"/>
      <c r="H291" s="23"/>
      <c r="I291" s="23"/>
      <c r="J291" s="23"/>
      <c r="K291" s="23"/>
      <c r="L291" s="23"/>
      <c r="M291" s="23"/>
      <c r="N291" s="23"/>
      <c r="O291" s="23"/>
      <c r="P291" s="23"/>
      <c r="Q291" s="23"/>
      <c r="R291" s="23"/>
      <c r="S291" s="23"/>
      <c r="T291" s="23"/>
      <c r="U291" s="23"/>
      <c r="V291" s="23"/>
      <c r="W291" s="33"/>
      <c r="Y291" s="23"/>
      <c r="Z291" s="23"/>
    </row>
    <row r="292" spans="1:26" x14ac:dyDescent="0.35">
      <c r="B292" s="23"/>
      <c r="C292" s="23"/>
      <c r="D292" s="23"/>
      <c r="E292" s="23"/>
      <c r="F292" s="23"/>
      <c r="G292" s="23"/>
      <c r="H292" s="23"/>
      <c r="I292" s="23"/>
      <c r="J292" s="23"/>
      <c r="K292" s="23"/>
      <c r="L292" s="23"/>
      <c r="M292" s="23"/>
      <c r="N292" s="23"/>
      <c r="O292" s="23"/>
      <c r="P292" s="23"/>
      <c r="Q292" s="23"/>
      <c r="R292" s="23"/>
      <c r="S292" s="23"/>
      <c r="T292" s="23"/>
      <c r="U292" s="23"/>
      <c r="V292" s="23"/>
      <c r="W292" s="33"/>
      <c r="Y292" s="23"/>
      <c r="Z292" s="23"/>
    </row>
    <row r="293" spans="1:26" x14ac:dyDescent="0.35">
      <c r="B293" s="23"/>
      <c r="C293" s="23"/>
      <c r="D293" s="23"/>
      <c r="E293" s="23"/>
      <c r="F293" s="23"/>
      <c r="G293" s="23"/>
      <c r="H293" s="23"/>
      <c r="I293" s="23"/>
      <c r="J293" s="23"/>
      <c r="K293" s="23"/>
      <c r="L293" s="23"/>
      <c r="M293" s="23"/>
      <c r="N293" s="23">
        <f>AVERAGE(N147:N283)</f>
        <v>0.90865841813186499</v>
      </c>
      <c r="O293" s="23"/>
      <c r="P293" s="23">
        <f>AVERAGE(P147:P283)</f>
        <v>0.23490286979248109</v>
      </c>
      <c r="Q293" s="23"/>
      <c r="R293" s="23"/>
      <c r="S293" s="23"/>
      <c r="T293" s="23" t="s">
        <v>347</v>
      </c>
      <c r="U293" s="23">
        <f>AVERAGE(U147:U283)</f>
        <v>2.9275903187898176</v>
      </c>
      <c r="V293" s="23">
        <f>AVERAGE(V147:V283)</f>
        <v>0.26388726748174718</v>
      </c>
      <c r="W293" s="33"/>
      <c r="Y293" s="23"/>
      <c r="Z293" s="23"/>
    </row>
    <row r="294" spans="1:26" x14ac:dyDescent="0.35">
      <c r="B294" s="23"/>
      <c r="C294" s="23"/>
      <c r="D294" s="23"/>
      <c r="E294" s="23"/>
      <c r="F294" s="23"/>
      <c r="G294" s="23"/>
      <c r="H294" s="23"/>
      <c r="I294" s="23"/>
      <c r="J294" s="23"/>
      <c r="K294" s="23"/>
      <c r="L294" s="23"/>
      <c r="M294" s="23"/>
      <c r="N294" s="23">
        <f>STDEV(N147:N283)</f>
        <v>2.7180805737152514</v>
      </c>
      <c r="O294" s="23"/>
      <c r="P294" s="23">
        <f>STDEV(P147:P283)</f>
        <v>1.2651873572559771E-2</v>
      </c>
      <c r="Q294" s="23"/>
      <c r="R294" s="23"/>
      <c r="S294" s="23"/>
      <c r="T294" s="23" t="s">
        <v>348</v>
      </c>
      <c r="U294" s="23">
        <f>STDEV(U147:U283)</f>
        <v>5.8463116032881386</v>
      </c>
      <c r="V294" s="23">
        <f>STDEV(V147:V283)</f>
        <v>2.5455644608849193</v>
      </c>
      <c r="W294" s="33"/>
      <c r="Y294" s="23"/>
      <c r="Z294" s="23"/>
    </row>
    <row r="295" spans="1:26" x14ac:dyDescent="0.35">
      <c r="B295" s="23"/>
      <c r="C295" s="23"/>
      <c r="D295" s="23"/>
      <c r="E295" s="23"/>
      <c r="F295" s="23"/>
      <c r="G295" s="23"/>
      <c r="H295" s="23"/>
      <c r="I295" s="23"/>
      <c r="J295" s="23"/>
      <c r="K295" s="23"/>
      <c r="L295" s="23"/>
      <c r="M295" s="23"/>
      <c r="N295" s="23"/>
      <c r="O295" s="23"/>
      <c r="P295" s="23"/>
      <c r="Q295" s="23"/>
      <c r="R295" s="23"/>
      <c r="S295" s="23"/>
      <c r="T295" s="23"/>
      <c r="U295" s="23"/>
      <c r="V295" s="23"/>
      <c r="W295" s="33"/>
      <c r="Y295" s="23"/>
      <c r="Z295" s="23"/>
    </row>
    <row r="296" spans="1:26" x14ac:dyDescent="0.35">
      <c r="B296" s="23"/>
      <c r="C296" s="23"/>
      <c r="D296" s="23"/>
      <c r="E296" s="23"/>
      <c r="F296" s="23"/>
      <c r="G296" s="23"/>
      <c r="H296" s="23"/>
      <c r="I296" s="23"/>
      <c r="J296" s="23"/>
      <c r="K296" s="23"/>
      <c r="L296" s="23"/>
      <c r="M296" s="23"/>
      <c r="N296" s="23"/>
      <c r="O296" s="23"/>
      <c r="P296" s="23"/>
      <c r="Q296" s="23"/>
      <c r="R296" s="23"/>
      <c r="S296" s="23"/>
      <c r="T296" s="23" t="s">
        <v>349</v>
      </c>
      <c r="U296" s="23">
        <f>CORREL(U147:U283,V147:V283)</f>
        <v>0.30883651790558375</v>
      </c>
      <c r="V296" s="23"/>
      <c r="W296" s="33"/>
      <c r="Y296" s="23"/>
      <c r="Z296" s="23"/>
    </row>
    <row r="297" spans="1:26" x14ac:dyDescent="0.35">
      <c r="B297" s="23"/>
      <c r="C297" s="23"/>
      <c r="D297" s="23"/>
      <c r="E297" s="23"/>
      <c r="F297" s="23"/>
      <c r="G297" s="23"/>
      <c r="H297" s="23"/>
      <c r="I297" s="23"/>
      <c r="J297" s="23"/>
      <c r="K297" s="23"/>
      <c r="L297" s="23"/>
      <c r="M297" s="23"/>
      <c r="N297" s="23"/>
      <c r="O297" s="23"/>
      <c r="P297" s="23"/>
      <c r="Q297" s="23"/>
      <c r="R297" s="23"/>
      <c r="S297" s="23"/>
      <c r="T297" s="23" t="s">
        <v>350</v>
      </c>
      <c r="U297" s="23">
        <f>CORREL(U147:U283,N147:N283)</f>
        <v>0.72643214287987434</v>
      </c>
      <c r="V297" s="23">
        <f>CORREL(V147:V283,N147:N283)</f>
        <v>0.87703985859424027</v>
      </c>
      <c r="W297" s="33"/>
      <c r="Y297" s="23"/>
      <c r="Z297" s="23"/>
    </row>
    <row r="298" spans="1:26" x14ac:dyDescent="0.35">
      <c r="B298" s="23"/>
      <c r="C298" s="23"/>
      <c r="D298" s="23"/>
      <c r="E298" s="23"/>
      <c r="F298" s="23"/>
      <c r="G298" s="23"/>
      <c r="H298" s="23"/>
      <c r="I298" s="23"/>
      <c r="J298" s="23"/>
      <c r="K298" s="23"/>
      <c r="L298" s="23"/>
      <c r="M298" s="23"/>
      <c r="N298" s="23"/>
      <c r="O298" s="23"/>
      <c r="P298" s="23"/>
      <c r="Q298" s="23"/>
      <c r="R298" s="23"/>
      <c r="S298" s="23"/>
      <c r="T298" s="23"/>
      <c r="U298" s="23"/>
      <c r="V298" s="23"/>
      <c r="W298" s="33"/>
      <c r="Y298" s="23"/>
      <c r="Z298" s="23"/>
    </row>
    <row r="299" spans="1:26" x14ac:dyDescent="0.35">
      <c r="B299" s="23"/>
      <c r="C299" s="23"/>
      <c r="D299" s="23"/>
      <c r="E299" s="23"/>
      <c r="F299" s="23"/>
      <c r="G299" s="23"/>
      <c r="H299" s="23"/>
      <c r="I299" s="23"/>
      <c r="J299" s="23"/>
      <c r="K299" s="23"/>
      <c r="L299" s="23"/>
      <c r="M299" s="23"/>
      <c r="N299" s="23"/>
      <c r="O299" s="23"/>
      <c r="P299" s="23"/>
      <c r="Q299" s="23"/>
      <c r="R299" s="23"/>
      <c r="S299" s="23"/>
      <c r="T299" s="23"/>
      <c r="U299" s="23"/>
      <c r="V299" s="23"/>
      <c r="W299" s="33"/>
      <c r="Y299" s="23"/>
      <c r="Z299" s="23"/>
    </row>
    <row r="300" spans="1:26" x14ac:dyDescent="0.35">
      <c r="B300" s="23"/>
      <c r="C300" s="23"/>
      <c r="D300" s="23"/>
      <c r="E300" s="23"/>
      <c r="F300" s="23"/>
      <c r="G300" s="23"/>
      <c r="H300" s="23"/>
      <c r="I300" s="23"/>
      <c r="J300" s="23"/>
      <c r="K300" s="23"/>
      <c r="L300" s="23"/>
      <c r="M300" s="23"/>
      <c r="N300" s="23"/>
      <c r="O300" s="23"/>
      <c r="P300" s="23"/>
      <c r="Q300" s="23"/>
      <c r="R300" s="23"/>
      <c r="S300" s="23"/>
      <c r="T300" s="23"/>
      <c r="U300" s="23"/>
      <c r="V300" s="23"/>
      <c r="W300" s="33"/>
      <c r="Y300" s="23"/>
      <c r="Z300" s="23"/>
    </row>
    <row r="301" spans="1:26" x14ac:dyDescent="0.35">
      <c r="B301" s="23"/>
      <c r="C301" s="23"/>
      <c r="D301" s="23"/>
      <c r="E301" s="23"/>
      <c r="F301" s="23"/>
      <c r="G301" s="23"/>
      <c r="H301" s="23"/>
      <c r="I301" s="23"/>
      <c r="J301" s="23"/>
      <c r="K301" s="23"/>
      <c r="L301" s="23"/>
      <c r="M301" s="23"/>
      <c r="N301" s="23"/>
      <c r="O301" s="23"/>
      <c r="P301" s="23"/>
      <c r="Q301" s="23"/>
      <c r="R301" s="23"/>
      <c r="S301" s="23"/>
      <c r="T301" s="23"/>
      <c r="U301" s="23"/>
      <c r="V301" s="23"/>
      <c r="W301" s="33"/>
      <c r="Y301" s="23"/>
      <c r="Z301" s="23"/>
    </row>
    <row r="302" spans="1:26" x14ac:dyDescent="0.35">
      <c r="B302" s="23"/>
      <c r="C302" s="23"/>
      <c r="D302" s="23"/>
      <c r="E302" s="23"/>
      <c r="F302" s="23"/>
      <c r="G302" s="23"/>
      <c r="H302" s="23"/>
      <c r="I302" s="23"/>
      <c r="J302" s="23"/>
      <c r="K302" s="23"/>
      <c r="L302" s="23"/>
      <c r="M302" s="23"/>
      <c r="N302" s="23"/>
      <c r="O302" s="23"/>
      <c r="P302" s="23"/>
      <c r="Q302" s="23"/>
      <c r="R302" s="23"/>
      <c r="S302" s="23"/>
      <c r="T302" s="23"/>
      <c r="U302" s="23"/>
      <c r="V302" s="23"/>
      <c r="W302" s="33"/>
      <c r="Y302" s="23"/>
      <c r="Z302" s="23"/>
    </row>
    <row r="303" spans="1:26" x14ac:dyDescent="0.35">
      <c r="B303" s="23"/>
      <c r="C303" s="23"/>
      <c r="D303" s="23"/>
      <c r="E303" s="23"/>
      <c r="F303" s="23"/>
      <c r="G303" s="23"/>
      <c r="H303" s="23"/>
      <c r="I303" s="23"/>
      <c r="J303" s="23"/>
      <c r="K303" s="23"/>
      <c r="L303" s="23"/>
      <c r="M303" s="23"/>
      <c r="N303" s="23"/>
      <c r="O303" s="23"/>
      <c r="P303" s="23"/>
      <c r="Q303" s="23"/>
      <c r="R303" s="23"/>
      <c r="S303" s="23"/>
      <c r="T303" s="23"/>
      <c r="U303" s="23"/>
      <c r="V303" s="23"/>
      <c r="W303" s="33"/>
      <c r="Y303" s="23"/>
      <c r="Z303" s="23"/>
    </row>
    <row r="304" spans="1:26" x14ac:dyDescent="0.35">
      <c r="B304" s="23"/>
      <c r="C304" s="23"/>
      <c r="D304" s="23"/>
      <c r="E304" s="23"/>
      <c r="F304" s="23"/>
      <c r="G304" s="23"/>
      <c r="H304" s="23"/>
      <c r="I304" s="23"/>
      <c r="J304" s="23"/>
      <c r="K304" s="23"/>
      <c r="L304" s="23"/>
      <c r="M304" s="23"/>
      <c r="N304" s="23"/>
      <c r="O304" s="23"/>
      <c r="P304" s="23"/>
      <c r="Q304" s="23"/>
      <c r="R304" s="23"/>
      <c r="S304" s="23"/>
      <c r="T304" s="23"/>
      <c r="U304" s="23"/>
      <c r="V304" s="23"/>
      <c r="W304" s="33"/>
      <c r="Y304" s="23"/>
      <c r="Z304" s="23"/>
    </row>
    <row r="305" spans="2:26" x14ac:dyDescent="0.35">
      <c r="B305" s="23"/>
      <c r="C305" s="23"/>
      <c r="D305" s="23"/>
      <c r="E305" s="23"/>
      <c r="F305" s="23"/>
      <c r="G305" s="23"/>
      <c r="H305" s="23"/>
      <c r="I305" s="23"/>
      <c r="J305" s="23"/>
      <c r="K305" s="23"/>
      <c r="L305" s="23"/>
      <c r="M305" s="23"/>
      <c r="N305" s="23"/>
      <c r="O305" s="23"/>
      <c r="P305" s="23"/>
      <c r="Q305" s="23"/>
      <c r="R305" s="23"/>
      <c r="S305" s="23"/>
      <c r="T305" s="23"/>
      <c r="U305" s="23"/>
      <c r="V305" s="23"/>
      <c r="W305" s="33"/>
      <c r="Y305" s="23"/>
      <c r="Z305" s="23"/>
    </row>
    <row r="306" spans="2:26" x14ac:dyDescent="0.35">
      <c r="B306" s="23"/>
      <c r="C306" s="23"/>
      <c r="D306" s="23"/>
      <c r="E306" s="23"/>
      <c r="F306" s="23"/>
      <c r="G306" s="23"/>
      <c r="H306" s="23"/>
      <c r="I306" s="23"/>
      <c r="J306" s="23"/>
      <c r="K306" s="23"/>
      <c r="L306" s="23"/>
      <c r="M306" s="23"/>
      <c r="N306" s="23"/>
      <c r="O306" s="23"/>
      <c r="P306" s="23"/>
      <c r="Q306" s="23"/>
      <c r="R306" s="23"/>
      <c r="S306" s="23"/>
      <c r="T306" s="23"/>
      <c r="U306" s="23"/>
      <c r="V306" s="23"/>
      <c r="W306" s="33"/>
      <c r="Y306" s="23"/>
      <c r="Z306" s="23"/>
    </row>
    <row r="307" spans="2:26" x14ac:dyDescent="0.35">
      <c r="B307" s="23"/>
      <c r="C307" s="23"/>
      <c r="D307" s="23"/>
      <c r="E307" s="23"/>
      <c r="F307" s="23"/>
      <c r="G307" s="23"/>
      <c r="H307" s="23"/>
      <c r="I307" s="23"/>
      <c r="J307" s="23"/>
      <c r="K307" s="23"/>
      <c r="L307" s="23"/>
      <c r="M307" s="23"/>
      <c r="N307" s="23"/>
      <c r="O307" s="23"/>
      <c r="P307" s="23"/>
      <c r="Q307" s="23"/>
      <c r="R307" s="23"/>
      <c r="S307" s="23"/>
      <c r="T307" s="23"/>
      <c r="U307" s="23"/>
      <c r="V307" s="23"/>
      <c r="W307" s="33"/>
      <c r="Y307" s="23"/>
      <c r="Z307" s="23"/>
    </row>
    <row r="308" spans="2:26" x14ac:dyDescent="0.35">
      <c r="B308" s="23"/>
      <c r="C308" s="23"/>
      <c r="D308" s="23"/>
      <c r="E308" s="23"/>
      <c r="F308" s="23"/>
      <c r="G308" s="23"/>
      <c r="H308" s="23"/>
      <c r="I308" s="23"/>
      <c r="J308" s="23"/>
      <c r="K308" s="23"/>
      <c r="L308" s="23"/>
      <c r="M308" s="23"/>
      <c r="N308" s="23"/>
      <c r="O308" s="23"/>
      <c r="P308" s="23"/>
      <c r="Q308" s="23"/>
      <c r="R308" s="23"/>
      <c r="S308" s="23"/>
      <c r="T308" s="23"/>
      <c r="U308" s="23"/>
      <c r="V308" s="23"/>
      <c r="W308" s="33"/>
      <c r="Y308" s="23"/>
      <c r="Z308" s="23"/>
    </row>
    <row r="309" spans="2:26" x14ac:dyDescent="0.35">
      <c r="B309" s="23"/>
      <c r="C309" s="23"/>
      <c r="D309" s="23"/>
      <c r="E309" s="23"/>
      <c r="F309" s="23"/>
      <c r="G309" s="23"/>
      <c r="H309" s="23"/>
      <c r="I309" s="23"/>
      <c r="J309" s="23"/>
      <c r="K309" s="23"/>
      <c r="L309" s="23"/>
      <c r="M309" s="23"/>
      <c r="N309" s="23"/>
      <c r="O309" s="23"/>
      <c r="P309" s="23"/>
      <c r="Q309" s="23"/>
      <c r="R309" s="23"/>
      <c r="S309" s="23"/>
      <c r="T309" s="23"/>
      <c r="U309" s="23"/>
      <c r="V309" s="23"/>
      <c r="W309" s="33"/>
      <c r="Y309" s="23"/>
      <c r="Z309" s="23"/>
    </row>
    <row r="310" spans="2:26" x14ac:dyDescent="0.35">
      <c r="B310" s="23"/>
      <c r="C310" s="23"/>
      <c r="D310" s="23"/>
      <c r="E310" s="23"/>
      <c r="F310" s="23"/>
      <c r="G310" s="23"/>
      <c r="H310" s="23"/>
      <c r="I310" s="23"/>
      <c r="J310" s="23"/>
      <c r="K310" s="23"/>
      <c r="L310" s="23"/>
      <c r="M310" s="23"/>
      <c r="N310" s="23"/>
      <c r="O310" s="23"/>
      <c r="P310" s="23"/>
      <c r="Q310" s="23"/>
      <c r="R310" s="23"/>
      <c r="S310" s="23"/>
      <c r="T310" s="23"/>
      <c r="U310" s="23"/>
      <c r="V310" s="23"/>
      <c r="W310" s="33"/>
      <c r="Y310" s="23"/>
      <c r="Z310" s="23"/>
    </row>
    <row r="311" spans="2:26" x14ac:dyDescent="0.35">
      <c r="B311" s="23"/>
      <c r="C311" s="23"/>
      <c r="D311" s="23"/>
      <c r="E311" s="23"/>
      <c r="F311" s="23"/>
      <c r="G311" s="23"/>
      <c r="H311" s="23"/>
      <c r="I311" s="23"/>
      <c r="J311" s="23"/>
      <c r="K311" s="23"/>
      <c r="L311" s="23"/>
      <c r="M311" s="23"/>
      <c r="N311" s="23"/>
      <c r="O311" s="23"/>
      <c r="P311" s="23"/>
      <c r="Q311" s="23"/>
      <c r="R311" s="23"/>
      <c r="S311" s="23"/>
      <c r="T311" s="23"/>
      <c r="U311" s="23"/>
      <c r="V311" s="23"/>
      <c r="W311" s="33"/>
      <c r="Y311" s="23"/>
      <c r="Z311" s="23"/>
    </row>
    <row r="312" spans="2:26" x14ac:dyDescent="0.35">
      <c r="B312" s="23"/>
      <c r="C312" s="23"/>
      <c r="D312" s="23"/>
      <c r="E312" s="23"/>
      <c r="F312" s="23"/>
      <c r="G312" s="23"/>
      <c r="H312" s="23"/>
      <c r="I312" s="23"/>
      <c r="J312" s="23"/>
      <c r="K312" s="23"/>
      <c r="L312" s="23"/>
      <c r="M312" s="23"/>
      <c r="N312" s="23"/>
      <c r="O312" s="23"/>
      <c r="P312" s="23"/>
      <c r="Q312" s="23"/>
      <c r="R312" s="23"/>
      <c r="S312" s="23"/>
      <c r="T312" s="23"/>
      <c r="U312" s="23"/>
      <c r="V312" s="23"/>
      <c r="W312" s="33"/>
      <c r="Y312" s="23"/>
      <c r="Z312" s="23"/>
    </row>
    <row r="313" spans="2:26" x14ac:dyDescent="0.35">
      <c r="B313" s="23"/>
      <c r="C313" s="23"/>
      <c r="D313" s="23"/>
      <c r="E313" s="23"/>
      <c r="F313" s="23"/>
      <c r="G313" s="23"/>
      <c r="H313" s="23"/>
      <c r="I313" s="23"/>
      <c r="J313" s="23"/>
      <c r="K313" s="23"/>
      <c r="L313" s="23"/>
      <c r="M313" s="23"/>
      <c r="N313" s="23"/>
      <c r="O313" s="23"/>
      <c r="P313" s="23"/>
      <c r="Q313" s="23"/>
      <c r="R313" s="23"/>
      <c r="S313" s="23"/>
      <c r="T313" s="23"/>
      <c r="U313" s="23"/>
      <c r="V313" s="23"/>
      <c r="W313" s="33"/>
      <c r="Y313" s="23"/>
      <c r="Z313" s="23"/>
    </row>
    <row r="314" spans="2:26" x14ac:dyDescent="0.35">
      <c r="B314" s="23"/>
      <c r="C314" s="23"/>
      <c r="D314" s="23"/>
      <c r="E314" s="23"/>
      <c r="F314" s="23"/>
      <c r="G314" s="23"/>
      <c r="H314" s="23"/>
      <c r="I314" s="23"/>
      <c r="J314" s="23"/>
      <c r="K314" s="23"/>
      <c r="L314" s="23"/>
      <c r="M314" s="23"/>
      <c r="N314" s="23"/>
      <c r="O314" s="23"/>
      <c r="P314" s="23"/>
      <c r="Q314" s="23"/>
      <c r="R314" s="23"/>
      <c r="S314" s="23"/>
      <c r="T314" s="23"/>
      <c r="U314" s="23"/>
      <c r="V314" s="23"/>
      <c r="W314" s="33"/>
      <c r="Y314" s="23"/>
      <c r="Z314" s="23"/>
    </row>
    <row r="315" spans="2:26" x14ac:dyDescent="0.35">
      <c r="B315" s="23"/>
      <c r="C315" s="23"/>
      <c r="D315" s="23"/>
      <c r="E315" s="23"/>
      <c r="F315" s="23"/>
      <c r="G315" s="23"/>
      <c r="H315" s="23"/>
      <c r="I315" s="23"/>
      <c r="J315" s="23"/>
      <c r="K315" s="23"/>
      <c r="L315" s="23"/>
      <c r="M315" s="23"/>
      <c r="N315" s="23"/>
      <c r="O315" s="23"/>
      <c r="P315" s="23"/>
      <c r="Q315" s="23"/>
      <c r="R315" s="23"/>
      <c r="S315" s="23"/>
      <c r="T315" s="23"/>
      <c r="U315" s="23"/>
      <c r="V315" s="23"/>
      <c r="W315" s="33"/>
      <c r="Y315" s="23"/>
      <c r="Z315" s="23"/>
    </row>
    <row r="316" spans="2:26" x14ac:dyDescent="0.35">
      <c r="B316" s="23"/>
      <c r="C316" s="23"/>
      <c r="D316" s="23"/>
      <c r="E316" s="23"/>
      <c r="F316" s="23"/>
      <c r="G316" s="23"/>
      <c r="H316" s="23"/>
      <c r="I316" s="23"/>
      <c r="J316" s="23"/>
      <c r="K316" s="23"/>
      <c r="L316" s="23"/>
      <c r="M316" s="23"/>
      <c r="N316" s="23"/>
      <c r="O316" s="23"/>
      <c r="P316" s="23"/>
      <c r="Q316" s="23"/>
      <c r="R316" s="23"/>
      <c r="S316" s="23"/>
      <c r="T316" s="23"/>
      <c r="U316" s="23"/>
      <c r="V316" s="23"/>
      <c r="W316" s="33"/>
      <c r="Y316" s="23"/>
      <c r="Z316" s="23"/>
    </row>
    <row r="317" spans="2:26" x14ac:dyDescent="0.35">
      <c r="B317" s="23"/>
      <c r="C317" s="23"/>
      <c r="D317" s="23"/>
      <c r="E317" s="23"/>
      <c r="F317" s="23"/>
      <c r="G317" s="23"/>
      <c r="H317" s="23"/>
      <c r="I317" s="23"/>
      <c r="J317" s="23"/>
      <c r="K317" s="23"/>
      <c r="L317" s="23"/>
      <c r="M317" s="23"/>
      <c r="N317" s="23"/>
      <c r="O317" s="23"/>
      <c r="P317" s="23"/>
      <c r="Q317" s="23"/>
      <c r="R317" s="23"/>
      <c r="S317" s="23"/>
      <c r="T317" s="23"/>
      <c r="U317" s="23"/>
      <c r="V317" s="23"/>
      <c r="W317" s="33"/>
      <c r="Y317" s="23"/>
      <c r="Z317" s="23"/>
    </row>
    <row r="318" spans="2:26" x14ac:dyDescent="0.35">
      <c r="B318" s="23"/>
      <c r="C318" s="23"/>
      <c r="D318" s="23"/>
      <c r="E318" s="23"/>
      <c r="F318" s="23"/>
      <c r="G318" s="23"/>
      <c r="H318" s="23"/>
      <c r="I318" s="23"/>
      <c r="J318" s="23"/>
      <c r="K318" s="23"/>
      <c r="L318" s="23"/>
      <c r="M318" s="23"/>
      <c r="N318" s="23"/>
      <c r="O318" s="23"/>
      <c r="P318" s="23"/>
      <c r="Q318" s="23"/>
      <c r="R318" s="23"/>
      <c r="S318" s="23"/>
      <c r="T318" s="23"/>
      <c r="U318" s="23"/>
      <c r="V318" s="23"/>
      <c r="W318" s="33"/>
      <c r="Y318" s="23"/>
      <c r="Z318" s="23"/>
    </row>
    <row r="319" spans="2:26" x14ac:dyDescent="0.35">
      <c r="B319" s="23"/>
      <c r="C319" s="23"/>
      <c r="D319" s="23"/>
      <c r="E319" s="23"/>
      <c r="F319" s="23"/>
      <c r="G319" s="23"/>
      <c r="H319" s="23"/>
      <c r="I319" s="23"/>
      <c r="J319" s="23"/>
      <c r="K319" s="23"/>
      <c r="L319" s="23"/>
      <c r="M319" s="23"/>
      <c r="N319" s="23"/>
      <c r="O319" s="23"/>
      <c r="P319" s="23"/>
      <c r="Q319" s="23"/>
      <c r="R319" s="23"/>
      <c r="S319" s="23"/>
      <c r="T319" s="23"/>
      <c r="U319" s="23"/>
      <c r="V319" s="23"/>
      <c r="W319" s="33"/>
      <c r="Y319" s="23"/>
      <c r="Z319" s="23"/>
    </row>
    <row r="320" spans="2:26" x14ac:dyDescent="0.35">
      <c r="B320" s="23"/>
      <c r="C320" s="23"/>
      <c r="D320" s="23"/>
      <c r="E320" s="23"/>
      <c r="F320" s="23"/>
      <c r="G320" s="23"/>
      <c r="H320" s="23"/>
      <c r="I320" s="23"/>
      <c r="J320" s="23"/>
      <c r="K320" s="23"/>
      <c r="L320" s="23"/>
      <c r="M320" s="23"/>
      <c r="N320" s="23"/>
      <c r="O320" s="23"/>
      <c r="P320" s="23"/>
      <c r="Q320" s="23"/>
      <c r="R320" s="23"/>
      <c r="S320" s="23"/>
      <c r="T320" s="23"/>
      <c r="U320" s="23"/>
      <c r="V320" s="23"/>
      <c r="W320" s="33"/>
      <c r="Y320" s="23"/>
      <c r="Z320" s="23"/>
    </row>
    <row r="321" spans="2:26" x14ac:dyDescent="0.35">
      <c r="B321" s="23"/>
      <c r="C321" s="23"/>
      <c r="D321" s="23"/>
      <c r="E321" s="23"/>
      <c r="F321" s="23"/>
      <c r="G321" s="23"/>
      <c r="H321" s="23"/>
      <c r="I321" s="23"/>
      <c r="J321" s="23"/>
      <c r="K321" s="23"/>
      <c r="L321" s="23"/>
      <c r="M321" s="23"/>
      <c r="N321" s="23"/>
      <c r="O321" s="23"/>
      <c r="P321" s="23"/>
      <c r="Q321" s="23"/>
      <c r="R321" s="23"/>
      <c r="S321" s="23"/>
      <c r="T321" s="23"/>
      <c r="U321" s="23"/>
      <c r="V321" s="23"/>
      <c r="W321" s="33"/>
      <c r="Y321" s="23"/>
      <c r="Z321" s="23"/>
    </row>
    <row r="322" spans="2:26" x14ac:dyDescent="0.35">
      <c r="B322" s="23"/>
      <c r="C322" s="23"/>
      <c r="D322" s="23"/>
      <c r="E322" s="23"/>
      <c r="F322" s="23"/>
      <c r="G322" s="23"/>
      <c r="H322" s="23"/>
      <c r="I322" s="23"/>
      <c r="J322" s="23"/>
      <c r="K322" s="23"/>
      <c r="L322" s="23"/>
      <c r="M322" s="23"/>
      <c r="N322" s="23"/>
      <c r="O322" s="23"/>
      <c r="P322" s="23"/>
      <c r="Q322" s="23"/>
      <c r="R322" s="23"/>
      <c r="S322" s="23"/>
      <c r="T322" s="23"/>
      <c r="U322" s="23"/>
      <c r="V322" s="23"/>
      <c r="W322" s="33"/>
      <c r="Y322" s="23"/>
      <c r="Z322" s="23"/>
    </row>
    <row r="323" spans="2:26" x14ac:dyDescent="0.35">
      <c r="B323" s="23"/>
      <c r="C323" s="23"/>
      <c r="D323" s="23"/>
      <c r="E323" s="23"/>
      <c r="F323" s="23"/>
      <c r="G323" s="23"/>
      <c r="H323" s="23"/>
      <c r="I323" s="23"/>
      <c r="J323" s="23"/>
      <c r="K323" s="23"/>
      <c r="L323" s="23"/>
      <c r="M323" s="23"/>
      <c r="N323" s="23"/>
      <c r="O323" s="23"/>
      <c r="P323" s="23"/>
      <c r="Q323" s="23"/>
      <c r="R323" s="23"/>
      <c r="S323" s="23"/>
      <c r="T323" s="23"/>
      <c r="U323" s="23"/>
      <c r="V323" s="23"/>
      <c r="W323" s="33"/>
      <c r="Y323" s="23"/>
      <c r="Z323" s="23"/>
    </row>
    <row r="324" spans="2:26" x14ac:dyDescent="0.35">
      <c r="B324" s="23"/>
      <c r="C324" s="23"/>
      <c r="D324" s="23"/>
      <c r="E324" s="23"/>
      <c r="F324" s="23"/>
      <c r="G324" s="23"/>
      <c r="H324" s="23"/>
      <c r="I324" s="23"/>
      <c r="J324" s="23"/>
      <c r="K324" s="23"/>
      <c r="L324" s="23"/>
      <c r="M324" s="23"/>
      <c r="N324" s="23"/>
      <c r="O324" s="23"/>
      <c r="P324" s="23"/>
      <c r="Q324" s="23"/>
      <c r="R324" s="23"/>
      <c r="S324" s="23"/>
      <c r="T324" s="23"/>
      <c r="U324" s="23"/>
      <c r="V324" s="23"/>
      <c r="W324" s="33"/>
      <c r="Y324" s="23"/>
      <c r="Z324" s="23"/>
    </row>
    <row r="325" spans="2:26" x14ac:dyDescent="0.35">
      <c r="B325" s="23"/>
      <c r="C325" s="23"/>
      <c r="D325" s="23"/>
      <c r="E325" s="23"/>
      <c r="F325" s="23"/>
      <c r="G325" s="23"/>
      <c r="H325" s="23"/>
      <c r="I325" s="23"/>
      <c r="J325" s="23"/>
      <c r="K325" s="23"/>
      <c r="L325" s="23"/>
      <c r="M325" s="23"/>
      <c r="N325" s="23"/>
      <c r="O325" s="23"/>
      <c r="P325" s="23"/>
      <c r="Q325" s="23"/>
      <c r="R325" s="23"/>
      <c r="S325" s="23"/>
      <c r="T325" s="23"/>
      <c r="U325" s="23"/>
      <c r="V325" s="23"/>
      <c r="W325" s="33"/>
      <c r="Y325" s="23"/>
      <c r="Z325" s="23"/>
    </row>
    <row r="326" spans="2:26" x14ac:dyDescent="0.35">
      <c r="B326" s="23"/>
      <c r="C326" s="23"/>
      <c r="D326" s="23"/>
      <c r="E326" s="23"/>
      <c r="F326" s="23"/>
      <c r="G326" s="23"/>
      <c r="H326" s="23"/>
      <c r="I326" s="23"/>
      <c r="J326" s="23"/>
      <c r="K326" s="23"/>
      <c r="L326" s="23"/>
      <c r="M326" s="23"/>
      <c r="N326" s="23"/>
      <c r="O326" s="23"/>
      <c r="P326" s="23"/>
      <c r="Q326" s="23"/>
      <c r="R326" s="23"/>
      <c r="S326" s="23"/>
      <c r="T326" s="23"/>
      <c r="U326" s="23"/>
      <c r="V326" s="23"/>
      <c r="W326" s="33"/>
      <c r="Y326" s="23"/>
      <c r="Z326" s="23"/>
    </row>
    <row r="327" spans="2:26" x14ac:dyDescent="0.35">
      <c r="B327" s="23"/>
      <c r="C327" s="23"/>
      <c r="D327" s="23"/>
      <c r="E327" s="23"/>
      <c r="F327" s="23"/>
      <c r="G327" s="23"/>
      <c r="H327" s="23"/>
      <c r="I327" s="23"/>
      <c r="J327" s="23"/>
      <c r="K327" s="23"/>
      <c r="L327" s="23"/>
      <c r="M327" s="23"/>
      <c r="N327" s="23"/>
      <c r="O327" s="23"/>
      <c r="P327" s="23"/>
      <c r="Q327" s="23"/>
      <c r="R327" s="23"/>
      <c r="S327" s="23"/>
      <c r="T327" s="23"/>
      <c r="U327" s="23"/>
      <c r="V327" s="23"/>
      <c r="W327" s="33"/>
      <c r="Y327" s="23"/>
      <c r="Z327" s="23"/>
    </row>
    <row r="328" spans="2:26" x14ac:dyDescent="0.35">
      <c r="B328" s="23"/>
      <c r="C328" s="23"/>
      <c r="D328" s="23"/>
      <c r="E328" s="23"/>
      <c r="F328" s="23"/>
      <c r="G328" s="23"/>
      <c r="H328" s="23"/>
      <c r="I328" s="23"/>
      <c r="J328" s="23"/>
      <c r="K328" s="23"/>
      <c r="L328" s="23"/>
      <c r="M328" s="23"/>
      <c r="N328" s="23"/>
      <c r="O328" s="23"/>
      <c r="P328" s="23"/>
      <c r="Q328" s="23"/>
      <c r="R328" s="23"/>
      <c r="S328" s="23"/>
      <c r="T328" s="23"/>
      <c r="U328" s="23"/>
      <c r="V328" s="23"/>
      <c r="W328" s="33"/>
      <c r="Y328" s="23"/>
      <c r="Z328" s="23"/>
    </row>
    <row r="329" spans="2:26" x14ac:dyDescent="0.35">
      <c r="B329" s="23"/>
      <c r="C329" s="23"/>
      <c r="D329" s="23"/>
      <c r="E329" s="23"/>
      <c r="F329" s="23"/>
      <c r="G329" s="23"/>
      <c r="H329" s="23"/>
      <c r="I329" s="23"/>
      <c r="J329" s="23"/>
      <c r="K329" s="23"/>
      <c r="L329" s="23"/>
      <c r="M329" s="23"/>
      <c r="N329" s="23"/>
      <c r="O329" s="23"/>
      <c r="P329" s="23"/>
      <c r="Q329" s="23"/>
      <c r="R329" s="23"/>
      <c r="S329" s="23"/>
      <c r="T329" s="23"/>
      <c r="U329" s="23"/>
      <c r="V329" s="23"/>
      <c r="W329" s="33"/>
      <c r="Y329" s="23"/>
      <c r="Z329" s="23"/>
    </row>
    <row r="330" spans="2:26" x14ac:dyDescent="0.35">
      <c r="B330" s="23"/>
      <c r="C330" s="23"/>
      <c r="D330" s="23"/>
      <c r="E330" s="23"/>
      <c r="F330" s="23"/>
      <c r="G330" s="23"/>
      <c r="H330" s="23"/>
      <c r="I330" s="23"/>
      <c r="J330" s="23"/>
      <c r="K330" s="23"/>
      <c r="L330" s="23"/>
      <c r="M330" s="23"/>
      <c r="N330" s="23"/>
      <c r="O330" s="23"/>
      <c r="P330" s="23"/>
      <c r="Q330" s="23"/>
      <c r="R330" s="23"/>
      <c r="S330" s="23"/>
      <c r="T330" s="23"/>
      <c r="U330" s="23"/>
      <c r="V330" s="23"/>
      <c r="W330" s="33"/>
      <c r="Y330" s="23"/>
      <c r="Z330" s="23"/>
    </row>
    <row r="331" spans="2:26" x14ac:dyDescent="0.35">
      <c r="B331" s="23"/>
      <c r="C331" s="23"/>
      <c r="D331" s="23"/>
      <c r="E331" s="23"/>
      <c r="F331" s="23"/>
      <c r="G331" s="23"/>
      <c r="H331" s="23"/>
      <c r="I331" s="23"/>
      <c r="J331" s="23"/>
      <c r="K331" s="23"/>
      <c r="L331" s="23"/>
      <c r="M331" s="23"/>
      <c r="N331" s="23"/>
      <c r="O331" s="23"/>
      <c r="P331" s="23"/>
      <c r="Q331" s="23"/>
      <c r="R331" s="23"/>
      <c r="S331" s="23"/>
      <c r="T331" s="23"/>
      <c r="U331" s="23"/>
      <c r="V331" s="23"/>
      <c r="W331" s="33"/>
      <c r="Y331" s="23"/>
      <c r="Z331" s="23"/>
    </row>
    <row r="332" spans="2:26" x14ac:dyDescent="0.35">
      <c r="B332" s="23"/>
      <c r="C332" s="23"/>
      <c r="D332" s="23"/>
      <c r="E332" s="23"/>
      <c r="F332" s="23"/>
      <c r="G332" s="23"/>
      <c r="H332" s="23"/>
      <c r="I332" s="23"/>
      <c r="J332" s="23"/>
      <c r="K332" s="23"/>
      <c r="L332" s="23"/>
      <c r="M332" s="23"/>
      <c r="N332" s="23"/>
      <c r="O332" s="23"/>
      <c r="P332" s="23"/>
      <c r="Q332" s="23"/>
      <c r="R332" s="23"/>
      <c r="S332" s="23"/>
      <c r="T332" s="23"/>
      <c r="U332" s="23"/>
      <c r="V332" s="23"/>
      <c r="W332" s="33"/>
      <c r="Y332" s="23"/>
      <c r="Z332" s="23"/>
    </row>
    <row r="333" spans="2:26" x14ac:dyDescent="0.35">
      <c r="B333" s="23"/>
      <c r="C333" s="23"/>
      <c r="D333" s="23"/>
      <c r="E333" s="23"/>
      <c r="F333" s="23"/>
      <c r="G333" s="23"/>
      <c r="H333" s="23"/>
      <c r="I333" s="23"/>
      <c r="J333" s="23"/>
      <c r="K333" s="23"/>
      <c r="L333" s="23"/>
      <c r="M333" s="23"/>
      <c r="N333" s="23"/>
      <c r="O333" s="23"/>
      <c r="P333" s="23"/>
      <c r="Q333" s="23"/>
      <c r="R333" s="23"/>
      <c r="S333" s="23"/>
      <c r="T333" s="23"/>
      <c r="U333" s="23"/>
      <c r="V333" s="23"/>
      <c r="W333" s="33"/>
      <c r="Y333" s="23"/>
      <c r="Z333" s="23"/>
    </row>
    <row r="334" spans="2:26" x14ac:dyDescent="0.35">
      <c r="B334" s="23"/>
      <c r="C334" s="23"/>
      <c r="D334" s="23"/>
      <c r="E334" s="23"/>
      <c r="F334" s="23"/>
      <c r="G334" s="23"/>
      <c r="H334" s="23"/>
      <c r="I334" s="23"/>
      <c r="J334" s="23"/>
      <c r="K334" s="23"/>
      <c r="L334" s="23"/>
      <c r="M334" s="23"/>
      <c r="N334" s="23"/>
      <c r="O334" s="23"/>
      <c r="P334" s="23"/>
      <c r="Q334" s="23"/>
      <c r="R334" s="23"/>
      <c r="S334" s="23"/>
      <c r="T334" s="23"/>
      <c r="U334" s="23"/>
      <c r="V334" s="23"/>
      <c r="W334" s="33"/>
      <c r="Y334" s="23"/>
      <c r="Z334" s="23"/>
    </row>
    <row r="335" spans="2:26" x14ac:dyDescent="0.35">
      <c r="B335" s="23"/>
      <c r="C335" s="23"/>
      <c r="D335" s="23"/>
      <c r="E335" s="23"/>
      <c r="F335" s="23"/>
      <c r="G335" s="23"/>
      <c r="H335" s="23"/>
      <c r="I335" s="23"/>
      <c r="J335" s="23"/>
      <c r="K335" s="23"/>
      <c r="L335" s="23"/>
      <c r="M335" s="23"/>
      <c r="N335" s="23"/>
      <c r="O335" s="23"/>
      <c r="P335" s="23"/>
      <c r="Q335" s="23"/>
      <c r="R335" s="23"/>
      <c r="S335" s="23"/>
      <c r="T335" s="23"/>
      <c r="U335" s="23"/>
      <c r="V335" s="23"/>
      <c r="W335" s="33"/>
      <c r="Y335" s="23"/>
      <c r="Z335" s="23"/>
    </row>
    <row r="336" spans="2:26" x14ac:dyDescent="0.35">
      <c r="B336" s="23"/>
      <c r="C336" s="23"/>
      <c r="D336" s="23"/>
      <c r="E336" s="23"/>
      <c r="F336" s="23"/>
      <c r="G336" s="23"/>
      <c r="H336" s="23"/>
      <c r="I336" s="23"/>
      <c r="J336" s="23"/>
      <c r="K336" s="23"/>
      <c r="L336" s="23"/>
      <c r="M336" s="23"/>
      <c r="N336" s="23"/>
      <c r="O336" s="23"/>
      <c r="P336" s="23"/>
      <c r="Q336" s="23"/>
      <c r="R336" s="23"/>
      <c r="S336" s="23"/>
      <c r="T336" s="23"/>
      <c r="U336" s="23"/>
      <c r="V336" s="23"/>
      <c r="W336" s="33"/>
      <c r="Y336" s="23"/>
      <c r="Z336" s="23"/>
    </row>
    <row r="337" spans="2:26" x14ac:dyDescent="0.35">
      <c r="B337" s="23"/>
      <c r="C337" s="23"/>
      <c r="D337" s="23"/>
      <c r="E337" s="23"/>
      <c r="F337" s="23"/>
      <c r="G337" s="23"/>
      <c r="H337" s="23"/>
      <c r="I337" s="23"/>
      <c r="J337" s="23"/>
      <c r="K337" s="23"/>
      <c r="L337" s="23"/>
      <c r="M337" s="23"/>
      <c r="N337" s="23"/>
      <c r="O337" s="23"/>
      <c r="P337" s="23"/>
      <c r="Q337" s="23"/>
      <c r="R337" s="23"/>
      <c r="S337" s="23"/>
      <c r="T337" s="23"/>
      <c r="U337" s="23"/>
      <c r="V337" s="23"/>
      <c r="W337" s="33"/>
      <c r="Y337" s="23"/>
      <c r="Z337" s="23"/>
    </row>
    <row r="338" spans="2:26" x14ac:dyDescent="0.35">
      <c r="B338" s="23"/>
      <c r="C338" s="23"/>
      <c r="D338" s="23"/>
      <c r="E338" s="23"/>
      <c r="F338" s="23"/>
      <c r="G338" s="23"/>
      <c r="H338" s="23"/>
      <c r="I338" s="23"/>
      <c r="J338" s="23"/>
      <c r="K338" s="23"/>
      <c r="L338" s="23"/>
      <c r="M338" s="23"/>
      <c r="N338" s="23"/>
      <c r="O338" s="23"/>
      <c r="P338" s="23"/>
      <c r="Q338" s="23"/>
      <c r="R338" s="23"/>
      <c r="S338" s="23"/>
      <c r="T338" s="23"/>
      <c r="U338" s="23"/>
      <c r="V338" s="23"/>
      <c r="W338" s="33"/>
      <c r="Y338" s="23"/>
      <c r="Z338" s="23"/>
    </row>
    <row r="339" spans="2:26" x14ac:dyDescent="0.35">
      <c r="B339" s="23"/>
      <c r="C339" s="23"/>
      <c r="D339" s="23"/>
      <c r="E339" s="23"/>
      <c r="F339" s="23"/>
      <c r="G339" s="23"/>
      <c r="H339" s="23"/>
      <c r="I339" s="23"/>
      <c r="J339" s="23"/>
      <c r="K339" s="23"/>
      <c r="L339" s="23"/>
      <c r="M339" s="23"/>
      <c r="N339" s="23"/>
      <c r="O339" s="23"/>
      <c r="P339" s="23"/>
      <c r="Q339" s="23"/>
      <c r="R339" s="23"/>
      <c r="S339" s="23"/>
      <c r="T339" s="23"/>
      <c r="U339" s="23"/>
      <c r="V339" s="23"/>
      <c r="W339" s="33"/>
      <c r="Y339" s="23"/>
      <c r="Z339" s="23"/>
    </row>
    <row r="340" spans="2:26" x14ac:dyDescent="0.35">
      <c r="B340" s="23"/>
      <c r="C340" s="23"/>
      <c r="D340" s="23"/>
      <c r="E340" s="23"/>
      <c r="F340" s="23"/>
      <c r="G340" s="23"/>
      <c r="H340" s="23"/>
      <c r="I340" s="23"/>
      <c r="J340" s="23"/>
      <c r="K340" s="23"/>
      <c r="L340" s="23"/>
      <c r="M340" s="23"/>
      <c r="N340" s="23"/>
      <c r="O340" s="23"/>
      <c r="P340" s="23"/>
      <c r="Q340" s="23"/>
      <c r="R340" s="23"/>
      <c r="S340" s="23"/>
      <c r="T340" s="23"/>
      <c r="U340" s="23"/>
      <c r="V340" s="23"/>
      <c r="W340" s="33"/>
      <c r="Y340" s="23"/>
      <c r="Z340" s="23"/>
    </row>
    <row r="341" spans="2:26" x14ac:dyDescent="0.35">
      <c r="B341" s="23"/>
      <c r="C341" s="23"/>
      <c r="D341" s="23"/>
      <c r="E341" s="23"/>
      <c r="F341" s="23"/>
      <c r="G341" s="23"/>
      <c r="H341" s="23"/>
      <c r="I341" s="23"/>
      <c r="J341" s="23"/>
      <c r="K341" s="23"/>
      <c r="L341" s="23"/>
      <c r="M341" s="23"/>
      <c r="N341" s="23"/>
      <c r="O341" s="23"/>
      <c r="P341" s="23"/>
      <c r="Q341" s="23"/>
      <c r="R341" s="23"/>
      <c r="S341" s="23"/>
      <c r="T341" s="23"/>
      <c r="U341" s="23"/>
      <c r="V341" s="23"/>
      <c r="W341" s="33"/>
      <c r="Y341" s="23"/>
      <c r="Z341" s="23"/>
    </row>
    <row r="342" spans="2:26" x14ac:dyDescent="0.35">
      <c r="B342" s="23"/>
      <c r="C342" s="23"/>
      <c r="D342" s="23"/>
      <c r="E342" s="23"/>
      <c r="F342" s="23"/>
      <c r="G342" s="23"/>
      <c r="H342" s="23"/>
      <c r="I342" s="23"/>
      <c r="J342" s="23"/>
      <c r="K342" s="23"/>
      <c r="L342" s="23"/>
      <c r="M342" s="23"/>
      <c r="N342" s="23"/>
      <c r="O342" s="23"/>
      <c r="P342" s="23"/>
      <c r="Q342" s="23"/>
      <c r="R342" s="23"/>
      <c r="S342" s="23"/>
      <c r="T342" s="23"/>
      <c r="U342" s="23"/>
      <c r="V342" s="23"/>
      <c r="W342" s="33"/>
      <c r="Y342" s="23"/>
      <c r="Z342" s="23"/>
    </row>
    <row r="343" spans="2:26" x14ac:dyDescent="0.35">
      <c r="B343" s="23"/>
      <c r="C343" s="23"/>
      <c r="D343" s="23"/>
      <c r="E343" s="23"/>
      <c r="F343" s="23"/>
      <c r="G343" s="23"/>
      <c r="H343" s="23"/>
      <c r="I343" s="23"/>
      <c r="J343" s="23"/>
      <c r="K343" s="23"/>
      <c r="L343" s="23"/>
      <c r="M343" s="23"/>
      <c r="N343" s="23"/>
      <c r="O343" s="23"/>
      <c r="P343" s="23"/>
      <c r="Q343" s="23"/>
      <c r="R343" s="23"/>
      <c r="S343" s="23"/>
      <c r="T343" s="23"/>
      <c r="U343" s="23"/>
      <c r="V343" s="23"/>
      <c r="W343" s="33"/>
      <c r="Y343" s="23"/>
      <c r="Z343" s="23"/>
    </row>
    <row r="344" spans="2:26" x14ac:dyDescent="0.35">
      <c r="B344" s="23"/>
      <c r="C344" s="23"/>
      <c r="D344" s="23"/>
      <c r="E344" s="23"/>
      <c r="F344" s="23"/>
      <c r="G344" s="23"/>
      <c r="H344" s="23"/>
      <c r="I344" s="23"/>
      <c r="J344" s="23"/>
      <c r="K344" s="23"/>
      <c r="L344" s="23"/>
      <c r="M344" s="23"/>
      <c r="N344" s="23"/>
      <c r="O344" s="23"/>
      <c r="P344" s="23"/>
      <c r="Q344" s="23"/>
      <c r="R344" s="23"/>
      <c r="S344" s="23"/>
      <c r="T344" s="23"/>
      <c r="U344" s="23"/>
      <c r="V344" s="23"/>
      <c r="W344" s="33"/>
      <c r="Y344" s="23"/>
      <c r="Z344" s="23"/>
    </row>
    <row r="345" spans="2:26" x14ac:dyDescent="0.35">
      <c r="B345" s="23"/>
      <c r="C345" s="23"/>
      <c r="D345" s="23"/>
      <c r="E345" s="23"/>
      <c r="F345" s="23"/>
      <c r="G345" s="23"/>
      <c r="H345" s="23"/>
      <c r="I345" s="23"/>
      <c r="J345" s="23"/>
      <c r="K345" s="23"/>
      <c r="L345" s="23"/>
      <c r="M345" s="23"/>
      <c r="N345" s="23"/>
      <c r="O345" s="23"/>
      <c r="P345" s="23"/>
      <c r="Q345" s="23"/>
      <c r="R345" s="23"/>
      <c r="S345" s="23"/>
      <c r="T345" s="23"/>
      <c r="U345" s="23"/>
      <c r="V345" s="23"/>
      <c r="W345" s="33"/>
      <c r="Y345" s="23"/>
      <c r="Z345" s="23"/>
    </row>
    <row r="346" spans="2:26" x14ac:dyDescent="0.35">
      <c r="B346" s="23"/>
      <c r="C346" s="23"/>
      <c r="D346" s="23"/>
      <c r="E346" s="23"/>
      <c r="F346" s="23"/>
      <c r="G346" s="23"/>
      <c r="H346" s="23"/>
      <c r="I346" s="23"/>
      <c r="J346" s="23"/>
      <c r="K346" s="23"/>
      <c r="L346" s="23"/>
      <c r="M346" s="23"/>
      <c r="N346" s="23"/>
      <c r="O346" s="23"/>
      <c r="P346" s="23"/>
      <c r="Q346" s="23"/>
      <c r="R346" s="23"/>
      <c r="S346" s="23"/>
      <c r="T346" s="23"/>
      <c r="U346" s="23"/>
      <c r="V346" s="23"/>
      <c r="W346" s="33"/>
      <c r="Y346" s="23"/>
      <c r="Z346" s="23"/>
    </row>
    <row r="347" spans="2:26" x14ac:dyDescent="0.35">
      <c r="B347" s="23"/>
      <c r="C347" s="23"/>
      <c r="D347" s="23"/>
      <c r="E347" s="23"/>
      <c r="F347" s="23"/>
      <c r="G347" s="23"/>
      <c r="H347" s="23"/>
      <c r="I347" s="23"/>
      <c r="J347" s="23"/>
      <c r="K347" s="23"/>
      <c r="L347" s="23"/>
      <c r="M347" s="23"/>
      <c r="N347" s="23"/>
      <c r="O347" s="23"/>
      <c r="P347" s="23"/>
      <c r="Q347" s="23"/>
      <c r="R347" s="23"/>
      <c r="S347" s="23"/>
      <c r="T347" s="23"/>
      <c r="U347" s="23"/>
      <c r="V347" s="23"/>
      <c r="W347" s="33"/>
      <c r="Y347" s="23"/>
      <c r="Z347" s="23"/>
    </row>
    <row r="348" spans="2:26" x14ac:dyDescent="0.35">
      <c r="B348" s="23"/>
      <c r="C348" s="23"/>
      <c r="D348" s="23"/>
      <c r="E348" s="23"/>
      <c r="F348" s="23"/>
      <c r="G348" s="23"/>
      <c r="H348" s="23"/>
      <c r="I348" s="23"/>
      <c r="J348" s="23"/>
      <c r="K348" s="23"/>
      <c r="L348" s="23"/>
      <c r="M348" s="23"/>
      <c r="N348" s="23"/>
      <c r="O348" s="23"/>
      <c r="P348" s="23"/>
      <c r="Q348" s="23"/>
      <c r="R348" s="23"/>
      <c r="S348" s="23"/>
      <c r="T348" s="23"/>
      <c r="U348" s="23"/>
      <c r="V348" s="23"/>
      <c r="W348" s="33"/>
      <c r="Y348" s="23"/>
      <c r="Z348" s="23"/>
    </row>
    <row r="349" spans="2:26" x14ac:dyDescent="0.35">
      <c r="B349" s="23"/>
      <c r="C349" s="23"/>
      <c r="D349" s="23"/>
      <c r="E349" s="23"/>
      <c r="F349" s="23"/>
      <c r="G349" s="23"/>
      <c r="H349" s="23"/>
      <c r="I349" s="23"/>
      <c r="J349" s="23"/>
      <c r="K349" s="23"/>
      <c r="L349" s="23"/>
      <c r="M349" s="23"/>
      <c r="N349" s="23"/>
      <c r="O349" s="23"/>
      <c r="P349" s="23"/>
      <c r="Q349" s="23"/>
      <c r="R349" s="23"/>
      <c r="S349" s="23"/>
      <c r="T349" s="23"/>
      <c r="U349" s="23"/>
      <c r="V349" s="23"/>
      <c r="W349" s="33"/>
      <c r="Y349" s="23"/>
      <c r="Z349" s="23"/>
    </row>
    <row r="350" spans="2:26" x14ac:dyDescent="0.35">
      <c r="B350" s="23"/>
      <c r="C350" s="23"/>
      <c r="D350" s="23"/>
      <c r="E350" s="23"/>
      <c r="F350" s="23"/>
      <c r="G350" s="23"/>
      <c r="H350" s="23"/>
      <c r="I350" s="23"/>
      <c r="J350" s="23"/>
      <c r="K350" s="23"/>
      <c r="L350" s="23"/>
      <c r="M350" s="23"/>
      <c r="N350" s="23"/>
      <c r="O350" s="23"/>
      <c r="P350" s="23"/>
      <c r="Q350" s="23"/>
      <c r="R350" s="23"/>
      <c r="S350" s="23"/>
      <c r="T350" s="23"/>
      <c r="U350" s="23"/>
      <c r="V350" s="23"/>
      <c r="W350" s="33"/>
      <c r="Y350" s="23"/>
      <c r="Z350" s="23"/>
    </row>
    <row r="351" spans="2:26" x14ac:dyDescent="0.35">
      <c r="B351" s="23"/>
      <c r="C351" s="23"/>
      <c r="D351" s="23"/>
      <c r="E351" s="23"/>
      <c r="F351" s="23"/>
      <c r="G351" s="23"/>
      <c r="H351" s="23"/>
      <c r="I351" s="23"/>
      <c r="J351" s="23"/>
      <c r="K351" s="23"/>
      <c r="L351" s="23"/>
      <c r="M351" s="23"/>
      <c r="N351" s="23"/>
      <c r="O351" s="23"/>
      <c r="P351" s="23"/>
      <c r="Q351" s="23"/>
      <c r="R351" s="23"/>
      <c r="S351" s="23"/>
      <c r="T351" s="23"/>
      <c r="U351" s="23"/>
      <c r="V351" s="23"/>
      <c r="W351" s="33"/>
      <c r="Y351" s="23"/>
      <c r="Z351" s="23"/>
    </row>
    <row r="352" spans="2:26" x14ac:dyDescent="0.35">
      <c r="B352" s="23"/>
      <c r="C352" s="23"/>
      <c r="D352" s="23"/>
      <c r="E352" s="23"/>
      <c r="F352" s="23"/>
      <c r="G352" s="23"/>
      <c r="H352" s="23"/>
      <c r="I352" s="23"/>
      <c r="J352" s="23"/>
      <c r="K352" s="23"/>
      <c r="L352" s="23"/>
      <c r="M352" s="23"/>
      <c r="N352" s="23"/>
      <c r="O352" s="23"/>
      <c r="P352" s="23"/>
      <c r="Q352" s="23"/>
      <c r="R352" s="23"/>
      <c r="S352" s="23"/>
      <c r="T352" s="23"/>
      <c r="U352" s="23"/>
      <c r="V352" s="23"/>
      <c r="W352" s="33"/>
      <c r="Y352" s="23"/>
      <c r="Z352" s="23"/>
    </row>
    <row r="353" spans="2:26" x14ac:dyDescent="0.35">
      <c r="B353" s="23"/>
      <c r="C353" s="23"/>
      <c r="D353" s="23"/>
      <c r="E353" s="23"/>
      <c r="F353" s="23"/>
      <c r="G353" s="23"/>
      <c r="H353" s="23"/>
      <c r="I353" s="23"/>
      <c r="J353" s="23"/>
      <c r="K353" s="23"/>
      <c r="L353" s="23"/>
      <c r="M353" s="23"/>
      <c r="N353" s="23"/>
      <c r="O353" s="23"/>
      <c r="P353" s="23"/>
      <c r="Q353" s="23"/>
      <c r="R353" s="23"/>
      <c r="S353" s="23"/>
      <c r="T353" s="23"/>
      <c r="U353" s="23"/>
      <c r="V353" s="23"/>
      <c r="W353" s="33"/>
      <c r="Y353" s="23"/>
      <c r="Z353" s="23"/>
    </row>
    <row r="354" spans="2:26" x14ac:dyDescent="0.35">
      <c r="B354" s="23"/>
      <c r="C354" s="23"/>
      <c r="D354" s="23"/>
      <c r="E354" s="23"/>
      <c r="F354" s="23"/>
      <c r="G354" s="23"/>
      <c r="H354" s="23"/>
      <c r="I354" s="23"/>
      <c r="J354" s="23"/>
      <c r="K354" s="23"/>
      <c r="L354" s="23"/>
      <c r="M354" s="23"/>
      <c r="N354" s="23"/>
      <c r="O354" s="23"/>
      <c r="P354" s="23"/>
      <c r="Q354" s="23"/>
      <c r="R354" s="23"/>
      <c r="S354" s="23"/>
      <c r="T354" s="23"/>
      <c r="U354" s="23"/>
      <c r="V354" s="23"/>
      <c r="W354" s="33"/>
      <c r="Y354" s="23"/>
      <c r="Z354" s="23"/>
    </row>
    <row r="355" spans="2:26" x14ac:dyDescent="0.35">
      <c r="B355" s="23"/>
      <c r="C355" s="23"/>
      <c r="D355" s="23"/>
      <c r="E355" s="23"/>
      <c r="F355" s="23"/>
      <c r="G355" s="23"/>
      <c r="H355" s="23"/>
      <c r="I355" s="23"/>
      <c r="J355" s="23"/>
      <c r="K355" s="23"/>
      <c r="L355" s="23"/>
      <c r="M355" s="23"/>
      <c r="N355" s="23"/>
      <c r="O355" s="23"/>
      <c r="P355" s="23"/>
      <c r="Q355" s="23"/>
      <c r="R355" s="23"/>
      <c r="S355" s="23"/>
      <c r="T355" s="23"/>
      <c r="U355" s="23"/>
      <c r="V355" s="23"/>
      <c r="W355" s="33"/>
      <c r="Y355" s="23"/>
      <c r="Z355" s="23"/>
    </row>
    <row r="356" spans="2:26" x14ac:dyDescent="0.35">
      <c r="B356" s="23"/>
      <c r="C356" s="23"/>
      <c r="D356" s="23"/>
      <c r="E356" s="23"/>
      <c r="F356" s="23"/>
      <c r="G356" s="23"/>
      <c r="H356" s="23"/>
      <c r="I356" s="23"/>
      <c r="J356" s="23"/>
      <c r="K356" s="23"/>
      <c r="L356" s="23"/>
      <c r="M356" s="23"/>
      <c r="N356" s="23"/>
      <c r="O356" s="23"/>
      <c r="P356" s="23"/>
      <c r="Q356" s="23"/>
      <c r="R356" s="23"/>
      <c r="S356" s="23"/>
      <c r="T356" s="23"/>
      <c r="U356" s="23"/>
      <c r="V356" s="23"/>
      <c r="W356" s="33"/>
      <c r="Y356" s="23"/>
      <c r="Z356" s="23"/>
    </row>
    <row r="357" spans="2:26" x14ac:dyDescent="0.35">
      <c r="B357" s="23"/>
      <c r="C357" s="23"/>
      <c r="D357" s="23"/>
      <c r="E357" s="23"/>
      <c r="F357" s="23"/>
      <c r="G357" s="23"/>
      <c r="H357" s="23"/>
      <c r="I357" s="23"/>
      <c r="J357" s="23"/>
      <c r="K357" s="23"/>
      <c r="L357" s="23"/>
      <c r="M357" s="23"/>
      <c r="N357" s="23"/>
      <c r="O357" s="23"/>
      <c r="P357" s="23"/>
      <c r="Q357" s="23"/>
      <c r="R357" s="23"/>
      <c r="S357" s="23"/>
      <c r="T357" s="23"/>
      <c r="U357" s="23"/>
      <c r="V357" s="23"/>
      <c r="W357" s="33"/>
      <c r="Y357" s="23"/>
      <c r="Z357" s="23"/>
    </row>
    <row r="358" spans="2:26" x14ac:dyDescent="0.35">
      <c r="B358" s="23"/>
      <c r="C358" s="23"/>
      <c r="D358" s="23"/>
      <c r="E358" s="23"/>
      <c r="F358" s="23"/>
      <c r="G358" s="23"/>
      <c r="H358" s="23"/>
      <c r="I358" s="23"/>
      <c r="J358" s="23"/>
      <c r="K358" s="23"/>
      <c r="L358" s="23"/>
      <c r="M358" s="23"/>
      <c r="N358" s="23"/>
      <c r="O358" s="23"/>
      <c r="P358" s="23"/>
      <c r="Q358" s="23"/>
      <c r="R358" s="23"/>
      <c r="S358" s="23"/>
      <c r="T358" s="23"/>
      <c r="U358" s="23"/>
      <c r="V358" s="23"/>
      <c r="W358" s="33"/>
      <c r="Y358" s="23"/>
      <c r="Z358" s="23"/>
    </row>
    <row r="359" spans="2:26" x14ac:dyDescent="0.35">
      <c r="B359" s="23"/>
      <c r="C359" s="23"/>
      <c r="D359" s="23"/>
      <c r="E359" s="23"/>
      <c r="F359" s="23"/>
      <c r="G359" s="23"/>
      <c r="H359" s="23"/>
      <c r="I359" s="23"/>
      <c r="J359" s="23"/>
      <c r="K359" s="23"/>
      <c r="L359" s="23"/>
      <c r="M359" s="23"/>
      <c r="N359" s="23"/>
      <c r="O359" s="23"/>
      <c r="P359" s="23"/>
      <c r="Q359" s="23"/>
      <c r="R359" s="23"/>
      <c r="S359" s="23"/>
      <c r="T359" s="23"/>
      <c r="U359" s="23"/>
      <c r="V359" s="23"/>
      <c r="W359" s="33"/>
      <c r="Y359" s="23"/>
      <c r="Z359" s="23"/>
    </row>
    <row r="360" spans="2:26" x14ac:dyDescent="0.35">
      <c r="B360" s="23"/>
      <c r="C360" s="23"/>
      <c r="D360" s="23"/>
      <c r="E360" s="23"/>
      <c r="F360" s="23"/>
      <c r="G360" s="23"/>
      <c r="H360" s="23"/>
      <c r="I360" s="23"/>
      <c r="J360" s="23"/>
      <c r="K360" s="23"/>
      <c r="L360" s="23"/>
      <c r="M360" s="23"/>
      <c r="N360" s="23"/>
      <c r="O360" s="23"/>
      <c r="P360" s="23"/>
      <c r="Q360" s="23"/>
      <c r="R360" s="23"/>
      <c r="S360" s="23"/>
      <c r="T360" s="23"/>
      <c r="U360" s="23"/>
      <c r="V360" s="23"/>
      <c r="W360" s="33"/>
      <c r="Y360" s="23"/>
      <c r="Z360" s="23"/>
    </row>
    <row r="361" spans="2:26" x14ac:dyDescent="0.35">
      <c r="B361" s="23"/>
      <c r="C361" s="23"/>
      <c r="D361" s="23"/>
      <c r="E361" s="23"/>
      <c r="F361" s="23"/>
      <c r="G361" s="23"/>
      <c r="H361" s="23"/>
      <c r="I361" s="23"/>
      <c r="J361" s="23"/>
      <c r="K361" s="23"/>
      <c r="L361" s="23"/>
      <c r="M361" s="23"/>
      <c r="N361" s="23"/>
      <c r="O361" s="23"/>
      <c r="P361" s="23"/>
      <c r="Q361" s="23"/>
      <c r="R361" s="23"/>
      <c r="S361" s="23"/>
      <c r="T361" s="23"/>
      <c r="U361" s="23"/>
      <c r="V361" s="23"/>
      <c r="W361" s="33"/>
      <c r="Y361" s="23"/>
      <c r="Z361" s="23"/>
    </row>
    <row r="362" spans="2:26" x14ac:dyDescent="0.35">
      <c r="B362" s="23"/>
      <c r="C362" s="23"/>
      <c r="D362" s="23"/>
      <c r="E362" s="23"/>
      <c r="F362" s="23"/>
      <c r="G362" s="23"/>
      <c r="H362" s="23"/>
      <c r="I362" s="23"/>
      <c r="J362" s="23"/>
      <c r="K362" s="23"/>
      <c r="L362" s="23"/>
      <c r="M362" s="23"/>
      <c r="N362" s="23"/>
      <c r="O362" s="23"/>
      <c r="P362" s="23"/>
      <c r="Q362" s="23"/>
      <c r="R362" s="23"/>
      <c r="S362" s="23"/>
      <c r="T362" s="23"/>
      <c r="U362" s="23"/>
      <c r="V362" s="23"/>
      <c r="W362" s="33"/>
      <c r="Y362" s="23"/>
      <c r="Z362" s="23"/>
    </row>
    <row r="363" spans="2:26" x14ac:dyDescent="0.35">
      <c r="B363" s="23"/>
      <c r="C363" s="23"/>
      <c r="D363" s="23"/>
      <c r="E363" s="23"/>
      <c r="F363" s="23"/>
      <c r="G363" s="23"/>
      <c r="H363" s="23"/>
      <c r="I363" s="23"/>
      <c r="J363" s="23"/>
      <c r="K363" s="23"/>
      <c r="L363" s="23"/>
      <c r="M363" s="23"/>
      <c r="N363" s="23"/>
      <c r="O363" s="23"/>
      <c r="P363" s="23"/>
      <c r="Q363" s="23"/>
      <c r="R363" s="23"/>
      <c r="S363" s="23"/>
      <c r="T363" s="23"/>
      <c r="U363" s="23"/>
      <c r="V363" s="23"/>
      <c r="W363" s="33"/>
      <c r="Y363" s="23"/>
      <c r="Z363" s="23"/>
    </row>
    <row r="364" spans="2:26" x14ac:dyDescent="0.35">
      <c r="B364" s="23"/>
      <c r="C364" s="23"/>
      <c r="D364" s="23"/>
      <c r="E364" s="23"/>
      <c r="F364" s="23"/>
      <c r="G364" s="23"/>
      <c r="H364" s="23"/>
      <c r="I364" s="23"/>
      <c r="J364" s="23"/>
      <c r="K364" s="23"/>
      <c r="L364" s="23"/>
      <c r="M364" s="23"/>
      <c r="N364" s="23"/>
      <c r="O364" s="23"/>
      <c r="P364" s="23"/>
      <c r="Q364" s="23"/>
      <c r="R364" s="23"/>
      <c r="S364" s="23"/>
      <c r="T364" s="23"/>
      <c r="U364" s="23"/>
      <c r="V364" s="23"/>
      <c r="W364" s="33"/>
      <c r="Y364" s="23"/>
      <c r="Z364" s="23"/>
    </row>
    <row r="365" spans="2:26" x14ac:dyDescent="0.35">
      <c r="B365" s="23"/>
      <c r="C365" s="23"/>
      <c r="D365" s="23"/>
      <c r="E365" s="23"/>
      <c r="F365" s="23"/>
      <c r="G365" s="23"/>
      <c r="H365" s="23"/>
      <c r="I365" s="23"/>
      <c r="J365" s="23"/>
      <c r="K365" s="23"/>
      <c r="L365" s="23"/>
      <c r="M365" s="23"/>
      <c r="N365" s="23"/>
      <c r="O365" s="23"/>
      <c r="P365" s="23"/>
      <c r="Q365" s="23"/>
      <c r="R365" s="23"/>
      <c r="S365" s="23"/>
      <c r="T365" s="23"/>
      <c r="U365" s="23"/>
      <c r="V365" s="23"/>
      <c r="W365" s="33"/>
      <c r="Y365" s="23"/>
      <c r="Z365" s="23"/>
    </row>
    <row r="366" spans="2:26" x14ac:dyDescent="0.35">
      <c r="B366" s="23"/>
      <c r="C366" s="23"/>
      <c r="D366" s="23"/>
      <c r="E366" s="23"/>
      <c r="F366" s="23"/>
      <c r="G366" s="23"/>
      <c r="H366" s="23"/>
      <c r="I366" s="23"/>
      <c r="J366" s="23"/>
      <c r="K366" s="23"/>
      <c r="L366" s="23"/>
      <c r="M366" s="23"/>
      <c r="N366" s="23"/>
      <c r="O366" s="23"/>
      <c r="P366" s="23"/>
      <c r="Q366" s="23"/>
      <c r="R366" s="23"/>
      <c r="S366" s="23"/>
      <c r="T366" s="23"/>
      <c r="U366" s="23"/>
      <c r="V366" s="23"/>
      <c r="W366" s="33"/>
      <c r="Y366" s="23"/>
      <c r="Z366" s="23"/>
    </row>
    <row r="367" spans="2:26" x14ac:dyDescent="0.35">
      <c r="B367" s="23"/>
      <c r="C367" s="23"/>
      <c r="D367" s="23"/>
      <c r="E367" s="23"/>
      <c r="F367" s="23"/>
      <c r="G367" s="23"/>
      <c r="H367" s="23"/>
      <c r="I367" s="23"/>
      <c r="J367" s="23"/>
      <c r="K367" s="23"/>
      <c r="L367" s="23"/>
      <c r="M367" s="23"/>
      <c r="N367" s="23"/>
      <c r="O367" s="23"/>
      <c r="P367" s="23"/>
      <c r="Q367" s="23"/>
      <c r="R367" s="23"/>
      <c r="S367" s="23"/>
      <c r="T367" s="23"/>
      <c r="U367" s="23"/>
      <c r="V367" s="23"/>
      <c r="W367" s="33"/>
      <c r="Y367" s="23"/>
      <c r="Z367" s="23"/>
    </row>
    <row r="368" spans="2:26" x14ac:dyDescent="0.35">
      <c r="B368" s="23"/>
      <c r="C368" s="23"/>
      <c r="D368" s="23"/>
      <c r="E368" s="23"/>
      <c r="F368" s="23"/>
      <c r="G368" s="23"/>
      <c r="H368" s="23"/>
      <c r="I368" s="23"/>
      <c r="J368" s="23"/>
      <c r="K368" s="23"/>
      <c r="L368" s="23"/>
      <c r="M368" s="23"/>
      <c r="N368" s="23"/>
      <c r="O368" s="23"/>
      <c r="P368" s="23"/>
      <c r="Q368" s="23"/>
      <c r="R368" s="23"/>
      <c r="S368" s="23"/>
      <c r="T368" s="23"/>
      <c r="U368" s="23"/>
      <c r="V368" s="23"/>
      <c r="W368" s="33"/>
      <c r="Y368" s="23"/>
      <c r="Z368" s="23"/>
    </row>
    <row r="369" spans="2:26" x14ac:dyDescent="0.35">
      <c r="B369" s="23"/>
      <c r="C369" s="23"/>
      <c r="D369" s="23"/>
      <c r="E369" s="23"/>
      <c r="F369" s="23"/>
      <c r="G369" s="23"/>
      <c r="H369" s="23"/>
      <c r="I369" s="23"/>
      <c r="J369" s="23"/>
      <c r="K369" s="23"/>
      <c r="L369" s="23"/>
      <c r="M369" s="23"/>
      <c r="N369" s="23"/>
      <c r="O369" s="23"/>
      <c r="P369" s="23"/>
      <c r="Q369" s="23"/>
      <c r="R369" s="23"/>
      <c r="S369" s="23"/>
      <c r="T369" s="23"/>
      <c r="U369" s="23"/>
      <c r="V369" s="23"/>
      <c r="W369" s="33"/>
      <c r="Y369" s="23"/>
      <c r="Z369" s="23"/>
    </row>
    <row r="370" spans="2:26" x14ac:dyDescent="0.35">
      <c r="B370" s="23"/>
      <c r="C370" s="23"/>
      <c r="D370" s="23"/>
      <c r="E370" s="23"/>
      <c r="F370" s="23"/>
      <c r="G370" s="23"/>
      <c r="H370" s="23"/>
      <c r="I370" s="23"/>
      <c r="J370" s="23"/>
      <c r="K370" s="23"/>
      <c r="L370" s="23"/>
      <c r="M370" s="23"/>
      <c r="N370" s="23"/>
      <c r="O370" s="23"/>
      <c r="P370" s="23"/>
      <c r="Q370" s="23"/>
      <c r="R370" s="23"/>
      <c r="S370" s="23"/>
      <c r="T370" s="23"/>
      <c r="U370" s="23"/>
      <c r="V370" s="23"/>
      <c r="W370" s="33"/>
      <c r="Y370" s="23"/>
      <c r="Z370" s="23"/>
    </row>
    <row r="371" spans="2:26" x14ac:dyDescent="0.35">
      <c r="B371" s="23"/>
      <c r="C371" s="23"/>
      <c r="D371" s="23"/>
      <c r="E371" s="23"/>
      <c r="F371" s="23"/>
      <c r="G371" s="23"/>
      <c r="H371" s="23"/>
      <c r="I371" s="23"/>
      <c r="J371" s="23"/>
      <c r="K371" s="23"/>
      <c r="L371" s="23"/>
      <c r="M371" s="23"/>
      <c r="N371" s="23"/>
      <c r="O371" s="23"/>
      <c r="P371" s="23"/>
      <c r="Q371" s="23"/>
      <c r="R371" s="23"/>
      <c r="S371" s="23"/>
      <c r="T371" s="23"/>
      <c r="U371" s="23"/>
      <c r="V371" s="23"/>
      <c r="W371" s="33"/>
      <c r="Y371" s="23"/>
      <c r="Z371" s="23"/>
    </row>
    <row r="372" spans="2:26" x14ac:dyDescent="0.35">
      <c r="B372" s="23"/>
      <c r="C372" s="23"/>
      <c r="D372" s="23"/>
      <c r="E372" s="23"/>
      <c r="F372" s="23"/>
      <c r="G372" s="23"/>
      <c r="H372" s="23"/>
      <c r="I372" s="23"/>
      <c r="J372" s="23"/>
      <c r="K372" s="23"/>
      <c r="L372" s="23"/>
      <c r="M372" s="23"/>
      <c r="N372" s="23"/>
      <c r="O372" s="23"/>
      <c r="P372" s="23"/>
      <c r="Q372" s="23"/>
      <c r="R372" s="23"/>
      <c r="S372" s="23"/>
      <c r="T372" s="23"/>
      <c r="U372" s="23"/>
      <c r="V372" s="23"/>
      <c r="W372" s="33"/>
      <c r="Y372" s="23"/>
      <c r="Z372" s="23"/>
    </row>
    <row r="373" spans="2:26" x14ac:dyDescent="0.35">
      <c r="B373" s="23"/>
      <c r="C373" s="23"/>
      <c r="D373" s="23"/>
      <c r="E373" s="23"/>
      <c r="F373" s="23"/>
      <c r="G373" s="23"/>
      <c r="H373" s="23"/>
      <c r="I373" s="23"/>
      <c r="J373" s="23"/>
      <c r="K373" s="23"/>
      <c r="L373" s="23"/>
      <c r="M373" s="23"/>
      <c r="N373" s="23"/>
      <c r="O373" s="23"/>
      <c r="P373" s="23"/>
      <c r="Q373" s="23"/>
      <c r="R373" s="23"/>
      <c r="S373" s="23"/>
      <c r="T373" s="23"/>
      <c r="U373" s="23"/>
      <c r="V373" s="23"/>
      <c r="W373" s="33"/>
      <c r="Y373" s="23"/>
      <c r="Z373" s="23"/>
    </row>
    <row r="374" spans="2:26" x14ac:dyDescent="0.35">
      <c r="B374" s="23"/>
      <c r="C374" s="23"/>
      <c r="D374" s="23"/>
      <c r="E374" s="23"/>
      <c r="F374" s="23"/>
      <c r="G374" s="23"/>
      <c r="H374" s="23"/>
      <c r="I374" s="23"/>
      <c r="J374" s="23"/>
      <c r="K374" s="23"/>
      <c r="L374" s="23"/>
      <c r="M374" s="23"/>
      <c r="N374" s="23"/>
      <c r="O374" s="23"/>
      <c r="P374" s="23"/>
      <c r="Q374" s="23"/>
      <c r="R374" s="23"/>
      <c r="S374" s="23"/>
      <c r="T374" s="23"/>
      <c r="U374" s="23"/>
      <c r="V374" s="23"/>
      <c r="W374" s="33"/>
      <c r="Y374" s="23"/>
      <c r="Z374" s="23"/>
    </row>
    <row r="375" spans="2:26" x14ac:dyDescent="0.35">
      <c r="B375" s="23"/>
      <c r="C375" s="23"/>
      <c r="D375" s="23"/>
      <c r="E375" s="23"/>
      <c r="F375" s="23"/>
      <c r="G375" s="23"/>
      <c r="H375" s="23"/>
      <c r="I375" s="23"/>
      <c r="J375" s="23"/>
      <c r="K375" s="23"/>
      <c r="L375" s="23"/>
      <c r="M375" s="23"/>
      <c r="N375" s="23"/>
      <c r="O375" s="23"/>
      <c r="P375" s="23"/>
      <c r="Q375" s="23"/>
      <c r="R375" s="23"/>
      <c r="S375" s="23"/>
      <c r="T375" s="23"/>
      <c r="U375" s="23"/>
      <c r="V375" s="23"/>
      <c r="W375" s="33"/>
      <c r="Y375" s="23"/>
      <c r="Z375" s="23"/>
    </row>
    <row r="376" spans="2:26" x14ac:dyDescent="0.35">
      <c r="B376" s="23"/>
      <c r="C376" s="23"/>
      <c r="D376" s="23"/>
      <c r="E376" s="23"/>
      <c r="F376" s="23"/>
      <c r="G376" s="23"/>
      <c r="H376" s="23"/>
      <c r="I376" s="23"/>
      <c r="J376" s="23"/>
      <c r="K376" s="23"/>
      <c r="L376" s="23"/>
      <c r="M376" s="23"/>
      <c r="N376" s="23"/>
      <c r="O376" s="23"/>
      <c r="P376" s="23"/>
      <c r="Q376" s="23"/>
      <c r="R376" s="23"/>
      <c r="S376" s="23"/>
      <c r="T376" s="23"/>
      <c r="U376" s="23"/>
      <c r="V376" s="23"/>
      <c r="W376" s="33"/>
      <c r="Y376" s="23"/>
      <c r="Z376" s="23"/>
    </row>
    <row r="377" spans="2:26" x14ac:dyDescent="0.35">
      <c r="B377" s="23"/>
      <c r="C377" s="23"/>
      <c r="D377" s="23"/>
      <c r="E377" s="23"/>
      <c r="F377" s="23"/>
      <c r="G377" s="23"/>
      <c r="H377" s="23"/>
      <c r="I377" s="23"/>
      <c r="J377" s="23"/>
      <c r="K377" s="23"/>
      <c r="L377" s="23"/>
      <c r="M377" s="23"/>
      <c r="N377" s="23"/>
      <c r="O377" s="23"/>
      <c r="P377" s="23"/>
      <c r="Q377" s="23"/>
      <c r="R377" s="23"/>
      <c r="S377" s="23"/>
      <c r="T377" s="23"/>
      <c r="U377" s="23"/>
      <c r="V377" s="23"/>
      <c r="W377" s="33"/>
      <c r="Y377" s="23"/>
      <c r="Z377" s="23"/>
    </row>
    <row r="378" spans="2:26" x14ac:dyDescent="0.35">
      <c r="B378" s="23"/>
      <c r="C378" s="23"/>
      <c r="D378" s="23"/>
      <c r="E378" s="23"/>
      <c r="F378" s="23"/>
      <c r="G378" s="23"/>
      <c r="H378" s="23"/>
      <c r="I378" s="23"/>
      <c r="J378" s="23"/>
      <c r="K378" s="23"/>
      <c r="L378" s="23"/>
      <c r="M378" s="23"/>
      <c r="N378" s="23"/>
      <c r="O378" s="23"/>
      <c r="P378" s="23"/>
      <c r="Q378" s="23"/>
      <c r="R378" s="23"/>
      <c r="S378" s="23"/>
      <c r="T378" s="23"/>
      <c r="U378" s="23"/>
      <c r="V378" s="23"/>
      <c r="W378" s="33"/>
      <c r="Y378" s="23"/>
      <c r="Z378" s="23"/>
    </row>
    <row r="379" spans="2:26" x14ac:dyDescent="0.35">
      <c r="B379" s="23"/>
      <c r="C379" s="23"/>
      <c r="D379" s="23"/>
      <c r="E379" s="23"/>
      <c r="F379" s="23"/>
      <c r="G379" s="23"/>
      <c r="H379" s="23"/>
      <c r="I379" s="23"/>
      <c r="J379" s="23"/>
      <c r="K379" s="23"/>
      <c r="L379" s="23"/>
      <c r="M379" s="23"/>
      <c r="N379" s="23"/>
      <c r="O379" s="23"/>
      <c r="P379" s="23"/>
      <c r="Q379" s="23"/>
      <c r="R379" s="23"/>
      <c r="S379" s="23"/>
      <c r="T379" s="23"/>
      <c r="U379" s="23"/>
      <c r="V379" s="23"/>
      <c r="W379" s="33"/>
      <c r="Y379" s="23"/>
      <c r="Z379" s="23"/>
    </row>
    <row r="380" spans="2:26" x14ac:dyDescent="0.35">
      <c r="B380" s="23"/>
      <c r="C380" s="23"/>
      <c r="D380" s="23"/>
      <c r="E380" s="23"/>
      <c r="F380" s="23"/>
      <c r="G380" s="23"/>
      <c r="H380" s="23"/>
      <c r="I380" s="23"/>
      <c r="J380" s="23"/>
      <c r="K380" s="23"/>
      <c r="L380" s="23"/>
      <c r="M380" s="23"/>
      <c r="N380" s="23"/>
      <c r="O380" s="23"/>
      <c r="P380" s="23"/>
      <c r="Q380" s="23"/>
      <c r="R380" s="23"/>
      <c r="S380" s="23"/>
      <c r="T380" s="23"/>
      <c r="U380" s="23"/>
      <c r="V380" s="23"/>
      <c r="W380" s="33"/>
      <c r="Y380" s="23"/>
      <c r="Z380" s="23"/>
    </row>
    <row r="381" spans="2:26" x14ac:dyDescent="0.35">
      <c r="B381" s="23"/>
      <c r="C381" s="23"/>
      <c r="D381" s="23"/>
      <c r="E381" s="23"/>
      <c r="F381" s="23"/>
      <c r="G381" s="23"/>
      <c r="H381" s="23"/>
      <c r="I381" s="23"/>
      <c r="J381" s="23"/>
      <c r="K381" s="23"/>
      <c r="L381" s="23"/>
      <c r="M381" s="23"/>
      <c r="N381" s="23"/>
      <c r="O381" s="23"/>
      <c r="P381" s="23"/>
      <c r="Q381" s="23"/>
      <c r="R381" s="23"/>
      <c r="S381" s="23"/>
      <c r="T381" s="23"/>
      <c r="U381" s="23"/>
      <c r="V381" s="23"/>
      <c r="W381" s="33"/>
      <c r="Y381" s="23"/>
      <c r="Z381" s="23"/>
    </row>
    <row r="382" spans="2:26" x14ac:dyDescent="0.35">
      <c r="B382" s="23"/>
      <c r="C382" s="23"/>
      <c r="D382" s="23"/>
      <c r="E382" s="23"/>
      <c r="F382" s="23"/>
      <c r="G382" s="23"/>
      <c r="H382" s="23"/>
      <c r="I382" s="23"/>
      <c r="J382" s="23"/>
      <c r="K382" s="23"/>
      <c r="L382" s="23"/>
      <c r="M382" s="23"/>
      <c r="N382" s="23"/>
      <c r="O382" s="23"/>
      <c r="P382" s="23"/>
      <c r="Q382" s="23"/>
      <c r="R382" s="23"/>
      <c r="S382" s="23"/>
      <c r="T382" s="23"/>
      <c r="U382" s="23"/>
      <c r="V382" s="23"/>
      <c r="W382" s="33"/>
      <c r="Y382" s="23"/>
      <c r="Z382" s="23"/>
    </row>
    <row r="383" spans="2:26" x14ac:dyDescent="0.35">
      <c r="B383" s="23"/>
      <c r="C383" s="23"/>
      <c r="D383" s="23"/>
      <c r="E383" s="23"/>
      <c r="F383" s="23"/>
      <c r="G383" s="23"/>
      <c r="H383" s="23"/>
      <c r="I383" s="23"/>
      <c r="J383" s="23"/>
      <c r="K383" s="23"/>
      <c r="L383" s="23"/>
      <c r="M383" s="23"/>
      <c r="N383" s="23"/>
      <c r="O383" s="23"/>
      <c r="P383" s="23"/>
      <c r="Q383" s="23"/>
      <c r="R383" s="23"/>
      <c r="S383" s="23"/>
      <c r="T383" s="23"/>
      <c r="U383" s="23"/>
      <c r="V383" s="23"/>
      <c r="W383" s="33"/>
      <c r="Y383" s="23"/>
      <c r="Z383" s="23"/>
    </row>
    <row r="384" spans="2:26" x14ac:dyDescent="0.35">
      <c r="B384" s="23"/>
      <c r="C384" s="23"/>
      <c r="D384" s="23"/>
      <c r="E384" s="23"/>
      <c r="F384" s="23"/>
      <c r="G384" s="23"/>
      <c r="H384" s="23"/>
      <c r="I384" s="23"/>
      <c r="J384" s="23"/>
      <c r="K384" s="23"/>
      <c r="L384" s="23"/>
      <c r="M384" s="23"/>
      <c r="N384" s="23"/>
      <c r="O384" s="23"/>
      <c r="P384" s="23"/>
      <c r="Q384" s="23"/>
      <c r="R384" s="23"/>
      <c r="S384" s="23"/>
      <c r="T384" s="23"/>
      <c r="U384" s="23"/>
      <c r="V384" s="23"/>
      <c r="W384" s="33"/>
      <c r="Y384" s="23"/>
      <c r="Z384" s="23"/>
    </row>
    <row r="385" spans="2:26" x14ac:dyDescent="0.35">
      <c r="B385" s="23"/>
      <c r="C385" s="23"/>
      <c r="D385" s="23"/>
      <c r="E385" s="23"/>
      <c r="F385" s="23"/>
      <c r="G385" s="23"/>
      <c r="H385" s="23"/>
      <c r="I385" s="23"/>
      <c r="J385" s="23"/>
      <c r="K385" s="23"/>
      <c r="L385" s="23"/>
      <c r="M385" s="23"/>
      <c r="N385" s="23"/>
      <c r="O385" s="23"/>
      <c r="P385" s="23"/>
      <c r="Q385" s="23"/>
      <c r="R385" s="23"/>
      <c r="S385" s="23"/>
      <c r="T385" s="23"/>
      <c r="U385" s="23"/>
      <c r="V385" s="23"/>
      <c r="W385" s="33"/>
      <c r="Y385" s="23"/>
      <c r="Z385" s="23"/>
    </row>
    <row r="386" spans="2:26" x14ac:dyDescent="0.35">
      <c r="B386" s="23"/>
      <c r="C386" s="23"/>
      <c r="D386" s="23"/>
      <c r="E386" s="23"/>
      <c r="F386" s="23"/>
      <c r="G386" s="23"/>
      <c r="H386" s="23"/>
      <c r="I386" s="23"/>
      <c r="J386" s="23"/>
      <c r="K386" s="23"/>
      <c r="L386" s="23"/>
      <c r="M386" s="23"/>
      <c r="N386" s="23"/>
      <c r="O386" s="23"/>
      <c r="P386" s="23"/>
      <c r="Q386" s="23"/>
      <c r="R386" s="23"/>
      <c r="S386" s="23"/>
      <c r="T386" s="23"/>
      <c r="U386" s="23"/>
      <c r="V386" s="23"/>
      <c r="W386" s="33"/>
      <c r="Y386" s="23"/>
      <c r="Z386" s="23"/>
    </row>
    <row r="387" spans="2:26" x14ac:dyDescent="0.35">
      <c r="B387" s="23"/>
      <c r="C387" s="23"/>
      <c r="D387" s="23"/>
      <c r="E387" s="23"/>
      <c r="F387" s="23"/>
      <c r="G387" s="23"/>
      <c r="H387" s="23"/>
      <c r="I387" s="23"/>
      <c r="J387" s="23"/>
      <c r="K387" s="23"/>
      <c r="L387" s="23"/>
      <c r="M387" s="23"/>
      <c r="N387" s="23"/>
      <c r="O387" s="23"/>
      <c r="P387" s="23"/>
      <c r="Q387" s="23"/>
      <c r="R387" s="23"/>
      <c r="S387" s="23"/>
      <c r="T387" s="23"/>
      <c r="U387" s="23"/>
      <c r="V387" s="23"/>
      <c r="W387" s="33"/>
      <c r="Y387" s="23"/>
      <c r="Z387" s="23"/>
    </row>
    <row r="388" spans="2:26" x14ac:dyDescent="0.35">
      <c r="B388" s="23"/>
      <c r="C388" s="23"/>
      <c r="D388" s="23"/>
      <c r="E388" s="23"/>
      <c r="F388" s="23"/>
      <c r="G388" s="23"/>
      <c r="H388" s="23"/>
      <c r="I388" s="23"/>
      <c r="J388" s="23"/>
      <c r="K388" s="23"/>
      <c r="L388" s="23"/>
      <c r="M388" s="23"/>
      <c r="N388" s="23"/>
      <c r="O388" s="23"/>
      <c r="P388" s="23"/>
      <c r="Q388" s="23"/>
      <c r="R388" s="23"/>
      <c r="S388" s="23"/>
      <c r="T388" s="23"/>
      <c r="U388" s="23"/>
      <c r="V388" s="23"/>
      <c r="W388" s="33"/>
      <c r="Y388" s="23"/>
      <c r="Z388" s="23"/>
    </row>
    <row r="389" spans="2:26" x14ac:dyDescent="0.35">
      <c r="B389" s="23"/>
      <c r="C389" s="23"/>
      <c r="D389" s="23"/>
      <c r="E389" s="23"/>
      <c r="F389" s="23"/>
      <c r="G389" s="23"/>
      <c r="H389" s="23"/>
      <c r="I389" s="23"/>
      <c r="J389" s="23"/>
      <c r="K389" s="23"/>
      <c r="L389" s="23"/>
      <c r="M389" s="23"/>
      <c r="N389" s="23"/>
      <c r="O389" s="23"/>
      <c r="P389" s="23"/>
      <c r="Q389" s="23"/>
      <c r="R389" s="23"/>
      <c r="S389" s="23"/>
      <c r="T389" s="23"/>
      <c r="U389" s="23"/>
      <c r="V389" s="23"/>
      <c r="W389" s="33"/>
      <c r="Y389" s="23"/>
      <c r="Z389" s="23"/>
    </row>
    <row r="390" spans="2:26" x14ac:dyDescent="0.35">
      <c r="B390" s="23"/>
      <c r="C390" s="23"/>
      <c r="D390" s="23"/>
      <c r="E390" s="23"/>
      <c r="F390" s="23"/>
      <c r="G390" s="23"/>
      <c r="H390" s="23"/>
      <c r="I390" s="23"/>
      <c r="J390" s="23"/>
      <c r="K390" s="23"/>
      <c r="L390" s="23"/>
      <c r="M390" s="23"/>
      <c r="N390" s="23"/>
      <c r="O390" s="23"/>
      <c r="P390" s="23"/>
      <c r="Q390" s="23"/>
      <c r="R390" s="23"/>
      <c r="S390" s="23"/>
      <c r="T390" s="23"/>
      <c r="U390" s="23"/>
      <c r="V390" s="23"/>
      <c r="W390" s="33"/>
      <c r="Y390" s="23"/>
      <c r="Z390" s="23"/>
    </row>
    <row r="391" spans="2:26" x14ac:dyDescent="0.35">
      <c r="B391" s="23"/>
      <c r="C391" s="23"/>
      <c r="D391" s="23"/>
      <c r="E391" s="23"/>
      <c r="F391" s="23"/>
      <c r="G391" s="23"/>
      <c r="H391" s="23"/>
      <c r="I391" s="23"/>
      <c r="J391" s="23"/>
      <c r="K391" s="23"/>
      <c r="L391" s="23"/>
      <c r="M391" s="23"/>
      <c r="N391" s="23"/>
      <c r="O391" s="23"/>
      <c r="P391" s="23"/>
      <c r="Q391" s="23"/>
      <c r="R391" s="23"/>
      <c r="S391" s="23"/>
      <c r="T391" s="23"/>
      <c r="U391" s="23"/>
      <c r="V391" s="23"/>
      <c r="W391" s="33"/>
      <c r="Y391" s="23"/>
      <c r="Z391" s="23"/>
    </row>
    <row r="392" spans="2:26" x14ac:dyDescent="0.35">
      <c r="B392" s="23"/>
      <c r="C392" s="23"/>
      <c r="D392" s="23"/>
      <c r="E392" s="23"/>
      <c r="F392" s="23"/>
      <c r="G392" s="23"/>
      <c r="H392" s="23"/>
      <c r="I392" s="23"/>
      <c r="J392" s="23"/>
      <c r="K392" s="23"/>
      <c r="L392" s="23"/>
      <c r="M392" s="23"/>
      <c r="N392" s="23"/>
      <c r="O392" s="23"/>
      <c r="P392" s="23"/>
      <c r="Q392" s="23"/>
      <c r="R392" s="23"/>
      <c r="S392" s="23"/>
      <c r="T392" s="23"/>
      <c r="U392" s="23"/>
      <c r="V392" s="23"/>
      <c r="W392" s="33"/>
      <c r="Y392" s="23"/>
      <c r="Z392" s="23"/>
    </row>
    <row r="393" spans="2:26" x14ac:dyDescent="0.35">
      <c r="B393" s="23"/>
      <c r="C393" s="23"/>
      <c r="D393" s="23"/>
      <c r="E393" s="23"/>
      <c r="F393" s="23"/>
      <c r="G393" s="23"/>
      <c r="H393" s="23"/>
      <c r="I393" s="23"/>
      <c r="J393" s="23"/>
      <c r="K393" s="23"/>
      <c r="L393" s="23"/>
      <c r="M393" s="23"/>
      <c r="N393" s="23"/>
      <c r="O393" s="23"/>
      <c r="P393" s="23"/>
      <c r="Q393" s="23"/>
      <c r="R393" s="23"/>
      <c r="S393" s="23"/>
      <c r="T393" s="23"/>
      <c r="U393" s="23"/>
      <c r="V393" s="23"/>
      <c r="W393" s="33"/>
      <c r="Y393" s="23"/>
      <c r="Z393" s="23"/>
    </row>
    <row r="394" spans="2:26" x14ac:dyDescent="0.35">
      <c r="B394" s="23"/>
      <c r="C394" s="23"/>
      <c r="D394" s="23"/>
      <c r="E394" s="23"/>
      <c r="F394" s="23"/>
      <c r="G394" s="23"/>
      <c r="H394" s="23"/>
      <c r="I394" s="23"/>
      <c r="J394" s="23"/>
      <c r="K394" s="23"/>
      <c r="L394" s="23"/>
      <c r="M394" s="23"/>
      <c r="N394" s="23"/>
      <c r="O394" s="23"/>
      <c r="P394" s="23"/>
      <c r="Q394" s="23"/>
      <c r="R394" s="23"/>
      <c r="S394" s="23"/>
      <c r="T394" s="23"/>
      <c r="U394" s="23"/>
      <c r="V394" s="23"/>
      <c r="W394" s="33"/>
      <c r="Y394" s="23"/>
      <c r="Z394" s="23"/>
    </row>
    <row r="395" spans="2:26" x14ac:dyDescent="0.35">
      <c r="B395" s="23"/>
      <c r="C395" s="23"/>
      <c r="D395" s="23"/>
      <c r="E395" s="23"/>
      <c r="F395" s="23"/>
      <c r="G395" s="23"/>
      <c r="H395" s="23"/>
      <c r="I395" s="23"/>
      <c r="J395" s="23"/>
      <c r="K395" s="23"/>
      <c r="L395" s="23"/>
      <c r="M395" s="23"/>
      <c r="N395" s="23"/>
      <c r="O395" s="23"/>
      <c r="P395" s="23"/>
      <c r="Q395" s="23"/>
      <c r="R395" s="23"/>
      <c r="S395" s="23"/>
      <c r="T395" s="23"/>
      <c r="U395" s="23"/>
      <c r="V395" s="23"/>
      <c r="W395" s="33"/>
      <c r="Y395" s="23"/>
      <c r="Z395" s="23"/>
    </row>
    <row r="396" spans="2:26" x14ac:dyDescent="0.35">
      <c r="B396" s="23"/>
      <c r="C396" s="23"/>
      <c r="D396" s="23"/>
      <c r="E396" s="23"/>
      <c r="F396" s="23"/>
      <c r="G396" s="23"/>
      <c r="H396" s="23"/>
      <c r="I396" s="23"/>
      <c r="J396" s="23"/>
      <c r="K396" s="23"/>
      <c r="L396" s="23"/>
      <c r="M396" s="23"/>
      <c r="N396" s="23"/>
      <c r="O396" s="23"/>
      <c r="P396" s="23"/>
      <c r="Q396" s="23"/>
      <c r="R396" s="23"/>
      <c r="S396" s="23"/>
      <c r="T396" s="23"/>
      <c r="U396" s="23"/>
      <c r="V396" s="23"/>
      <c r="W396" s="33"/>
      <c r="Y396" s="23"/>
      <c r="Z396" s="23"/>
    </row>
    <row r="397" spans="2:26" x14ac:dyDescent="0.35">
      <c r="B397" s="23"/>
      <c r="C397" s="23"/>
      <c r="D397" s="23"/>
      <c r="E397" s="23"/>
      <c r="F397" s="23"/>
      <c r="G397" s="23"/>
      <c r="H397" s="23"/>
      <c r="I397" s="23"/>
      <c r="J397" s="23"/>
      <c r="K397" s="23"/>
      <c r="L397" s="23"/>
      <c r="M397" s="23"/>
      <c r="N397" s="23"/>
      <c r="O397" s="23"/>
      <c r="P397" s="23"/>
      <c r="Q397" s="23"/>
      <c r="R397" s="23"/>
      <c r="S397" s="23"/>
      <c r="T397" s="23"/>
      <c r="U397" s="23"/>
      <c r="V397" s="23"/>
      <c r="W397" s="33"/>
      <c r="Y397" s="23"/>
      <c r="Z397" s="23"/>
    </row>
    <row r="398" spans="2:26" x14ac:dyDescent="0.35">
      <c r="B398" s="23"/>
      <c r="C398" s="23"/>
      <c r="D398" s="23"/>
      <c r="E398" s="23"/>
      <c r="F398" s="23"/>
      <c r="G398" s="23"/>
      <c r="H398" s="23"/>
      <c r="I398" s="23"/>
      <c r="J398" s="23"/>
      <c r="K398" s="23"/>
      <c r="L398" s="23"/>
      <c r="M398" s="23"/>
      <c r="N398" s="23"/>
      <c r="O398" s="23"/>
      <c r="P398" s="23"/>
      <c r="Q398" s="23"/>
      <c r="R398" s="23"/>
      <c r="S398" s="23"/>
      <c r="T398" s="23"/>
      <c r="U398" s="23"/>
      <c r="V398" s="23"/>
      <c r="W398" s="33"/>
      <c r="Y398" s="23"/>
      <c r="Z398" s="23"/>
    </row>
    <row r="399" spans="2:26" x14ac:dyDescent="0.35">
      <c r="B399" s="23"/>
      <c r="C399" s="23"/>
      <c r="D399" s="23"/>
      <c r="E399" s="23"/>
      <c r="F399" s="23"/>
      <c r="G399" s="23"/>
      <c r="H399" s="23"/>
      <c r="I399" s="23"/>
      <c r="J399" s="23"/>
      <c r="K399" s="23"/>
      <c r="L399" s="23"/>
      <c r="M399" s="23"/>
      <c r="N399" s="23"/>
      <c r="O399" s="23"/>
      <c r="P399" s="23"/>
      <c r="Q399" s="23"/>
      <c r="R399" s="23"/>
      <c r="S399" s="23"/>
      <c r="T399" s="23"/>
      <c r="U399" s="23"/>
      <c r="V399" s="23"/>
      <c r="W399" s="33"/>
      <c r="Y399" s="23"/>
      <c r="Z399" s="23"/>
    </row>
    <row r="400" spans="2:26" x14ac:dyDescent="0.35">
      <c r="B400" s="23"/>
      <c r="C400" s="23"/>
      <c r="D400" s="23"/>
      <c r="E400" s="23"/>
      <c r="F400" s="23"/>
      <c r="G400" s="23"/>
      <c r="H400" s="23"/>
      <c r="I400" s="23"/>
      <c r="J400" s="23"/>
      <c r="K400" s="23"/>
      <c r="L400" s="23"/>
      <c r="M400" s="23"/>
      <c r="N400" s="23"/>
      <c r="O400" s="23"/>
      <c r="P400" s="23"/>
      <c r="Q400" s="23"/>
      <c r="R400" s="23"/>
      <c r="S400" s="23"/>
      <c r="T400" s="23"/>
      <c r="U400" s="23"/>
      <c r="V400" s="23"/>
      <c r="W400" s="33"/>
      <c r="Y400" s="23"/>
      <c r="Z400" s="23"/>
    </row>
    <row r="401" spans="2:26" x14ac:dyDescent="0.35">
      <c r="B401" s="23"/>
      <c r="C401" s="23"/>
      <c r="D401" s="23"/>
      <c r="E401" s="23"/>
      <c r="F401" s="23"/>
      <c r="G401" s="23"/>
      <c r="H401" s="23"/>
      <c r="I401" s="23"/>
      <c r="J401" s="23"/>
      <c r="K401" s="23"/>
      <c r="L401" s="23"/>
      <c r="M401" s="23"/>
      <c r="N401" s="23"/>
      <c r="O401" s="23"/>
      <c r="P401" s="23"/>
      <c r="Q401" s="23"/>
      <c r="R401" s="23"/>
      <c r="S401" s="23"/>
      <c r="T401" s="23"/>
      <c r="U401" s="23"/>
      <c r="V401" s="23"/>
      <c r="W401" s="33"/>
      <c r="Y401" s="23"/>
      <c r="Z401" s="23"/>
    </row>
    <row r="402" spans="2:26" x14ac:dyDescent="0.35">
      <c r="B402" s="23"/>
      <c r="C402" s="23"/>
      <c r="D402" s="23"/>
      <c r="E402" s="23"/>
      <c r="F402" s="23"/>
      <c r="G402" s="23"/>
      <c r="H402" s="23"/>
      <c r="I402" s="23"/>
      <c r="J402" s="23"/>
      <c r="K402" s="23"/>
      <c r="L402" s="23"/>
      <c r="M402" s="23"/>
      <c r="N402" s="23"/>
      <c r="O402" s="23"/>
      <c r="P402" s="23"/>
      <c r="Q402" s="23"/>
      <c r="R402" s="23"/>
      <c r="S402" s="23"/>
      <c r="T402" s="23"/>
      <c r="U402" s="23"/>
      <c r="V402" s="23"/>
      <c r="W402" s="33"/>
      <c r="Y402" s="23"/>
      <c r="Z402" s="23"/>
    </row>
    <row r="403" spans="2:26" x14ac:dyDescent="0.35">
      <c r="B403" s="23"/>
      <c r="C403" s="23"/>
      <c r="D403" s="23"/>
      <c r="E403" s="23"/>
      <c r="F403" s="23"/>
      <c r="G403" s="23"/>
      <c r="H403" s="23"/>
      <c r="I403" s="23"/>
      <c r="J403" s="23"/>
      <c r="K403" s="23"/>
      <c r="L403" s="23"/>
      <c r="M403" s="23"/>
      <c r="N403" s="23"/>
      <c r="O403" s="23"/>
      <c r="P403" s="23"/>
      <c r="Q403" s="23"/>
      <c r="R403" s="23"/>
      <c r="S403" s="23"/>
      <c r="T403" s="23"/>
      <c r="U403" s="23"/>
      <c r="V403" s="23"/>
      <c r="W403" s="33"/>
      <c r="Y403" s="23"/>
      <c r="Z403" s="23"/>
    </row>
    <row r="404" spans="2:26" x14ac:dyDescent="0.35">
      <c r="B404" s="23"/>
      <c r="C404" s="23"/>
      <c r="D404" s="23"/>
      <c r="E404" s="23"/>
      <c r="F404" s="23"/>
      <c r="G404" s="23"/>
      <c r="H404" s="23"/>
      <c r="I404" s="23"/>
      <c r="J404" s="23"/>
      <c r="K404" s="23"/>
      <c r="L404" s="23"/>
      <c r="M404" s="23"/>
      <c r="N404" s="23"/>
      <c r="O404" s="23"/>
      <c r="P404" s="23"/>
      <c r="Q404" s="23"/>
      <c r="R404" s="23"/>
      <c r="S404" s="23"/>
      <c r="T404" s="23"/>
      <c r="U404" s="23"/>
      <c r="V404" s="23"/>
      <c r="W404" s="33"/>
      <c r="Y404" s="23"/>
      <c r="Z404" s="23"/>
    </row>
    <row r="405" spans="2:26" x14ac:dyDescent="0.35">
      <c r="B405" s="23"/>
      <c r="C405" s="23"/>
      <c r="D405" s="23"/>
      <c r="E405" s="23"/>
      <c r="F405" s="23"/>
      <c r="G405" s="23"/>
      <c r="H405" s="23"/>
      <c r="I405" s="23"/>
      <c r="J405" s="23"/>
      <c r="K405" s="23"/>
      <c r="L405" s="23"/>
      <c r="M405" s="23"/>
      <c r="N405" s="23"/>
      <c r="O405" s="23"/>
      <c r="P405" s="23"/>
      <c r="Q405" s="23"/>
      <c r="R405" s="23"/>
      <c r="S405" s="23"/>
      <c r="T405" s="23"/>
      <c r="U405" s="23"/>
      <c r="V405" s="23"/>
      <c r="W405" s="33"/>
      <c r="Y405" s="23"/>
      <c r="Z405" s="23"/>
    </row>
    <row r="406" spans="2:26" x14ac:dyDescent="0.35">
      <c r="B406" s="23"/>
      <c r="C406" s="23"/>
      <c r="D406" s="23"/>
      <c r="E406" s="23"/>
      <c r="F406" s="23"/>
      <c r="G406" s="23"/>
      <c r="H406" s="23"/>
      <c r="I406" s="23"/>
      <c r="J406" s="23"/>
      <c r="K406" s="23"/>
      <c r="L406" s="23"/>
      <c r="M406" s="23"/>
      <c r="N406" s="23"/>
      <c r="O406" s="23"/>
      <c r="P406" s="23"/>
      <c r="Q406" s="23"/>
      <c r="R406" s="23"/>
      <c r="S406" s="23"/>
      <c r="T406" s="23"/>
      <c r="U406" s="23"/>
      <c r="V406" s="23"/>
      <c r="W406" s="33"/>
      <c r="Y406" s="23"/>
      <c r="Z406" s="23"/>
    </row>
    <row r="407" spans="2:26" x14ac:dyDescent="0.35">
      <c r="B407" s="23"/>
      <c r="C407" s="23"/>
      <c r="D407" s="23"/>
      <c r="E407" s="23"/>
      <c r="F407" s="23"/>
      <c r="G407" s="23"/>
      <c r="H407" s="23"/>
      <c r="I407" s="23"/>
      <c r="J407" s="23"/>
      <c r="K407" s="23"/>
      <c r="L407" s="23"/>
      <c r="M407" s="23"/>
      <c r="N407" s="23"/>
      <c r="O407" s="23"/>
      <c r="P407" s="23"/>
      <c r="Q407" s="23"/>
      <c r="R407" s="23"/>
      <c r="S407" s="23"/>
      <c r="T407" s="23"/>
      <c r="U407" s="23"/>
      <c r="V407" s="23"/>
      <c r="W407" s="33"/>
      <c r="Y407" s="23"/>
      <c r="Z407" s="23"/>
    </row>
    <row r="408" spans="2:26" x14ac:dyDescent="0.35">
      <c r="B408" s="23"/>
      <c r="C408" s="23"/>
      <c r="D408" s="23"/>
      <c r="E408" s="23"/>
      <c r="F408" s="23"/>
      <c r="G408" s="23"/>
      <c r="H408" s="23"/>
      <c r="I408" s="23"/>
      <c r="J408" s="23"/>
      <c r="K408" s="23"/>
      <c r="L408" s="23"/>
      <c r="M408" s="23"/>
      <c r="N408" s="23"/>
      <c r="O408" s="23"/>
      <c r="P408" s="23"/>
      <c r="Q408" s="23"/>
      <c r="R408" s="23"/>
      <c r="S408" s="23"/>
      <c r="T408" s="23"/>
      <c r="U408" s="23"/>
      <c r="V408" s="23"/>
      <c r="W408" s="33"/>
      <c r="Y408" s="23"/>
      <c r="Z408" s="23"/>
    </row>
    <row r="409" spans="2:26" x14ac:dyDescent="0.35">
      <c r="B409" s="23"/>
      <c r="C409" s="23"/>
      <c r="D409" s="23"/>
      <c r="E409" s="23"/>
      <c r="F409" s="23"/>
      <c r="G409" s="23"/>
      <c r="H409" s="23"/>
      <c r="I409" s="23"/>
      <c r="J409" s="23"/>
      <c r="K409" s="23"/>
      <c r="L409" s="23"/>
      <c r="M409" s="23"/>
      <c r="N409" s="23"/>
      <c r="O409" s="23"/>
      <c r="P409" s="23"/>
      <c r="Q409" s="23"/>
      <c r="R409" s="23"/>
      <c r="S409" s="23"/>
      <c r="T409" s="23"/>
      <c r="U409" s="23"/>
      <c r="V409" s="23"/>
      <c r="W409" s="33"/>
      <c r="Y409" s="23"/>
      <c r="Z409" s="23"/>
    </row>
    <row r="410" spans="2:26" x14ac:dyDescent="0.35">
      <c r="B410" s="23"/>
      <c r="C410" s="23"/>
      <c r="D410" s="23"/>
      <c r="E410" s="23"/>
      <c r="F410" s="23"/>
      <c r="G410" s="23"/>
      <c r="H410" s="23"/>
      <c r="I410" s="23"/>
      <c r="J410" s="23"/>
      <c r="K410" s="23"/>
      <c r="L410" s="23"/>
      <c r="M410" s="23"/>
      <c r="N410" s="23"/>
      <c r="O410" s="23"/>
      <c r="P410" s="23"/>
      <c r="Q410" s="23"/>
      <c r="R410" s="23"/>
      <c r="S410" s="23"/>
      <c r="T410" s="23"/>
      <c r="U410" s="23"/>
      <c r="V410" s="23"/>
      <c r="W410" s="33"/>
      <c r="Y410" s="23"/>
      <c r="Z410" s="23"/>
    </row>
    <row r="411" spans="2:26" x14ac:dyDescent="0.35">
      <c r="B411" s="23"/>
      <c r="C411" s="23"/>
      <c r="D411" s="23"/>
      <c r="E411" s="23"/>
      <c r="F411" s="23"/>
      <c r="G411" s="23"/>
      <c r="H411" s="23"/>
      <c r="I411" s="23"/>
      <c r="J411" s="23"/>
      <c r="K411" s="23"/>
      <c r="L411" s="23"/>
      <c r="M411" s="23"/>
      <c r="N411" s="23"/>
      <c r="O411" s="23"/>
      <c r="P411" s="23"/>
      <c r="Q411" s="23"/>
      <c r="R411" s="23"/>
      <c r="S411" s="23"/>
      <c r="T411" s="23"/>
      <c r="U411" s="23"/>
      <c r="V411" s="23"/>
      <c r="W411" s="33"/>
      <c r="Y411" s="23"/>
      <c r="Z411" s="23"/>
    </row>
    <row r="412" spans="2:26" x14ac:dyDescent="0.35">
      <c r="B412" s="23"/>
      <c r="C412" s="23"/>
      <c r="D412" s="23"/>
      <c r="E412" s="23"/>
      <c r="F412" s="23"/>
      <c r="G412" s="23"/>
      <c r="H412" s="23"/>
      <c r="I412" s="23"/>
      <c r="J412" s="23"/>
      <c r="K412" s="23"/>
      <c r="L412" s="23"/>
      <c r="M412" s="23"/>
      <c r="N412" s="23"/>
      <c r="O412" s="23"/>
      <c r="P412" s="23"/>
      <c r="Q412" s="23"/>
      <c r="R412" s="23"/>
      <c r="S412" s="23"/>
      <c r="T412" s="23"/>
      <c r="U412" s="23"/>
      <c r="V412" s="23"/>
      <c r="W412" s="33"/>
      <c r="Y412" s="23"/>
      <c r="Z412" s="23"/>
    </row>
    <row r="413" spans="2:26" x14ac:dyDescent="0.35">
      <c r="B413" s="23"/>
      <c r="C413" s="23"/>
      <c r="D413" s="23"/>
      <c r="E413" s="23"/>
      <c r="F413" s="23"/>
      <c r="G413" s="23"/>
      <c r="H413" s="23"/>
      <c r="I413" s="23"/>
      <c r="J413" s="23"/>
      <c r="K413" s="23"/>
      <c r="L413" s="23"/>
      <c r="M413" s="23"/>
      <c r="N413" s="23"/>
      <c r="O413" s="23"/>
      <c r="P413" s="23"/>
      <c r="Q413" s="23"/>
      <c r="R413" s="23"/>
      <c r="S413" s="23"/>
      <c r="T413" s="23"/>
      <c r="U413" s="23"/>
      <c r="V413" s="23"/>
      <c r="W413" s="33"/>
      <c r="Y413" s="23"/>
      <c r="Z413" s="23"/>
    </row>
    <row r="414" spans="2:26" x14ac:dyDescent="0.35">
      <c r="B414" s="23"/>
      <c r="C414" s="23"/>
      <c r="D414" s="23"/>
      <c r="E414" s="23"/>
      <c r="F414" s="23"/>
      <c r="G414" s="23"/>
      <c r="H414" s="23"/>
      <c r="I414" s="23"/>
      <c r="J414" s="23"/>
      <c r="K414" s="23"/>
      <c r="L414" s="23"/>
      <c r="M414" s="23"/>
      <c r="N414" s="23"/>
      <c r="O414" s="23"/>
      <c r="P414" s="23"/>
      <c r="Q414" s="23"/>
      <c r="R414" s="23"/>
      <c r="S414" s="23"/>
      <c r="T414" s="23"/>
      <c r="U414" s="23"/>
      <c r="V414" s="23"/>
      <c r="W414" s="33"/>
      <c r="Y414" s="23"/>
      <c r="Z414" s="23"/>
    </row>
    <row r="415" spans="2:26" x14ac:dyDescent="0.35">
      <c r="B415" s="23"/>
      <c r="C415" s="23"/>
      <c r="D415" s="23"/>
      <c r="E415" s="23"/>
      <c r="F415" s="23"/>
      <c r="G415" s="23"/>
      <c r="H415" s="23"/>
      <c r="I415" s="23"/>
      <c r="J415" s="23"/>
      <c r="K415" s="23"/>
      <c r="L415" s="23"/>
      <c r="M415" s="23"/>
      <c r="N415" s="23"/>
      <c r="O415" s="23"/>
      <c r="P415" s="23"/>
      <c r="Q415" s="23"/>
      <c r="R415" s="23"/>
      <c r="S415" s="23"/>
      <c r="T415" s="23"/>
      <c r="U415" s="23"/>
      <c r="V415" s="23"/>
      <c r="W415" s="33"/>
      <c r="Y415" s="23"/>
      <c r="Z415" s="23"/>
    </row>
    <row r="416" spans="2:26" x14ac:dyDescent="0.35">
      <c r="B416" s="23"/>
      <c r="C416" s="23"/>
      <c r="D416" s="23"/>
      <c r="E416" s="23"/>
      <c r="F416" s="23"/>
      <c r="G416" s="23"/>
      <c r="H416" s="23"/>
      <c r="I416" s="23"/>
      <c r="J416" s="23"/>
      <c r="K416" s="23"/>
      <c r="L416" s="23"/>
      <c r="M416" s="23"/>
      <c r="N416" s="23"/>
      <c r="O416" s="23"/>
      <c r="P416" s="23"/>
      <c r="Q416" s="23"/>
      <c r="R416" s="23"/>
      <c r="S416" s="23"/>
      <c r="T416" s="23"/>
      <c r="U416" s="23"/>
      <c r="V416" s="23"/>
      <c r="W416" s="33"/>
      <c r="Y416" s="23"/>
      <c r="Z416" s="23"/>
    </row>
    <row r="417" spans="2:26" x14ac:dyDescent="0.35">
      <c r="B417" s="23"/>
      <c r="C417" s="23"/>
      <c r="D417" s="23"/>
      <c r="E417" s="23"/>
      <c r="F417" s="23"/>
      <c r="G417" s="23"/>
      <c r="H417" s="23"/>
      <c r="I417" s="23"/>
      <c r="J417" s="23"/>
      <c r="K417" s="23"/>
      <c r="L417" s="23"/>
      <c r="M417" s="23"/>
      <c r="N417" s="23"/>
      <c r="O417" s="23"/>
      <c r="P417" s="23"/>
      <c r="Q417" s="23"/>
      <c r="R417" s="23"/>
      <c r="S417" s="23"/>
      <c r="T417" s="23"/>
      <c r="U417" s="23"/>
      <c r="V417" s="23"/>
      <c r="W417" s="33"/>
      <c r="Y417" s="23"/>
      <c r="Z417" s="23"/>
    </row>
    <row r="418" spans="2:26" x14ac:dyDescent="0.35">
      <c r="B418" s="23"/>
      <c r="C418" s="23"/>
      <c r="D418" s="23"/>
      <c r="E418" s="23"/>
      <c r="F418" s="23"/>
      <c r="G418" s="23"/>
      <c r="H418" s="23"/>
      <c r="I418" s="23"/>
      <c r="J418" s="23"/>
      <c r="K418" s="23"/>
      <c r="L418" s="23"/>
      <c r="M418" s="23"/>
      <c r="N418" s="23"/>
      <c r="O418" s="23"/>
      <c r="P418" s="23"/>
      <c r="Q418" s="23"/>
      <c r="R418" s="23"/>
      <c r="S418" s="23"/>
      <c r="T418" s="23"/>
      <c r="U418" s="23"/>
      <c r="V418" s="23"/>
      <c r="W418" s="33"/>
      <c r="Y418" s="23"/>
      <c r="Z418" s="23"/>
    </row>
    <row r="419" spans="2:26" x14ac:dyDescent="0.35">
      <c r="B419" s="23"/>
      <c r="C419" s="23"/>
      <c r="D419" s="23"/>
      <c r="E419" s="23"/>
      <c r="F419" s="23"/>
      <c r="G419" s="23"/>
      <c r="H419" s="23"/>
      <c r="I419" s="23"/>
      <c r="J419" s="23"/>
      <c r="K419" s="23"/>
      <c r="L419" s="23"/>
      <c r="M419" s="23"/>
      <c r="N419" s="23"/>
      <c r="O419" s="23"/>
      <c r="P419" s="23"/>
      <c r="Q419" s="23"/>
      <c r="R419" s="23"/>
      <c r="S419" s="23"/>
      <c r="T419" s="23"/>
      <c r="U419" s="23"/>
      <c r="V419" s="23"/>
      <c r="W419" s="33"/>
      <c r="Y419" s="23"/>
      <c r="Z419" s="23"/>
    </row>
    <row r="420" spans="2:26" x14ac:dyDescent="0.35">
      <c r="B420" s="23"/>
      <c r="C420" s="23"/>
      <c r="D420" s="23"/>
      <c r="E420" s="23"/>
      <c r="F420" s="23"/>
      <c r="G420" s="23"/>
      <c r="H420" s="23"/>
      <c r="I420" s="23"/>
      <c r="J420" s="23"/>
      <c r="K420" s="23"/>
      <c r="L420" s="23"/>
      <c r="M420" s="23"/>
      <c r="N420" s="23"/>
      <c r="O420" s="23"/>
      <c r="P420" s="23"/>
      <c r="Q420" s="23"/>
      <c r="R420" s="23"/>
      <c r="S420" s="23"/>
      <c r="T420" s="23"/>
      <c r="U420" s="23"/>
      <c r="V420" s="23"/>
      <c r="W420" s="33"/>
      <c r="Y420" s="23"/>
      <c r="Z420" s="23"/>
    </row>
    <row r="421" spans="2:26" x14ac:dyDescent="0.35">
      <c r="B421" s="23"/>
      <c r="C421" s="23"/>
      <c r="D421" s="23"/>
      <c r="E421" s="23"/>
      <c r="F421" s="23"/>
      <c r="G421" s="23"/>
      <c r="H421" s="23"/>
      <c r="I421" s="23"/>
      <c r="J421" s="23"/>
      <c r="K421" s="23"/>
      <c r="L421" s="23"/>
      <c r="M421" s="23"/>
      <c r="N421" s="23"/>
      <c r="O421" s="23"/>
      <c r="P421" s="23"/>
      <c r="Q421" s="23"/>
      <c r="R421" s="23"/>
      <c r="S421" s="23"/>
      <c r="T421" s="23"/>
      <c r="U421" s="23"/>
      <c r="V421" s="23"/>
      <c r="W421" s="33"/>
      <c r="Y421" s="23"/>
      <c r="Z421" s="23"/>
    </row>
    <row r="422" spans="2:26" x14ac:dyDescent="0.35">
      <c r="B422" s="23"/>
      <c r="C422" s="23"/>
      <c r="D422" s="23"/>
      <c r="E422" s="23"/>
      <c r="F422" s="23"/>
      <c r="G422" s="23"/>
      <c r="H422" s="23"/>
      <c r="I422" s="23"/>
      <c r="J422" s="23"/>
      <c r="K422" s="23"/>
      <c r="L422" s="23"/>
      <c r="M422" s="23"/>
      <c r="N422" s="23"/>
      <c r="O422" s="23"/>
      <c r="P422" s="23"/>
      <c r="Q422" s="23"/>
      <c r="R422" s="23"/>
      <c r="S422" s="23"/>
      <c r="T422" s="23"/>
      <c r="U422" s="23"/>
      <c r="V422" s="23"/>
      <c r="W422" s="33"/>
      <c r="Y422" s="23"/>
      <c r="Z422" s="23"/>
    </row>
    <row r="423" spans="2:26" x14ac:dyDescent="0.35">
      <c r="B423" s="23"/>
      <c r="C423" s="23"/>
      <c r="D423" s="23"/>
      <c r="E423" s="23"/>
      <c r="F423" s="23"/>
      <c r="G423" s="23"/>
      <c r="H423" s="23"/>
      <c r="I423" s="23"/>
      <c r="J423" s="23"/>
      <c r="K423" s="23"/>
      <c r="L423" s="23"/>
      <c r="M423" s="23"/>
      <c r="N423" s="23"/>
      <c r="O423" s="23"/>
      <c r="P423" s="23"/>
      <c r="Q423" s="23"/>
      <c r="R423" s="23"/>
      <c r="S423" s="23"/>
      <c r="T423" s="23"/>
      <c r="U423" s="23"/>
      <c r="V423" s="23"/>
      <c r="W423" s="33"/>
      <c r="Y423" s="23"/>
      <c r="Z423" s="23"/>
    </row>
    <row r="424" spans="2:26" x14ac:dyDescent="0.35">
      <c r="B424" s="23"/>
      <c r="C424" s="23"/>
      <c r="D424" s="23"/>
      <c r="E424" s="23"/>
      <c r="F424" s="23"/>
      <c r="G424" s="23"/>
      <c r="H424" s="23"/>
      <c r="I424" s="23"/>
      <c r="J424" s="23"/>
      <c r="K424" s="23"/>
      <c r="L424" s="23"/>
      <c r="M424" s="23"/>
      <c r="N424" s="23"/>
      <c r="O424" s="23"/>
      <c r="P424" s="23"/>
      <c r="Q424" s="23"/>
      <c r="R424" s="23"/>
      <c r="S424" s="23"/>
      <c r="T424" s="23"/>
      <c r="U424" s="23"/>
      <c r="V424" s="23"/>
      <c r="W424" s="33"/>
      <c r="Y424" s="23"/>
      <c r="Z424" s="23"/>
    </row>
    <row r="425" spans="2:26" x14ac:dyDescent="0.35">
      <c r="B425" s="23"/>
      <c r="C425" s="23"/>
      <c r="D425" s="23"/>
      <c r="E425" s="23"/>
      <c r="F425" s="23"/>
      <c r="G425" s="23"/>
      <c r="H425" s="23"/>
      <c r="I425" s="23"/>
      <c r="J425" s="23"/>
      <c r="K425" s="23"/>
      <c r="L425" s="23"/>
      <c r="M425" s="23"/>
      <c r="N425" s="23"/>
      <c r="O425" s="23"/>
      <c r="P425" s="23"/>
      <c r="Q425" s="23"/>
      <c r="R425" s="23"/>
      <c r="S425" s="23"/>
      <c r="T425" s="23"/>
      <c r="U425" s="23"/>
      <c r="V425" s="23"/>
      <c r="W425" s="33"/>
      <c r="Y425" s="23"/>
      <c r="Z425" s="23"/>
    </row>
    <row r="426" spans="2:26" x14ac:dyDescent="0.35">
      <c r="B426" s="23"/>
      <c r="C426" s="23"/>
      <c r="D426" s="23"/>
      <c r="E426" s="23"/>
      <c r="F426" s="23"/>
      <c r="G426" s="23"/>
      <c r="H426" s="23"/>
      <c r="I426" s="23"/>
      <c r="J426" s="23"/>
      <c r="K426" s="23"/>
      <c r="L426" s="23"/>
      <c r="M426" s="23"/>
      <c r="N426" s="23"/>
      <c r="O426" s="23"/>
      <c r="P426" s="23"/>
      <c r="Q426" s="23"/>
      <c r="R426" s="23"/>
      <c r="S426" s="23"/>
      <c r="T426" s="23"/>
      <c r="U426" s="23"/>
      <c r="V426" s="23"/>
      <c r="W426" s="33"/>
      <c r="Y426" s="23"/>
      <c r="Z426" s="23"/>
    </row>
    <row r="427" spans="2:26" x14ac:dyDescent="0.35">
      <c r="B427" s="23"/>
      <c r="C427" s="23"/>
      <c r="D427" s="23"/>
      <c r="E427" s="23"/>
      <c r="F427" s="23"/>
      <c r="G427" s="23"/>
      <c r="H427" s="23"/>
      <c r="I427" s="23"/>
      <c r="J427" s="23"/>
      <c r="K427" s="23"/>
      <c r="L427" s="23"/>
      <c r="M427" s="23"/>
      <c r="N427" s="23"/>
      <c r="O427" s="23"/>
      <c r="P427" s="23"/>
      <c r="Q427" s="23"/>
      <c r="R427" s="23"/>
      <c r="S427" s="23"/>
      <c r="T427" s="23"/>
      <c r="U427" s="23"/>
      <c r="V427" s="23"/>
      <c r="W427" s="33"/>
      <c r="Y427" s="23"/>
      <c r="Z427" s="23"/>
    </row>
    <row r="428" spans="2:26" x14ac:dyDescent="0.35">
      <c r="B428" s="23"/>
      <c r="C428" s="23"/>
      <c r="D428" s="23"/>
      <c r="E428" s="23"/>
      <c r="F428" s="23"/>
      <c r="G428" s="23"/>
      <c r="H428" s="23"/>
      <c r="I428" s="23"/>
      <c r="J428" s="23"/>
      <c r="K428" s="23"/>
      <c r="L428" s="23"/>
      <c r="M428" s="23"/>
      <c r="N428" s="23"/>
      <c r="O428" s="23"/>
      <c r="P428" s="23"/>
      <c r="Q428" s="23"/>
      <c r="R428" s="23"/>
      <c r="S428" s="23"/>
      <c r="T428" s="23"/>
      <c r="U428" s="23"/>
      <c r="V428" s="23"/>
      <c r="W428" s="33"/>
      <c r="Y428" s="23"/>
      <c r="Z428" s="23"/>
    </row>
    <row r="429" spans="2:26" x14ac:dyDescent="0.35">
      <c r="B429" s="23"/>
      <c r="C429" s="23"/>
      <c r="D429" s="23"/>
      <c r="E429" s="23"/>
      <c r="F429" s="23"/>
      <c r="G429" s="23"/>
      <c r="H429" s="23"/>
      <c r="I429" s="23"/>
      <c r="J429" s="23"/>
      <c r="K429" s="23"/>
      <c r="L429" s="23"/>
      <c r="M429" s="23"/>
      <c r="N429" s="23"/>
      <c r="O429" s="23"/>
      <c r="P429" s="23"/>
      <c r="Q429" s="23"/>
      <c r="R429" s="23"/>
      <c r="S429" s="23"/>
      <c r="T429" s="23"/>
      <c r="U429" s="23"/>
      <c r="V429" s="23"/>
      <c r="W429" s="33"/>
      <c r="Y429" s="23"/>
      <c r="Z429" s="23"/>
    </row>
    <row r="430" spans="2:26" x14ac:dyDescent="0.35">
      <c r="B430" s="23"/>
      <c r="C430" s="23"/>
      <c r="D430" s="23"/>
      <c r="E430" s="23"/>
      <c r="F430" s="23"/>
      <c r="G430" s="23"/>
      <c r="H430" s="23"/>
      <c r="I430" s="23"/>
      <c r="J430" s="23"/>
      <c r="K430" s="23"/>
      <c r="L430" s="23"/>
      <c r="M430" s="23"/>
      <c r="N430" s="23"/>
      <c r="O430" s="23"/>
      <c r="P430" s="23"/>
      <c r="Q430" s="23"/>
      <c r="R430" s="23"/>
      <c r="S430" s="23"/>
      <c r="T430" s="23"/>
      <c r="U430" s="23"/>
      <c r="V430" s="23"/>
      <c r="W430" s="33"/>
      <c r="Y430" s="23"/>
      <c r="Z430" s="23"/>
    </row>
    <row r="431" spans="2:26" x14ac:dyDescent="0.35">
      <c r="B431" s="23"/>
      <c r="C431" s="23"/>
      <c r="D431" s="23"/>
      <c r="E431" s="23"/>
      <c r="F431" s="23"/>
      <c r="G431" s="23"/>
      <c r="H431" s="23"/>
      <c r="I431" s="23"/>
      <c r="J431" s="23"/>
      <c r="K431" s="23"/>
      <c r="L431" s="23"/>
      <c r="M431" s="23"/>
      <c r="N431" s="23"/>
      <c r="O431" s="23"/>
      <c r="P431" s="23"/>
      <c r="Q431" s="23"/>
      <c r="R431" s="23"/>
      <c r="S431" s="23"/>
      <c r="T431" s="23"/>
      <c r="U431" s="23"/>
      <c r="V431" s="23"/>
      <c r="W431" s="33"/>
      <c r="Y431" s="23"/>
      <c r="Z431" s="23"/>
    </row>
    <row r="432" spans="2:26" x14ac:dyDescent="0.35">
      <c r="B432" s="23"/>
      <c r="C432" s="23"/>
      <c r="D432" s="23"/>
      <c r="E432" s="23"/>
      <c r="F432" s="23"/>
      <c r="G432" s="23"/>
      <c r="H432" s="23"/>
      <c r="I432" s="23"/>
      <c r="J432" s="23"/>
      <c r="K432" s="23"/>
      <c r="L432" s="23"/>
      <c r="M432" s="23"/>
      <c r="N432" s="23"/>
      <c r="O432" s="23"/>
      <c r="P432" s="23"/>
      <c r="Q432" s="23"/>
      <c r="R432" s="23"/>
      <c r="S432" s="23"/>
      <c r="T432" s="23"/>
      <c r="U432" s="23"/>
      <c r="V432" s="23"/>
      <c r="W432" s="33"/>
      <c r="Y432" s="23"/>
      <c r="Z432" s="23"/>
    </row>
    <row r="433" spans="2:26" x14ac:dyDescent="0.35">
      <c r="B433" s="23"/>
      <c r="C433" s="23"/>
      <c r="D433" s="23"/>
      <c r="E433" s="23"/>
      <c r="F433" s="23"/>
      <c r="G433" s="23"/>
      <c r="H433" s="23"/>
      <c r="I433" s="23"/>
      <c r="J433" s="23"/>
      <c r="K433" s="23"/>
      <c r="L433" s="23"/>
      <c r="M433" s="23"/>
      <c r="N433" s="23"/>
      <c r="O433" s="23"/>
      <c r="P433" s="23"/>
      <c r="Q433" s="23"/>
      <c r="R433" s="23"/>
      <c r="S433" s="23"/>
      <c r="T433" s="23"/>
      <c r="U433" s="23"/>
      <c r="V433" s="23"/>
      <c r="W433" s="33"/>
      <c r="Y433" s="23"/>
      <c r="Z433" s="23"/>
    </row>
    <row r="434" spans="2:26" x14ac:dyDescent="0.35">
      <c r="B434" s="23"/>
      <c r="C434" s="23"/>
      <c r="D434" s="23"/>
      <c r="E434" s="23"/>
      <c r="F434" s="23"/>
      <c r="G434" s="23"/>
      <c r="H434" s="23"/>
      <c r="I434" s="23"/>
      <c r="J434" s="23"/>
      <c r="K434" s="23"/>
      <c r="L434" s="23"/>
      <c r="M434" s="23"/>
      <c r="N434" s="23"/>
      <c r="O434" s="23"/>
      <c r="P434" s="23"/>
      <c r="Q434" s="23"/>
      <c r="R434" s="23"/>
      <c r="S434" s="23"/>
      <c r="T434" s="23"/>
      <c r="U434" s="23"/>
      <c r="V434" s="23"/>
      <c r="W434" s="33"/>
      <c r="Y434" s="23"/>
      <c r="Z434" s="23"/>
    </row>
    <row r="435" spans="2:26" x14ac:dyDescent="0.35">
      <c r="B435" s="23"/>
      <c r="C435" s="23"/>
      <c r="D435" s="23"/>
      <c r="E435" s="23"/>
      <c r="F435" s="23"/>
      <c r="G435" s="23"/>
      <c r="H435" s="23"/>
      <c r="I435" s="23"/>
      <c r="J435" s="23"/>
      <c r="K435" s="23"/>
      <c r="L435" s="23"/>
      <c r="M435" s="23"/>
      <c r="N435" s="23"/>
      <c r="O435" s="23"/>
      <c r="P435" s="23"/>
      <c r="Q435" s="23"/>
      <c r="R435" s="23"/>
      <c r="S435" s="23"/>
      <c r="T435" s="23"/>
      <c r="U435" s="23"/>
      <c r="V435" s="23"/>
      <c r="W435" s="33"/>
      <c r="Y435" s="23"/>
      <c r="Z435" s="23"/>
    </row>
    <row r="436" spans="2:26" x14ac:dyDescent="0.35">
      <c r="B436" s="23"/>
      <c r="C436" s="23"/>
      <c r="D436" s="23"/>
      <c r="E436" s="23"/>
      <c r="F436" s="23"/>
      <c r="G436" s="23"/>
      <c r="H436" s="23"/>
      <c r="I436" s="23"/>
      <c r="J436" s="23"/>
      <c r="K436" s="23"/>
      <c r="L436" s="23"/>
      <c r="M436" s="23"/>
      <c r="N436" s="23"/>
      <c r="O436" s="23"/>
      <c r="P436" s="23"/>
      <c r="Q436" s="23"/>
      <c r="R436" s="23"/>
      <c r="S436" s="23"/>
      <c r="T436" s="23"/>
      <c r="U436" s="23"/>
      <c r="V436" s="23"/>
      <c r="W436" s="33"/>
      <c r="Y436" s="23"/>
      <c r="Z436" s="23"/>
    </row>
    <row r="437" spans="2:26" x14ac:dyDescent="0.35">
      <c r="B437" s="23"/>
      <c r="C437" s="23"/>
      <c r="D437" s="23"/>
      <c r="E437" s="23"/>
      <c r="F437" s="23"/>
      <c r="G437" s="23"/>
      <c r="H437" s="23"/>
      <c r="I437" s="23"/>
      <c r="J437" s="23"/>
      <c r="K437" s="23"/>
      <c r="L437" s="23"/>
      <c r="M437" s="23"/>
      <c r="N437" s="23"/>
      <c r="O437" s="23"/>
      <c r="P437" s="23"/>
      <c r="Q437" s="23"/>
      <c r="R437" s="23"/>
      <c r="S437" s="23"/>
      <c r="T437" s="23"/>
      <c r="U437" s="23"/>
      <c r="V437" s="23"/>
      <c r="W437" s="33"/>
      <c r="Y437" s="23"/>
      <c r="Z437" s="23"/>
    </row>
    <row r="438" spans="2:26" x14ac:dyDescent="0.35">
      <c r="B438" s="23"/>
      <c r="C438" s="23"/>
      <c r="D438" s="23"/>
      <c r="E438" s="23"/>
      <c r="F438" s="23"/>
      <c r="G438" s="23"/>
      <c r="H438" s="23"/>
      <c r="I438" s="23"/>
      <c r="J438" s="23"/>
      <c r="K438" s="23"/>
      <c r="L438" s="23"/>
      <c r="M438" s="23"/>
      <c r="N438" s="23"/>
      <c r="O438" s="23"/>
      <c r="P438" s="23"/>
      <c r="Q438" s="23"/>
      <c r="R438" s="23"/>
      <c r="S438" s="23"/>
      <c r="T438" s="23"/>
      <c r="U438" s="23"/>
      <c r="V438" s="23"/>
      <c r="W438" s="33"/>
      <c r="Y438" s="23"/>
      <c r="Z438" s="23"/>
    </row>
    <row r="439" spans="2:26" x14ac:dyDescent="0.35">
      <c r="B439" s="23"/>
      <c r="C439" s="23"/>
      <c r="D439" s="23"/>
      <c r="E439" s="23"/>
      <c r="F439" s="23"/>
      <c r="G439" s="23"/>
      <c r="H439" s="23"/>
      <c r="I439" s="23"/>
      <c r="J439" s="23"/>
      <c r="K439" s="23"/>
      <c r="L439" s="23"/>
      <c r="M439" s="23"/>
      <c r="N439" s="23"/>
      <c r="O439" s="23"/>
      <c r="P439" s="23"/>
      <c r="Q439" s="23"/>
      <c r="R439" s="23"/>
      <c r="S439" s="23"/>
      <c r="T439" s="23"/>
      <c r="U439" s="23"/>
      <c r="V439" s="23"/>
      <c r="W439" s="33"/>
      <c r="Y439" s="23"/>
      <c r="Z439" s="23"/>
    </row>
    <row r="440" spans="2:26" x14ac:dyDescent="0.35">
      <c r="B440" s="23"/>
      <c r="C440" s="23"/>
      <c r="D440" s="23"/>
      <c r="E440" s="23"/>
      <c r="F440" s="23"/>
      <c r="G440" s="23"/>
      <c r="H440" s="23"/>
      <c r="I440" s="23"/>
      <c r="J440" s="23"/>
      <c r="K440" s="23"/>
      <c r="L440" s="23"/>
      <c r="M440" s="23"/>
      <c r="N440" s="23"/>
      <c r="O440" s="23"/>
      <c r="P440" s="23"/>
      <c r="Q440" s="23"/>
      <c r="R440" s="23"/>
      <c r="S440" s="23"/>
      <c r="T440" s="23"/>
      <c r="U440" s="23"/>
      <c r="V440" s="23"/>
      <c r="W440" s="33"/>
      <c r="Y440" s="23"/>
      <c r="Z440" s="23"/>
    </row>
    <row r="441" spans="2:26" x14ac:dyDescent="0.35">
      <c r="B441" s="23"/>
      <c r="C441" s="23"/>
      <c r="D441" s="23"/>
      <c r="E441" s="23"/>
      <c r="F441" s="23"/>
      <c r="G441" s="23"/>
      <c r="H441" s="23"/>
      <c r="I441" s="23"/>
      <c r="J441" s="23"/>
      <c r="K441" s="23"/>
      <c r="L441" s="23"/>
      <c r="M441" s="23"/>
      <c r="N441" s="23"/>
      <c r="O441" s="23"/>
      <c r="P441" s="23"/>
      <c r="Q441" s="23"/>
      <c r="R441" s="23"/>
      <c r="S441" s="23"/>
      <c r="T441" s="23"/>
      <c r="U441" s="23"/>
      <c r="V441" s="23"/>
      <c r="W441" s="33"/>
      <c r="Y441" s="23"/>
      <c r="Z441" s="23"/>
    </row>
    <row r="442" spans="2:26" x14ac:dyDescent="0.35">
      <c r="B442" s="23"/>
      <c r="C442" s="23"/>
      <c r="D442" s="23"/>
      <c r="E442" s="23"/>
      <c r="F442" s="23"/>
      <c r="G442" s="23"/>
      <c r="H442" s="23"/>
      <c r="I442" s="23"/>
      <c r="J442" s="23"/>
      <c r="K442" s="23"/>
      <c r="L442" s="23"/>
      <c r="M442" s="23"/>
      <c r="N442" s="23"/>
      <c r="O442" s="23"/>
      <c r="P442" s="23"/>
      <c r="Q442" s="23"/>
      <c r="R442" s="23"/>
      <c r="S442" s="23"/>
      <c r="T442" s="23"/>
      <c r="U442" s="23"/>
      <c r="V442" s="23"/>
      <c r="W442" s="33"/>
      <c r="Y442" s="23"/>
      <c r="Z442" s="23"/>
    </row>
    <row r="443" spans="2:26" x14ac:dyDescent="0.35">
      <c r="B443" s="23"/>
      <c r="C443" s="23"/>
      <c r="D443" s="23"/>
      <c r="E443" s="23"/>
      <c r="F443" s="23"/>
      <c r="G443" s="23"/>
      <c r="H443" s="23"/>
      <c r="I443" s="23"/>
      <c r="J443" s="23"/>
      <c r="K443" s="23"/>
      <c r="L443" s="23"/>
      <c r="M443" s="23"/>
      <c r="N443" s="23"/>
      <c r="O443" s="23"/>
      <c r="P443" s="23"/>
      <c r="Q443" s="23"/>
      <c r="R443" s="23"/>
      <c r="S443" s="23"/>
      <c r="T443" s="23"/>
      <c r="U443" s="23"/>
      <c r="V443" s="23"/>
      <c r="W443" s="33"/>
      <c r="Y443" s="23"/>
      <c r="Z443" s="23"/>
    </row>
    <row r="444" spans="2:26" x14ac:dyDescent="0.35">
      <c r="B444" s="23"/>
      <c r="C444" s="23"/>
      <c r="D444" s="23"/>
      <c r="E444" s="23"/>
      <c r="F444" s="23"/>
      <c r="G444" s="23"/>
      <c r="H444" s="23"/>
      <c r="I444" s="23"/>
      <c r="J444" s="23"/>
      <c r="K444" s="23"/>
      <c r="L444" s="23"/>
      <c r="M444" s="23"/>
      <c r="N444" s="23"/>
      <c r="O444" s="23"/>
      <c r="P444" s="23"/>
      <c r="Q444" s="23"/>
      <c r="R444" s="23"/>
      <c r="S444" s="23"/>
      <c r="T444" s="23"/>
      <c r="U444" s="23"/>
      <c r="V444" s="23"/>
      <c r="W444" s="33"/>
      <c r="Y444" s="23"/>
      <c r="Z444" s="23"/>
    </row>
    <row r="445" spans="2:26" x14ac:dyDescent="0.35">
      <c r="B445" s="23"/>
      <c r="C445" s="23"/>
      <c r="D445" s="23"/>
      <c r="E445" s="23"/>
      <c r="F445" s="23"/>
      <c r="G445" s="23"/>
      <c r="H445" s="23"/>
      <c r="I445" s="23"/>
      <c r="J445" s="23"/>
      <c r="K445" s="23"/>
      <c r="L445" s="23"/>
      <c r="M445" s="23"/>
      <c r="N445" s="23"/>
      <c r="O445" s="23"/>
      <c r="P445" s="23"/>
      <c r="Q445" s="23"/>
      <c r="R445" s="23"/>
      <c r="S445" s="23"/>
      <c r="T445" s="23"/>
      <c r="U445" s="23"/>
      <c r="V445" s="23"/>
      <c r="W445" s="33"/>
      <c r="Y445" s="23"/>
      <c r="Z445" s="23"/>
    </row>
    <row r="446" spans="2:26" x14ac:dyDescent="0.35">
      <c r="B446" s="23"/>
      <c r="C446" s="23"/>
      <c r="D446" s="23"/>
      <c r="E446" s="23"/>
      <c r="F446" s="23"/>
      <c r="G446" s="23"/>
      <c r="H446" s="23"/>
      <c r="I446" s="23"/>
      <c r="J446" s="23"/>
      <c r="K446" s="23"/>
      <c r="L446" s="23"/>
      <c r="M446" s="23"/>
      <c r="N446" s="23"/>
      <c r="O446" s="23"/>
      <c r="P446" s="23"/>
      <c r="Q446" s="23"/>
      <c r="R446" s="23"/>
      <c r="S446" s="23"/>
      <c r="T446" s="23"/>
      <c r="U446" s="23"/>
      <c r="V446" s="23"/>
      <c r="W446" s="33"/>
      <c r="Y446" s="23"/>
      <c r="Z446" s="23"/>
    </row>
    <row r="447" spans="2:26" x14ac:dyDescent="0.35">
      <c r="B447" s="23"/>
      <c r="C447" s="23"/>
      <c r="D447" s="23"/>
      <c r="E447" s="23"/>
      <c r="F447" s="23"/>
      <c r="G447" s="23"/>
      <c r="H447" s="23"/>
      <c r="I447" s="23"/>
      <c r="J447" s="23"/>
      <c r="K447" s="23"/>
      <c r="L447" s="23"/>
      <c r="M447" s="23"/>
      <c r="N447" s="23"/>
      <c r="O447" s="23"/>
      <c r="P447" s="23"/>
      <c r="Q447" s="23"/>
      <c r="R447" s="23"/>
      <c r="S447" s="23"/>
      <c r="T447" s="23"/>
      <c r="U447" s="23"/>
      <c r="V447" s="23"/>
      <c r="W447" s="33"/>
      <c r="Y447" s="23"/>
      <c r="Z447" s="23"/>
    </row>
    <row r="448" spans="2:26" x14ac:dyDescent="0.35">
      <c r="B448" s="23"/>
      <c r="C448" s="23"/>
      <c r="D448" s="23"/>
      <c r="E448" s="23"/>
      <c r="F448" s="23"/>
      <c r="G448" s="23"/>
      <c r="H448" s="23"/>
      <c r="I448" s="23"/>
      <c r="J448" s="23"/>
      <c r="K448" s="23"/>
      <c r="L448" s="23"/>
      <c r="M448" s="23"/>
      <c r="N448" s="23"/>
      <c r="O448" s="23"/>
      <c r="P448" s="23"/>
      <c r="Q448" s="23"/>
      <c r="R448" s="23"/>
      <c r="S448" s="23"/>
      <c r="T448" s="23"/>
      <c r="U448" s="23"/>
      <c r="V448" s="23"/>
      <c r="W448" s="33"/>
      <c r="Y448" s="23"/>
      <c r="Z448" s="23"/>
    </row>
    <row r="449" spans="2:26" x14ac:dyDescent="0.35">
      <c r="B449" s="23"/>
      <c r="C449" s="23"/>
      <c r="D449" s="23"/>
      <c r="E449" s="23"/>
      <c r="F449" s="23"/>
      <c r="G449" s="23"/>
      <c r="H449" s="23"/>
      <c r="I449" s="23"/>
      <c r="J449" s="23"/>
      <c r="K449" s="23"/>
      <c r="L449" s="23"/>
      <c r="M449" s="23"/>
      <c r="N449" s="23"/>
      <c r="O449" s="23"/>
      <c r="P449" s="23"/>
      <c r="Q449" s="23"/>
      <c r="R449" s="23"/>
      <c r="S449" s="23"/>
      <c r="T449" s="23"/>
      <c r="U449" s="23"/>
      <c r="V449" s="23"/>
      <c r="W449" s="33"/>
      <c r="Y449" s="23"/>
      <c r="Z449" s="23"/>
    </row>
    <row r="450" spans="2:26" x14ac:dyDescent="0.35">
      <c r="B450" s="23"/>
      <c r="C450" s="23"/>
      <c r="D450" s="23"/>
      <c r="E450" s="23"/>
      <c r="F450" s="23"/>
      <c r="G450" s="23"/>
      <c r="H450" s="23"/>
      <c r="I450" s="23"/>
      <c r="J450" s="23"/>
      <c r="K450" s="23"/>
      <c r="L450" s="23"/>
      <c r="M450" s="23"/>
      <c r="N450" s="23"/>
      <c r="O450" s="23"/>
      <c r="P450" s="23"/>
      <c r="Q450" s="23"/>
      <c r="R450" s="23"/>
      <c r="S450" s="23"/>
      <c r="T450" s="23"/>
      <c r="U450" s="23"/>
      <c r="V450" s="23"/>
      <c r="W450" s="33"/>
      <c r="Y450" s="23"/>
      <c r="Z450" s="23"/>
    </row>
    <row r="451" spans="2:26" x14ac:dyDescent="0.35">
      <c r="B451" s="23"/>
      <c r="C451" s="23"/>
      <c r="D451" s="23"/>
      <c r="E451" s="23"/>
      <c r="F451" s="23"/>
      <c r="G451" s="23"/>
      <c r="H451" s="23"/>
      <c r="I451" s="23"/>
      <c r="J451" s="23"/>
      <c r="K451" s="23"/>
      <c r="L451" s="23"/>
      <c r="M451" s="23"/>
      <c r="N451" s="23"/>
      <c r="O451" s="23"/>
      <c r="P451" s="23"/>
      <c r="Q451" s="23"/>
      <c r="R451" s="23"/>
      <c r="S451" s="23"/>
      <c r="T451" s="23"/>
      <c r="U451" s="23"/>
      <c r="V451" s="23"/>
      <c r="W451" s="33"/>
      <c r="Y451" s="23"/>
      <c r="Z451" s="23"/>
    </row>
    <row r="452" spans="2:26" x14ac:dyDescent="0.35">
      <c r="B452" s="23"/>
      <c r="C452" s="23"/>
      <c r="D452" s="23"/>
      <c r="E452" s="23"/>
      <c r="F452" s="23"/>
      <c r="G452" s="23"/>
      <c r="H452" s="23"/>
      <c r="I452" s="23"/>
      <c r="J452" s="23"/>
      <c r="K452" s="23"/>
      <c r="L452" s="23"/>
      <c r="M452" s="23"/>
      <c r="N452" s="23"/>
      <c r="O452" s="23"/>
      <c r="P452" s="23"/>
      <c r="Q452" s="23"/>
      <c r="R452" s="23"/>
      <c r="S452" s="23"/>
      <c r="T452" s="23"/>
      <c r="U452" s="23"/>
      <c r="V452" s="23"/>
      <c r="W452" s="33"/>
      <c r="Y452" s="23"/>
      <c r="Z452" s="23"/>
    </row>
    <row r="453" spans="2:26" x14ac:dyDescent="0.35">
      <c r="B453" s="23"/>
      <c r="C453" s="23"/>
      <c r="D453" s="23"/>
      <c r="E453" s="23"/>
      <c r="F453" s="23"/>
      <c r="G453" s="23"/>
      <c r="H453" s="23"/>
      <c r="I453" s="23"/>
      <c r="J453" s="23"/>
      <c r="K453" s="23"/>
      <c r="L453" s="23"/>
      <c r="M453" s="23"/>
      <c r="N453" s="23"/>
      <c r="O453" s="23"/>
      <c r="P453" s="23"/>
      <c r="Q453" s="23"/>
      <c r="R453" s="23"/>
      <c r="S453" s="23"/>
      <c r="T453" s="23"/>
      <c r="U453" s="23"/>
      <c r="V453" s="23"/>
      <c r="W453" s="33"/>
      <c r="Y453" s="23"/>
      <c r="Z453" s="23"/>
    </row>
    <row r="454" spans="2:26" x14ac:dyDescent="0.35">
      <c r="B454" s="23"/>
      <c r="C454" s="23"/>
      <c r="D454" s="23"/>
      <c r="E454" s="23"/>
      <c r="F454" s="23"/>
      <c r="G454" s="23"/>
      <c r="H454" s="23"/>
      <c r="I454" s="23"/>
      <c r="J454" s="23"/>
      <c r="K454" s="23"/>
      <c r="L454" s="23"/>
      <c r="M454" s="23"/>
      <c r="N454" s="23"/>
      <c r="O454" s="23"/>
      <c r="P454" s="23"/>
      <c r="Q454" s="23"/>
      <c r="R454" s="23"/>
      <c r="S454" s="23"/>
      <c r="T454" s="23"/>
      <c r="U454" s="23"/>
      <c r="V454" s="23"/>
      <c r="W454" s="33"/>
      <c r="Y454" s="23"/>
      <c r="Z454" s="23"/>
    </row>
    <row r="455" spans="2:26" x14ac:dyDescent="0.35">
      <c r="B455" s="23"/>
      <c r="C455" s="23"/>
      <c r="D455" s="23"/>
      <c r="E455" s="23"/>
      <c r="F455" s="23"/>
      <c r="G455" s="23"/>
      <c r="H455" s="23"/>
      <c r="I455" s="23"/>
      <c r="J455" s="23"/>
      <c r="K455" s="23"/>
      <c r="L455" s="23"/>
      <c r="M455" s="23"/>
      <c r="N455" s="23"/>
      <c r="O455" s="23"/>
      <c r="P455" s="23"/>
      <c r="Q455" s="23"/>
      <c r="R455" s="23"/>
      <c r="S455" s="23"/>
      <c r="T455" s="23"/>
      <c r="U455" s="23"/>
      <c r="V455" s="23"/>
      <c r="W455" s="33"/>
      <c r="Y455" s="23"/>
      <c r="Z455" s="23"/>
    </row>
    <row r="456" spans="2:26" x14ac:dyDescent="0.35">
      <c r="B456" s="23"/>
      <c r="C456" s="23"/>
      <c r="D456" s="23"/>
      <c r="E456" s="23"/>
      <c r="F456" s="23"/>
      <c r="G456" s="23"/>
      <c r="H456" s="23"/>
      <c r="I456" s="23"/>
      <c r="J456" s="23"/>
      <c r="K456" s="23"/>
      <c r="L456" s="23"/>
      <c r="M456" s="23"/>
      <c r="N456" s="23"/>
      <c r="O456" s="23"/>
      <c r="P456" s="23"/>
      <c r="Q456" s="23"/>
      <c r="R456" s="23"/>
      <c r="S456" s="23"/>
      <c r="T456" s="23"/>
      <c r="U456" s="23"/>
      <c r="V456" s="23"/>
      <c r="W456" s="33"/>
      <c r="Y456" s="23"/>
      <c r="Z456" s="23"/>
    </row>
    <row r="457" spans="2:26" x14ac:dyDescent="0.35">
      <c r="B457" s="23"/>
      <c r="C457" s="23"/>
      <c r="D457" s="23"/>
      <c r="E457" s="23"/>
      <c r="F457" s="23"/>
      <c r="G457" s="23"/>
      <c r="H457" s="23"/>
      <c r="I457" s="23"/>
      <c r="J457" s="23"/>
      <c r="K457" s="23"/>
      <c r="L457" s="23"/>
      <c r="M457" s="23"/>
      <c r="N457" s="23"/>
      <c r="O457" s="23"/>
      <c r="P457" s="23"/>
      <c r="Q457" s="23"/>
      <c r="R457" s="23"/>
      <c r="S457" s="23"/>
      <c r="T457" s="23"/>
      <c r="U457" s="23"/>
      <c r="V457" s="23"/>
      <c r="W457" s="33"/>
      <c r="Y457" s="23"/>
      <c r="Z457" s="23"/>
    </row>
    <row r="458" spans="2:26" x14ac:dyDescent="0.35">
      <c r="B458" s="23"/>
      <c r="C458" s="23"/>
      <c r="D458" s="23"/>
      <c r="E458" s="23"/>
      <c r="F458" s="23"/>
      <c r="G458" s="23"/>
      <c r="H458" s="23"/>
      <c r="I458" s="23"/>
      <c r="J458" s="23"/>
      <c r="K458" s="23"/>
      <c r="L458" s="23"/>
      <c r="M458" s="23"/>
      <c r="N458" s="23"/>
      <c r="O458" s="23"/>
      <c r="P458" s="23"/>
      <c r="Q458" s="23"/>
      <c r="R458" s="23"/>
      <c r="S458" s="23"/>
      <c r="T458" s="23"/>
      <c r="U458" s="23"/>
      <c r="V458" s="23"/>
      <c r="W458" s="33"/>
      <c r="Y458" s="23"/>
      <c r="Z458" s="23"/>
    </row>
    <row r="459" spans="2:26" x14ac:dyDescent="0.35">
      <c r="B459" s="23"/>
      <c r="C459" s="23"/>
      <c r="D459" s="23"/>
      <c r="E459" s="23"/>
      <c r="F459" s="23"/>
      <c r="G459" s="23"/>
      <c r="H459" s="23"/>
      <c r="I459" s="23"/>
      <c r="J459" s="23"/>
      <c r="K459" s="23"/>
      <c r="L459" s="23"/>
      <c r="M459" s="23"/>
      <c r="N459" s="23"/>
      <c r="O459" s="23"/>
      <c r="P459" s="23"/>
      <c r="Q459" s="23"/>
      <c r="R459" s="23"/>
      <c r="S459" s="23"/>
      <c r="T459" s="23"/>
      <c r="U459" s="23"/>
      <c r="V459" s="23"/>
      <c r="W459" s="33"/>
      <c r="Y459" s="23"/>
      <c r="Z459" s="23"/>
    </row>
    <row r="460" spans="2:26" x14ac:dyDescent="0.35">
      <c r="B460" s="23"/>
      <c r="C460" s="23"/>
      <c r="D460" s="23"/>
      <c r="E460" s="23"/>
      <c r="F460" s="23"/>
      <c r="G460" s="23"/>
      <c r="H460" s="23"/>
      <c r="I460" s="23"/>
      <c r="J460" s="23"/>
      <c r="K460" s="23"/>
      <c r="L460" s="23"/>
      <c r="M460" s="23"/>
      <c r="N460" s="23"/>
      <c r="O460" s="23"/>
      <c r="P460" s="23"/>
      <c r="Q460" s="23"/>
      <c r="R460" s="23"/>
      <c r="S460" s="23"/>
      <c r="T460" s="23"/>
      <c r="U460" s="23"/>
      <c r="V460" s="23"/>
      <c r="W460" s="33"/>
      <c r="Y460" s="23"/>
      <c r="Z460" s="23"/>
    </row>
    <row r="461" spans="2:26" x14ac:dyDescent="0.35">
      <c r="B461" s="23"/>
      <c r="C461" s="23"/>
      <c r="D461" s="23"/>
      <c r="E461" s="23"/>
      <c r="F461" s="23"/>
      <c r="G461" s="23"/>
      <c r="H461" s="23"/>
      <c r="I461" s="23"/>
      <c r="J461" s="23"/>
      <c r="K461" s="23"/>
      <c r="L461" s="23"/>
      <c r="M461" s="23"/>
      <c r="N461" s="23"/>
      <c r="O461" s="23"/>
      <c r="P461" s="23"/>
      <c r="Q461" s="23"/>
      <c r="R461" s="23"/>
      <c r="S461" s="23"/>
      <c r="T461" s="23"/>
      <c r="U461" s="23"/>
      <c r="V461" s="23"/>
      <c r="W461" s="33"/>
      <c r="Y461" s="23"/>
      <c r="Z461" s="23"/>
    </row>
    <row r="462" spans="2:26" x14ac:dyDescent="0.35">
      <c r="B462" s="23"/>
      <c r="C462" s="23"/>
      <c r="D462" s="23"/>
      <c r="E462" s="23"/>
      <c r="F462" s="23"/>
      <c r="G462" s="23"/>
      <c r="H462" s="23"/>
      <c r="I462" s="23"/>
      <c r="J462" s="23"/>
      <c r="K462" s="23"/>
      <c r="L462" s="23"/>
      <c r="M462" s="23"/>
      <c r="N462" s="23"/>
      <c r="O462" s="23"/>
      <c r="P462" s="23"/>
      <c r="Q462" s="23"/>
      <c r="R462" s="23"/>
      <c r="S462" s="23"/>
      <c r="T462" s="23"/>
      <c r="U462" s="23"/>
      <c r="V462" s="23"/>
      <c r="W462" s="33"/>
      <c r="Y462" s="23"/>
      <c r="Z462" s="23"/>
    </row>
    <row r="463" spans="2:26" x14ac:dyDescent="0.35">
      <c r="B463" s="23"/>
      <c r="C463" s="23"/>
      <c r="D463" s="23"/>
      <c r="E463" s="23"/>
      <c r="F463" s="23"/>
      <c r="G463" s="23"/>
      <c r="H463" s="23"/>
      <c r="I463" s="23"/>
      <c r="J463" s="23"/>
      <c r="K463" s="23"/>
      <c r="L463" s="23"/>
      <c r="M463" s="23"/>
      <c r="N463" s="23"/>
      <c r="O463" s="23"/>
      <c r="P463" s="23"/>
      <c r="Q463" s="23"/>
      <c r="R463" s="23"/>
      <c r="S463" s="23"/>
      <c r="T463" s="23"/>
      <c r="U463" s="23"/>
      <c r="V463" s="23"/>
      <c r="W463" s="33"/>
      <c r="Y463" s="23"/>
      <c r="Z463" s="23"/>
    </row>
    <row r="464" spans="2:26" x14ac:dyDescent="0.35">
      <c r="B464" s="23"/>
      <c r="C464" s="23"/>
      <c r="D464" s="23"/>
      <c r="E464" s="23"/>
      <c r="F464" s="23"/>
      <c r="G464" s="23"/>
      <c r="H464" s="23"/>
      <c r="I464" s="23"/>
      <c r="J464" s="23"/>
      <c r="K464" s="23"/>
      <c r="L464" s="23"/>
      <c r="M464" s="23"/>
      <c r="N464" s="23"/>
      <c r="O464" s="23"/>
      <c r="P464" s="23"/>
      <c r="Q464" s="23"/>
      <c r="R464" s="23"/>
      <c r="S464" s="23"/>
      <c r="T464" s="23"/>
      <c r="U464" s="23"/>
      <c r="V464" s="23"/>
      <c r="W464" s="33"/>
      <c r="Y464" s="23"/>
      <c r="Z464" s="23"/>
    </row>
    <row r="465" spans="2:26" x14ac:dyDescent="0.35">
      <c r="B465" s="23"/>
      <c r="C465" s="23"/>
      <c r="D465" s="23"/>
      <c r="E465" s="23"/>
      <c r="F465" s="23"/>
      <c r="G465" s="23"/>
      <c r="H465" s="23"/>
      <c r="I465" s="23"/>
      <c r="J465" s="23"/>
      <c r="K465" s="23"/>
      <c r="L465" s="23"/>
      <c r="M465" s="23"/>
      <c r="N465" s="23"/>
      <c r="O465" s="23"/>
      <c r="P465" s="23"/>
      <c r="Q465" s="23"/>
      <c r="R465" s="23"/>
      <c r="S465" s="23"/>
      <c r="T465" s="23"/>
      <c r="U465" s="23"/>
      <c r="V465" s="23"/>
      <c r="W465" s="33"/>
      <c r="Y465" s="23"/>
      <c r="Z465" s="23"/>
    </row>
    <row r="466" spans="2:26" x14ac:dyDescent="0.35">
      <c r="B466" s="23"/>
      <c r="C466" s="23"/>
      <c r="D466" s="23"/>
      <c r="E466" s="23"/>
      <c r="F466" s="23"/>
      <c r="G466" s="23"/>
      <c r="H466" s="23"/>
      <c r="I466" s="23"/>
      <c r="J466" s="23"/>
      <c r="K466" s="23"/>
      <c r="L466" s="23"/>
      <c r="M466" s="23"/>
      <c r="N466" s="23"/>
      <c r="O466" s="23"/>
      <c r="P466" s="23"/>
      <c r="Q466" s="23"/>
      <c r="R466" s="23"/>
      <c r="S466" s="23"/>
      <c r="T466" s="23"/>
      <c r="U466" s="23"/>
      <c r="V466" s="23"/>
      <c r="W466" s="33"/>
      <c r="Y466" s="23"/>
      <c r="Z466" s="23"/>
    </row>
    <row r="467" spans="2:26" x14ac:dyDescent="0.35">
      <c r="B467" s="23"/>
      <c r="C467" s="23"/>
      <c r="D467" s="23"/>
      <c r="E467" s="23"/>
      <c r="F467" s="23"/>
      <c r="G467" s="23"/>
      <c r="H467" s="23"/>
      <c r="I467" s="23"/>
      <c r="J467" s="23"/>
      <c r="K467" s="23"/>
      <c r="L467" s="23"/>
      <c r="M467" s="23"/>
      <c r="N467" s="23"/>
      <c r="O467" s="23"/>
      <c r="P467" s="23"/>
      <c r="Q467" s="23"/>
      <c r="R467" s="23"/>
      <c r="S467" s="23"/>
      <c r="T467" s="23"/>
      <c r="U467" s="23"/>
      <c r="V467" s="23"/>
      <c r="W467" s="33"/>
      <c r="Y467" s="23"/>
      <c r="Z467" s="23"/>
    </row>
    <row r="468" spans="2:26" x14ac:dyDescent="0.35">
      <c r="B468" s="23"/>
      <c r="C468" s="23"/>
      <c r="D468" s="23"/>
      <c r="E468" s="23"/>
      <c r="F468" s="23"/>
      <c r="G468" s="23"/>
      <c r="H468" s="23"/>
      <c r="I468" s="23"/>
      <c r="J468" s="23"/>
      <c r="K468" s="23"/>
      <c r="L468" s="23"/>
      <c r="M468" s="23"/>
      <c r="N468" s="23"/>
      <c r="O468" s="23"/>
      <c r="P468" s="23"/>
      <c r="Q468" s="23"/>
      <c r="R468" s="23"/>
      <c r="S468" s="23"/>
      <c r="T468" s="23"/>
      <c r="U468" s="23"/>
      <c r="V468" s="23"/>
      <c r="W468" s="33"/>
      <c r="Y468" s="23"/>
      <c r="Z468" s="23"/>
    </row>
    <row r="469" spans="2:26" x14ac:dyDescent="0.35">
      <c r="B469" s="23"/>
      <c r="C469" s="23"/>
      <c r="D469" s="23"/>
      <c r="E469" s="23"/>
      <c r="F469" s="23"/>
      <c r="G469" s="23"/>
      <c r="H469" s="23"/>
      <c r="I469" s="23"/>
      <c r="J469" s="23"/>
      <c r="K469" s="23"/>
      <c r="L469" s="23"/>
      <c r="M469" s="23"/>
      <c r="N469" s="23"/>
      <c r="O469" s="23"/>
      <c r="P469" s="23"/>
      <c r="Q469" s="23"/>
      <c r="R469" s="23"/>
      <c r="S469" s="23"/>
      <c r="T469" s="23"/>
      <c r="U469" s="23"/>
      <c r="V469" s="23"/>
      <c r="W469" s="33"/>
      <c r="Y469" s="23"/>
      <c r="Z469" s="23"/>
    </row>
    <row r="470" spans="2:26" x14ac:dyDescent="0.35">
      <c r="B470" s="23"/>
      <c r="C470" s="23"/>
      <c r="D470" s="23"/>
      <c r="E470" s="23"/>
      <c r="F470" s="23"/>
      <c r="G470" s="23"/>
      <c r="H470" s="23"/>
      <c r="I470" s="23"/>
      <c r="J470" s="23"/>
      <c r="K470" s="23"/>
      <c r="L470" s="23"/>
      <c r="M470" s="23"/>
      <c r="N470" s="23"/>
      <c r="O470" s="23"/>
      <c r="P470" s="23"/>
      <c r="Q470" s="23"/>
      <c r="R470" s="23"/>
      <c r="S470" s="23"/>
      <c r="T470" s="23"/>
      <c r="U470" s="23"/>
      <c r="V470" s="23"/>
      <c r="W470" s="33"/>
      <c r="Y470" s="23"/>
      <c r="Z470" s="23"/>
    </row>
    <row r="471" spans="2:26" x14ac:dyDescent="0.35">
      <c r="B471" s="23"/>
      <c r="C471" s="23"/>
      <c r="D471" s="23"/>
      <c r="E471" s="23"/>
      <c r="F471" s="23"/>
      <c r="G471" s="23"/>
      <c r="H471" s="23"/>
      <c r="I471" s="23"/>
      <c r="J471" s="23"/>
      <c r="K471" s="23"/>
      <c r="L471" s="23"/>
      <c r="M471" s="23"/>
      <c r="N471" s="23"/>
      <c r="O471" s="23"/>
      <c r="P471" s="23"/>
      <c r="Q471" s="23"/>
      <c r="R471" s="23"/>
      <c r="S471" s="23"/>
      <c r="T471" s="23"/>
      <c r="U471" s="23"/>
      <c r="V471" s="23"/>
      <c r="W471" s="33"/>
      <c r="Y471" s="23"/>
      <c r="Z471" s="23"/>
    </row>
    <row r="472" spans="2:26" x14ac:dyDescent="0.35">
      <c r="B472" s="23"/>
      <c r="C472" s="23"/>
      <c r="D472" s="23"/>
      <c r="E472" s="23"/>
      <c r="F472" s="23"/>
      <c r="G472" s="23"/>
      <c r="H472" s="23"/>
      <c r="I472" s="23"/>
      <c r="J472" s="23"/>
      <c r="K472" s="23"/>
      <c r="L472" s="23"/>
      <c r="M472" s="23"/>
      <c r="N472" s="23"/>
      <c r="O472" s="23"/>
      <c r="P472" s="23"/>
      <c r="Q472" s="23"/>
      <c r="R472" s="23"/>
      <c r="S472" s="23"/>
      <c r="T472" s="23"/>
      <c r="U472" s="23"/>
      <c r="V472" s="23"/>
      <c r="W472" s="33"/>
      <c r="Y472" s="23"/>
      <c r="Z472" s="23"/>
    </row>
    <row r="473" spans="2:26" x14ac:dyDescent="0.35">
      <c r="B473" s="23"/>
      <c r="C473" s="23"/>
      <c r="D473" s="23"/>
      <c r="E473" s="23"/>
      <c r="F473" s="23"/>
      <c r="G473" s="23"/>
      <c r="H473" s="23"/>
      <c r="I473" s="23"/>
      <c r="J473" s="23"/>
      <c r="K473" s="23"/>
      <c r="L473" s="23"/>
      <c r="M473" s="23"/>
      <c r="N473" s="23"/>
      <c r="O473" s="23"/>
      <c r="P473" s="23"/>
      <c r="Q473" s="23"/>
      <c r="R473" s="23"/>
      <c r="S473" s="23"/>
      <c r="T473" s="23"/>
      <c r="U473" s="23"/>
      <c r="V473" s="23"/>
      <c r="W473" s="33"/>
      <c r="Y473" s="23"/>
      <c r="Z473" s="23"/>
    </row>
    <row r="474" spans="2:26" x14ac:dyDescent="0.35">
      <c r="B474" s="23"/>
      <c r="C474" s="23"/>
      <c r="D474" s="23"/>
      <c r="E474" s="23"/>
      <c r="F474" s="23"/>
      <c r="G474" s="23"/>
      <c r="H474" s="23"/>
      <c r="I474" s="23"/>
      <c r="J474" s="23"/>
      <c r="K474" s="23"/>
      <c r="L474" s="23"/>
      <c r="M474" s="23"/>
      <c r="N474" s="23"/>
      <c r="O474" s="23"/>
      <c r="P474" s="23"/>
      <c r="Q474" s="23"/>
      <c r="R474" s="23"/>
      <c r="S474" s="23"/>
      <c r="T474" s="23"/>
      <c r="U474" s="23"/>
      <c r="V474" s="23"/>
      <c r="W474" s="33"/>
      <c r="Y474" s="23"/>
      <c r="Z474" s="23"/>
    </row>
    <row r="475" spans="2:26" x14ac:dyDescent="0.35">
      <c r="B475" s="23"/>
      <c r="C475" s="23"/>
      <c r="D475" s="23"/>
      <c r="E475" s="23"/>
      <c r="F475" s="23"/>
      <c r="G475" s="23"/>
      <c r="H475" s="23"/>
      <c r="I475" s="23"/>
      <c r="J475" s="23"/>
      <c r="K475" s="23"/>
      <c r="L475" s="23"/>
      <c r="M475" s="23"/>
      <c r="N475" s="23"/>
      <c r="O475" s="23"/>
      <c r="P475" s="23"/>
      <c r="Q475" s="23"/>
      <c r="R475" s="23"/>
      <c r="S475" s="23"/>
      <c r="T475" s="23"/>
      <c r="U475" s="23"/>
      <c r="V475" s="23"/>
      <c r="W475" s="33"/>
      <c r="Y475" s="23"/>
      <c r="Z475" s="23"/>
    </row>
    <row r="476" spans="2:26" x14ac:dyDescent="0.35">
      <c r="B476" s="23"/>
      <c r="C476" s="23"/>
      <c r="D476" s="23"/>
      <c r="E476" s="23"/>
      <c r="F476" s="23"/>
      <c r="G476" s="23"/>
      <c r="H476" s="23"/>
      <c r="I476" s="23"/>
      <c r="J476" s="23"/>
      <c r="K476" s="23"/>
      <c r="L476" s="23"/>
      <c r="M476" s="23"/>
      <c r="N476" s="23"/>
      <c r="O476" s="23"/>
      <c r="P476" s="23"/>
      <c r="Q476" s="23"/>
      <c r="R476" s="23"/>
      <c r="S476" s="23"/>
      <c r="T476" s="23"/>
      <c r="U476" s="23"/>
      <c r="V476" s="23"/>
      <c r="W476" s="33"/>
      <c r="Y476" s="23"/>
      <c r="Z476" s="23"/>
    </row>
    <row r="477" spans="2:26" x14ac:dyDescent="0.35">
      <c r="B477" s="23"/>
      <c r="C477" s="23"/>
      <c r="D477" s="23"/>
      <c r="E477" s="23"/>
      <c r="F477" s="23"/>
      <c r="G477" s="23"/>
      <c r="H477" s="23"/>
      <c r="I477" s="23"/>
      <c r="J477" s="23"/>
      <c r="K477" s="23"/>
      <c r="L477" s="23"/>
      <c r="M477" s="23"/>
      <c r="N477" s="23"/>
      <c r="O477" s="23"/>
      <c r="P477" s="23"/>
      <c r="Q477" s="23"/>
      <c r="R477" s="23"/>
      <c r="S477" s="23"/>
      <c r="T477" s="23"/>
      <c r="U477" s="23"/>
      <c r="V477" s="23"/>
      <c r="W477" s="33"/>
      <c r="Y477" s="23"/>
      <c r="Z477" s="23"/>
    </row>
    <row r="478" spans="2:26" x14ac:dyDescent="0.35">
      <c r="B478" s="23"/>
      <c r="C478" s="23"/>
      <c r="D478" s="23"/>
      <c r="E478" s="23"/>
      <c r="F478" s="23"/>
      <c r="G478" s="23"/>
      <c r="H478" s="23"/>
      <c r="I478" s="23"/>
      <c r="J478" s="23"/>
      <c r="K478" s="23"/>
      <c r="L478" s="23"/>
      <c r="M478" s="23"/>
      <c r="N478" s="23"/>
      <c r="O478" s="23"/>
      <c r="P478" s="23"/>
      <c r="Q478" s="23"/>
      <c r="R478" s="23"/>
      <c r="S478" s="23"/>
      <c r="T478" s="23"/>
      <c r="U478" s="23"/>
      <c r="V478" s="23"/>
      <c r="W478" s="33"/>
      <c r="Y478" s="23"/>
      <c r="Z478" s="23"/>
    </row>
    <row r="479" spans="2:26" x14ac:dyDescent="0.35">
      <c r="B479" s="23"/>
      <c r="C479" s="23"/>
      <c r="D479" s="23"/>
      <c r="E479" s="23"/>
      <c r="F479" s="23"/>
      <c r="G479" s="23"/>
      <c r="H479" s="23"/>
      <c r="I479" s="23"/>
      <c r="J479" s="23"/>
      <c r="K479" s="23"/>
      <c r="L479" s="23"/>
      <c r="M479" s="23"/>
      <c r="N479" s="23"/>
      <c r="O479" s="23"/>
      <c r="P479" s="23"/>
      <c r="Q479" s="23"/>
      <c r="R479" s="23"/>
      <c r="S479" s="23"/>
      <c r="T479" s="23"/>
      <c r="U479" s="23"/>
      <c r="V479" s="23"/>
      <c r="W479" s="33"/>
      <c r="Y479" s="23"/>
      <c r="Z479" s="23"/>
    </row>
    <row r="480" spans="2:26" x14ac:dyDescent="0.35">
      <c r="B480" s="23"/>
      <c r="C480" s="23"/>
      <c r="D480" s="23"/>
      <c r="E480" s="23"/>
      <c r="F480" s="23"/>
      <c r="G480" s="23"/>
      <c r="H480" s="23"/>
      <c r="I480" s="23"/>
      <c r="J480" s="23"/>
      <c r="K480" s="23"/>
      <c r="L480" s="23"/>
      <c r="M480" s="23"/>
      <c r="N480" s="23"/>
      <c r="O480" s="23"/>
      <c r="P480" s="23"/>
      <c r="Q480" s="23"/>
      <c r="R480" s="23"/>
      <c r="S480" s="23"/>
      <c r="T480" s="23"/>
      <c r="U480" s="23"/>
      <c r="V480" s="23"/>
      <c r="W480" s="33"/>
      <c r="Y480" s="23"/>
      <c r="Z480" s="23"/>
    </row>
    <row r="481" spans="2:26" x14ac:dyDescent="0.35">
      <c r="B481" s="23"/>
      <c r="C481" s="23"/>
      <c r="D481" s="23"/>
      <c r="E481" s="23"/>
      <c r="F481" s="23"/>
      <c r="G481" s="23"/>
      <c r="H481" s="23"/>
      <c r="I481" s="23"/>
      <c r="J481" s="23"/>
      <c r="K481" s="23"/>
      <c r="L481" s="23"/>
      <c r="M481" s="23"/>
      <c r="N481" s="23"/>
      <c r="O481" s="23"/>
      <c r="P481" s="23"/>
      <c r="Q481" s="23"/>
      <c r="R481" s="23"/>
      <c r="S481" s="23"/>
      <c r="T481" s="23"/>
      <c r="U481" s="23"/>
      <c r="V481" s="23"/>
      <c r="W481" s="33"/>
      <c r="Y481" s="23"/>
      <c r="Z481" s="23"/>
    </row>
    <row r="482" spans="2:26" x14ac:dyDescent="0.35">
      <c r="B482" s="23"/>
      <c r="C482" s="23"/>
      <c r="D482" s="23"/>
      <c r="E482" s="23"/>
      <c r="F482" s="23"/>
      <c r="G482" s="23"/>
      <c r="H482" s="23"/>
      <c r="I482" s="23"/>
      <c r="J482" s="23"/>
      <c r="K482" s="23"/>
      <c r="L482" s="23"/>
      <c r="M482" s="23"/>
      <c r="N482" s="23"/>
      <c r="O482" s="23"/>
      <c r="P482" s="23"/>
      <c r="Q482" s="23"/>
      <c r="R482" s="23"/>
      <c r="S482" s="23"/>
      <c r="T482" s="23"/>
      <c r="U482" s="23"/>
      <c r="V482" s="23"/>
      <c r="W482" s="33"/>
      <c r="Y482" s="23"/>
      <c r="Z482" s="23"/>
    </row>
    <row r="483" spans="2:26" x14ac:dyDescent="0.35">
      <c r="B483" s="23"/>
      <c r="C483" s="23"/>
      <c r="D483" s="23"/>
      <c r="E483" s="23"/>
      <c r="F483" s="23"/>
      <c r="G483" s="23"/>
      <c r="H483" s="23"/>
      <c r="I483" s="23"/>
      <c r="J483" s="23"/>
      <c r="K483" s="23"/>
      <c r="L483" s="23"/>
      <c r="M483" s="23"/>
      <c r="N483" s="23"/>
      <c r="O483" s="23"/>
      <c r="P483" s="23"/>
      <c r="Q483" s="23"/>
      <c r="R483" s="23"/>
      <c r="S483" s="23"/>
      <c r="T483" s="23"/>
      <c r="U483" s="23"/>
      <c r="V483" s="23"/>
      <c r="W483" s="33"/>
      <c r="Y483" s="23"/>
      <c r="Z483" s="23"/>
    </row>
    <row r="484" spans="2:26" x14ac:dyDescent="0.35">
      <c r="B484" s="23"/>
      <c r="C484" s="23"/>
      <c r="D484" s="23"/>
      <c r="E484" s="23"/>
      <c r="F484" s="23"/>
      <c r="G484" s="23"/>
      <c r="H484" s="23"/>
      <c r="I484" s="23"/>
      <c r="J484" s="23"/>
      <c r="K484" s="23"/>
      <c r="L484" s="23"/>
      <c r="M484" s="23"/>
      <c r="N484" s="23"/>
      <c r="O484" s="23"/>
      <c r="P484" s="23"/>
      <c r="Q484" s="23"/>
      <c r="R484" s="23"/>
      <c r="S484" s="23"/>
      <c r="T484" s="23"/>
      <c r="U484" s="23"/>
      <c r="V484" s="23"/>
      <c r="W484" s="33"/>
      <c r="Y484" s="23"/>
      <c r="Z484" s="23"/>
    </row>
    <row r="485" spans="2:26" x14ac:dyDescent="0.35">
      <c r="B485" s="23"/>
      <c r="C485" s="23"/>
      <c r="D485" s="23"/>
      <c r="E485" s="23"/>
      <c r="F485" s="23"/>
      <c r="G485" s="23"/>
      <c r="H485" s="23"/>
      <c r="I485" s="23"/>
      <c r="J485" s="23"/>
      <c r="K485" s="23"/>
      <c r="L485" s="23"/>
      <c r="M485" s="23"/>
      <c r="N485" s="23"/>
      <c r="O485" s="23"/>
      <c r="P485" s="23"/>
      <c r="Q485" s="23"/>
      <c r="R485" s="23"/>
      <c r="S485" s="23"/>
      <c r="T485" s="23"/>
      <c r="U485" s="23"/>
      <c r="V485" s="23"/>
      <c r="W485" s="33"/>
      <c r="Y485" s="23"/>
      <c r="Z485" s="23"/>
    </row>
    <row r="486" spans="2:26" x14ac:dyDescent="0.35">
      <c r="B486" s="23"/>
      <c r="C486" s="23"/>
      <c r="D486" s="23"/>
      <c r="E486" s="23"/>
      <c r="F486" s="23"/>
      <c r="G486" s="23"/>
      <c r="H486" s="23"/>
      <c r="I486" s="23"/>
      <c r="J486" s="23"/>
      <c r="K486" s="23"/>
      <c r="L486" s="23"/>
      <c r="M486" s="23"/>
      <c r="N486" s="23"/>
      <c r="O486" s="23"/>
      <c r="P486" s="23"/>
      <c r="Q486" s="23"/>
      <c r="R486" s="23"/>
      <c r="S486" s="23"/>
      <c r="T486" s="23"/>
      <c r="U486" s="23"/>
      <c r="V486" s="23"/>
      <c r="W486" s="33"/>
      <c r="Y486" s="23"/>
      <c r="Z486" s="23"/>
    </row>
    <row r="487" spans="2:26" x14ac:dyDescent="0.35">
      <c r="B487" s="23"/>
      <c r="C487" s="23"/>
      <c r="D487" s="23"/>
      <c r="E487" s="23"/>
      <c r="F487" s="23"/>
      <c r="G487" s="23"/>
      <c r="H487" s="23"/>
      <c r="I487" s="23"/>
      <c r="J487" s="23"/>
      <c r="K487" s="23"/>
      <c r="L487" s="23"/>
      <c r="M487" s="23"/>
      <c r="N487" s="23"/>
      <c r="O487" s="23"/>
      <c r="P487" s="23"/>
      <c r="Q487" s="23"/>
      <c r="R487" s="23"/>
      <c r="S487" s="23"/>
      <c r="T487" s="23"/>
      <c r="U487" s="23"/>
      <c r="V487" s="23"/>
      <c r="W487" s="33"/>
      <c r="Y487" s="23"/>
      <c r="Z487" s="23"/>
    </row>
    <row r="488" spans="2:26" x14ac:dyDescent="0.35">
      <c r="B488" s="23"/>
      <c r="C488" s="23"/>
      <c r="D488" s="23"/>
      <c r="E488" s="23"/>
      <c r="F488" s="23"/>
      <c r="G488" s="23"/>
      <c r="H488" s="23"/>
      <c r="I488" s="23"/>
      <c r="J488" s="23"/>
      <c r="K488" s="23"/>
      <c r="L488" s="23"/>
      <c r="M488" s="23"/>
      <c r="N488" s="23"/>
      <c r="O488" s="23"/>
      <c r="P488" s="23"/>
      <c r="Q488" s="23"/>
      <c r="R488" s="23"/>
      <c r="S488" s="23"/>
      <c r="T488" s="23"/>
      <c r="U488" s="23"/>
      <c r="V488" s="23"/>
      <c r="W488" s="33"/>
      <c r="Y488" s="23"/>
      <c r="Z488" s="23"/>
    </row>
    <row r="489" spans="2:26" x14ac:dyDescent="0.35">
      <c r="B489" s="23"/>
      <c r="C489" s="23"/>
      <c r="D489" s="23"/>
      <c r="E489" s="23"/>
      <c r="F489" s="23"/>
      <c r="G489" s="23"/>
      <c r="H489" s="23"/>
      <c r="I489" s="23"/>
      <c r="J489" s="23"/>
      <c r="K489" s="23"/>
      <c r="L489" s="23"/>
      <c r="M489" s="23"/>
      <c r="N489" s="23"/>
      <c r="O489" s="23"/>
      <c r="P489" s="23"/>
      <c r="Q489" s="23"/>
      <c r="R489" s="23"/>
      <c r="S489" s="23"/>
      <c r="T489" s="23"/>
      <c r="U489" s="23"/>
      <c r="V489" s="23"/>
      <c r="W489" s="33"/>
      <c r="Y489" s="23"/>
      <c r="Z489" s="23"/>
    </row>
    <row r="490" spans="2:26" x14ac:dyDescent="0.35">
      <c r="B490" s="23"/>
      <c r="C490" s="23"/>
      <c r="D490" s="23"/>
      <c r="E490" s="23"/>
      <c r="F490" s="23"/>
      <c r="G490" s="23"/>
      <c r="H490" s="23"/>
      <c r="I490" s="23"/>
      <c r="J490" s="23"/>
      <c r="K490" s="23"/>
      <c r="L490" s="23"/>
      <c r="M490" s="23"/>
      <c r="N490" s="23"/>
      <c r="O490" s="23"/>
      <c r="P490" s="23"/>
      <c r="Q490" s="23"/>
      <c r="R490" s="23"/>
      <c r="S490" s="23"/>
      <c r="T490" s="23"/>
      <c r="U490" s="23"/>
      <c r="V490" s="23"/>
      <c r="W490" s="33"/>
      <c r="Y490" s="23"/>
      <c r="Z490" s="23"/>
    </row>
    <row r="491" spans="2:26" x14ac:dyDescent="0.35">
      <c r="B491" s="23"/>
      <c r="C491" s="23"/>
      <c r="D491" s="23"/>
      <c r="E491" s="23"/>
      <c r="F491" s="23"/>
      <c r="G491" s="23"/>
      <c r="H491" s="23"/>
      <c r="I491" s="23"/>
      <c r="J491" s="23"/>
      <c r="K491" s="23"/>
      <c r="L491" s="23"/>
      <c r="M491" s="23"/>
      <c r="N491" s="23"/>
      <c r="O491" s="23"/>
      <c r="P491" s="23"/>
      <c r="Q491" s="23"/>
      <c r="R491" s="23"/>
      <c r="S491" s="23"/>
      <c r="T491" s="23"/>
      <c r="U491" s="23"/>
      <c r="V491" s="23"/>
      <c r="W491" s="33"/>
      <c r="Y491" s="23"/>
      <c r="Z491" s="23"/>
    </row>
    <row r="492" spans="2:26" x14ac:dyDescent="0.35">
      <c r="B492" s="23"/>
      <c r="C492" s="23"/>
      <c r="D492" s="23"/>
      <c r="E492" s="23"/>
      <c r="F492" s="23"/>
      <c r="G492" s="23"/>
      <c r="H492" s="23"/>
      <c r="I492" s="23"/>
      <c r="J492" s="23"/>
      <c r="K492" s="23"/>
      <c r="L492" s="23"/>
      <c r="M492" s="23"/>
      <c r="N492" s="23"/>
      <c r="O492" s="23"/>
      <c r="P492" s="23"/>
      <c r="Q492" s="23"/>
      <c r="R492" s="23"/>
      <c r="S492" s="23"/>
      <c r="T492" s="23"/>
      <c r="U492" s="23"/>
      <c r="V492" s="23"/>
      <c r="W492" s="33"/>
      <c r="Y492" s="23"/>
      <c r="Z492" s="23"/>
    </row>
    <row r="493" spans="2:26" x14ac:dyDescent="0.35">
      <c r="B493" s="23"/>
      <c r="C493" s="23"/>
      <c r="D493" s="23"/>
      <c r="E493" s="23"/>
      <c r="F493" s="23"/>
      <c r="G493" s="23"/>
      <c r="H493" s="23"/>
      <c r="I493" s="23"/>
      <c r="J493" s="23"/>
      <c r="K493" s="23"/>
      <c r="L493" s="23"/>
      <c r="M493" s="23"/>
      <c r="N493" s="23"/>
      <c r="O493" s="23"/>
      <c r="P493" s="23"/>
      <c r="Q493" s="23"/>
      <c r="R493" s="23"/>
      <c r="S493" s="23"/>
      <c r="T493" s="23"/>
      <c r="U493" s="23"/>
      <c r="V493" s="23"/>
      <c r="W493" s="33"/>
      <c r="Y493" s="23"/>
      <c r="Z493" s="23"/>
    </row>
    <row r="494" spans="2:26" x14ac:dyDescent="0.35">
      <c r="B494" s="23"/>
      <c r="C494" s="23"/>
      <c r="D494" s="23"/>
      <c r="E494" s="23"/>
      <c r="F494" s="23"/>
      <c r="G494" s="23"/>
      <c r="H494" s="23"/>
      <c r="I494" s="23"/>
      <c r="J494" s="23"/>
      <c r="K494" s="23"/>
      <c r="L494" s="23"/>
      <c r="M494" s="23"/>
      <c r="N494" s="23"/>
      <c r="O494" s="23"/>
      <c r="P494" s="23"/>
      <c r="Q494" s="23"/>
      <c r="R494" s="23"/>
      <c r="S494" s="23"/>
      <c r="T494" s="23"/>
      <c r="U494" s="23"/>
      <c r="V494" s="23"/>
      <c r="W494" s="33"/>
      <c r="Y494" s="23"/>
      <c r="Z494" s="23"/>
    </row>
    <row r="495" spans="2:26" x14ac:dyDescent="0.35">
      <c r="B495" s="23"/>
      <c r="C495" s="23"/>
      <c r="D495" s="23"/>
      <c r="E495" s="23"/>
      <c r="F495" s="23"/>
      <c r="G495" s="23"/>
      <c r="H495" s="23"/>
      <c r="I495" s="23"/>
      <c r="J495" s="23"/>
      <c r="K495" s="23"/>
      <c r="L495" s="23"/>
      <c r="M495" s="23"/>
      <c r="N495" s="23"/>
      <c r="O495" s="23"/>
      <c r="P495" s="23"/>
      <c r="Q495" s="23"/>
      <c r="R495" s="23"/>
      <c r="S495" s="23"/>
      <c r="T495" s="23"/>
      <c r="U495" s="23"/>
      <c r="V495" s="23"/>
      <c r="W495" s="33"/>
      <c r="Y495" s="23"/>
      <c r="Z495" s="23"/>
    </row>
    <row r="496" spans="2:26" x14ac:dyDescent="0.35">
      <c r="B496" s="23"/>
      <c r="C496" s="23"/>
      <c r="D496" s="23"/>
      <c r="E496" s="23"/>
      <c r="F496" s="23"/>
      <c r="G496" s="23"/>
      <c r="H496" s="23"/>
      <c r="I496" s="23"/>
      <c r="J496" s="23"/>
      <c r="K496" s="23"/>
      <c r="L496" s="23"/>
      <c r="M496" s="23"/>
      <c r="N496" s="23"/>
      <c r="O496" s="23"/>
      <c r="P496" s="23"/>
      <c r="Q496" s="23"/>
      <c r="R496" s="23"/>
      <c r="S496" s="23"/>
      <c r="T496" s="23"/>
      <c r="U496" s="23"/>
      <c r="V496" s="23"/>
      <c r="W496" s="33"/>
      <c r="Y496" s="23"/>
      <c r="Z496" s="23"/>
    </row>
    <row r="497" spans="2:26" x14ac:dyDescent="0.35">
      <c r="B497" s="23"/>
      <c r="C497" s="23"/>
      <c r="D497" s="23"/>
      <c r="E497" s="23"/>
      <c r="F497" s="23"/>
      <c r="G497" s="23"/>
      <c r="H497" s="23"/>
      <c r="I497" s="23"/>
      <c r="J497" s="23"/>
      <c r="K497" s="23"/>
      <c r="L497" s="23"/>
      <c r="M497" s="23"/>
      <c r="N497" s="23"/>
      <c r="O497" s="23"/>
      <c r="P497" s="23"/>
      <c r="Q497" s="23"/>
      <c r="R497" s="23"/>
      <c r="S497" s="23"/>
      <c r="T497" s="23"/>
      <c r="U497" s="23"/>
      <c r="V497" s="23"/>
      <c r="W497" s="33"/>
      <c r="Y497" s="23"/>
      <c r="Z497" s="23"/>
    </row>
    <row r="498" spans="2:26" x14ac:dyDescent="0.35">
      <c r="B498" s="23"/>
      <c r="C498" s="23"/>
      <c r="D498" s="23"/>
      <c r="E498" s="23"/>
      <c r="F498" s="23"/>
      <c r="G498" s="23"/>
      <c r="H498" s="23"/>
      <c r="I498" s="23"/>
      <c r="J498" s="23"/>
      <c r="K498" s="23"/>
      <c r="L498" s="23"/>
      <c r="M498" s="23"/>
      <c r="N498" s="23"/>
      <c r="O498" s="23"/>
      <c r="P498" s="23"/>
      <c r="Q498" s="23"/>
      <c r="R498" s="23"/>
      <c r="S498" s="23"/>
      <c r="T498" s="23"/>
      <c r="U498" s="23"/>
      <c r="V498" s="23"/>
      <c r="W498" s="33"/>
      <c r="Y498" s="23"/>
      <c r="Z498" s="23"/>
    </row>
    <row r="499" spans="2:26" x14ac:dyDescent="0.35">
      <c r="B499" s="23"/>
      <c r="C499" s="23"/>
      <c r="D499" s="23"/>
      <c r="E499" s="23"/>
      <c r="F499" s="23"/>
      <c r="G499" s="23"/>
      <c r="H499" s="23"/>
      <c r="I499" s="23"/>
      <c r="J499" s="23"/>
      <c r="K499" s="23"/>
      <c r="L499" s="23"/>
      <c r="M499" s="23"/>
      <c r="N499" s="23"/>
      <c r="O499" s="23"/>
      <c r="P499" s="23"/>
      <c r="Q499" s="23"/>
      <c r="R499" s="23"/>
      <c r="S499" s="23"/>
      <c r="T499" s="23"/>
      <c r="U499" s="23"/>
      <c r="V499" s="23"/>
      <c r="W499" s="33"/>
      <c r="Y499" s="23"/>
      <c r="Z499" s="23"/>
    </row>
    <row r="500" spans="2:26" x14ac:dyDescent="0.35">
      <c r="B500" s="23"/>
      <c r="C500" s="23"/>
      <c r="D500" s="23"/>
      <c r="E500" s="23"/>
      <c r="F500" s="23"/>
      <c r="G500" s="23"/>
      <c r="H500" s="23"/>
      <c r="I500" s="23"/>
      <c r="J500" s="23"/>
      <c r="K500" s="23"/>
      <c r="L500" s="23"/>
      <c r="M500" s="23"/>
      <c r="N500" s="23"/>
      <c r="O500" s="23"/>
      <c r="P500" s="23"/>
      <c r="Q500" s="23"/>
      <c r="R500" s="23"/>
      <c r="S500" s="23"/>
      <c r="T500" s="23"/>
      <c r="U500" s="23"/>
      <c r="V500" s="23"/>
      <c r="W500" s="33"/>
      <c r="Y500" s="23"/>
      <c r="Z500" s="23"/>
    </row>
    <row r="501" spans="2:26" x14ac:dyDescent="0.35">
      <c r="B501" s="23"/>
      <c r="C501" s="23"/>
      <c r="D501" s="23"/>
      <c r="E501" s="23"/>
      <c r="F501" s="23"/>
      <c r="G501" s="23"/>
      <c r="H501" s="23"/>
      <c r="I501" s="23"/>
      <c r="J501" s="23"/>
      <c r="K501" s="23"/>
      <c r="L501" s="23"/>
      <c r="M501" s="23"/>
      <c r="N501" s="23"/>
      <c r="O501" s="23"/>
      <c r="P501" s="23"/>
      <c r="Q501" s="23"/>
      <c r="R501" s="23"/>
      <c r="S501" s="23"/>
      <c r="T501" s="23"/>
      <c r="U501" s="23"/>
      <c r="V501" s="23"/>
      <c r="W501" s="33"/>
      <c r="Y501" s="23"/>
      <c r="Z501" s="23"/>
    </row>
    <row r="502" spans="2:26" x14ac:dyDescent="0.35">
      <c r="B502" s="23"/>
      <c r="C502" s="23"/>
      <c r="D502" s="23"/>
      <c r="E502" s="23"/>
      <c r="F502" s="23"/>
      <c r="G502" s="23"/>
      <c r="H502" s="23"/>
      <c r="I502" s="23"/>
      <c r="J502" s="23"/>
      <c r="K502" s="23"/>
      <c r="L502" s="23"/>
      <c r="M502" s="23"/>
      <c r="N502" s="23"/>
      <c r="O502" s="23"/>
      <c r="P502" s="23"/>
      <c r="Q502" s="23"/>
      <c r="R502" s="23"/>
      <c r="S502" s="23"/>
      <c r="T502" s="23"/>
      <c r="U502" s="23"/>
      <c r="V502" s="23"/>
      <c r="W502" s="33"/>
      <c r="Y502" s="23"/>
      <c r="Z502" s="23"/>
    </row>
    <row r="503" spans="2:26" x14ac:dyDescent="0.35">
      <c r="B503" s="23"/>
      <c r="C503" s="23"/>
      <c r="D503" s="23"/>
      <c r="E503" s="23"/>
      <c r="F503" s="23"/>
      <c r="G503" s="23"/>
      <c r="H503" s="23"/>
      <c r="I503" s="23"/>
      <c r="J503" s="23"/>
      <c r="K503" s="23"/>
      <c r="L503" s="23"/>
      <c r="M503" s="23"/>
      <c r="N503" s="23"/>
      <c r="O503" s="23"/>
      <c r="P503" s="23"/>
      <c r="Q503" s="23"/>
      <c r="R503" s="23"/>
      <c r="S503" s="23"/>
      <c r="T503" s="23"/>
      <c r="U503" s="23"/>
      <c r="V503" s="23"/>
      <c r="W503" s="33"/>
      <c r="Y503" s="23"/>
      <c r="Z503" s="23"/>
    </row>
    <row r="504" spans="2:26" x14ac:dyDescent="0.35">
      <c r="B504" s="23"/>
      <c r="C504" s="23"/>
      <c r="D504" s="23"/>
      <c r="E504" s="23"/>
      <c r="F504" s="23"/>
      <c r="G504" s="23"/>
      <c r="H504" s="23"/>
      <c r="I504" s="23"/>
      <c r="J504" s="23"/>
      <c r="K504" s="23"/>
      <c r="L504" s="23"/>
      <c r="M504" s="23"/>
      <c r="N504" s="23"/>
      <c r="O504" s="23"/>
      <c r="P504" s="23"/>
      <c r="Q504" s="23"/>
      <c r="R504" s="23"/>
      <c r="S504" s="23"/>
      <c r="T504" s="23"/>
      <c r="U504" s="23"/>
      <c r="V504" s="23"/>
      <c r="W504" s="33"/>
      <c r="Y504" s="23"/>
      <c r="Z504" s="23"/>
    </row>
    <row r="505" spans="2:26" x14ac:dyDescent="0.35">
      <c r="B505" s="23"/>
      <c r="C505" s="23"/>
      <c r="D505" s="23"/>
      <c r="E505" s="23"/>
      <c r="F505" s="23"/>
      <c r="G505" s="23"/>
      <c r="H505" s="23"/>
      <c r="I505" s="23"/>
      <c r="J505" s="23"/>
      <c r="K505" s="23"/>
      <c r="L505" s="23"/>
      <c r="M505" s="23"/>
      <c r="N505" s="23"/>
      <c r="O505" s="23"/>
      <c r="P505" s="23"/>
      <c r="Q505" s="23"/>
      <c r="R505" s="23"/>
      <c r="S505" s="23"/>
      <c r="T505" s="23"/>
      <c r="U505" s="23"/>
      <c r="V505" s="23"/>
      <c r="W505" s="33"/>
      <c r="Y505" s="23"/>
      <c r="Z505" s="23"/>
    </row>
    <row r="506" spans="2:26" x14ac:dyDescent="0.35">
      <c r="B506" s="23"/>
      <c r="C506" s="23"/>
      <c r="D506" s="23"/>
      <c r="E506" s="23"/>
      <c r="F506" s="23"/>
      <c r="G506" s="23"/>
      <c r="H506" s="23"/>
      <c r="I506" s="23"/>
      <c r="J506" s="23"/>
      <c r="K506" s="23"/>
      <c r="L506" s="23"/>
      <c r="M506" s="23"/>
      <c r="N506" s="23"/>
      <c r="O506" s="23"/>
      <c r="P506" s="23"/>
      <c r="Q506" s="23"/>
      <c r="R506" s="23"/>
      <c r="S506" s="23"/>
      <c r="T506" s="23"/>
      <c r="U506" s="23"/>
      <c r="V506" s="23"/>
      <c r="W506" s="33"/>
      <c r="Y506" s="23"/>
      <c r="Z506" s="23"/>
    </row>
    <row r="507" spans="2:26" x14ac:dyDescent="0.35">
      <c r="B507" s="23"/>
      <c r="C507" s="23"/>
      <c r="D507" s="23"/>
      <c r="E507" s="23"/>
      <c r="F507" s="23"/>
      <c r="G507" s="23"/>
      <c r="H507" s="23"/>
      <c r="I507" s="23"/>
      <c r="J507" s="23"/>
      <c r="K507" s="23"/>
      <c r="L507" s="23"/>
      <c r="M507" s="23"/>
      <c r="N507" s="23"/>
      <c r="O507" s="23"/>
      <c r="P507" s="23"/>
      <c r="Q507" s="23"/>
      <c r="R507" s="23"/>
      <c r="S507" s="23"/>
      <c r="T507" s="23"/>
      <c r="U507" s="23"/>
      <c r="V507" s="23"/>
      <c r="W507" s="33"/>
      <c r="Y507" s="23"/>
      <c r="Z507" s="23"/>
    </row>
    <row r="508" spans="2:26" x14ac:dyDescent="0.35">
      <c r="B508" s="23"/>
      <c r="C508" s="23"/>
      <c r="D508" s="23"/>
      <c r="E508" s="23"/>
      <c r="F508" s="23"/>
      <c r="G508" s="23"/>
      <c r="H508" s="23"/>
      <c r="I508" s="23"/>
      <c r="J508" s="23"/>
      <c r="K508" s="23"/>
      <c r="L508" s="23"/>
      <c r="M508" s="23"/>
      <c r="N508" s="23"/>
      <c r="O508" s="23"/>
      <c r="P508" s="23"/>
      <c r="Q508" s="23"/>
      <c r="R508" s="23"/>
      <c r="S508" s="23"/>
      <c r="T508" s="23"/>
      <c r="U508" s="23"/>
      <c r="V508" s="23"/>
      <c r="W508" s="33"/>
      <c r="Y508" s="23"/>
      <c r="Z508" s="23"/>
    </row>
    <row r="509" spans="2:26" x14ac:dyDescent="0.35">
      <c r="B509" s="23"/>
      <c r="C509" s="23"/>
      <c r="D509" s="23"/>
      <c r="E509" s="23"/>
      <c r="F509" s="23"/>
      <c r="G509" s="23"/>
      <c r="H509" s="23"/>
      <c r="I509" s="23"/>
      <c r="J509" s="23"/>
      <c r="K509" s="23"/>
      <c r="L509" s="23"/>
      <c r="M509" s="23"/>
      <c r="N509" s="23"/>
      <c r="O509" s="23"/>
      <c r="P509" s="23"/>
      <c r="Q509" s="23"/>
      <c r="R509" s="23"/>
      <c r="S509" s="23"/>
      <c r="T509" s="23"/>
      <c r="U509" s="23"/>
      <c r="V509" s="23"/>
      <c r="W509" s="33"/>
      <c r="Y509" s="23"/>
      <c r="Z509" s="23"/>
    </row>
    <row r="510" spans="2:26" x14ac:dyDescent="0.35">
      <c r="B510" s="23"/>
      <c r="C510" s="23"/>
      <c r="D510" s="23"/>
      <c r="E510" s="23"/>
      <c r="F510" s="23"/>
      <c r="G510" s="23"/>
      <c r="H510" s="23"/>
      <c r="I510" s="23"/>
      <c r="J510" s="23"/>
      <c r="K510" s="23"/>
      <c r="L510" s="23"/>
      <c r="M510" s="23"/>
      <c r="N510" s="23"/>
      <c r="O510" s="23"/>
      <c r="P510" s="23"/>
      <c r="Q510" s="23"/>
      <c r="R510" s="23"/>
      <c r="S510" s="23"/>
      <c r="T510" s="23"/>
      <c r="U510" s="23"/>
      <c r="V510" s="23"/>
      <c r="W510" s="33"/>
      <c r="Y510" s="23"/>
      <c r="Z510" s="23"/>
    </row>
    <row r="511" spans="2:26" x14ac:dyDescent="0.35">
      <c r="B511" s="23"/>
      <c r="C511" s="23"/>
      <c r="D511" s="23"/>
      <c r="E511" s="23"/>
      <c r="F511" s="23"/>
      <c r="G511" s="23"/>
      <c r="H511" s="23"/>
      <c r="I511" s="23"/>
      <c r="J511" s="23"/>
      <c r="K511" s="23"/>
      <c r="L511" s="23"/>
      <c r="M511" s="23"/>
      <c r="N511" s="23"/>
      <c r="O511" s="23"/>
      <c r="P511" s="23"/>
      <c r="Q511" s="23"/>
      <c r="R511" s="23"/>
      <c r="S511" s="23"/>
      <c r="T511" s="23"/>
      <c r="U511" s="23"/>
      <c r="V511" s="23"/>
      <c r="W511" s="33"/>
      <c r="Y511" s="23"/>
      <c r="Z511" s="23"/>
    </row>
    <row r="512" spans="2:26" x14ac:dyDescent="0.35">
      <c r="B512" s="23"/>
      <c r="C512" s="23"/>
      <c r="D512" s="23"/>
      <c r="E512" s="23"/>
      <c r="F512" s="23"/>
      <c r="G512" s="23"/>
      <c r="H512" s="23"/>
      <c r="I512" s="23"/>
      <c r="J512" s="23"/>
      <c r="K512" s="23"/>
      <c r="L512" s="23"/>
      <c r="M512" s="23"/>
      <c r="N512" s="23"/>
      <c r="O512" s="23"/>
      <c r="P512" s="23"/>
      <c r="Q512" s="23"/>
      <c r="R512" s="23"/>
      <c r="S512" s="23"/>
      <c r="T512" s="23"/>
      <c r="U512" s="23"/>
      <c r="V512" s="23"/>
      <c r="W512" s="33"/>
      <c r="Y512" s="23"/>
      <c r="Z512" s="23"/>
    </row>
    <row r="513" spans="2:26" x14ac:dyDescent="0.35">
      <c r="B513" s="23"/>
      <c r="C513" s="23"/>
      <c r="D513" s="23"/>
      <c r="E513" s="23"/>
      <c r="F513" s="23"/>
      <c r="G513" s="23"/>
      <c r="H513" s="23"/>
      <c r="I513" s="23"/>
      <c r="J513" s="23"/>
      <c r="K513" s="23"/>
      <c r="L513" s="23"/>
      <c r="M513" s="23"/>
      <c r="N513" s="23"/>
      <c r="O513" s="23"/>
      <c r="P513" s="23"/>
      <c r="Q513" s="23"/>
      <c r="R513" s="23"/>
      <c r="S513" s="23"/>
      <c r="T513" s="23"/>
      <c r="U513" s="23"/>
      <c r="V513" s="23"/>
      <c r="W513" s="33"/>
      <c r="Y513" s="23"/>
      <c r="Z513" s="23"/>
    </row>
    <row r="514" spans="2:26" x14ac:dyDescent="0.35">
      <c r="B514" s="23"/>
      <c r="C514" s="23"/>
      <c r="D514" s="23"/>
      <c r="E514" s="23"/>
      <c r="F514" s="23"/>
      <c r="G514" s="23"/>
      <c r="H514" s="23"/>
      <c r="I514" s="23"/>
      <c r="J514" s="23"/>
      <c r="K514" s="23"/>
      <c r="L514" s="23"/>
      <c r="M514" s="23"/>
      <c r="N514" s="23"/>
      <c r="O514" s="23"/>
      <c r="P514" s="23"/>
      <c r="Q514" s="23"/>
      <c r="R514" s="23"/>
      <c r="S514" s="23"/>
      <c r="T514" s="23"/>
      <c r="U514" s="23"/>
      <c r="V514" s="23"/>
      <c r="W514" s="33"/>
      <c r="Y514" s="23"/>
      <c r="Z514" s="23"/>
    </row>
    <row r="515" spans="2:26" x14ac:dyDescent="0.35">
      <c r="B515" s="23"/>
      <c r="C515" s="23"/>
      <c r="D515" s="23"/>
      <c r="E515" s="23"/>
      <c r="F515" s="23"/>
      <c r="G515" s="23"/>
      <c r="H515" s="23"/>
      <c r="I515" s="23"/>
      <c r="J515" s="23"/>
      <c r="K515" s="23"/>
      <c r="L515" s="23"/>
      <c r="M515" s="23"/>
      <c r="N515" s="23"/>
      <c r="O515" s="23"/>
      <c r="P515" s="23"/>
      <c r="Q515" s="23"/>
      <c r="R515" s="23"/>
      <c r="S515" s="23"/>
      <c r="T515" s="23"/>
      <c r="U515" s="23"/>
      <c r="V515" s="23"/>
      <c r="W515" s="33"/>
      <c r="Y515" s="23"/>
      <c r="Z515" s="23"/>
    </row>
    <row r="516" spans="2:26" x14ac:dyDescent="0.35">
      <c r="B516" s="23"/>
      <c r="C516" s="23"/>
      <c r="D516" s="23"/>
      <c r="E516" s="23"/>
      <c r="F516" s="23"/>
      <c r="G516" s="23"/>
      <c r="H516" s="23"/>
      <c r="I516" s="23"/>
      <c r="J516" s="23"/>
      <c r="K516" s="23"/>
      <c r="L516" s="23"/>
      <c r="M516" s="23"/>
      <c r="N516" s="23"/>
      <c r="O516" s="23"/>
      <c r="P516" s="23"/>
      <c r="Q516" s="23"/>
      <c r="R516" s="23"/>
      <c r="S516" s="23"/>
      <c r="T516" s="23"/>
      <c r="U516" s="23"/>
      <c r="V516" s="23"/>
      <c r="W516" s="33"/>
      <c r="Y516" s="23"/>
      <c r="Z516" s="23"/>
    </row>
    <row r="517" spans="2:26" x14ac:dyDescent="0.35">
      <c r="B517" s="23"/>
      <c r="C517" s="23"/>
      <c r="D517" s="23"/>
      <c r="E517" s="23"/>
      <c r="F517" s="23"/>
      <c r="G517" s="23"/>
      <c r="H517" s="23"/>
      <c r="I517" s="23"/>
      <c r="J517" s="23"/>
      <c r="K517" s="23"/>
      <c r="L517" s="23"/>
      <c r="M517" s="23"/>
      <c r="N517" s="23"/>
      <c r="O517" s="23"/>
      <c r="P517" s="23"/>
      <c r="Q517" s="23"/>
      <c r="R517" s="23"/>
      <c r="S517" s="23"/>
      <c r="T517" s="23"/>
      <c r="U517" s="23"/>
      <c r="V517" s="23"/>
      <c r="W517" s="33"/>
      <c r="Y517" s="23"/>
      <c r="Z517" s="23"/>
    </row>
    <row r="518" spans="2:26" x14ac:dyDescent="0.35">
      <c r="B518" s="23"/>
      <c r="C518" s="23"/>
      <c r="D518" s="23"/>
      <c r="E518" s="23"/>
      <c r="F518" s="23"/>
      <c r="G518" s="23"/>
      <c r="H518" s="23"/>
      <c r="I518" s="23"/>
      <c r="J518" s="23"/>
      <c r="K518" s="23"/>
      <c r="L518" s="23"/>
      <c r="M518" s="23"/>
      <c r="N518" s="23"/>
      <c r="O518" s="23"/>
      <c r="P518" s="23"/>
      <c r="Q518" s="23"/>
      <c r="R518" s="23"/>
      <c r="S518" s="23"/>
      <c r="T518" s="23"/>
      <c r="U518" s="23"/>
      <c r="V518" s="23"/>
      <c r="W518" s="33"/>
      <c r="Y518" s="23"/>
      <c r="Z518" s="23"/>
    </row>
    <row r="519" spans="2:26" x14ac:dyDescent="0.35">
      <c r="B519" s="23"/>
      <c r="C519" s="23"/>
      <c r="D519" s="23"/>
      <c r="E519" s="23"/>
      <c r="F519" s="23"/>
      <c r="G519" s="23"/>
      <c r="H519" s="23"/>
      <c r="I519" s="23"/>
      <c r="J519" s="23"/>
      <c r="K519" s="23"/>
      <c r="L519" s="23"/>
      <c r="M519" s="23"/>
      <c r="N519" s="23"/>
      <c r="O519" s="23"/>
      <c r="P519" s="23"/>
      <c r="Q519" s="23"/>
      <c r="R519" s="23"/>
      <c r="S519" s="23"/>
      <c r="T519" s="23"/>
      <c r="U519" s="23"/>
      <c r="V519" s="23"/>
      <c r="W519" s="33"/>
      <c r="Y519" s="23"/>
      <c r="Z519" s="23"/>
    </row>
    <row r="520" spans="2:26" x14ac:dyDescent="0.35">
      <c r="B520" s="23"/>
      <c r="C520" s="23"/>
      <c r="D520" s="23"/>
      <c r="E520" s="23"/>
      <c r="F520" s="23"/>
      <c r="G520" s="23"/>
      <c r="H520" s="23"/>
      <c r="I520" s="23"/>
      <c r="J520" s="23"/>
      <c r="K520" s="23"/>
      <c r="L520" s="23"/>
      <c r="M520" s="23"/>
      <c r="N520" s="23"/>
      <c r="O520" s="23"/>
      <c r="P520" s="23"/>
      <c r="Q520" s="23"/>
      <c r="R520" s="23"/>
      <c r="S520" s="23"/>
      <c r="T520" s="23"/>
      <c r="U520" s="23"/>
      <c r="V520" s="23"/>
      <c r="W520" s="33"/>
      <c r="Y520" s="23"/>
      <c r="Z520" s="23"/>
    </row>
    <row r="521" spans="2:26" x14ac:dyDescent="0.35">
      <c r="B521" s="23"/>
      <c r="C521" s="23"/>
      <c r="D521" s="23"/>
      <c r="E521" s="23"/>
      <c r="F521" s="23"/>
      <c r="G521" s="23"/>
      <c r="H521" s="23"/>
      <c r="I521" s="23"/>
      <c r="J521" s="23"/>
      <c r="K521" s="23"/>
      <c r="L521" s="23"/>
      <c r="M521" s="23"/>
      <c r="N521" s="23"/>
      <c r="O521" s="23"/>
      <c r="P521" s="23"/>
      <c r="Q521" s="23"/>
      <c r="R521" s="23"/>
      <c r="S521" s="23"/>
      <c r="T521" s="23"/>
      <c r="U521" s="23"/>
      <c r="V521" s="23"/>
      <c r="W521" s="33"/>
      <c r="Y521" s="23"/>
      <c r="Z521" s="23"/>
    </row>
    <row r="522" spans="2:26" x14ac:dyDescent="0.35">
      <c r="B522" s="23"/>
      <c r="C522" s="23"/>
      <c r="D522" s="23"/>
      <c r="E522" s="23"/>
      <c r="F522" s="23"/>
      <c r="G522" s="23"/>
      <c r="H522" s="23"/>
      <c r="I522" s="23"/>
      <c r="J522" s="23"/>
      <c r="K522" s="23"/>
      <c r="L522" s="23"/>
      <c r="M522" s="23"/>
      <c r="N522" s="23"/>
      <c r="O522" s="23"/>
      <c r="P522" s="23"/>
      <c r="Q522" s="23"/>
      <c r="R522" s="23"/>
      <c r="S522" s="23"/>
      <c r="T522" s="23"/>
      <c r="U522" s="23"/>
      <c r="V522" s="23"/>
      <c r="W522" s="33"/>
      <c r="Y522" s="23"/>
      <c r="Z522" s="23"/>
    </row>
    <row r="523" spans="2:26" x14ac:dyDescent="0.35">
      <c r="B523" s="23"/>
      <c r="C523" s="23"/>
      <c r="D523" s="23"/>
      <c r="E523" s="23"/>
      <c r="F523" s="23"/>
      <c r="G523" s="23"/>
      <c r="H523" s="23"/>
      <c r="I523" s="23"/>
      <c r="J523" s="23"/>
      <c r="K523" s="23"/>
      <c r="L523" s="23"/>
      <c r="M523" s="23"/>
      <c r="N523" s="23"/>
      <c r="O523" s="23"/>
      <c r="P523" s="23"/>
      <c r="Q523" s="23"/>
      <c r="R523" s="23"/>
      <c r="S523" s="23"/>
      <c r="T523" s="23"/>
      <c r="U523" s="23"/>
      <c r="V523" s="23"/>
      <c r="W523" s="33"/>
      <c r="Y523" s="23"/>
      <c r="Z523" s="23"/>
    </row>
    <row r="524" spans="2:26" x14ac:dyDescent="0.35">
      <c r="B524" s="23"/>
      <c r="C524" s="23"/>
      <c r="D524" s="23"/>
      <c r="E524" s="23"/>
      <c r="F524" s="23"/>
      <c r="G524" s="23"/>
      <c r="H524" s="23"/>
      <c r="I524" s="23"/>
      <c r="J524" s="23"/>
      <c r="K524" s="23"/>
      <c r="L524" s="23"/>
      <c r="M524" s="23"/>
      <c r="N524" s="23"/>
      <c r="O524" s="23"/>
      <c r="P524" s="23"/>
      <c r="Q524" s="23"/>
      <c r="R524" s="23"/>
      <c r="S524" s="23"/>
      <c r="T524" s="23"/>
      <c r="U524" s="23"/>
      <c r="V524" s="23"/>
      <c r="W524" s="33"/>
      <c r="Y524" s="23"/>
      <c r="Z524" s="23"/>
    </row>
    <row r="525" spans="2:26" x14ac:dyDescent="0.35">
      <c r="B525" s="23"/>
      <c r="C525" s="23"/>
      <c r="D525" s="23"/>
      <c r="E525" s="23"/>
      <c r="F525" s="23"/>
      <c r="G525" s="23"/>
      <c r="H525" s="23"/>
      <c r="I525" s="23"/>
      <c r="J525" s="23"/>
      <c r="K525" s="23"/>
      <c r="L525" s="23"/>
      <c r="M525" s="23"/>
      <c r="N525" s="23"/>
      <c r="O525" s="23"/>
      <c r="P525" s="23"/>
      <c r="Q525" s="23"/>
      <c r="R525" s="23"/>
      <c r="S525" s="23"/>
      <c r="T525" s="23"/>
      <c r="U525" s="23"/>
      <c r="V525" s="23"/>
      <c r="W525" s="33"/>
      <c r="Y525" s="23"/>
      <c r="Z525" s="23"/>
    </row>
    <row r="526" spans="2:26" x14ac:dyDescent="0.35">
      <c r="B526" s="23"/>
      <c r="C526" s="23"/>
      <c r="D526" s="23"/>
      <c r="E526" s="23"/>
      <c r="F526" s="23"/>
      <c r="G526" s="23"/>
      <c r="H526" s="23"/>
      <c r="I526" s="23"/>
      <c r="J526" s="23"/>
      <c r="K526" s="23"/>
      <c r="L526" s="23"/>
      <c r="M526" s="23"/>
      <c r="N526" s="23"/>
      <c r="O526" s="23"/>
      <c r="P526" s="23"/>
      <c r="Q526" s="23"/>
      <c r="R526" s="23"/>
      <c r="S526" s="23"/>
      <c r="T526" s="23"/>
      <c r="U526" s="23"/>
      <c r="V526" s="23"/>
      <c r="W526" s="33"/>
      <c r="Y526" s="23"/>
      <c r="Z526" s="23"/>
    </row>
    <row r="527" spans="2:26" x14ac:dyDescent="0.35">
      <c r="B527" s="23"/>
      <c r="C527" s="23"/>
      <c r="D527" s="23"/>
      <c r="E527" s="23"/>
      <c r="F527" s="23"/>
      <c r="G527" s="23"/>
      <c r="H527" s="23"/>
      <c r="I527" s="23"/>
      <c r="J527" s="23"/>
      <c r="K527" s="23"/>
      <c r="L527" s="23"/>
      <c r="M527" s="23"/>
      <c r="N527" s="23"/>
      <c r="O527" s="23"/>
      <c r="P527" s="23"/>
      <c r="Q527" s="23"/>
      <c r="R527" s="23"/>
      <c r="S527" s="23"/>
      <c r="T527" s="23"/>
      <c r="U527" s="23"/>
      <c r="V527" s="23"/>
      <c r="W527" s="33"/>
      <c r="Y527" s="23"/>
      <c r="Z527" s="23"/>
    </row>
    <row r="528" spans="2:26" x14ac:dyDescent="0.35">
      <c r="B528" s="23"/>
      <c r="C528" s="23"/>
      <c r="D528" s="23"/>
      <c r="E528" s="23"/>
      <c r="F528" s="23"/>
      <c r="G528" s="23"/>
      <c r="H528" s="23"/>
      <c r="I528" s="23"/>
      <c r="J528" s="23"/>
      <c r="K528" s="23"/>
      <c r="L528" s="23"/>
      <c r="M528" s="23"/>
      <c r="N528" s="23"/>
      <c r="O528" s="23"/>
      <c r="P528" s="23"/>
      <c r="Q528" s="23"/>
      <c r="R528" s="23"/>
      <c r="S528" s="23"/>
      <c r="T528" s="23"/>
      <c r="U528" s="23"/>
      <c r="V528" s="23"/>
      <c r="W528" s="33"/>
      <c r="Y528" s="23"/>
      <c r="Z528" s="23"/>
    </row>
    <row r="529" spans="2:26" x14ac:dyDescent="0.35">
      <c r="B529" s="23"/>
      <c r="C529" s="23"/>
      <c r="D529" s="23"/>
      <c r="E529" s="23"/>
      <c r="F529" s="23"/>
      <c r="G529" s="23"/>
      <c r="H529" s="23"/>
      <c r="I529" s="23"/>
      <c r="J529" s="23"/>
      <c r="K529" s="23"/>
      <c r="L529" s="23"/>
      <c r="M529" s="23"/>
      <c r="N529" s="23"/>
      <c r="O529" s="23"/>
      <c r="P529" s="23"/>
      <c r="Q529" s="23"/>
      <c r="R529" s="23"/>
      <c r="S529" s="23"/>
      <c r="T529" s="23"/>
      <c r="U529" s="23"/>
      <c r="V529" s="23"/>
      <c r="W529" s="33"/>
      <c r="Y529" s="23"/>
      <c r="Z529" s="23"/>
    </row>
    <row r="530" spans="2:26" x14ac:dyDescent="0.35">
      <c r="B530" s="23"/>
      <c r="C530" s="23"/>
      <c r="D530" s="23"/>
      <c r="E530" s="23"/>
      <c r="F530" s="23"/>
      <c r="G530" s="23"/>
      <c r="H530" s="23"/>
      <c r="I530" s="23"/>
      <c r="J530" s="23"/>
      <c r="K530" s="23"/>
      <c r="L530" s="23"/>
      <c r="M530" s="23"/>
      <c r="N530" s="23"/>
      <c r="O530" s="23"/>
      <c r="P530" s="23"/>
      <c r="Q530" s="23"/>
      <c r="R530" s="23"/>
      <c r="S530" s="23"/>
      <c r="T530" s="23"/>
      <c r="U530" s="23"/>
      <c r="V530" s="23"/>
      <c r="W530" s="33"/>
      <c r="Y530" s="23"/>
      <c r="Z530" s="23"/>
    </row>
    <row r="531" spans="2:26" x14ac:dyDescent="0.35">
      <c r="B531" s="23"/>
      <c r="C531" s="23"/>
      <c r="D531" s="23"/>
      <c r="E531" s="23"/>
      <c r="F531" s="23"/>
      <c r="G531" s="23"/>
      <c r="H531" s="23"/>
      <c r="I531" s="23"/>
      <c r="J531" s="23"/>
      <c r="K531" s="23"/>
      <c r="L531" s="23"/>
      <c r="M531" s="23"/>
      <c r="N531" s="23"/>
      <c r="O531" s="23"/>
      <c r="P531" s="23"/>
      <c r="Q531" s="23"/>
      <c r="R531" s="23"/>
      <c r="S531" s="23"/>
      <c r="T531" s="23"/>
      <c r="U531" s="23"/>
      <c r="V531" s="23"/>
      <c r="W531" s="33"/>
      <c r="Y531" s="23"/>
      <c r="Z531" s="23"/>
    </row>
    <row r="532" spans="2:26" x14ac:dyDescent="0.35">
      <c r="B532" s="23"/>
      <c r="C532" s="23"/>
      <c r="D532" s="23"/>
      <c r="E532" s="23"/>
      <c r="F532" s="23"/>
      <c r="G532" s="23"/>
      <c r="H532" s="23"/>
      <c r="I532" s="23"/>
      <c r="J532" s="23"/>
      <c r="K532" s="23"/>
      <c r="L532" s="23"/>
      <c r="M532" s="23"/>
      <c r="N532" s="23"/>
      <c r="O532" s="23"/>
      <c r="P532" s="23"/>
      <c r="Q532" s="23"/>
      <c r="R532" s="23"/>
      <c r="S532" s="23"/>
      <c r="T532" s="23"/>
      <c r="U532" s="23"/>
      <c r="V532" s="23"/>
      <c r="W532" s="33"/>
      <c r="Y532" s="23"/>
      <c r="Z532" s="23"/>
    </row>
    <row r="533" spans="2:26" x14ac:dyDescent="0.35">
      <c r="B533" s="23"/>
      <c r="C533" s="23"/>
      <c r="D533" s="23"/>
      <c r="E533" s="23"/>
      <c r="F533" s="23"/>
      <c r="G533" s="23"/>
      <c r="H533" s="23"/>
      <c r="I533" s="23"/>
      <c r="J533" s="23"/>
      <c r="K533" s="23"/>
      <c r="L533" s="23"/>
      <c r="M533" s="23"/>
      <c r="N533" s="23"/>
      <c r="O533" s="23"/>
      <c r="P533" s="23"/>
      <c r="Q533" s="23"/>
      <c r="R533" s="23"/>
      <c r="S533" s="23"/>
      <c r="T533" s="23"/>
      <c r="U533" s="23"/>
      <c r="V533" s="23"/>
      <c r="W533" s="33"/>
      <c r="Y533" s="23"/>
      <c r="Z533" s="23"/>
    </row>
    <row r="534" spans="2:26" x14ac:dyDescent="0.35">
      <c r="B534" s="23"/>
      <c r="C534" s="23"/>
      <c r="D534" s="23"/>
      <c r="E534" s="23"/>
      <c r="F534" s="23"/>
      <c r="G534" s="23"/>
      <c r="H534" s="23"/>
      <c r="I534" s="23"/>
      <c r="J534" s="23"/>
      <c r="K534" s="23"/>
      <c r="L534" s="23"/>
      <c r="M534" s="23"/>
      <c r="N534" s="23"/>
      <c r="O534" s="23"/>
      <c r="P534" s="23"/>
      <c r="Q534" s="23"/>
      <c r="R534" s="23"/>
      <c r="S534" s="23"/>
      <c r="T534" s="23"/>
      <c r="U534" s="23"/>
      <c r="V534" s="23"/>
      <c r="W534" s="33"/>
      <c r="Y534" s="23"/>
      <c r="Z534" s="23"/>
    </row>
    <row r="535" spans="2:26" x14ac:dyDescent="0.35">
      <c r="B535" s="23"/>
      <c r="C535" s="23"/>
      <c r="D535" s="23"/>
      <c r="E535" s="23"/>
      <c r="F535" s="23"/>
      <c r="G535" s="23"/>
      <c r="H535" s="23"/>
      <c r="I535" s="23"/>
      <c r="J535" s="23"/>
      <c r="K535" s="23"/>
      <c r="L535" s="23"/>
      <c r="M535" s="23"/>
      <c r="N535" s="23"/>
      <c r="O535" s="23"/>
      <c r="P535" s="23"/>
      <c r="Q535" s="23"/>
      <c r="R535" s="23"/>
      <c r="S535" s="23"/>
      <c r="T535" s="23"/>
      <c r="U535" s="23"/>
      <c r="V535" s="23"/>
      <c r="W535" s="33"/>
      <c r="Y535" s="23"/>
      <c r="Z535" s="23"/>
    </row>
    <row r="536" spans="2:26" x14ac:dyDescent="0.35">
      <c r="B536" s="23"/>
      <c r="C536" s="23"/>
      <c r="D536" s="23"/>
      <c r="E536" s="23"/>
      <c r="F536" s="23"/>
      <c r="G536" s="23"/>
      <c r="H536" s="23"/>
      <c r="I536" s="23"/>
      <c r="J536" s="23"/>
      <c r="K536" s="23"/>
      <c r="L536" s="23"/>
      <c r="M536" s="23"/>
      <c r="N536" s="23"/>
      <c r="O536" s="23"/>
      <c r="P536" s="23"/>
      <c r="Q536" s="23"/>
      <c r="R536" s="23"/>
      <c r="S536" s="23"/>
      <c r="T536" s="23"/>
      <c r="U536" s="23"/>
      <c r="V536" s="23"/>
      <c r="W536" s="33"/>
      <c r="Y536" s="23"/>
      <c r="Z536" s="23"/>
    </row>
    <row r="537" spans="2:26" x14ac:dyDescent="0.35">
      <c r="B537" s="23"/>
      <c r="C537" s="23"/>
      <c r="D537" s="23"/>
      <c r="E537" s="23"/>
      <c r="F537" s="23"/>
      <c r="G537" s="23"/>
      <c r="H537" s="23"/>
      <c r="I537" s="23"/>
      <c r="J537" s="23"/>
      <c r="K537" s="23"/>
      <c r="L537" s="23"/>
      <c r="M537" s="23"/>
      <c r="N537" s="23"/>
      <c r="O537" s="23"/>
      <c r="P537" s="23"/>
      <c r="Q537" s="23"/>
      <c r="R537" s="23"/>
      <c r="S537" s="23"/>
      <c r="T537" s="23"/>
      <c r="U537" s="23"/>
      <c r="V537" s="23"/>
      <c r="W537" s="33"/>
      <c r="Y537" s="23"/>
      <c r="Z537" s="23"/>
    </row>
    <row r="538" spans="2:26" x14ac:dyDescent="0.35">
      <c r="B538" s="23"/>
      <c r="C538" s="23"/>
      <c r="D538" s="23"/>
      <c r="E538" s="23"/>
      <c r="F538" s="23"/>
      <c r="G538" s="23"/>
      <c r="H538" s="23"/>
      <c r="I538" s="23"/>
      <c r="J538" s="23"/>
      <c r="K538" s="23"/>
      <c r="L538" s="23"/>
      <c r="M538" s="23"/>
      <c r="N538" s="23"/>
      <c r="O538" s="23"/>
      <c r="P538" s="23"/>
      <c r="Q538" s="23"/>
      <c r="R538" s="23"/>
      <c r="S538" s="23"/>
      <c r="T538" s="23"/>
      <c r="U538" s="23"/>
      <c r="V538" s="23"/>
      <c r="W538" s="33"/>
      <c r="Y538" s="23"/>
      <c r="Z538" s="23"/>
    </row>
    <row r="539" spans="2:26" x14ac:dyDescent="0.35">
      <c r="B539" s="23"/>
      <c r="C539" s="23"/>
      <c r="D539" s="23"/>
      <c r="E539" s="23"/>
      <c r="F539" s="23"/>
      <c r="G539" s="23"/>
      <c r="H539" s="23"/>
      <c r="I539" s="23"/>
      <c r="J539" s="23"/>
      <c r="K539" s="23"/>
      <c r="L539" s="23"/>
      <c r="M539" s="23"/>
      <c r="N539" s="23"/>
      <c r="O539" s="23"/>
      <c r="P539" s="23"/>
      <c r="Q539" s="23"/>
      <c r="R539" s="23"/>
      <c r="S539" s="23"/>
      <c r="T539" s="23"/>
      <c r="U539" s="23"/>
      <c r="V539" s="23"/>
      <c r="W539" s="33"/>
      <c r="Y539" s="23"/>
      <c r="Z539" s="23"/>
    </row>
    <row r="540" spans="2:26" x14ac:dyDescent="0.35">
      <c r="B540" s="23"/>
      <c r="C540" s="23"/>
      <c r="D540" s="23"/>
      <c r="E540" s="23"/>
      <c r="F540" s="23"/>
      <c r="G540" s="23"/>
      <c r="H540" s="23"/>
      <c r="I540" s="23"/>
      <c r="J540" s="23"/>
      <c r="K540" s="23"/>
      <c r="L540" s="23"/>
      <c r="M540" s="23"/>
      <c r="N540" s="23"/>
      <c r="O540" s="23"/>
      <c r="P540" s="23"/>
      <c r="Q540" s="23"/>
      <c r="R540" s="23"/>
      <c r="S540" s="23"/>
      <c r="T540" s="23"/>
      <c r="U540" s="23"/>
      <c r="V540" s="23"/>
      <c r="W540" s="33"/>
      <c r="Y540" s="23"/>
      <c r="Z540" s="23"/>
    </row>
    <row r="541" spans="2:26" x14ac:dyDescent="0.35">
      <c r="B541" s="23"/>
      <c r="C541" s="23"/>
      <c r="D541" s="23"/>
      <c r="E541" s="23"/>
      <c r="F541" s="23"/>
      <c r="G541" s="23"/>
      <c r="H541" s="23"/>
      <c r="I541" s="23"/>
      <c r="J541" s="23"/>
      <c r="K541" s="23"/>
      <c r="L541" s="23"/>
      <c r="M541" s="23"/>
      <c r="N541" s="23"/>
      <c r="O541" s="23"/>
      <c r="P541" s="23"/>
      <c r="Q541" s="23"/>
      <c r="R541" s="23"/>
      <c r="S541" s="23"/>
      <c r="T541" s="23"/>
      <c r="U541" s="23"/>
      <c r="V541" s="23"/>
      <c r="W541" s="33"/>
      <c r="Y541" s="23"/>
      <c r="Z541" s="23"/>
    </row>
    <row r="542" spans="2:26" x14ac:dyDescent="0.35">
      <c r="B542" s="23"/>
      <c r="C542" s="23"/>
      <c r="D542" s="23"/>
      <c r="E542" s="23"/>
      <c r="F542" s="23"/>
      <c r="G542" s="23"/>
      <c r="H542" s="23"/>
      <c r="I542" s="23"/>
      <c r="J542" s="23"/>
      <c r="K542" s="23"/>
      <c r="L542" s="23"/>
      <c r="M542" s="23"/>
      <c r="N542" s="23"/>
      <c r="O542" s="23"/>
      <c r="P542" s="23"/>
      <c r="Q542" s="23"/>
      <c r="R542" s="23"/>
      <c r="S542" s="23"/>
      <c r="T542" s="23"/>
      <c r="U542" s="23"/>
      <c r="V542" s="23"/>
      <c r="W542" s="33"/>
      <c r="Y542" s="23"/>
      <c r="Z542" s="23"/>
    </row>
    <row r="543" spans="2:26" x14ac:dyDescent="0.35">
      <c r="B543" s="23"/>
      <c r="C543" s="23"/>
      <c r="D543" s="23"/>
      <c r="E543" s="23"/>
      <c r="F543" s="23"/>
      <c r="G543" s="23"/>
      <c r="H543" s="23"/>
      <c r="I543" s="23"/>
      <c r="J543" s="23"/>
      <c r="K543" s="23"/>
      <c r="L543" s="23"/>
      <c r="M543" s="23"/>
      <c r="N543" s="23"/>
      <c r="O543" s="23"/>
      <c r="P543" s="23"/>
      <c r="Q543" s="23"/>
      <c r="R543" s="23"/>
      <c r="S543" s="23"/>
      <c r="T543" s="23"/>
      <c r="U543" s="23"/>
      <c r="V543" s="23"/>
      <c r="W543" s="33"/>
      <c r="Y543" s="23"/>
      <c r="Z543" s="23"/>
    </row>
    <row r="544" spans="2:26" x14ac:dyDescent="0.35">
      <c r="B544" s="23"/>
      <c r="C544" s="23"/>
      <c r="D544" s="23"/>
      <c r="E544" s="23"/>
      <c r="F544" s="23"/>
      <c r="G544" s="23"/>
      <c r="H544" s="23"/>
      <c r="I544" s="23"/>
      <c r="J544" s="23"/>
      <c r="K544" s="23"/>
      <c r="L544" s="23"/>
      <c r="M544" s="23"/>
      <c r="N544" s="23"/>
      <c r="O544" s="23"/>
      <c r="P544" s="23"/>
      <c r="Q544" s="23"/>
      <c r="R544" s="23"/>
      <c r="S544" s="23"/>
      <c r="T544" s="23"/>
      <c r="U544" s="23"/>
      <c r="V544" s="23"/>
      <c r="W544" s="33"/>
      <c r="Y544" s="23"/>
      <c r="Z544" s="23"/>
    </row>
    <row r="545" spans="2:26" x14ac:dyDescent="0.35">
      <c r="B545" s="23"/>
      <c r="C545" s="23"/>
      <c r="D545" s="23"/>
      <c r="E545" s="23"/>
      <c r="F545" s="23"/>
      <c r="G545" s="23"/>
      <c r="H545" s="23"/>
      <c r="I545" s="23"/>
      <c r="J545" s="23"/>
      <c r="K545" s="23"/>
      <c r="L545" s="23"/>
      <c r="M545" s="23"/>
      <c r="N545" s="23"/>
      <c r="O545" s="23"/>
      <c r="P545" s="23"/>
      <c r="Q545" s="23"/>
      <c r="R545" s="23"/>
      <c r="S545" s="23"/>
      <c r="T545" s="23"/>
      <c r="U545" s="23"/>
      <c r="V545" s="23"/>
      <c r="W545" s="33"/>
      <c r="Y545" s="23"/>
      <c r="Z545" s="23"/>
    </row>
    <row r="546" spans="2:26" x14ac:dyDescent="0.35">
      <c r="B546" s="23"/>
      <c r="C546" s="23"/>
      <c r="D546" s="23"/>
      <c r="E546" s="23"/>
      <c r="F546" s="23"/>
      <c r="G546" s="23"/>
      <c r="H546" s="23"/>
      <c r="I546" s="23"/>
      <c r="J546" s="23"/>
      <c r="K546" s="23"/>
      <c r="L546" s="23"/>
      <c r="M546" s="23"/>
      <c r="N546" s="23"/>
      <c r="O546" s="23"/>
      <c r="P546" s="23"/>
      <c r="Q546" s="23"/>
      <c r="R546" s="23"/>
      <c r="S546" s="23"/>
      <c r="T546" s="23"/>
      <c r="U546" s="23"/>
      <c r="V546" s="23"/>
      <c r="W546" s="33"/>
      <c r="Y546" s="23"/>
      <c r="Z546" s="23"/>
    </row>
    <row r="547" spans="2:26" x14ac:dyDescent="0.35">
      <c r="B547" s="23"/>
      <c r="C547" s="23"/>
      <c r="D547" s="23"/>
      <c r="E547" s="23"/>
      <c r="F547" s="23"/>
      <c r="G547" s="23"/>
      <c r="H547" s="23"/>
      <c r="I547" s="23"/>
      <c r="J547" s="23"/>
      <c r="K547" s="23"/>
      <c r="L547" s="23"/>
      <c r="M547" s="23"/>
      <c r="N547" s="23"/>
      <c r="O547" s="23"/>
      <c r="P547" s="23"/>
      <c r="Q547" s="23"/>
      <c r="R547" s="23"/>
      <c r="S547" s="23"/>
      <c r="T547" s="23"/>
      <c r="U547" s="23"/>
      <c r="V547" s="23"/>
      <c r="W547" s="33"/>
      <c r="Y547" s="23"/>
      <c r="Z547" s="23"/>
    </row>
    <row r="548" spans="2:26" x14ac:dyDescent="0.35">
      <c r="B548" s="23"/>
      <c r="C548" s="23"/>
      <c r="D548" s="23"/>
      <c r="E548" s="23"/>
      <c r="F548" s="23"/>
      <c r="G548" s="23"/>
      <c r="H548" s="23"/>
      <c r="I548" s="23"/>
      <c r="J548" s="23"/>
      <c r="K548" s="23"/>
      <c r="L548" s="23"/>
      <c r="M548" s="23"/>
      <c r="N548" s="23"/>
      <c r="O548" s="23"/>
      <c r="P548" s="23"/>
      <c r="Q548" s="23"/>
      <c r="R548" s="23"/>
      <c r="S548" s="23"/>
      <c r="T548" s="23"/>
      <c r="U548" s="23"/>
      <c r="V548" s="23"/>
      <c r="W548" s="33"/>
      <c r="Y548" s="23"/>
      <c r="Z548" s="23"/>
    </row>
    <row r="549" spans="2:26" x14ac:dyDescent="0.35">
      <c r="B549" s="23"/>
      <c r="C549" s="23"/>
      <c r="D549" s="23"/>
      <c r="E549" s="23"/>
      <c r="F549" s="23"/>
      <c r="G549" s="23"/>
      <c r="H549" s="23"/>
      <c r="I549" s="23"/>
      <c r="J549" s="23"/>
      <c r="K549" s="23"/>
      <c r="L549" s="23"/>
      <c r="M549" s="23"/>
      <c r="N549" s="23"/>
      <c r="O549" s="23"/>
      <c r="P549" s="23"/>
      <c r="Q549" s="23"/>
      <c r="R549" s="23"/>
      <c r="S549" s="23"/>
      <c r="T549" s="23"/>
      <c r="U549" s="23"/>
      <c r="V549" s="23"/>
      <c r="W549" s="33"/>
      <c r="Y549" s="23"/>
      <c r="Z549" s="23"/>
    </row>
    <row r="550" spans="2:26" x14ac:dyDescent="0.35">
      <c r="B550" s="23"/>
      <c r="C550" s="23"/>
      <c r="D550" s="23"/>
      <c r="E550" s="23"/>
      <c r="F550" s="23"/>
      <c r="G550" s="23"/>
      <c r="H550" s="23"/>
      <c r="I550" s="23"/>
      <c r="J550" s="23"/>
      <c r="K550" s="23"/>
      <c r="L550" s="23"/>
      <c r="M550" s="23"/>
      <c r="N550" s="23"/>
      <c r="O550" s="23"/>
      <c r="P550" s="23"/>
      <c r="Q550" s="23"/>
      <c r="R550" s="23"/>
      <c r="S550" s="23"/>
      <c r="T550" s="23"/>
      <c r="U550" s="23"/>
      <c r="V550" s="23"/>
      <c r="W550" s="33"/>
      <c r="Y550" s="23"/>
      <c r="Z550" s="23"/>
    </row>
    <row r="551" spans="2:26" x14ac:dyDescent="0.35">
      <c r="B551" s="23"/>
      <c r="C551" s="23"/>
      <c r="D551" s="23"/>
      <c r="E551" s="23"/>
      <c r="F551" s="23"/>
      <c r="G551" s="23"/>
      <c r="H551" s="23"/>
      <c r="I551" s="23"/>
      <c r="J551" s="23"/>
      <c r="K551" s="23"/>
      <c r="L551" s="23"/>
      <c r="M551" s="23"/>
      <c r="N551" s="23"/>
      <c r="O551" s="23"/>
      <c r="P551" s="23"/>
      <c r="Q551" s="23"/>
      <c r="R551" s="23"/>
      <c r="S551" s="23"/>
      <c r="T551" s="23"/>
      <c r="U551" s="23"/>
      <c r="V551" s="23"/>
      <c r="W551" s="33"/>
      <c r="Y551" s="23"/>
      <c r="Z551" s="23"/>
    </row>
    <row r="552" spans="2:26" x14ac:dyDescent="0.35">
      <c r="B552" s="23"/>
      <c r="C552" s="23"/>
      <c r="D552" s="23"/>
      <c r="E552" s="23"/>
      <c r="F552" s="23"/>
      <c r="G552" s="23"/>
      <c r="H552" s="23"/>
      <c r="I552" s="23"/>
      <c r="J552" s="23"/>
      <c r="K552" s="23"/>
      <c r="L552" s="23"/>
      <c r="M552" s="23"/>
      <c r="N552" s="23"/>
      <c r="O552" s="23"/>
      <c r="P552" s="23"/>
      <c r="Q552" s="23"/>
      <c r="R552" s="23"/>
      <c r="S552" s="23"/>
      <c r="T552" s="23"/>
      <c r="U552" s="23"/>
      <c r="V552" s="23"/>
      <c r="W552" s="33"/>
      <c r="Y552" s="23"/>
      <c r="Z552" s="23"/>
    </row>
    <row r="553" spans="2:26" x14ac:dyDescent="0.35">
      <c r="B553" s="23"/>
      <c r="C553" s="23"/>
      <c r="D553" s="23"/>
      <c r="E553" s="23"/>
      <c r="F553" s="23"/>
      <c r="G553" s="23"/>
      <c r="H553" s="23"/>
      <c r="I553" s="23"/>
      <c r="J553" s="23"/>
      <c r="K553" s="23"/>
      <c r="L553" s="23"/>
      <c r="M553" s="23"/>
      <c r="N553" s="23"/>
      <c r="O553" s="23"/>
      <c r="P553" s="23"/>
      <c r="Q553" s="23"/>
      <c r="R553" s="23"/>
      <c r="S553" s="23"/>
      <c r="T553" s="23"/>
      <c r="U553" s="23"/>
      <c r="V553" s="23"/>
      <c r="W553" s="33"/>
      <c r="Y553" s="23"/>
      <c r="Z553" s="23"/>
    </row>
    <row r="554" spans="2:26" x14ac:dyDescent="0.35">
      <c r="B554" s="23"/>
      <c r="C554" s="23"/>
      <c r="D554" s="23"/>
      <c r="E554" s="23"/>
      <c r="F554" s="23"/>
      <c r="G554" s="23"/>
      <c r="H554" s="23"/>
      <c r="I554" s="23"/>
      <c r="J554" s="23"/>
      <c r="K554" s="23"/>
      <c r="L554" s="23"/>
      <c r="M554" s="23"/>
      <c r="N554" s="23"/>
      <c r="O554" s="23"/>
      <c r="P554" s="23"/>
      <c r="Q554" s="23"/>
      <c r="R554" s="23"/>
      <c r="S554" s="23"/>
      <c r="T554" s="23"/>
      <c r="U554" s="23"/>
      <c r="V554" s="23"/>
      <c r="W554" s="33"/>
      <c r="Y554" s="23"/>
      <c r="Z554" s="23"/>
    </row>
    <row r="555" spans="2:26" x14ac:dyDescent="0.35">
      <c r="B555" s="23"/>
      <c r="C555" s="23"/>
      <c r="D555" s="23"/>
      <c r="E555" s="23"/>
      <c r="F555" s="23"/>
      <c r="G555" s="23"/>
      <c r="H555" s="23"/>
      <c r="I555" s="23"/>
      <c r="J555" s="23"/>
      <c r="K555" s="23"/>
      <c r="L555" s="23"/>
      <c r="M555" s="23"/>
      <c r="N555" s="23"/>
      <c r="O555" s="23"/>
      <c r="P555" s="23"/>
      <c r="Q555" s="23"/>
      <c r="R555" s="23"/>
      <c r="S555" s="23"/>
      <c r="T555" s="23"/>
      <c r="U555" s="23"/>
      <c r="V555" s="23"/>
      <c r="W555" s="33"/>
      <c r="Y555" s="23"/>
      <c r="Z555" s="23"/>
    </row>
    <row r="556" spans="2:26" x14ac:dyDescent="0.35">
      <c r="B556" s="23"/>
      <c r="C556" s="23"/>
      <c r="D556" s="23"/>
      <c r="E556" s="23"/>
      <c r="F556" s="23"/>
      <c r="G556" s="23"/>
      <c r="H556" s="23"/>
      <c r="I556" s="23"/>
      <c r="J556" s="23"/>
      <c r="K556" s="23"/>
      <c r="L556" s="23"/>
      <c r="M556" s="23"/>
      <c r="N556" s="23"/>
      <c r="O556" s="23"/>
      <c r="P556" s="23"/>
      <c r="Q556" s="23"/>
      <c r="R556" s="23"/>
      <c r="S556" s="23"/>
      <c r="T556" s="23"/>
      <c r="U556" s="23"/>
      <c r="V556" s="23"/>
      <c r="W556" s="33"/>
      <c r="Y556" s="23"/>
      <c r="Z556" s="23"/>
    </row>
    <row r="557" spans="2:26" x14ac:dyDescent="0.35">
      <c r="B557" s="23"/>
      <c r="C557" s="23"/>
      <c r="D557" s="23"/>
      <c r="E557" s="23"/>
      <c r="F557" s="23"/>
      <c r="G557" s="23"/>
      <c r="H557" s="23"/>
      <c r="I557" s="23"/>
      <c r="J557" s="23"/>
      <c r="K557" s="23"/>
      <c r="L557" s="23"/>
      <c r="M557" s="23"/>
      <c r="N557" s="23"/>
      <c r="O557" s="23"/>
      <c r="P557" s="23"/>
      <c r="Q557" s="23"/>
      <c r="R557" s="23"/>
      <c r="S557" s="23"/>
      <c r="T557" s="23"/>
      <c r="U557" s="23"/>
      <c r="V557" s="23"/>
      <c r="W557" s="33"/>
      <c r="Y557" s="23"/>
      <c r="Z557" s="23"/>
    </row>
    <row r="558" spans="2:26" x14ac:dyDescent="0.35">
      <c r="B558" s="23"/>
      <c r="C558" s="23"/>
      <c r="D558" s="23"/>
      <c r="E558" s="23"/>
      <c r="F558" s="23"/>
      <c r="G558" s="23"/>
      <c r="H558" s="23"/>
      <c r="I558" s="23"/>
      <c r="J558" s="23"/>
      <c r="K558" s="23"/>
      <c r="L558" s="23"/>
      <c r="M558" s="23"/>
      <c r="N558" s="23"/>
      <c r="O558" s="23"/>
      <c r="P558" s="23"/>
      <c r="Q558" s="23"/>
      <c r="R558" s="23"/>
      <c r="S558" s="23"/>
      <c r="T558" s="23"/>
      <c r="U558" s="23"/>
      <c r="V558" s="23"/>
      <c r="W558" s="33"/>
      <c r="Y558" s="23"/>
      <c r="Z558" s="23"/>
    </row>
    <row r="559" spans="2:26" x14ac:dyDescent="0.35">
      <c r="B559" s="23"/>
      <c r="C559" s="23"/>
      <c r="D559" s="23"/>
      <c r="E559" s="23"/>
      <c r="F559" s="23"/>
      <c r="G559" s="23"/>
      <c r="H559" s="23"/>
      <c r="I559" s="23"/>
      <c r="J559" s="23"/>
      <c r="K559" s="23"/>
      <c r="L559" s="23"/>
      <c r="M559" s="23"/>
      <c r="N559" s="23"/>
      <c r="O559" s="23"/>
      <c r="P559" s="23"/>
      <c r="Q559" s="23"/>
      <c r="R559" s="23"/>
      <c r="S559" s="23"/>
      <c r="T559" s="23"/>
      <c r="U559" s="23"/>
      <c r="V559" s="23"/>
      <c r="W559" s="33"/>
      <c r="Y559" s="23"/>
      <c r="Z559" s="23"/>
    </row>
    <row r="560" spans="2:26" x14ac:dyDescent="0.35">
      <c r="B560" s="23"/>
      <c r="C560" s="23"/>
      <c r="D560" s="23"/>
      <c r="E560" s="23"/>
      <c r="F560" s="23"/>
      <c r="G560" s="23"/>
      <c r="H560" s="23"/>
      <c r="I560" s="23"/>
      <c r="J560" s="23"/>
      <c r="K560" s="23"/>
      <c r="L560" s="23"/>
      <c r="M560" s="23"/>
      <c r="N560" s="23"/>
      <c r="O560" s="23"/>
      <c r="P560" s="23"/>
      <c r="Q560" s="23"/>
      <c r="R560" s="23"/>
      <c r="S560" s="23"/>
      <c r="T560" s="23"/>
      <c r="U560" s="23"/>
      <c r="V560" s="23"/>
      <c r="W560" s="33"/>
      <c r="Y560" s="23"/>
      <c r="Z560" s="23"/>
    </row>
    <row r="561" spans="2:26" x14ac:dyDescent="0.35">
      <c r="B561" s="23"/>
      <c r="C561" s="23"/>
      <c r="D561" s="23"/>
      <c r="E561" s="23"/>
      <c r="F561" s="23"/>
      <c r="G561" s="23"/>
      <c r="H561" s="23"/>
      <c r="I561" s="23"/>
      <c r="J561" s="23"/>
      <c r="K561" s="23"/>
      <c r="L561" s="23"/>
      <c r="M561" s="23"/>
      <c r="N561" s="23"/>
      <c r="O561" s="23"/>
      <c r="P561" s="23"/>
      <c r="Q561" s="23"/>
      <c r="R561" s="23"/>
      <c r="S561" s="23"/>
      <c r="T561" s="23"/>
      <c r="U561" s="23"/>
      <c r="V561" s="23"/>
      <c r="W561" s="33"/>
      <c r="Y561" s="23"/>
      <c r="Z561" s="23"/>
    </row>
    <row r="562" spans="2:26" x14ac:dyDescent="0.35">
      <c r="B562" s="23"/>
      <c r="C562" s="23"/>
      <c r="D562" s="23"/>
      <c r="E562" s="23"/>
      <c r="F562" s="23"/>
      <c r="G562" s="23"/>
      <c r="H562" s="23"/>
      <c r="I562" s="23"/>
      <c r="J562" s="23"/>
      <c r="K562" s="23"/>
      <c r="L562" s="23"/>
      <c r="M562" s="23"/>
      <c r="N562" s="23"/>
      <c r="O562" s="23"/>
      <c r="P562" s="23"/>
      <c r="Q562" s="23"/>
      <c r="R562" s="23"/>
      <c r="S562" s="23"/>
      <c r="T562" s="23"/>
      <c r="U562" s="23"/>
      <c r="V562" s="23"/>
      <c r="W562" s="33"/>
      <c r="Y562" s="23"/>
      <c r="Z562" s="23"/>
    </row>
    <row r="563" spans="2:26" x14ac:dyDescent="0.35">
      <c r="B563" s="23"/>
      <c r="C563" s="23"/>
      <c r="D563" s="23"/>
      <c r="E563" s="23"/>
      <c r="F563" s="23"/>
      <c r="G563" s="23"/>
      <c r="H563" s="23"/>
      <c r="I563" s="23"/>
      <c r="J563" s="23"/>
      <c r="K563" s="23"/>
      <c r="L563" s="23"/>
      <c r="M563" s="23"/>
      <c r="N563" s="23"/>
      <c r="O563" s="23"/>
      <c r="P563" s="23"/>
      <c r="Q563" s="23"/>
      <c r="R563" s="23"/>
      <c r="S563" s="23"/>
      <c r="T563" s="23"/>
      <c r="U563" s="23"/>
      <c r="V563" s="23"/>
      <c r="W563" s="33"/>
      <c r="Y563" s="23"/>
      <c r="Z563" s="23"/>
    </row>
    <row r="564" spans="2:26" x14ac:dyDescent="0.35">
      <c r="B564" s="23"/>
      <c r="C564" s="23"/>
      <c r="D564" s="23"/>
      <c r="E564" s="23"/>
      <c r="F564" s="23"/>
      <c r="G564" s="23"/>
      <c r="H564" s="23"/>
      <c r="I564" s="23"/>
      <c r="J564" s="23"/>
      <c r="K564" s="23"/>
      <c r="L564" s="23"/>
      <c r="M564" s="23"/>
      <c r="N564" s="23"/>
      <c r="O564" s="23"/>
      <c r="P564" s="23"/>
      <c r="Q564" s="23"/>
      <c r="R564" s="23"/>
      <c r="S564" s="23"/>
      <c r="T564" s="23"/>
      <c r="U564" s="23"/>
      <c r="V564" s="23"/>
      <c r="W564" s="33"/>
      <c r="Y564" s="23"/>
      <c r="Z564" s="23"/>
    </row>
    <row r="565" spans="2:26" x14ac:dyDescent="0.35">
      <c r="B565" s="23"/>
      <c r="C565" s="23"/>
      <c r="D565" s="23"/>
      <c r="E565" s="23"/>
      <c r="F565" s="23"/>
      <c r="G565" s="23"/>
      <c r="H565" s="23"/>
      <c r="I565" s="23"/>
      <c r="J565" s="23"/>
      <c r="K565" s="23"/>
      <c r="L565" s="23"/>
      <c r="M565" s="23"/>
      <c r="N565" s="23"/>
      <c r="O565" s="23"/>
      <c r="P565" s="23"/>
      <c r="Q565" s="23"/>
      <c r="R565" s="23"/>
      <c r="S565" s="23"/>
      <c r="T565" s="23"/>
      <c r="U565" s="23"/>
      <c r="V565" s="23"/>
      <c r="W565" s="33"/>
      <c r="Y565" s="23"/>
      <c r="Z565" s="23"/>
    </row>
    <row r="566" spans="2:26" x14ac:dyDescent="0.35">
      <c r="B566" s="23"/>
      <c r="C566" s="23"/>
      <c r="D566" s="23"/>
      <c r="E566" s="23"/>
      <c r="F566" s="23"/>
      <c r="G566" s="23"/>
      <c r="H566" s="23"/>
      <c r="I566" s="23"/>
      <c r="J566" s="23"/>
      <c r="K566" s="23"/>
      <c r="L566" s="23"/>
      <c r="M566" s="23"/>
      <c r="N566" s="23"/>
      <c r="O566" s="23"/>
      <c r="P566" s="23"/>
      <c r="Q566" s="23"/>
      <c r="R566" s="23"/>
      <c r="S566" s="23"/>
      <c r="T566" s="23"/>
      <c r="U566" s="23"/>
      <c r="V566" s="23"/>
      <c r="W566" s="33"/>
      <c r="Y566" s="23"/>
      <c r="Z566" s="23"/>
    </row>
    <row r="567" spans="2:26" x14ac:dyDescent="0.35">
      <c r="B567" s="23"/>
      <c r="C567" s="23"/>
      <c r="D567" s="23"/>
      <c r="E567" s="23"/>
      <c r="F567" s="23"/>
      <c r="G567" s="23"/>
      <c r="H567" s="23"/>
      <c r="I567" s="23"/>
      <c r="J567" s="23"/>
      <c r="K567" s="23"/>
      <c r="L567" s="23"/>
      <c r="M567" s="23"/>
      <c r="N567" s="23"/>
      <c r="O567" s="23"/>
      <c r="P567" s="23"/>
      <c r="Q567" s="23"/>
      <c r="R567" s="23"/>
      <c r="S567" s="23"/>
      <c r="T567" s="23"/>
      <c r="U567" s="23"/>
      <c r="V567" s="23"/>
      <c r="W567" s="33"/>
      <c r="Y567" s="23"/>
      <c r="Z567" s="23"/>
    </row>
    <row r="568" spans="2:26" x14ac:dyDescent="0.35">
      <c r="B568" s="23"/>
      <c r="C568" s="23"/>
      <c r="D568" s="23"/>
      <c r="E568" s="23"/>
      <c r="F568" s="23"/>
      <c r="G568" s="23"/>
      <c r="H568" s="23"/>
      <c r="I568" s="23"/>
      <c r="J568" s="23"/>
      <c r="K568" s="23"/>
      <c r="L568" s="23"/>
      <c r="M568" s="23"/>
      <c r="N568" s="23"/>
      <c r="O568" s="23"/>
      <c r="P568" s="23"/>
      <c r="Q568" s="23"/>
      <c r="R568" s="23"/>
      <c r="S568" s="23"/>
      <c r="T568" s="23"/>
      <c r="U568" s="23"/>
      <c r="V568" s="23"/>
      <c r="W568" s="33"/>
      <c r="Y568" s="23"/>
      <c r="Z568" s="23"/>
    </row>
    <row r="569" spans="2:26" x14ac:dyDescent="0.35">
      <c r="B569" s="23"/>
      <c r="C569" s="23"/>
      <c r="D569" s="23"/>
      <c r="E569" s="23"/>
      <c r="F569" s="23"/>
      <c r="G569" s="23"/>
      <c r="H569" s="23"/>
      <c r="I569" s="23"/>
      <c r="J569" s="23"/>
      <c r="K569" s="23"/>
      <c r="L569" s="23"/>
      <c r="M569" s="23"/>
      <c r="N569" s="23"/>
      <c r="O569" s="23"/>
      <c r="P569" s="23"/>
      <c r="Q569" s="23"/>
      <c r="R569" s="23"/>
      <c r="S569" s="23"/>
      <c r="T569" s="23"/>
      <c r="U569" s="23"/>
      <c r="V569" s="23"/>
      <c r="W569" s="33"/>
      <c r="Y569" s="23"/>
      <c r="Z569" s="23"/>
    </row>
    <row r="570" spans="2:26" x14ac:dyDescent="0.35">
      <c r="B570" s="23"/>
      <c r="C570" s="23"/>
      <c r="D570" s="23"/>
      <c r="E570" s="23"/>
      <c r="F570" s="23"/>
      <c r="G570" s="23"/>
      <c r="H570" s="23"/>
      <c r="I570" s="23"/>
      <c r="J570" s="23"/>
      <c r="K570" s="23"/>
      <c r="L570" s="23"/>
      <c r="M570" s="23"/>
      <c r="N570" s="23"/>
      <c r="O570" s="23"/>
      <c r="P570" s="23"/>
      <c r="Q570" s="23"/>
      <c r="R570" s="23"/>
      <c r="S570" s="23"/>
      <c r="T570" s="23"/>
      <c r="U570" s="23"/>
      <c r="V570" s="23"/>
      <c r="W570" s="33"/>
      <c r="Y570" s="23"/>
      <c r="Z570" s="23"/>
    </row>
    <row r="571" spans="2:26" x14ac:dyDescent="0.35">
      <c r="B571" s="23"/>
      <c r="C571" s="23"/>
      <c r="D571" s="23"/>
      <c r="E571" s="23"/>
      <c r="F571" s="23"/>
      <c r="G571" s="23"/>
      <c r="H571" s="23"/>
      <c r="I571" s="23"/>
      <c r="J571" s="23"/>
      <c r="K571" s="23"/>
      <c r="L571" s="23"/>
      <c r="M571" s="23"/>
      <c r="N571" s="23"/>
      <c r="O571" s="23"/>
      <c r="P571" s="23"/>
      <c r="Q571" s="23"/>
      <c r="R571" s="23"/>
      <c r="S571" s="23"/>
      <c r="T571" s="23"/>
      <c r="U571" s="23"/>
      <c r="V571" s="23"/>
      <c r="W571" s="33"/>
      <c r="Y571" s="23"/>
      <c r="Z571" s="23"/>
    </row>
    <row r="572" spans="2:26" x14ac:dyDescent="0.35">
      <c r="B572" s="23"/>
      <c r="C572" s="23"/>
      <c r="D572" s="23"/>
      <c r="E572" s="23"/>
      <c r="F572" s="23"/>
      <c r="G572" s="23"/>
      <c r="H572" s="23"/>
      <c r="I572" s="23"/>
      <c r="J572" s="23"/>
      <c r="K572" s="23"/>
      <c r="L572" s="23"/>
      <c r="M572" s="23"/>
      <c r="N572" s="23"/>
      <c r="O572" s="23"/>
      <c r="P572" s="23"/>
      <c r="Q572" s="23"/>
      <c r="R572" s="23"/>
      <c r="S572" s="23"/>
      <c r="T572" s="23"/>
      <c r="U572" s="23"/>
      <c r="V572" s="23"/>
      <c r="W572" s="33"/>
      <c r="Y572" s="23"/>
      <c r="Z572" s="23"/>
    </row>
    <row r="573" spans="2:26" x14ac:dyDescent="0.35">
      <c r="B573" s="23"/>
      <c r="C573" s="23"/>
      <c r="D573" s="23"/>
      <c r="E573" s="23"/>
      <c r="F573" s="23"/>
      <c r="G573" s="23"/>
      <c r="H573" s="23"/>
      <c r="I573" s="23"/>
      <c r="J573" s="23"/>
      <c r="K573" s="23"/>
      <c r="L573" s="23"/>
      <c r="M573" s="23"/>
      <c r="N573" s="23"/>
      <c r="O573" s="23"/>
      <c r="P573" s="23"/>
      <c r="Q573" s="23"/>
      <c r="R573" s="23"/>
      <c r="S573" s="23"/>
      <c r="T573" s="23"/>
      <c r="U573" s="23"/>
      <c r="V573" s="23"/>
      <c r="W573" s="33"/>
      <c r="Y573" s="23"/>
      <c r="Z573" s="23"/>
    </row>
    <row r="574" spans="2:26" x14ac:dyDescent="0.35">
      <c r="B574" s="23"/>
      <c r="C574" s="23"/>
      <c r="D574" s="23"/>
      <c r="E574" s="23"/>
      <c r="F574" s="23"/>
      <c r="G574" s="23"/>
      <c r="H574" s="23"/>
      <c r="I574" s="23"/>
      <c r="J574" s="23"/>
      <c r="K574" s="23"/>
      <c r="L574" s="23"/>
      <c r="M574" s="23"/>
      <c r="N574" s="23"/>
      <c r="O574" s="23"/>
      <c r="P574" s="23"/>
      <c r="Q574" s="23"/>
      <c r="R574" s="23"/>
      <c r="S574" s="23"/>
      <c r="T574" s="23"/>
      <c r="U574" s="23"/>
      <c r="V574" s="23"/>
      <c r="W574" s="33"/>
      <c r="Y574" s="23"/>
      <c r="Z574" s="23"/>
    </row>
    <row r="575" spans="2:26" x14ac:dyDescent="0.35">
      <c r="B575" s="23"/>
      <c r="C575" s="23"/>
      <c r="D575" s="23"/>
      <c r="E575" s="23"/>
      <c r="F575" s="23"/>
      <c r="G575" s="23"/>
      <c r="H575" s="23"/>
      <c r="I575" s="23"/>
      <c r="J575" s="23"/>
      <c r="K575" s="23"/>
      <c r="L575" s="23"/>
      <c r="M575" s="23"/>
      <c r="N575" s="23"/>
      <c r="O575" s="23"/>
      <c r="P575" s="23"/>
      <c r="Q575" s="23"/>
      <c r="R575" s="23"/>
      <c r="S575" s="23"/>
      <c r="T575" s="23"/>
      <c r="U575" s="23"/>
      <c r="V575" s="23"/>
      <c r="W575" s="33"/>
      <c r="Y575" s="23"/>
      <c r="Z575" s="23"/>
    </row>
    <row r="576" spans="2:26" x14ac:dyDescent="0.35">
      <c r="B576" s="23"/>
      <c r="C576" s="23"/>
      <c r="D576" s="23"/>
      <c r="E576" s="23"/>
      <c r="F576" s="23"/>
      <c r="G576" s="23"/>
      <c r="H576" s="23"/>
      <c r="I576" s="23"/>
      <c r="J576" s="23"/>
      <c r="K576" s="23"/>
      <c r="L576" s="23"/>
      <c r="M576" s="23"/>
      <c r="N576" s="23"/>
      <c r="O576" s="23"/>
      <c r="P576" s="23"/>
      <c r="Q576" s="23"/>
      <c r="R576" s="23"/>
      <c r="S576" s="23"/>
      <c r="T576" s="23"/>
      <c r="U576" s="23"/>
      <c r="V576" s="23"/>
      <c r="W576" s="33"/>
      <c r="Y576" s="23"/>
      <c r="Z576" s="23"/>
    </row>
    <row r="577" spans="2:26" x14ac:dyDescent="0.35">
      <c r="B577" s="23"/>
      <c r="C577" s="23"/>
      <c r="D577" s="23"/>
      <c r="E577" s="23"/>
      <c r="F577" s="23"/>
      <c r="G577" s="23"/>
      <c r="H577" s="23"/>
      <c r="I577" s="23"/>
      <c r="J577" s="23"/>
      <c r="K577" s="23"/>
      <c r="L577" s="23"/>
      <c r="M577" s="23"/>
      <c r="N577" s="23"/>
      <c r="O577" s="23"/>
      <c r="P577" s="23"/>
      <c r="Q577" s="23"/>
      <c r="R577" s="23"/>
      <c r="S577" s="23"/>
      <c r="T577" s="23"/>
      <c r="U577" s="23"/>
      <c r="V577" s="23"/>
      <c r="W577" s="33"/>
      <c r="Y577" s="23"/>
      <c r="Z577" s="23"/>
    </row>
    <row r="578" spans="2:26" x14ac:dyDescent="0.35">
      <c r="B578" s="23"/>
      <c r="C578" s="23"/>
      <c r="D578" s="23"/>
      <c r="E578" s="23"/>
      <c r="F578" s="23"/>
      <c r="G578" s="23"/>
      <c r="H578" s="23"/>
      <c r="I578" s="23"/>
      <c r="J578" s="23"/>
      <c r="K578" s="23"/>
      <c r="L578" s="23"/>
      <c r="M578" s="23"/>
      <c r="N578" s="23"/>
      <c r="O578" s="23"/>
      <c r="P578" s="23"/>
      <c r="Q578" s="23"/>
      <c r="R578" s="23"/>
      <c r="S578" s="23"/>
      <c r="T578" s="23"/>
      <c r="U578" s="23"/>
      <c r="V578" s="23"/>
      <c r="W578" s="33"/>
      <c r="Y578" s="23"/>
      <c r="Z578" s="23"/>
    </row>
    <row r="579" spans="2:26" x14ac:dyDescent="0.35">
      <c r="B579" s="23"/>
      <c r="C579" s="23"/>
      <c r="D579" s="23"/>
      <c r="E579" s="23"/>
      <c r="F579" s="23"/>
      <c r="G579" s="23"/>
      <c r="H579" s="23"/>
      <c r="I579" s="23"/>
      <c r="J579" s="23"/>
      <c r="K579" s="23"/>
      <c r="L579" s="23"/>
      <c r="M579" s="23"/>
      <c r="N579" s="23"/>
      <c r="O579" s="23"/>
      <c r="P579" s="23"/>
      <c r="Q579" s="23"/>
      <c r="R579" s="23"/>
      <c r="S579" s="23"/>
      <c r="T579" s="23"/>
      <c r="U579" s="23"/>
      <c r="V579" s="23"/>
      <c r="W579" s="33"/>
      <c r="Y579" s="23"/>
      <c r="Z579" s="23"/>
    </row>
    <row r="580" spans="2:26" x14ac:dyDescent="0.35">
      <c r="B580" s="23"/>
      <c r="C580" s="23"/>
      <c r="D580" s="23"/>
      <c r="E580" s="23"/>
      <c r="F580" s="23"/>
      <c r="G580" s="23"/>
      <c r="H580" s="23"/>
      <c r="I580" s="23"/>
      <c r="J580" s="23"/>
      <c r="K580" s="23"/>
      <c r="L580" s="23"/>
      <c r="M580" s="23"/>
      <c r="N580" s="23"/>
      <c r="O580" s="23"/>
      <c r="P580" s="23"/>
      <c r="Q580" s="23"/>
      <c r="R580" s="23"/>
      <c r="S580" s="23"/>
      <c r="T580" s="23"/>
      <c r="U580" s="23"/>
      <c r="V580" s="23"/>
      <c r="W580" s="33"/>
      <c r="Y580" s="23"/>
      <c r="Z580" s="23"/>
    </row>
    <row r="581" spans="2:26" x14ac:dyDescent="0.35">
      <c r="B581" s="23"/>
      <c r="C581" s="23"/>
      <c r="D581" s="23"/>
      <c r="E581" s="23"/>
      <c r="F581" s="23"/>
      <c r="G581" s="23"/>
      <c r="H581" s="23"/>
      <c r="I581" s="23"/>
      <c r="J581" s="23"/>
      <c r="K581" s="23"/>
      <c r="L581" s="23"/>
      <c r="M581" s="23"/>
      <c r="N581" s="23"/>
      <c r="O581" s="23"/>
      <c r="P581" s="23"/>
      <c r="Q581" s="23"/>
      <c r="R581" s="23"/>
      <c r="S581" s="23"/>
      <c r="T581" s="23"/>
      <c r="U581" s="23"/>
      <c r="V581" s="23"/>
      <c r="W581" s="33"/>
      <c r="Y581" s="23"/>
      <c r="Z581" s="23"/>
    </row>
    <row r="582" spans="2:26" x14ac:dyDescent="0.35">
      <c r="B582" s="23"/>
      <c r="C582" s="23"/>
      <c r="D582" s="23"/>
      <c r="E582" s="23"/>
      <c r="F582" s="23"/>
      <c r="G582" s="23"/>
      <c r="H582" s="23"/>
      <c r="I582" s="23"/>
      <c r="J582" s="23"/>
      <c r="K582" s="23"/>
      <c r="L582" s="23"/>
      <c r="M582" s="23"/>
      <c r="N582" s="23"/>
      <c r="O582" s="23"/>
      <c r="P582" s="23"/>
      <c r="Q582" s="23"/>
      <c r="R582" s="23"/>
      <c r="S582" s="23"/>
      <c r="T582" s="23"/>
      <c r="U582" s="23"/>
      <c r="V582" s="23"/>
      <c r="W582" s="33"/>
      <c r="Y582" s="23"/>
      <c r="Z582" s="23"/>
    </row>
    <row r="583" spans="2:26" x14ac:dyDescent="0.35">
      <c r="B583" s="23"/>
      <c r="C583" s="23"/>
      <c r="D583" s="23"/>
      <c r="E583" s="23"/>
      <c r="F583" s="23"/>
      <c r="G583" s="23"/>
      <c r="H583" s="23"/>
      <c r="I583" s="23"/>
      <c r="J583" s="23"/>
      <c r="K583" s="23"/>
      <c r="L583" s="23"/>
      <c r="M583" s="23"/>
      <c r="N583" s="23"/>
      <c r="O583" s="23"/>
      <c r="P583" s="23"/>
      <c r="Q583" s="23"/>
      <c r="R583" s="23"/>
      <c r="S583" s="23"/>
      <c r="T583" s="23"/>
      <c r="U583" s="23"/>
      <c r="V583" s="23"/>
      <c r="W583" s="33"/>
      <c r="Y583" s="23"/>
      <c r="Z583" s="23"/>
    </row>
    <row r="584" spans="2:26" x14ac:dyDescent="0.35">
      <c r="B584" s="23"/>
      <c r="C584" s="23"/>
      <c r="D584" s="23"/>
      <c r="E584" s="23"/>
      <c r="F584" s="23"/>
      <c r="G584" s="23"/>
      <c r="H584" s="23"/>
      <c r="I584" s="23"/>
      <c r="J584" s="23"/>
      <c r="K584" s="23"/>
      <c r="L584" s="23"/>
      <c r="M584" s="23"/>
      <c r="N584" s="23"/>
      <c r="O584" s="23"/>
      <c r="P584" s="23"/>
      <c r="Q584" s="23"/>
      <c r="R584" s="23"/>
      <c r="S584" s="23"/>
      <c r="T584" s="23"/>
      <c r="U584" s="23"/>
      <c r="V584" s="23"/>
      <c r="W584" s="33"/>
      <c r="Y584" s="23"/>
      <c r="Z584" s="23"/>
    </row>
    <row r="585" spans="2:26" x14ac:dyDescent="0.35">
      <c r="B585" s="23"/>
      <c r="C585" s="23"/>
      <c r="D585" s="23"/>
      <c r="E585" s="23"/>
      <c r="F585" s="23"/>
      <c r="G585" s="23"/>
      <c r="H585" s="23"/>
      <c r="I585" s="23"/>
      <c r="J585" s="23"/>
      <c r="K585" s="23"/>
      <c r="L585" s="23"/>
      <c r="M585" s="23"/>
      <c r="N585" s="23"/>
      <c r="O585" s="23"/>
      <c r="P585" s="23"/>
      <c r="Q585" s="23"/>
      <c r="R585" s="23"/>
      <c r="S585" s="23"/>
      <c r="T585" s="23"/>
      <c r="U585" s="23"/>
      <c r="V585" s="23"/>
      <c r="W585" s="33"/>
      <c r="Y585" s="23"/>
      <c r="Z585" s="23"/>
    </row>
    <row r="586" spans="2:26" x14ac:dyDescent="0.35">
      <c r="B586" s="23"/>
      <c r="C586" s="23"/>
      <c r="D586" s="23"/>
      <c r="E586" s="23"/>
      <c r="F586" s="23"/>
      <c r="G586" s="23"/>
      <c r="H586" s="23"/>
      <c r="I586" s="23"/>
      <c r="J586" s="23"/>
      <c r="K586" s="23"/>
      <c r="L586" s="23"/>
      <c r="M586" s="23"/>
      <c r="N586" s="23"/>
      <c r="O586" s="23"/>
      <c r="P586" s="23"/>
      <c r="Q586" s="23"/>
      <c r="R586" s="23"/>
      <c r="S586" s="23"/>
      <c r="T586" s="23"/>
      <c r="U586" s="23"/>
      <c r="V586" s="23"/>
      <c r="W586" s="33"/>
      <c r="Y586" s="23"/>
      <c r="Z586" s="23"/>
    </row>
    <row r="587" spans="2:26" x14ac:dyDescent="0.35">
      <c r="B587" s="23"/>
      <c r="C587" s="23"/>
      <c r="D587" s="23"/>
      <c r="E587" s="23"/>
      <c r="F587" s="23"/>
      <c r="G587" s="23"/>
      <c r="H587" s="23"/>
      <c r="I587" s="23"/>
      <c r="J587" s="23"/>
      <c r="K587" s="23"/>
      <c r="L587" s="23"/>
      <c r="M587" s="23"/>
      <c r="N587" s="23"/>
      <c r="O587" s="23"/>
      <c r="P587" s="23"/>
      <c r="Q587" s="23"/>
      <c r="R587" s="23"/>
      <c r="S587" s="23"/>
      <c r="T587" s="23"/>
      <c r="U587" s="23"/>
      <c r="V587" s="23"/>
      <c r="W587" s="33"/>
      <c r="Y587" s="23"/>
      <c r="Z587" s="23"/>
    </row>
    <row r="588" spans="2:26" x14ac:dyDescent="0.35">
      <c r="B588" s="23"/>
      <c r="C588" s="23"/>
      <c r="D588" s="23"/>
      <c r="E588" s="23"/>
      <c r="F588" s="23"/>
      <c r="G588" s="23"/>
      <c r="H588" s="23"/>
      <c r="I588" s="23"/>
      <c r="J588" s="23"/>
      <c r="K588" s="23"/>
      <c r="L588" s="23"/>
      <c r="M588" s="23"/>
      <c r="N588" s="23"/>
      <c r="O588" s="23"/>
      <c r="P588" s="23"/>
      <c r="Q588" s="23"/>
      <c r="R588" s="23"/>
      <c r="S588" s="23"/>
      <c r="T588" s="23"/>
      <c r="U588" s="23"/>
      <c r="V588" s="23"/>
      <c r="W588" s="33"/>
      <c r="Y588" s="23"/>
      <c r="Z588" s="23"/>
    </row>
    <row r="589" spans="2:26" x14ac:dyDescent="0.35">
      <c r="B589" s="23"/>
      <c r="C589" s="23"/>
      <c r="D589" s="23"/>
      <c r="E589" s="23"/>
      <c r="F589" s="23"/>
      <c r="G589" s="23"/>
      <c r="H589" s="23"/>
      <c r="I589" s="23"/>
      <c r="J589" s="23"/>
      <c r="K589" s="23"/>
      <c r="L589" s="23"/>
      <c r="M589" s="23"/>
      <c r="N589" s="23"/>
      <c r="O589" s="23"/>
      <c r="P589" s="23"/>
      <c r="Q589" s="23"/>
      <c r="R589" s="23"/>
      <c r="S589" s="23"/>
      <c r="T589" s="23"/>
      <c r="U589" s="23"/>
      <c r="V589" s="23"/>
      <c r="W589" s="33"/>
      <c r="Y589" s="23"/>
      <c r="Z589" s="23"/>
    </row>
    <row r="590" spans="2:26" x14ac:dyDescent="0.35">
      <c r="B590" s="23"/>
      <c r="C590" s="23"/>
      <c r="D590" s="23"/>
      <c r="E590" s="23"/>
      <c r="F590" s="23"/>
      <c r="G590" s="23"/>
      <c r="H590" s="23"/>
      <c r="I590" s="23"/>
      <c r="J590" s="23"/>
      <c r="K590" s="23"/>
      <c r="L590" s="23"/>
      <c r="M590" s="23"/>
      <c r="N590" s="23"/>
      <c r="O590" s="23"/>
      <c r="P590" s="23"/>
      <c r="Q590" s="23"/>
      <c r="R590" s="23"/>
      <c r="S590" s="23"/>
      <c r="T590" s="23"/>
      <c r="U590" s="23"/>
      <c r="V590" s="23"/>
      <c r="W590" s="33"/>
      <c r="Y590" s="23"/>
      <c r="Z590" s="23"/>
    </row>
    <row r="591" spans="2:26" x14ac:dyDescent="0.35">
      <c r="B591" s="23"/>
      <c r="C591" s="23"/>
      <c r="D591" s="23"/>
      <c r="E591" s="23"/>
      <c r="F591" s="23"/>
      <c r="G591" s="23"/>
      <c r="H591" s="23"/>
      <c r="I591" s="23"/>
      <c r="J591" s="23"/>
      <c r="K591" s="23"/>
      <c r="L591" s="23"/>
      <c r="M591" s="23"/>
      <c r="N591" s="23"/>
      <c r="O591" s="23"/>
      <c r="P591" s="23"/>
      <c r="Q591" s="23"/>
      <c r="R591" s="23"/>
      <c r="S591" s="23"/>
      <c r="T591" s="23"/>
      <c r="U591" s="23"/>
      <c r="V591" s="23"/>
      <c r="W591" s="33"/>
      <c r="Y591" s="23"/>
      <c r="Z591" s="23"/>
    </row>
    <row r="592" spans="2:26" x14ac:dyDescent="0.35">
      <c r="B592" s="23"/>
      <c r="C592" s="23"/>
      <c r="D592" s="23"/>
      <c r="E592" s="23"/>
      <c r="F592" s="23"/>
      <c r="G592" s="23"/>
      <c r="H592" s="23"/>
      <c r="I592" s="23"/>
      <c r="J592" s="23"/>
      <c r="K592" s="23"/>
      <c r="L592" s="23"/>
      <c r="M592" s="23"/>
      <c r="N592" s="23"/>
      <c r="O592" s="23"/>
      <c r="P592" s="23"/>
      <c r="Q592" s="23"/>
      <c r="R592" s="23"/>
      <c r="S592" s="23"/>
      <c r="T592" s="23"/>
      <c r="U592" s="23"/>
      <c r="V592" s="23"/>
      <c r="W592" s="33"/>
      <c r="Y592" s="23"/>
      <c r="Z592" s="23"/>
    </row>
    <row r="593" spans="2:26" x14ac:dyDescent="0.35">
      <c r="B593" s="23"/>
      <c r="C593" s="23"/>
      <c r="D593" s="23"/>
      <c r="E593" s="23"/>
      <c r="F593" s="23"/>
      <c r="G593" s="23"/>
      <c r="H593" s="23"/>
      <c r="I593" s="23"/>
      <c r="J593" s="23"/>
      <c r="K593" s="23"/>
      <c r="L593" s="23"/>
      <c r="M593" s="23"/>
      <c r="N593" s="23"/>
      <c r="O593" s="23"/>
      <c r="P593" s="23"/>
      <c r="Q593" s="23"/>
      <c r="R593" s="23"/>
      <c r="S593" s="23"/>
      <c r="T593" s="23"/>
      <c r="U593" s="23"/>
      <c r="V593" s="23"/>
      <c r="W593" s="33"/>
      <c r="Y593" s="23"/>
      <c r="Z593" s="23"/>
    </row>
    <row r="594" spans="2:26" x14ac:dyDescent="0.35">
      <c r="B594" s="23"/>
      <c r="C594" s="23"/>
      <c r="D594" s="23"/>
      <c r="E594" s="23"/>
      <c r="F594" s="23"/>
      <c r="G594" s="23"/>
      <c r="H594" s="23"/>
      <c r="I594" s="23"/>
      <c r="J594" s="23"/>
      <c r="K594" s="23"/>
      <c r="L594" s="23"/>
      <c r="M594" s="23"/>
      <c r="N594" s="23"/>
      <c r="O594" s="23"/>
      <c r="P594" s="23"/>
      <c r="Q594" s="23"/>
      <c r="R594" s="23"/>
      <c r="S594" s="23"/>
      <c r="T594" s="23"/>
      <c r="U594" s="23"/>
      <c r="V594" s="23"/>
      <c r="W594" s="33"/>
      <c r="Y594" s="23"/>
      <c r="Z594" s="23"/>
    </row>
    <row r="595" spans="2:26" x14ac:dyDescent="0.35">
      <c r="B595" s="23"/>
      <c r="C595" s="23"/>
      <c r="D595" s="23"/>
      <c r="E595" s="23"/>
      <c r="F595" s="23"/>
      <c r="G595" s="23"/>
      <c r="H595" s="23"/>
      <c r="I595" s="23"/>
      <c r="J595" s="23"/>
      <c r="K595" s="23"/>
      <c r="L595" s="23"/>
      <c r="M595" s="23"/>
      <c r="N595" s="23"/>
      <c r="O595" s="23"/>
      <c r="P595" s="23"/>
      <c r="Q595" s="23"/>
      <c r="R595" s="23"/>
      <c r="S595" s="23"/>
      <c r="T595" s="23"/>
      <c r="U595" s="23"/>
      <c r="V595" s="23"/>
      <c r="W595" s="33"/>
      <c r="Y595" s="23"/>
      <c r="Z595" s="23"/>
    </row>
    <row r="596" spans="2:26" x14ac:dyDescent="0.35">
      <c r="B596" s="23"/>
      <c r="C596" s="23"/>
      <c r="D596" s="23"/>
      <c r="E596" s="23"/>
      <c r="F596" s="23"/>
      <c r="G596" s="23"/>
      <c r="H596" s="23"/>
      <c r="I596" s="23"/>
      <c r="J596" s="23"/>
      <c r="K596" s="23"/>
      <c r="L596" s="23"/>
      <c r="M596" s="23"/>
      <c r="N596" s="23"/>
      <c r="O596" s="23"/>
      <c r="P596" s="23"/>
      <c r="Q596" s="23"/>
      <c r="R596" s="23"/>
      <c r="S596" s="23"/>
      <c r="T596" s="23"/>
      <c r="U596" s="23"/>
      <c r="V596" s="23"/>
      <c r="W596" s="33"/>
      <c r="Y596" s="23"/>
      <c r="Z596" s="23"/>
    </row>
    <row r="597" spans="2:26" x14ac:dyDescent="0.35">
      <c r="B597" s="23"/>
      <c r="C597" s="23"/>
      <c r="D597" s="23"/>
      <c r="E597" s="23"/>
      <c r="F597" s="23"/>
      <c r="G597" s="23"/>
      <c r="H597" s="23"/>
      <c r="I597" s="23"/>
      <c r="J597" s="23"/>
      <c r="K597" s="23"/>
      <c r="L597" s="23"/>
      <c r="M597" s="23"/>
      <c r="N597" s="23"/>
      <c r="O597" s="23"/>
      <c r="P597" s="23"/>
      <c r="Q597" s="23"/>
      <c r="R597" s="23"/>
      <c r="S597" s="23"/>
      <c r="T597" s="23"/>
      <c r="U597" s="23"/>
      <c r="V597" s="23"/>
      <c r="W597" s="33"/>
      <c r="Y597" s="23"/>
      <c r="Z597" s="23"/>
    </row>
    <row r="598" spans="2:26" x14ac:dyDescent="0.35">
      <c r="B598" s="23"/>
      <c r="C598" s="23"/>
      <c r="D598" s="23"/>
      <c r="E598" s="23"/>
      <c r="F598" s="23"/>
      <c r="G598" s="23"/>
      <c r="H598" s="23"/>
      <c r="I598" s="23"/>
      <c r="J598" s="23"/>
      <c r="K598" s="23"/>
      <c r="L598" s="23"/>
      <c r="M598" s="23"/>
      <c r="N598" s="23"/>
      <c r="O598" s="23"/>
      <c r="P598" s="23"/>
      <c r="Q598" s="23"/>
      <c r="R598" s="23"/>
      <c r="S598" s="23"/>
      <c r="T598" s="23"/>
      <c r="U598" s="23"/>
      <c r="V598" s="23"/>
      <c r="W598" s="33"/>
      <c r="Y598" s="23"/>
      <c r="Z598" s="23"/>
    </row>
    <row r="599" spans="2:26" x14ac:dyDescent="0.35">
      <c r="B599" s="23"/>
      <c r="C599" s="23"/>
      <c r="D599" s="23"/>
      <c r="E599" s="23"/>
      <c r="F599" s="23"/>
      <c r="G599" s="23"/>
      <c r="H599" s="23"/>
      <c r="I599" s="23"/>
      <c r="J599" s="23"/>
      <c r="K599" s="23"/>
      <c r="L599" s="23"/>
      <c r="M599" s="23"/>
      <c r="N599" s="23"/>
      <c r="O599" s="23"/>
      <c r="P599" s="23"/>
      <c r="Q599" s="23"/>
      <c r="R599" s="23"/>
      <c r="S599" s="23"/>
      <c r="T599" s="23"/>
      <c r="U599" s="23"/>
      <c r="V599" s="23"/>
      <c r="W599" s="33"/>
      <c r="Y599" s="23"/>
      <c r="Z599" s="23"/>
    </row>
    <row r="600" spans="2:26" x14ac:dyDescent="0.35">
      <c r="B600" s="23"/>
      <c r="C600" s="23"/>
      <c r="D600" s="23"/>
      <c r="E600" s="23"/>
      <c r="F600" s="23"/>
      <c r="G600" s="23"/>
      <c r="H600" s="23"/>
      <c r="I600" s="23"/>
      <c r="J600" s="23"/>
      <c r="K600" s="23"/>
      <c r="L600" s="23"/>
      <c r="M600" s="23"/>
      <c r="N600" s="23"/>
      <c r="O600" s="23"/>
      <c r="P600" s="23"/>
      <c r="Q600" s="23"/>
      <c r="R600" s="23"/>
      <c r="S600" s="23"/>
      <c r="T600" s="23"/>
      <c r="U600" s="23"/>
      <c r="V600" s="23"/>
      <c r="W600" s="33"/>
      <c r="Y600" s="23"/>
      <c r="Z600" s="23"/>
    </row>
    <row r="601" spans="2:26" x14ac:dyDescent="0.35">
      <c r="B601" s="23"/>
      <c r="C601" s="23"/>
      <c r="D601" s="23"/>
      <c r="E601" s="23"/>
      <c r="F601" s="23"/>
      <c r="G601" s="23"/>
      <c r="H601" s="23"/>
      <c r="I601" s="23"/>
      <c r="J601" s="23"/>
      <c r="K601" s="23"/>
      <c r="L601" s="23"/>
      <c r="M601" s="23"/>
      <c r="N601" s="23"/>
      <c r="O601" s="23"/>
      <c r="P601" s="23"/>
      <c r="Q601" s="23"/>
      <c r="R601" s="23"/>
      <c r="S601" s="23"/>
      <c r="T601" s="23"/>
      <c r="U601" s="23"/>
      <c r="V601" s="23"/>
      <c r="W601" s="33"/>
      <c r="Y601" s="23"/>
      <c r="Z601" s="23"/>
    </row>
    <row r="602" spans="2:26" x14ac:dyDescent="0.35">
      <c r="B602" s="23"/>
      <c r="C602" s="23"/>
      <c r="D602" s="23"/>
      <c r="E602" s="23"/>
      <c r="F602" s="23"/>
      <c r="G602" s="23"/>
      <c r="H602" s="23"/>
      <c r="I602" s="23"/>
      <c r="J602" s="23"/>
      <c r="K602" s="23"/>
      <c r="L602" s="23"/>
      <c r="M602" s="23"/>
      <c r="N602" s="23"/>
      <c r="O602" s="23"/>
      <c r="P602" s="23"/>
      <c r="Q602" s="23"/>
      <c r="R602" s="23"/>
      <c r="S602" s="23"/>
      <c r="T602" s="23"/>
      <c r="U602" s="23"/>
      <c r="V602" s="23"/>
      <c r="W602" s="33"/>
      <c r="Y602" s="23"/>
      <c r="Z602" s="23"/>
    </row>
    <row r="603" spans="2:26" x14ac:dyDescent="0.35">
      <c r="B603" s="23"/>
      <c r="C603" s="23"/>
      <c r="D603" s="23"/>
      <c r="E603" s="23"/>
      <c r="F603" s="23"/>
      <c r="G603" s="23"/>
      <c r="H603" s="23"/>
      <c r="I603" s="23"/>
      <c r="J603" s="23"/>
      <c r="K603" s="23"/>
      <c r="L603" s="23"/>
      <c r="M603" s="23"/>
      <c r="N603" s="23"/>
      <c r="O603" s="23"/>
      <c r="P603" s="23"/>
      <c r="Q603" s="23"/>
      <c r="R603" s="23"/>
      <c r="S603" s="23"/>
      <c r="T603" s="23"/>
      <c r="U603" s="23"/>
      <c r="V603" s="23"/>
      <c r="W603" s="33"/>
      <c r="Y603" s="23"/>
      <c r="Z603" s="23"/>
    </row>
    <row r="604" spans="2:26" x14ac:dyDescent="0.35">
      <c r="B604" s="23"/>
      <c r="C604" s="23"/>
      <c r="D604" s="23"/>
      <c r="E604" s="23"/>
      <c r="F604" s="23"/>
      <c r="G604" s="23"/>
      <c r="H604" s="23"/>
      <c r="I604" s="23"/>
      <c r="J604" s="23"/>
      <c r="K604" s="23"/>
      <c r="L604" s="23"/>
      <c r="M604" s="23"/>
      <c r="N604" s="23"/>
      <c r="O604" s="23"/>
      <c r="P604" s="23"/>
      <c r="Q604" s="23"/>
      <c r="R604" s="23"/>
      <c r="S604" s="23"/>
      <c r="T604" s="23"/>
      <c r="U604" s="23"/>
      <c r="V604" s="23"/>
      <c r="W604" s="33"/>
      <c r="Y604" s="23"/>
      <c r="Z604" s="23"/>
    </row>
    <row r="605" spans="2:26" x14ac:dyDescent="0.35">
      <c r="B605" s="23"/>
      <c r="C605" s="23"/>
      <c r="D605" s="23"/>
      <c r="E605" s="23"/>
      <c r="F605" s="23"/>
      <c r="G605" s="23"/>
      <c r="H605" s="23"/>
      <c r="I605" s="23"/>
      <c r="J605" s="23"/>
      <c r="K605" s="23"/>
      <c r="L605" s="23"/>
      <c r="M605" s="23"/>
      <c r="N605" s="23"/>
      <c r="O605" s="23"/>
      <c r="P605" s="23"/>
      <c r="Q605" s="23"/>
      <c r="R605" s="23"/>
      <c r="S605" s="23"/>
      <c r="T605" s="23"/>
      <c r="U605" s="23"/>
      <c r="V605" s="23"/>
      <c r="W605" s="33"/>
      <c r="Y605" s="23"/>
      <c r="Z605" s="23"/>
    </row>
    <row r="606" spans="2:26" x14ac:dyDescent="0.35">
      <c r="B606" s="23"/>
      <c r="C606" s="23"/>
      <c r="D606" s="23"/>
      <c r="E606" s="23"/>
      <c r="F606" s="23"/>
      <c r="G606" s="23"/>
      <c r="H606" s="23"/>
      <c r="I606" s="23"/>
      <c r="J606" s="23"/>
      <c r="K606" s="23"/>
      <c r="L606" s="23"/>
      <c r="M606" s="23"/>
      <c r="N606" s="23"/>
      <c r="O606" s="23"/>
      <c r="P606" s="23"/>
      <c r="Q606" s="23"/>
      <c r="R606" s="23"/>
      <c r="S606" s="23"/>
      <c r="T606" s="23"/>
      <c r="U606" s="23"/>
      <c r="V606" s="23"/>
      <c r="W606" s="33"/>
      <c r="Y606" s="23"/>
      <c r="Z606" s="23"/>
    </row>
    <row r="607" spans="2:26" x14ac:dyDescent="0.35">
      <c r="B607" s="23"/>
      <c r="C607" s="23"/>
      <c r="D607" s="23"/>
      <c r="E607" s="23"/>
      <c r="F607" s="23"/>
      <c r="G607" s="23"/>
      <c r="H607" s="23"/>
      <c r="I607" s="23"/>
      <c r="J607" s="23"/>
      <c r="K607" s="23"/>
      <c r="L607" s="23"/>
      <c r="M607" s="23"/>
      <c r="N607" s="23"/>
      <c r="O607" s="23"/>
      <c r="P607" s="23"/>
      <c r="Q607" s="23"/>
      <c r="R607" s="23"/>
      <c r="S607" s="23"/>
      <c r="T607" s="23"/>
      <c r="U607" s="23"/>
      <c r="V607" s="23"/>
      <c r="W607" s="33"/>
      <c r="Y607" s="23"/>
      <c r="Z607" s="23"/>
    </row>
    <row r="608" spans="2:26" x14ac:dyDescent="0.35">
      <c r="B608" s="23"/>
      <c r="C608" s="23"/>
      <c r="D608" s="23"/>
      <c r="E608" s="23"/>
      <c r="F608" s="23"/>
      <c r="G608" s="23"/>
      <c r="H608" s="23"/>
      <c r="I608" s="23"/>
      <c r="J608" s="23"/>
      <c r="K608" s="23"/>
      <c r="L608" s="23"/>
      <c r="M608" s="23"/>
      <c r="N608" s="23"/>
      <c r="O608" s="23"/>
      <c r="P608" s="23"/>
      <c r="Q608" s="23"/>
      <c r="R608" s="23"/>
      <c r="S608" s="23"/>
      <c r="T608" s="23"/>
      <c r="U608" s="23"/>
      <c r="V608" s="23"/>
      <c r="W608" s="33"/>
      <c r="Y608" s="23"/>
      <c r="Z608" s="23"/>
    </row>
    <row r="609" spans="2:26" x14ac:dyDescent="0.35">
      <c r="B609" s="23"/>
      <c r="C609" s="23"/>
      <c r="D609" s="23"/>
      <c r="E609" s="23"/>
      <c r="F609" s="23"/>
      <c r="G609" s="23"/>
      <c r="H609" s="23"/>
      <c r="I609" s="23"/>
      <c r="J609" s="23"/>
      <c r="K609" s="23"/>
      <c r="L609" s="23"/>
      <c r="M609" s="23"/>
      <c r="N609" s="23"/>
      <c r="O609" s="23"/>
      <c r="P609" s="23"/>
      <c r="Q609" s="23"/>
      <c r="R609" s="23"/>
      <c r="S609" s="23"/>
      <c r="T609" s="23"/>
      <c r="U609" s="23"/>
      <c r="V609" s="23"/>
      <c r="W609" s="33"/>
      <c r="Y609" s="23"/>
      <c r="Z609" s="23"/>
    </row>
    <row r="610" spans="2:26" x14ac:dyDescent="0.35">
      <c r="B610" s="23"/>
      <c r="C610" s="23"/>
      <c r="D610" s="23"/>
      <c r="E610" s="23"/>
      <c r="F610" s="23"/>
      <c r="G610" s="23"/>
      <c r="H610" s="23"/>
      <c r="I610" s="23"/>
      <c r="J610" s="23"/>
      <c r="K610" s="23"/>
      <c r="L610" s="23"/>
      <c r="M610" s="23"/>
      <c r="N610" s="23"/>
      <c r="O610" s="23"/>
      <c r="P610" s="23"/>
      <c r="Q610" s="23"/>
      <c r="R610" s="23"/>
      <c r="S610" s="23"/>
      <c r="T610" s="23"/>
      <c r="U610" s="23"/>
      <c r="V610" s="23"/>
      <c r="W610" s="33"/>
      <c r="Y610" s="23"/>
      <c r="Z610" s="23"/>
    </row>
    <row r="611" spans="2:26" x14ac:dyDescent="0.35">
      <c r="B611" s="23"/>
      <c r="C611" s="23"/>
      <c r="D611" s="23"/>
      <c r="E611" s="23"/>
      <c r="F611" s="23"/>
      <c r="G611" s="23"/>
      <c r="H611" s="23"/>
      <c r="I611" s="23"/>
      <c r="J611" s="23"/>
      <c r="K611" s="23"/>
      <c r="L611" s="23"/>
      <c r="M611" s="23"/>
      <c r="N611" s="23"/>
      <c r="O611" s="23"/>
      <c r="P611" s="23"/>
      <c r="Q611" s="23"/>
      <c r="R611" s="23"/>
      <c r="S611" s="23"/>
      <c r="T611" s="23"/>
      <c r="U611" s="23"/>
      <c r="V611" s="23"/>
      <c r="W611" s="33"/>
      <c r="Y611" s="23"/>
      <c r="Z611" s="23"/>
    </row>
    <row r="612" spans="2:26" x14ac:dyDescent="0.35">
      <c r="B612" s="23"/>
      <c r="C612" s="23"/>
      <c r="D612" s="23"/>
      <c r="E612" s="23"/>
      <c r="F612" s="23"/>
      <c r="G612" s="23"/>
      <c r="H612" s="23"/>
      <c r="I612" s="23"/>
      <c r="J612" s="23"/>
      <c r="K612" s="23"/>
      <c r="L612" s="23"/>
      <c r="M612" s="23"/>
      <c r="N612" s="23"/>
      <c r="O612" s="23"/>
      <c r="P612" s="23"/>
      <c r="Q612" s="23"/>
      <c r="R612" s="23"/>
      <c r="S612" s="23"/>
      <c r="T612" s="23"/>
      <c r="U612" s="23"/>
      <c r="V612" s="23"/>
      <c r="W612" s="33"/>
      <c r="Y612" s="23"/>
      <c r="Z612" s="23"/>
    </row>
    <row r="613" spans="2:26" x14ac:dyDescent="0.35">
      <c r="B613" s="23"/>
      <c r="C613" s="23"/>
      <c r="D613" s="23"/>
      <c r="E613" s="23"/>
      <c r="F613" s="23"/>
      <c r="G613" s="23"/>
      <c r="H613" s="23"/>
      <c r="I613" s="23"/>
      <c r="J613" s="23"/>
      <c r="K613" s="23"/>
      <c r="L613" s="23"/>
      <c r="M613" s="23"/>
      <c r="N613" s="23"/>
      <c r="O613" s="23"/>
      <c r="P613" s="23"/>
      <c r="Q613" s="23"/>
      <c r="R613" s="23"/>
      <c r="S613" s="23"/>
      <c r="T613" s="23"/>
      <c r="U613" s="23"/>
      <c r="V613" s="23"/>
      <c r="W613" s="33"/>
      <c r="Y613" s="23"/>
      <c r="Z613" s="23"/>
    </row>
    <row r="614" spans="2:26" x14ac:dyDescent="0.35">
      <c r="B614" s="23"/>
      <c r="C614" s="23"/>
      <c r="D614" s="23"/>
      <c r="E614" s="23"/>
      <c r="F614" s="23"/>
      <c r="G614" s="23"/>
      <c r="H614" s="23"/>
      <c r="I614" s="23"/>
      <c r="J614" s="23"/>
      <c r="K614" s="23"/>
      <c r="L614" s="23"/>
      <c r="M614" s="23"/>
      <c r="N614" s="23"/>
      <c r="O614" s="23"/>
      <c r="P614" s="23"/>
      <c r="Q614" s="23"/>
      <c r="R614" s="23"/>
      <c r="S614" s="23"/>
      <c r="T614" s="23"/>
      <c r="U614" s="23"/>
      <c r="V614" s="23"/>
      <c r="W614" s="33"/>
      <c r="Y614" s="23"/>
      <c r="Z614" s="23"/>
    </row>
    <row r="615" spans="2:26" x14ac:dyDescent="0.35">
      <c r="B615" s="23"/>
      <c r="C615" s="23"/>
      <c r="D615" s="23"/>
      <c r="E615" s="23"/>
      <c r="F615" s="23"/>
      <c r="G615" s="23"/>
      <c r="H615" s="23"/>
      <c r="I615" s="23"/>
      <c r="J615" s="23"/>
      <c r="K615" s="23"/>
      <c r="L615" s="23"/>
      <c r="M615" s="23"/>
      <c r="N615" s="23"/>
      <c r="O615" s="23"/>
      <c r="P615" s="23"/>
      <c r="Q615" s="23"/>
      <c r="R615" s="23"/>
      <c r="S615" s="23"/>
      <c r="T615" s="23"/>
      <c r="U615" s="23"/>
      <c r="V615" s="23"/>
      <c r="W615" s="33"/>
      <c r="Y615" s="23"/>
      <c r="Z615" s="23"/>
    </row>
    <row r="616" spans="2:26" x14ac:dyDescent="0.35">
      <c r="B616" s="23"/>
      <c r="C616" s="23"/>
      <c r="D616" s="23"/>
      <c r="E616" s="23"/>
      <c r="F616" s="23"/>
      <c r="G616" s="23"/>
      <c r="H616" s="23"/>
      <c r="I616" s="23"/>
      <c r="J616" s="23"/>
      <c r="K616" s="23"/>
      <c r="L616" s="23"/>
      <c r="M616" s="23"/>
      <c r="N616" s="23"/>
      <c r="O616" s="23"/>
      <c r="P616" s="23"/>
      <c r="Q616" s="23"/>
      <c r="R616" s="23"/>
      <c r="S616" s="23"/>
      <c r="T616" s="23"/>
      <c r="U616" s="23"/>
      <c r="V616" s="23"/>
      <c r="W616" s="33"/>
      <c r="Y616" s="23"/>
      <c r="Z616" s="23"/>
    </row>
    <row r="617" spans="2:26" x14ac:dyDescent="0.35">
      <c r="B617" s="23"/>
      <c r="C617" s="23"/>
      <c r="D617" s="23"/>
      <c r="E617" s="23"/>
      <c r="F617" s="23"/>
      <c r="G617" s="23"/>
      <c r="H617" s="23"/>
      <c r="I617" s="23"/>
      <c r="J617" s="23"/>
      <c r="K617" s="23"/>
      <c r="L617" s="23"/>
      <c r="M617" s="23"/>
      <c r="N617" s="23"/>
      <c r="O617" s="23"/>
      <c r="P617" s="23"/>
      <c r="Q617" s="23"/>
      <c r="R617" s="23"/>
      <c r="S617" s="23"/>
      <c r="T617" s="23"/>
      <c r="U617" s="23"/>
      <c r="V617" s="23"/>
      <c r="W617" s="33"/>
      <c r="Y617" s="23"/>
      <c r="Z617" s="23"/>
    </row>
    <row r="618" spans="2:26" x14ac:dyDescent="0.35">
      <c r="B618" s="23"/>
      <c r="C618" s="23"/>
      <c r="D618" s="23"/>
      <c r="E618" s="23"/>
      <c r="F618" s="23"/>
      <c r="G618" s="23"/>
      <c r="H618" s="23"/>
      <c r="I618" s="23"/>
      <c r="J618" s="23"/>
      <c r="K618" s="23"/>
      <c r="L618" s="23"/>
      <c r="M618" s="23"/>
      <c r="N618" s="23"/>
      <c r="O618" s="23"/>
      <c r="P618" s="23"/>
      <c r="Q618" s="23"/>
      <c r="R618" s="23"/>
      <c r="S618" s="23"/>
      <c r="T618" s="23"/>
      <c r="U618" s="23"/>
      <c r="V618" s="23"/>
      <c r="W618" s="33"/>
      <c r="Y618" s="23"/>
      <c r="Z618" s="23"/>
    </row>
    <row r="619" spans="2:26" x14ac:dyDescent="0.35">
      <c r="B619" s="23"/>
      <c r="C619" s="23"/>
      <c r="D619" s="23"/>
      <c r="E619" s="23"/>
      <c r="F619" s="23"/>
      <c r="G619" s="23"/>
      <c r="H619" s="23"/>
      <c r="I619" s="23"/>
      <c r="J619" s="23"/>
      <c r="K619" s="23"/>
      <c r="L619" s="23"/>
      <c r="M619" s="23"/>
      <c r="N619" s="23"/>
      <c r="O619" s="23"/>
      <c r="P619" s="23"/>
      <c r="Q619" s="23"/>
      <c r="R619" s="23"/>
      <c r="S619" s="23"/>
      <c r="T619" s="23"/>
      <c r="U619" s="23"/>
      <c r="V619" s="23"/>
      <c r="W619" s="33"/>
      <c r="Y619" s="23"/>
      <c r="Z619" s="23"/>
    </row>
    <row r="620" spans="2:26" x14ac:dyDescent="0.35">
      <c r="B620" s="23"/>
      <c r="C620" s="23"/>
      <c r="D620" s="23"/>
      <c r="E620" s="23"/>
      <c r="F620" s="23"/>
      <c r="G620" s="23"/>
      <c r="H620" s="23"/>
      <c r="I620" s="23"/>
      <c r="J620" s="23"/>
      <c r="K620" s="23"/>
      <c r="L620" s="23"/>
      <c r="M620" s="23"/>
      <c r="N620" s="23"/>
      <c r="O620" s="23"/>
      <c r="P620" s="23"/>
      <c r="Q620" s="23"/>
      <c r="R620" s="23"/>
      <c r="S620" s="23"/>
      <c r="T620" s="23"/>
      <c r="U620" s="23"/>
      <c r="V620" s="23"/>
      <c r="W620" s="33"/>
      <c r="Y620" s="23"/>
      <c r="Z620" s="23"/>
    </row>
    <row r="621" spans="2:26" x14ac:dyDescent="0.35">
      <c r="B621" s="23"/>
      <c r="C621" s="23"/>
      <c r="D621" s="23"/>
      <c r="E621" s="23"/>
      <c r="F621" s="23"/>
      <c r="G621" s="23"/>
      <c r="H621" s="23"/>
      <c r="I621" s="23"/>
      <c r="J621" s="23"/>
      <c r="K621" s="23"/>
      <c r="L621" s="23"/>
      <c r="M621" s="23"/>
      <c r="N621" s="23"/>
      <c r="O621" s="23"/>
      <c r="P621" s="23"/>
      <c r="Q621" s="23"/>
      <c r="R621" s="23"/>
      <c r="S621" s="23"/>
      <c r="T621" s="23"/>
      <c r="U621" s="23"/>
      <c r="V621" s="23"/>
      <c r="W621" s="33"/>
      <c r="Y621" s="23"/>
      <c r="Z621" s="23"/>
    </row>
    <row r="622" spans="2:26" x14ac:dyDescent="0.35">
      <c r="B622" s="23"/>
      <c r="C622" s="23"/>
      <c r="D622" s="23"/>
      <c r="E622" s="23"/>
      <c r="F622" s="23"/>
      <c r="G622" s="23"/>
      <c r="H622" s="23"/>
      <c r="I622" s="23"/>
      <c r="J622" s="23"/>
      <c r="K622" s="23"/>
      <c r="L622" s="23"/>
      <c r="M622" s="23"/>
      <c r="N622" s="23"/>
      <c r="O622" s="23"/>
      <c r="P622" s="23"/>
      <c r="Q622" s="23"/>
      <c r="R622" s="23"/>
      <c r="S622" s="23"/>
      <c r="T622" s="23"/>
      <c r="U622" s="23"/>
      <c r="V622" s="23"/>
      <c r="W622" s="33"/>
      <c r="Y622" s="23"/>
      <c r="Z622" s="23"/>
    </row>
    <row r="623" spans="2:26" x14ac:dyDescent="0.35">
      <c r="B623" s="23"/>
      <c r="C623" s="23"/>
      <c r="D623" s="23"/>
      <c r="E623" s="23"/>
      <c r="F623" s="23"/>
      <c r="G623" s="23"/>
      <c r="H623" s="23"/>
      <c r="I623" s="23"/>
      <c r="J623" s="23"/>
      <c r="K623" s="23"/>
      <c r="L623" s="23"/>
      <c r="M623" s="23"/>
      <c r="N623" s="23"/>
      <c r="O623" s="23"/>
      <c r="P623" s="23"/>
      <c r="Q623" s="23"/>
      <c r="R623" s="23"/>
      <c r="S623" s="23"/>
      <c r="T623" s="23"/>
      <c r="U623" s="23"/>
      <c r="V623" s="23"/>
      <c r="W623" s="33"/>
      <c r="Y623" s="23"/>
      <c r="Z623" s="23"/>
    </row>
    <row r="624" spans="2:26" x14ac:dyDescent="0.35">
      <c r="B624" s="23"/>
      <c r="C624" s="23"/>
      <c r="D624" s="23"/>
      <c r="E624" s="23"/>
      <c r="F624" s="23"/>
      <c r="G624" s="23"/>
      <c r="H624" s="23"/>
      <c r="I624" s="23"/>
      <c r="J624" s="23"/>
      <c r="K624" s="23"/>
      <c r="L624" s="23"/>
      <c r="M624" s="23"/>
      <c r="N624" s="23"/>
      <c r="O624" s="23"/>
      <c r="P624" s="23"/>
      <c r="Q624" s="23"/>
      <c r="R624" s="23"/>
      <c r="S624" s="23"/>
      <c r="T624" s="23"/>
      <c r="U624" s="23"/>
      <c r="V624" s="23"/>
      <c r="W624" s="33"/>
      <c r="Y624" s="23"/>
      <c r="Z624" s="23"/>
    </row>
    <row r="625" spans="2:26" x14ac:dyDescent="0.35">
      <c r="B625" s="23"/>
      <c r="C625" s="23"/>
      <c r="D625" s="23"/>
      <c r="E625" s="23"/>
      <c r="F625" s="23"/>
      <c r="G625" s="23"/>
      <c r="H625" s="23"/>
      <c r="I625" s="23"/>
      <c r="J625" s="23"/>
      <c r="K625" s="23"/>
      <c r="L625" s="23"/>
      <c r="M625" s="23"/>
      <c r="N625" s="23"/>
      <c r="O625" s="23"/>
      <c r="P625" s="23"/>
      <c r="Q625" s="23"/>
      <c r="R625" s="23"/>
      <c r="S625" s="23"/>
      <c r="T625" s="23"/>
      <c r="U625" s="23"/>
      <c r="V625" s="23"/>
      <c r="W625" s="33"/>
      <c r="Y625" s="23"/>
      <c r="Z625" s="23"/>
    </row>
    <row r="626" spans="2:26" x14ac:dyDescent="0.35">
      <c r="B626" s="23"/>
      <c r="C626" s="23"/>
      <c r="D626" s="23"/>
      <c r="E626" s="23"/>
      <c r="F626" s="23"/>
      <c r="G626" s="23"/>
      <c r="H626" s="23"/>
      <c r="I626" s="23"/>
      <c r="J626" s="23"/>
      <c r="K626" s="23"/>
      <c r="L626" s="23"/>
      <c r="M626" s="23"/>
      <c r="N626" s="23"/>
      <c r="O626" s="23"/>
      <c r="P626" s="23"/>
      <c r="Q626" s="23"/>
      <c r="R626" s="23"/>
      <c r="S626" s="23"/>
      <c r="T626" s="23"/>
      <c r="U626" s="23"/>
      <c r="V626" s="23"/>
      <c r="W626" s="33"/>
      <c r="Y626" s="23"/>
      <c r="Z626" s="23"/>
    </row>
    <row r="627" spans="2:26" x14ac:dyDescent="0.35">
      <c r="B627" s="23"/>
      <c r="C627" s="23"/>
      <c r="D627" s="23"/>
      <c r="E627" s="23"/>
      <c r="F627" s="23"/>
      <c r="G627" s="23"/>
      <c r="H627" s="23"/>
      <c r="I627" s="23"/>
      <c r="J627" s="23"/>
      <c r="K627" s="23"/>
      <c r="L627" s="23"/>
      <c r="M627" s="23"/>
      <c r="N627" s="23"/>
      <c r="O627" s="23"/>
      <c r="P627" s="23"/>
      <c r="Q627" s="23"/>
      <c r="R627" s="23"/>
      <c r="S627" s="23"/>
      <c r="T627" s="23"/>
      <c r="U627" s="23"/>
      <c r="V627" s="23"/>
      <c r="W627" s="33"/>
      <c r="Y627" s="23"/>
      <c r="Z627" s="23"/>
    </row>
    <row r="628" spans="2:26" x14ac:dyDescent="0.35">
      <c r="B628" s="23"/>
      <c r="C628" s="23"/>
      <c r="D628" s="23"/>
      <c r="E628" s="23"/>
      <c r="F628" s="23"/>
      <c r="G628" s="23"/>
      <c r="H628" s="23"/>
      <c r="I628" s="23"/>
      <c r="J628" s="23"/>
      <c r="K628" s="23"/>
      <c r="L628" s="23"/>
      <c r="M628" s="23"/>
      <c r="N628" s="23"/>
      <c r="O628" s="23"/>
      <c r="P628" s="23"/>
      <c r="Q628" s="23"/>
      <c r="R628" s="23"/>
      <c r="S628" s="23"/>
      <c r="T628" s="23"/>
      <c r="U628" s="23"/>
      <c r="V628" s="23"/>
      <c r="W628" s="33"/>
      <c r="Y628" s="23"/>
      <c r="Z628" s="23"/>
    </row>
    <row r="629" spans="2:26" x14ac:dyDescent="0.35">
      <c r="B629" s="23"/>
      <c r="C629" s="23"/>
      <c r="D629" s="23"/>
      <c r="E629" s="23"/>
      <c r="F629" s="23"/>
      <c r="G629" s="23"/>
      <c r="H629" s="23"/>
      <c r="I629" s="23"/>
      <c r="J629" s="23"/>
      <c r="K629" s="23"/>
      <c r="L629" s="23"/>
      <c r="M629" s="23"/>
      <c r="N629" s="23"/>
      <c r="O629" s="23"/>
      <c r="P629" s="23"/>
      <c r="Q629" s="23"/>
      <c r="R629" s="23"/>
      <c r="S629" s="23"/>
      <c r="T629" s="23"/>
      <c r="U629" s="23"/>
      <c r="V629" s="23"/>
      <c r="W629" s="33"/>
      <c r="Y629" s="23"/>
      <c r="Z629" s="23"/>
    </row>
    <row r="630" spans="2:26" x14ac:dyDescent="0.35">
      <c r="B630" s="23"/>
      <c r="C630" s="23"/>
      <c r="D630" s="23"/>
      <c r="E630" s="23"/>
      <c r="F630" s="23"/>
      <c r="G630" s="23"/>
      <c r="H630" s="23"/>
      <c r="I630" s="23"/>
      <c r="J630" s="23"/>
      <c r="K630" s="23"/>
      <c r="L630" s="23"/>
      <c r="M630" s="23"/>
      <c r="N630" s="23"/>
      <c r="O630" s="23"/>
      <c r="P630" s="23"/>
      <c r="Q630" s="23"/>
      <c r="R630" s="23"/>
      <c r="S630" s="23"/>
      <c r="T630" s="23"/>
      <c r="U630" s="23"/>
      <c r="V630" s="23"/>
      <c r="W630" s="33"/>
      <c r="Y630" s="23"/>
      <c r="Z630" s="23"/>
    </row>
    <row r="631" spans="2:26" x14ac:dyDescent="0.35">
      <c r="B631" s="23"/>
      <c r="C631" s="23"/>
      <c r="D631" s="23"/>
      <c r="E631" s="23"/>
      <c r="F631" s="23"/>
      <c r="G631" s="23"/>
      <c r="H631" s="23"/>
      <c r="I631" s="23"/>
      <c r="J631" s="23"/>
      <c r="K631" s="23"/>
      <c r="L631" s="23"/>
      <c r="M631" s="23"/>
      <c r="N631" s="23"/>
      <c r="O631" s="23"/>
      <c r="P631" s="23"/>
      <c r="Q631" s="23"/>
      <c r="R631" s="23"/>
      <c r="S631" s="23"/>
      <c r="T631" s="23"/>
      <c r="U631" s="23"/>
      <c r="V631" s="23"/>
      <c r="W631" s="33"/>
      <c r="Y631" s="23"/>
      <c r="Z631" s="23"/>
    </row>
    <row r="632" spans="2:26" x14ac:dyDescent="0.35">
      <c r="B632" s="23"/>
      <c r="C632" s="23"/>
      <c r="D632" s="23"/>
      <c r="E632" s="23"/>
      <c r="F632" s="23"/>
      <c r="G632" s="23"/>
      <c r="H632" s="23"/>
      <c r="I632" s="23"/>
      <c r="J632" s="23"/>
      <c r="K632" s="23"/>
      <c r="L632" s="23"/>
      <c r="M632" s="23"/>
      <c r="N632" s="23"/>
      <c r="O632" s="23"/>
      <c r="P632" s="23"/>
      <c r="Q632" s="23"/>
      <c r="R632" s="23"/>
      <c r="S632" s="23"/>
      <c r="T632" s="23"/>
      <c r="U632" s="23"/>
      <c r="V632" s="23"/>
      <c r="W632" s="33"/>
      <c r="Y632" s="23"/>
      <c r="Z632" s="23"/>
    </row>
    <row r="633" spans="2:26" x14ac:dyDescent="0.35">
      <c r="B633" s="23"/>
      <c r="C633" s="23"/>
      <c r="D633" s="23"/>
      <c r="E633" s="23"/>
      <c r="F633" s="23"/>
      <c r="G633" s="23"/>
      <c r="H633" s="23"/>
      <c r="I633" s="23"/>
      <c r="J633" s="23"/>
      <c r="K633" s="23"/>
      <c r="L633" s="23"/>
      <c r="M633" s="23"/>
      <c r="N633" s="23"/>
      <c r="O633" s="23"/>
      <c r="P633" s="23"/>
      <c r="Q633" s="23"/>
      <c r="R633" s="23"/>
      <c r="S633" s="23"/>
      <c r="T633" s="23"/>
      <c r="U633" s="23"/>
      <c r="V633" s="23"/>
      <c r="W633" s="33"/>
      <c r="Y633" s="23"/>
      <c r="Z633" s="23"/>
    </row>
    <row r="634" spans="2:26" x14ac:dyDescent="0.35">
      <c r="B634" s="23"/>
      <c r="C634" s="23"/>
      <c r="D634" s="23"/>
      <c r="E634" s="23"/>
      <c r="F634" s="23"/>
      <c r="G634" s="23"/>
      <c r="H634" s="23"/>
      <c r="I634" s="23"/>
      <c r="J634" s="23"/>
      <c r="K634" s="23"/>
      <c r="L634" s="23"/>
      <c r="M634" s="23"/>
      <c r="N634" s="23"/>
      <c r="O634" s="23"/>
      <c r="P634" s="23"/>
      <c r="Q634" s="23"/>
      <c r="R634" s="23"/>
      <c r="S634" s="23"/>
      <c r="T634" s="23"/>
      <c r="U634" s="23"/>
      <c r="V634" s="23"/>
      <c r="W634" s="33"/>
      <c r="Y634" s="23"/>
      <c r="Z634" s="23"/>
    </row>
    <row r="635" spans="2:26" x14ac:dyDescent="0.35">
      <c r="B635" s="23"/>
      <c r="C635" s="23"/>
      <c r="D635" s="23"/>
      <c r="E635" s="23"/>
      <c r="F635" s="23"/>
      <c r="G635" s="23"/>
      <c r="H635" s="23"/>
      <c r="I635" s="23"/>
      <c r="J635" s="23"/>
      <c r="K635" s="23"/>
      <c r="L635" s="23"/>
      <c r="M635" s="23"/>
      <c r="N635" s="23"/>
      <c r="O635" s="23"/>
      <c r="P635" s="23"/>
      <c r="Q635" s="23"/>
      <c r="R635" s="23"/>
      <c r="S635" s="23"/>
      <c r="T635" s="23"/>
      <c r="U635" s="23"/>
      <c r="V635" s="23"/>
      <c r="W635" s="33"/>
      <c r="Y635" s="23"/>
      <c r="Z635" s="23"/>
    </row>
    <row r="636" spans="2:26" x14ac:dyDescent="0.35">
      <c r="B636" s="23"/>
      <c r="C636" s="23"/>
      <c r="D636" s="23"/>
      <c r="E636" s="23"/>
      <c r="F636" s="23"/>
      <c r="G636" s="23"/>
      <c r="H636" s="23"/>
      <c r="I636" s="23"/>
      <c r="J636" s="23"/>
      <c r="K636" s="23"/>
      <c r="L636" s="23"/>
      <c r="M636" s="23"/>
      <c r="N636" s="23"/>
      <c r="O636" s="23"/>
      <c r="P636" s="23"/>
      <c r="Q636" s="23"/>
      <c r="R636" s="23"/>
      <c r="S636" s="23"/>
      <c r="T636" s="23"/>
      <c r="U636" s="23"/>
      <c r="V636" s="23"/>
      <c r="W636" s="33"/>
      <c r="Y636" s="23"/>
      <c r="Z636" s="23"/>
    </row>
    <row r="637" spans="2:26" x14ac:dyDescent="0.35">
      <c r="B637" s="23"/>
      <c r="C637" s="23"/>
      <c r="D637" s="23"/>
      <c r="E637" s="23"/>
      <c r="F637" s="23"/>
      <c r="G637" s="23"/>
      <c r="H637" s="23"/>
      <c r="I637" s="23"/>
      <c r="J637" s="23"/>
      <c r="K637" s="23"/>
      <c r="L637" s="23"/>
      <c r="M637" s="23"/>
      <c r="N637" s="23"/>
      <c r="O637" s="23"/>
      <c r="P637" s="23"/>
      <c r="Q637" s="23"/>
      <c r="R637" s="23"/>
      <c r="S637" s="23"/>
      <c r="T637" s="23"/>
      <c r="U637" s="23"/>
      <c r="V637" s="23"/>
      <c r="W637" s="33"/>
      <c r="Y637" s="23"/>
      <c r="Z637" s="23"/>
    </row>
    <row r="638" spans="2:26" x14ac:dyDescent="0.35">
      <c r="B638" s="23"/>
      <c r="C638" s="23"/>
      <c r="D638" s="23"/>
      <c r="E638" s="23"/>
      <c r="F638" s="23"/>
      <c r="G638" s="23"/>
      <c r="H638" s="23"/>
      <c r="I638" s="23"/>
      <c r="J638" s="23"/>
      <c r="K638" s="23"/>
      <c r="L638" s="23"/>
      <c r="M638" s="23"/>
      <c r="N638" s="23"/>
      <c r="O638" s="23"/>
      <c r="P638" s="23"/>
      <c r="Q638" s="23"/>
      <c r="R638" s="23"/>
      <c r="S638" s="23"/>
      <c r="T638" s="23"/>
      <c r="U638" s="23"/>
      <c r="V638" s="23"/>
      <c r="W638" s="33"/>
      <c r="Y638" s="23"/>
      <c r="Z638" s="23"/>
    </row>
    <row r="639" spans="2:26" x14ac:dyDescent="0.35">
      <c r="B639" s="23"/>
      <c r="C639" s="23"/>
      <c r="D639" s="23"/>
      <c r="E639" s="23"/>
      <c r="F639" s="23"/>
      <c r="G639" s="23"/>
      <c r="H639" s="23"/>
      <c r="I639" s="23"/>
      <c r="J639" s="23"/>
      <c r="K639" s="23"/>
      <c r="L639" s="23"/>
      <c r="M639" s="23"/>
      <c r="N639" s="23"/>
      <c r="O639" s="23"/>
      <c r="P639" s="23"/>
      <c r="Q639" s="23"/>
      <c r="R639" s="23"/>
      <c r="S639" s="23"/>
      <c r="T639" s="23"/>
      <c r="U639" s="23"/>
      <c r="V639" s="23"/>
      <c r="W639" s="33"/>
      <c r="Y639" s="23"/>
      <c r="Z639" s="23"/>
    </row>
    <row r="640" spans="2:26" x14ac:dyDescent="0.35">
      <c r="B640" s="23"/>
      <c r="C640" s="23"/>
      <c r="D640" s="23"/>
      <c r="E640" s="23"/>
      <c r="F640" s="23"/>
      <c r="G640" s="23"/>
      <c r="H640" s="23"/>
      <c r="I640" s="23"/>
      <c r="J640" s="23"/>
      <c r="K640" s="23"/>
      <c r="L640" s="23"/>
      <c r="M640" s="23"/>
      <c r="N640" s="23"/>
      <c r="O640" s="23"/>
      <c r="P640" s="23"/>
      <c r="Q640" s="23"/>
      <c r="R640" s="23"/>
      <c r="S640" s="23"/>
      <c r="T640" s="23"/>
      <c r="U640" s="23"/>
      <c r="V640" s="23"/>
      <c r="W640" s="33"/>
      <c r="Y640" s="23"/>
      <c r="Z640" s="23"/>
    </row>
    <row r="641" spans="2:26" x14ac:dyDescent="0.35">
      <c r="B641" s="23"/>
      <c r="C641" s="23"/>
      <c r="D641" s="23"/>
      <c r="E641" s="23"/>
      <c r="F641" s="23"/>
      <c r="G641" s="23"/>
      <c r="H641" s="23"/>
      <c r="I641" s="23"/>
      <c r="J641" s="23"/>
      <c r="K641" s="23"/>
      <c r="L641" s="23"/>
      <c r="M641" s="23"/>
      <c r="N641" s="23"/>
      <c r="O641" s="23"/>
      <c r="P641" s="23"/>
      <c r="Q641" s="23"/>
      <c r="R641" s="23"/>
      <c r="S641" s="23"/>
      <c r="T641" s="23"/>
      <c r="U641" s="23"/>
      <c r="V641" s="23"/>
      <c r="W641" s="33"/>
      <c r="Y641" s="23"/>
      <c r="Z641" s="23"/>
    </row>
    <row r="642" spans="2:26" x14ac:dyDescent="0.35">
      <c r="B642" s="23"/>
      <c r="C642" s="23"/>
      <c r="D642" s="23"/>
      <c r="E642" s="23"/>
      <c r="F642" s="23"/>
      <c r="G642" s="23"/>
      <c r="H642" s="23"/>
      <c r="I642" s="23"/>
      <c r="J642" s="23"/>
      <c r="K642" s="23"/>
      <c r="L642" s="23"/>
      <c r="M642" s="23"/>
      <c r="N642" s="23"/>
      <c r="O642" s="23"/>
      <c r="P642" s="23"/>
      <c r="Q642" s="23"/>
      <c r="R642" s="23"/>
      <c r="S642" s="23"/>
      <c r="T642" s="23"/>
      <c r="U642" s="23"/>
      <c r="V642" s="23"/>
      <c r="W642" s="33"/>
      <c r="Y642" s="23"/>
      <c r="Z642" s="23"/>
    </row>
    <row r="643" spans="2:26" x14ac:dyDescent="0.35">
      <c r="B643" s="23"/>
      <c r="C643" s="23"/>
      <c r="D643" s="23"/>
      <c r="E643" s="23"/>
      <c r="F643" s="23"/>
      <c r="G643" s="23"/>
      <c r="H643" s="23"/>
      <c r="I643" s="23"/>
      <c r="J643" s="23"/>
      <c r="K643" s="23"/>
      <c r="L643" s="23"/>
      <c r="M643" s="23"/>
      <c r="N643" s="23"/>
      <c r="O643" s="23"/>
      <c r="P643" s="23"/>
      <c r="Q643" s="23"/>
      <c r="R643" s="23"/>
      <c r="S643" s="23"/>
      <c r="T643" s="23"/>
      <c r="U643" s="23"/>
      <c r="V643" s="23"/>
      <c r="W643" s="33"/>
      <c r="Y643" s="23"/>
      <c r="Z643" s="23"/>
    </row>
    <row r="644" spans="2:26" x14ac:dyDescent="0.35">
      <c r="B644" s="23"/>
      <c r="C644" s="23"/>
      <c r="D644" s="23"/>
      <c r="E644" s="23"/>
      <c r="F644" s="23"/>
      <c r="G644" s="23"/>
      <c r="H644" s="23"/>
      <c r="I644" s="23"/>
      <c r="J644" s="23"/>
      <c r="K644" s="23"/>
      <c r="L644" s="23"/>
      <c r="M644" s="23"/>
      <c r="N644" s="23"/>
      <c r="O644" s="23"/>
      <c r="P644" s="23"/>
      <c r="Q644" s="23"/>
      <c r="R644" s="23"/>
      <c r="S644" s="23"/>
      <c r="T644" s="23"/>
      <c r="U644" s="23"/>
      <c r="V644" s="23"/>
      <c r="W644" s="33"/>
      <c r="Y644" s="23"/>
      <c r="Z644" s="23"/>
    </row>
    <row r="645" spans="2:26" x14ac:dyDescent="0.35">
      <c r="B645" s="23"/>
      <c r="C645" s="23"/>
      <c r="D645" s="23"/>
      <c r="E645" s="23"/>
      <c r="F645" s="23"/>
      <c r="G645" s="23"/>
      <c r="H645" s="23"/>
      <c r="I645" s="23"/>
      <c r="J645" s="23"/>
      <c r="K645" s="23"/>
      <c r="L645" s="23"/>
      <c r="M645" s="23"/>
      <c r="N645" s="23"/>
      <c r="O645" s="23"/>
      <c r="P645" s="23"/>
      <c r="Q645" s="23"/>
      <c r="R645" s="23"/>
      <c r="S645" s="23"/>
      <c r="T645" s="23"/>
      <c r="U645" s="23"/>
      <c r="V645" s="23"/>
      <c r="W645" s="33"/>
      <c r="Y645" s="23"/>
      <c r="Z645" s="23"/>
    </row>
    <row r="646" spans="2:26" x14ac:dyDescent="0.35">
      <c r="B646" s="23"/>
      <c r="C646" s="23"/>
      <c r="D646" s="23"/>
      <c r="E646" s="23"/>
      <c r="F646" s="23"/>
      <c r="G646" s="23"/>
      <c r="H646" s="23"/>
      <c r="I646" s="23"/>
      <c r="J646" s="23"/>
      <c r="K646" s="23"/>
      <c r="L646" s="23"/>
      <c r="M646" s="23"/>
      <c r="N646" s="23"/>
      <c r="O646" s="23"/>
      <c r="P646" s="23"/>
      <c r="Q646" s="23"/>
      <c r="R646" s="23"/>
      <c r="S646" s="23"/>
      <c r="T646" s="23"/>
      <c r="U646" s="23"/>
      <c r="V646" s="23"/>
      <c r="W646" s="33"/>
      <c r="Y646" s="23"/>
      <c r="Z646" s="23"/>
    </row>
    <row r="647" spans="2:26" x14ac:dyDescent="0.35">
      <c r="B647" s="23"/>
      <c r="C647" s="23"/>
      <c r="D647" s="23"/>
      <c r="E647" s="23"/>
      <c r="F647" s="23"/>
      <c r="G647" s="23"/>
      <c r="H647" s="23"/>
      <c r="I647" s="23"/>
      <c r="J647" s="23"/>
      <c r="K647" s="23"/>
      <c r="L647" s="23"/>
      <c r="M647" s="23"/>
      <c r="N647" s="23"/>
      <c r="O647" s="23"/>
      <c r="P647" s="23"/>
      <c r="Q647" s="23"/>
      <c r="R647" s="23"/>
      <c r="S647" s="23"/>
      <c r="T647" s="23"/>
      <c r="U647" s="23"/>
      <c r="V647" s="23"/>
      <c r="W647" s="33"/>
      <c r="Y647" s="23"/>
      <c r="Z647" s="23"/>
    </row>
    <row r="648" spans="2:26" x14ac:dyDescent="0.35">
      <c r="B648" s="23"/>
      <c r="C648" s="23"/>
      <c r="D648" s="23"/>
      <c r="E648" s="23"/>
      <c r="F648" s="23"/>
      <c r="G648" s="23"/>
      <c r="H648" s="23"/>
      <c r="I648" s="23"/>
      <c r="J648" s="23"/>
      <c r="K648" s="23"/>
      <c r="L648" s="23"/>
      <c r="M648" s="23"/>
      <c r="N648" s="23"/>
      <c r="O648" s="23"/>
      <c r="P648" s="23"/>
      <c r="Q648" s="23"/>
      <c r="R648" s="23"/>
      <c r="S648" s="23"/>
      <c r="T648" s="23"/>
      <c r="U648" s="23"/>
      <c r="V648" s="23"/>
      <c r="W648" s="33"/>
      <c r="Y648" s="23"/>
      <c r="Z648" s="23"/>
    </row>
    <row r="649" spans="2:26" x14ac:dyDescent="0.35">
      <c r="B649" s="23"/>
      <c r="C649" s="23"/>
      <c r="D649" s="23"/>
      <c r="E649" s="23"/>
      <c r="F649" s="23"/>
      <c r="G649" s="23"/>
      <c r="H649" s="23"/>
      <c r="I649" s="23"/>
      <c r="J649" s="23"/>
      <c r="K649" s="23"/>
      <c r="L649" s="23"/>
      <c r="M649" s="23"/>
      <c r="N649" s="23"/>
      <c r="O649" s="23"/>
      <c r="P649" s="23"/>
      <c r="Q649" s="23"/>
      <c r="R649" s="23"/>
      <c r="S649" s="23"/>
      <c r="T649" s="23"/>
      <c r="U649" s="23"/>
      <c r="V649" s="23"/>
      <c r="W649" s="33"/>
      <c r="Y649" s="23"/>
      <c r="Z649" s="23"/>
    </row>
    <row r="650" spans="2:26" x14ac:dyDescent="0.35">
      <c r="B650" s="23"/>
      <c r="C650" s="23"/>
      <c r="D650" s="23"/>
      <c r="E650" s="23"/>
      <c r="F650" s="23"/>
      <c r="G650" s="23"/>
      <c r="H650" s="23"/>
      <c r="I650" s="23"/>
      <c r="J650" s="23"/>
      <c r="K650" s="23"/>
      <c r="L650" s="23"/>
      <c r="M650" s="23"/>
      <c r="N650" s="23"/>
      <c r="O650" s="23"/>
      <c r="P650" s="23"/>
      <c r="Q650" s="23"/>
      <c r="R650" s="23"/>
      <c r="S650" s="23"/>
      <c r="T650" s="23"/>
      <c r="U650" s="23"/>
      <c r="V650" s="23"/>
      <c r="W650" s="33"/>
      <c r="Y650" s="23"/>
      <c r="Z650" s="23"/>
    </row>
    <row r="651" spans="2:26" x14ac:dyDescent="0.35">
      <c r="B651" s="23"/>
      <c r="C651" s="23"/>
      <c r="D651" s="23"/>
      <c r="E651" s="23"/>
      <c r="F651" s="23"/>
      <c r="G651" s="23"/>
      <c r="H651" s="23"/>
      <c r="I651" s="23"/>
      <c r="J651" s="23"/>
      <c r="K651" s="23"/>
      <c r="L651" s="23"/>
      <c r="M651" s="23"/>
      <c r="N651" s="23"/>
      <c r="O651" s="23"/>
      <c r="P651" s="23"/>
      <c r="Q651" s="23"/>
      <c r="R651" s="23"/>
      <c r="S651" s="23"/>
      <c r="T651" s="23"/>
      <c r="U651" s="23"/>
      <c r="V651" s="23"/>
      <c r="W651" s="33"/>
      <c r="Y651" s="23"/>
      <c r="Z651" s="23"/>
    </row>
    <row r="652" spans="2:26" x14ac:dyDescent="0.35">
      <c r="B652" s="23"/>
      <c r="C652" s="23"/>
      <c r="D652" s="23"/>
      <c r="E652" s="23"/>
      <c r="F652" s="23"/>
      <c r="G652" s="23"/>
      <c r="H652" s="23"/>
      <c r="I652" s="23"/>
      <c r="J652" s="23"/>
      <c r="K652" s="23"/>
      <c r="L652" s="23"/>
      <c r="M652" s="23"/>
      <c r="N652" s="23"/>
      <c r="O652" s="23"/>
      <c r="P652" s="23"/>
      <c r="Q652" s="23"/>
      <c r="R652" s="23"/>
      <c r="S652" s="23"/>
      <c r="T652" s="23"/>
      <c r="U652" s="23"/>
      <c r="V652" s="23"/>
      <c r="W652" s="33"/>
      <c r="Y652" s="23"/>
      <c r="Z652" s="23"/>
    </row>
    <row r="653" spans="2:26" x14ac:dyDescent="0.35">
      <c r="B653" s="23"/>
      <c r="C653" s="23"/>
      <c r="D653" s="23"/>
      <c r="E653" s="23"/>
      <c r="F653" s="23"/>
      <c r="G653" s="23"/>
      <c r="H653" s="23"/>
      <c r="I653" s="23"/>
      <c r="J653" s="23"/>
      <c r="K653" s="23"/>
      <c r="L653" s="23"/>
      <c r="M653" s="23"/>
      <c r="N653" s="23"/>
      <c r="O653" s="23"/>
      <c r="P653" s="23"/>
      <c r="Q653" s="23"/>
      <c r="R653" s="23"/>
      <c r="S653" s="23"/>
      <c r="T653" s="23"/>
      <c r="U653" s="23"/>
      <c r="V653" s="23"/>
      <c r="W653" s="33"/>
      <c r="Y653" s="23"/>
      <c r="Z653" s="23"/>
    </row>
    <row r="654" spans="2:26" x14ac:dyDescent="0.35">
      <c r="B654" s="23"/>
      <c r="C654" s="23"/>
      <c r="D654" s="23"/>
      <c r="E654" s="23"/>
      <c r="F654" s="23"/>
      <c r="G654" s="23"/>
      <c r="H654" s="23"/>
      <c r="I654" s="23"/>
      <c r="J654" s="23"/>
      <c r="K654" s="23"/>
      <c r="L654" s="23"/>
      <c r="M654" s="23"/>
      <c r="N654" s="23"/>
      <c r="O654" s="23"/>
      <c r="P654" s="23"/>
      <c r="Q654" s="23"/>
      <c r="R654" s="23"/>
      <c r="S654" s="23"/>
      <c r="T654" s="23"/>
      <c r="U654" s="23"/>
      <c r="V654" s="23"/>
      <c r="W654" s="33"/>
      <c r="Y654" s="23"/>
      <c r="Z654" s="23"/>
    </row>
    <row r="655" spans="2:26" x14ac:dyDescent="0.35">
      <c r="B655" s="23"/>
      <c r="C655" s="23"/>
      <c r="D655" s="23"/>
      <c r="E655" s="23"/>
      <c r="F655" s="23"/>
      <c r="G655" s="23"/>
      <c r="H655" s="23"/>
      <c r="I655" s="23"/>
      <c r="J655" s="23"/>
      <c r="K655" s="23"/>
      <c r="L655" s="23"/>
      <c r="M655" s="23"/>
      <c r="N655" s="23"/>
      <c r="O655" s="23"/>
      <c r="P655" s="23"/>
      <c r="Q655" s="23"/>
      <c r="R655" s="23"/>
      <c r="S655" s="23"/>
      <c r="T655" s="23"/>
      <c r="U655" s="23"/>
      <c r="V655" s="23"/>
      <c r="W655" s="33"/>
      <c r="Y655" s="23"/>
      <c r="Z655" s="23"/>
    </row>
    <row r="656" spans="2:26" x14ac:dyDescent="0.35">
      <c r="B656" s="23"/>
      <c r="C656" s="23"/>
      <c r="D656" s="23"/>
      <c r="E656" s="23"/>
      <c r="F656" s="23"/>
      <c r="G656" s="23"/>
      <c r="H656" s="23"/>
      <c r="I656" s="23"/>
      <c r="J656" s="23"/>
      <c r="K656" s="23"/>
      <c r="L656" s="23"/>
      <c r="M656" s="23"/>
      <c r="N656" s="23"/>
      <c r="O656" s="23"/>
      <c r="P656" s="23"/>
      <c r="Q656" s="23"/>
      <c r="R656" s="23"/>
      <c r="S656" s="23"/>
      <c r="T656" s="23"/>
      <c r="U656" s="23"/>
      <c r="V656" s="23"/>
      <c r="W656" s="33"/>
      <c r="Y656" s="23"/>
      <c r="Z656" s="23"/>
    </row>
    <row r="657" spans="2:26" x14ac:dyDescent="0.35">
      <c r="B657" s="23"/>
      <c r="C657" s="23"/>
      <c r="D657" s="23"/>
      <c r="E657" s="23"/>
      <c r="F657" s="23"/>
      <c r="G657" s="23"/>
      <c r="H657" s="23"/>
      <c r="I657" s="23"/>
      <c r="J657" s="23"/>
      <c r="K657" s="23"/>
      <c r="L657" s="23"/>
      <c r="M657" s="23"/>
      <c r="N657" s="23"/>
      <c r="O657" s="23"/>
      <c r="P657" s="23"/>
      <c r="Q657" s="23"/>
      <c r="R657" s="23"/>
      <c r="S657" s="23"/>
      <c r="T657" s="23"/>
      <c r="U657" s="23"/>
      <c r="V657" s="23"/>
      <c r="W657" s="33"/>
      <c r="Y657" s="23"/>
      <c r="Z657" s="23"/>
    </row>
    <row r="658" spans="2:26" x14ac:dyDescent="0.35">
      <c r="B658" s="23"/>
      <c r="C658" s="23"/>
      <c r="D658" s="23"/>
      <c r="E658" s="23"/>
      <c r="F658" s="23"/>
      <c r="G658" s="23"/>
      <c r="H658" s="23"/>
      <c r="I658" s="23"/>
      <c r="J658" s="23"/>
      <c r="K658" s="23"/>
      <c r="L658" s="23"/>
      <c r="M658" s="23"/>
      <c r="N658" s="23"/>
      <c r="O658" s="23"/>
      <c r="P658" s="23"/>
      <c r="Q658" s="23"/>
      <c r="R658" s="23"/>
      <c r="S658" s="23"/>
      <c r="T658" s="23"/>
      <c r="U658" s="23"/>
      <c r="V658" s="23"/>
      <c r="W658" s="33"/>
      <c r="Y658" s="23"/>
      <c r="Z658" s="23"/>
    </row>
    <row r="659" spans="2:26" x14ac:dyDescent="0.35">
      <c r="B659" s="23"/>
      <c r="C659" s="23"/>
      <c r="D659" s="23"/>
      <c r="E659" s="23"/>
      <c r="F659" s="23"/>
      <c r="G659" s="23"/>
      <c r="H659" s="23"/>
      <c r="I659" s="23"/>
      <c r="J659" s="23"/>
      <c r="K659" s="23"/>
      <c r="L659" s="23"/>
      <c r="M659" s="23"/>
      <c r="N659" s="23"/>
      <c r="O659" s="23"/>
      <c r="P659" s="23"/>
      <c r="Q659" s="23"/>
      <c r="R659" s="23"/>
      <c r="S659" s="23"/>
      <c r="T659" s="23"/>
      <c r="U659" s="23"/>
      <c r="V659" s="23"/>
      <c r="W659" s="33"/>
      <c r="Y659" s="23"/>
      <c r="Z659" s="23"/>
    </row>
    <row r="660" spans="2:26" x14ac:dyDescent="0.35">
      <c r="B660" s="23"/>
      <c r="C660" s="23"/>
      <c r="D660" s="23"/>
      <c r="E660" s="23"/>
      <c r="F660" s="23"/>
      <c r="G660" s="23"/>
      <c r="H660" s="23"/>
      <c r="I660" s="23"/>
      <c r="J660" s="23"/>
      <c r="K660" s="23"/>
      <c r="L660" s="23"/>
      <c r="M660" s="23"/>
      <c r="N660" s="23"/>
      <c r="O660" s="23"/>
      <c r="P660" s="23"/>
      <c r="Q660" s="23"/>
      <c r="R660" s="23"/>
      <c r="S660" s="23"/>
      <c r="T660" s="23"/>
      <c r="U660" s="23"/>
      <c r="V660" s="23"/>
      <c r="W660" s="33"/>
      <c r="Y660" s="23"/>
      <c r="Z660" s="23"/>
    </row>
    <row r="661" spans="2:26" x14ac:dyDescent="0.35">
      <c r="B661" s="23"/>
      <c r="C661" s="23"/>
      <c r="D661" s="23"/>
      <c r="E661" s="23"/>
      <c r="F661" s="23"/>
      <c r="G661" s="23"/>
      <c r="H661" s="23"/>
      <c r="I661" s="23"/>
      <c r="J661" s="23"/>
      <c r="K661" s="23"/>
      <c r="L661" s="23"/>
      <c r="M661" s="23"/>
      <c r="N661" s="23"/>
      <c r="O661" s="23"/>
      <c r="P661" s="23"/>
      <c r="Q661" s="23"/>
      <c r="R661" s="23"/>
      <c r="S661" s="23"/>
      <c r="T661" s="23"/>
      <c r="U661" s="23"/>
      <c r="V661" s="23"/>
      <c r="W661" s="33"/>
      <c r="Y661" s="23"/>
      <c r="Z661" s="23"/>
    </row>
    <row r="662" spans="2:26" x14ac:dyDescent="0.35">
      <c r="B662" s="23"/>
      <c r="C662" s="23"/>
      <c r="D662" s="23"/>
      <c r="E662" s="23"/>
      <c r="F662" s="23"/>
      <c r="G662" s="23"/>
      <c r="H662" s="23"/>
      <c r="I662" s="23"/>
      <c r="J662" s="23"/>
      <c r="K662" s="23"/>
      <c r="L662" s="23"/>
      <c r="M662" s="23"/>
      <c r="N662" s="23"/>
      <c r="O662" s="23"/>
      <c r="P662" s="23"/>
      <c r="Q662" s="23"/>
      <c r="R662" s="23"/>
      <c r="S662" s="23"/>
      <c r="T662" s="23"/>
      <c r="U662" s="23"/>
      <c r="V662" s="23"/>
      <c r="W662" s="33"/>
      <c r="Y662" s="23"/>
      <c r="Z662" s="23"/>
    </row>
    <row r="663" spans="2:26" x14ac:dyDescent="0.35">
      <c r="B663" s="23"/>
      <c r="C663" s="23"/>
      <c r="D663" s="23"/>
      <c r="E663" s="23"/>
      <c r="F663" s="23"/>
      <c r="G663" s="23"/>
      <c r="H663" s="23"/>
      <c r="I663" s="23"/>
      <c r="J663" s="23"/>
      <c r="K663" s="23"/>
      <c r="L663" s="23"/>
      <c r="M663" s="23"/>
      <c r="N663" s="23"/>
      <c r="O663" s="23"/>
      <c r="P663" s="23"/>
      <c r="Q663" s="23"/>
      <c r="R663" s="23"/>
      <c r="S663" s="23"/>
      <c r="T663" s="23"/>
      <c r="U663" s="23"/>
      <c r="V663" s="23"/>
      <c r="W663" s="33"/>
      <c r="Y663" s="23"/>
      <c r="Z663" s="23"/>
    </row>
    <row r="664" spans="2:26" x14ac:dyDescent="0.35">
      <c r="B664" s="23"/>
      <c r="C664" s="23"/>
      <c r="D664" s="23"/>
      <c r="E664" s="23"/>
      <c r="F664" s="23"/>
      <c r="G664" s="23"/>
      <c r="H664" s="23"/>
      <c r="I664" s="23"/>
      <c r="J664" s="23"/>
      <c r="K664" s="23"/>
      <c r="L664" s="23"/>
      <c r="M664" s="23"/>
      <c r="N664" s="23"/>
      <c r="O664" s="23"/>
      <c r="P664" s="23"/>
      <c r="Q664" s="23"/>
      <c r="R664" s="23"/>
      <c r="S664" s="23"/>
      <c r="T664" s="23"/>
      <c r="U664" s="23"/>
      <c r="V664" s="23"/>
      <c r="W664" s="33"/>
      <c r="Y664" s="23"/>
      <c r="Z664" s="23"/>
    </row>
    <row r="665" spans="2:26" x14ac:dyDescent="0.35">
      <c r="B665" s="23"/>
      <c r="C665" s="23"/>
      <c r="D665" s="23"/>
      <c r="E665" s="23"/>
      <c r="F665" s="23"/>
      <c r="G665" s="23"/>
      <c r="H665" s="23"/>
      <c r="I665" s="23"/>
      <c r="J665" s="23"/>
      <c r="K665" s="23"/>
      <c r="L665" s="23"/>
      <c r="M665" s="23"/>
      <c r="N665" s="23"/>
      <c r="O665" s="23"/>
      <c r="P665" s="23"/>
      <c r="Q665" s="23"/>
      <c r="R665" s="23"/>
      <c r="S665" s="23"/>
      <c r="T665" s="23"/>
      <c r="U665" s="23"/>
      <c r="V665" s="23"/>
      <c r="W665" s="33"/>
      <c r="Y665" s="23"/>
      <c r="Z665" s="23"/>
    </row>
    <row r="666" spans="2:26" x14ac:dyDescent="0.35">
      <c r="B666" s="23"/>
      <c r="C666" s="23"/>
      <c r="D666" s="23"/>
      <c r="E666" s="23"/>
      <c r="F666" s="23"/>
      <c r="G666" s="23"/>
      <c r="H666" s="23"/>
      <c r="I666" s="23"/>
      <c r="J666" s="23"/>
      <c r="K666" s="23"/>
      <c r="L666" s="23"/>
      <c r="M666" s="23"/>
      <c r="N666" s="23"/>
      <c r="O666" s="23"/>
      <c r="P666" s="23"/>
      <c r="Q666" s="23"/>
      <c r="R666" s="23"/>
      <c r="S666" s="23"/>
      <c r="T666" s="23"/>
      <c r="U666" s="23"/>
      <c r="V666" s="23"/>
      <c r="W666" s="33"/>
      <c r="Y666" s="23"/>
      <c r="Z666" s="23"/>
    </row>
    <row r="667" spans="2:26" x14ac:dyDescent="0.35">
      <c r="B667" s="23"/>
      <c r="C667" s="23"/>
      <c r="D667" s="23"/>
      <c r="E667" s="23"/>
      <c r="F667" s="23"/>
      <c r="G667" s="23"/>
      <c r="H667" s="23"/>
      <c r="I667" s="23"/>
      <c r="J667" s="23"/>
      <c r="K667" s="23"/>
      <c r="L667" s="23"/>
      <c r="M667" s="23"/>
      <c r="N667" s="23"/>
      <c r="O667" s="23"/>
      <c r="P667" s="23"/>
      <c r="Q667" s="23"/>
      <c r="R667" s="23"/>
      <c r="S667" s="23"/>
      <c r="T667" s="23"/>
      <c r="U667" s="23"/>
      <c r="V667" s="23"/>
      <c r="W667" s="33"/>
      <c r="Y667" s="23"/>
      <c r="Z667" s="23"/>
    </row>
    <row r="668" spans="2:26" x14ac:dyDescent="0.35">
      <c r="B668" s="23"/>
      <c r="C668" s="23"/>
      <c r="D668" s="23"/>
      <c r="E668" s="23"/>
      <c r="F668" s="23"/>
      <c r="G668" s="23"/>
      <c r="H668" s="23"/>
      <c r="I668" s="23"/>
      <c r="J668" s="23"/>
      <c r="K668" s="23"/>
      <c r="L668" s="23"/>
      <c r="M668" s="23"/>
      <c r="N668" s="23"/>
      <c r="O668" s="23"/>
      <c r="P668" s="23"/>
      <c r="Q668" s="23"/>
      <c r="R668" s="23"/>
      <c r="S668" s="23"/>
      <c r="T668" s="23"/>
      <c r="U668" s="23"/>
      <c r="V668" s="23"/>
      <c r="W668" s="33"/>
      <c r="Y668" s="23"/>
      <c r="Z668" s="23"/>
    </row>
    <row r="669" spans="2:26" x14ac:dyDescent="0.35">
      <c r="B669" s="23"/>
      <c r="C669" s="23"/>
      <c r="D669" s="23"/>
      <c r="E669" s="23"/>
      <c r="F669" s="23"/>
      <c r="G669" s="23"/>
      <c r="H669" s="23"/>
      <c r="I669" s="23"/>
      <c r="J669" s="23"/>
      <c r="K669" s="23"/>
      <c r="L669" s="23"/>
      <c r="M669" s="23"/>
      <c r="N669" s="23"/>
      <c r="O669" s="23"/>
      <c r="P669" s="23"/>
      <c r="Q669" s="23"/>
      <c r="R669" s="23"/>
      <c r="S669" s="23"/>
      <c r="T669" s="23"/>
      <c r="U669" s="23"/>
      <c r="V669" s="23"/>
      <c r="W669" s="33"/>
      <c r="Y669" s="23"/>
      <c r="Z669" s="23"/>
    </row>
    <row r="670" spans="2:26" x14ac:dyDescent="0.35">
      <c r="B670" s="23"/>
      <c r="C670" s="23"/>
      <c r="D670" s="23"/>
      <c r="E670" s="23"/>
      <c r="F670" s="23"/>
      <c r="G670" s="23"/>
      <c r="H670" s="23"/>
      <c r="I670" s="23"/>
      <c r="J670" s="23"/>
      <c r="K670" s="23"/>
      <c r="L670" s="23"/>
      <c r="M670" s="23"/>
      <c r="N670" s="23"/>
      <c r="O670" s="23"/>
      <c r="P670" s="23"/>
      <c r="Q670" s="23"/>
      <c r="R670" s="23"/>
      <c r="S670" s="23"/>
      <c r="T670" s="23"/>
      <c r="U670" s="23"/>
      <c r="V670" s="23"/>
      <c r="W670" s="33"/>
      <c r="Y670" s="23"/>
      <c r="Z670" s="23"/>
    </row>
    <row r="671" spans="2:26" x14ac:dyDescent="0.35">
      <c r="B671" s="23"/>
      <c r="C671" s="23"/>
      <c r="D671" s="23"/>
      <c r="E671" s="23"/>
      <c r="F671" s="23"/>
      <c r="G671" s="23"/>
      <c r="H671" s="23"/>
      <c r="I671" s="23"/>
      <c r="J671" s="23"/>
      <c r="K671" s="23"/>
      <c r="L671" s="23"/>
      <c r="M671" s="23"/>
      <c r="N671" s="23"/>
      <c r="O671" s="23"/>
      <c r="P671" s="23"/>
      <c r="Q671" s="23"/>
      <c r="R671" s="23"/>
      <c r="S671" s="23"/>
      <c r="T671" s="23"/>
      <c r="U671" s="23"/>
      <c r="V671" s="23"/>
      <c r="W671" s="33"/>
      <c r="Y671" s="23"/>
      <c r="Z671" s="23"/>
    </row>
    <row r="672" spans="2:26" x14ac:dyDescent="0.35">
      <c r="B672" s="23"/>
      <c r="C672" s="23"/>
      <c r="D672" s="23"/>
      <c r="E672" s="23"/>
      <c r="F672" s="23"/>
      <c r="G672" s="23"/>
      <c r="H672" s="23"/>
      <c r="I672" s="23"/>
      <c r="J672" s="23"/>
      <c r="K672" s="23"/>
      <c r="L672" s="23"/>
      <c r="M672" s="23"/>
      <c r="N672" s="23"/>
      <c r="O672" s="23"/>
      <c r="P672" s="23"/>
      <c r="Q672" s="23"/>
      <c r="R672" s="23"/>
      <c r="S672" s="23"/>
      <c r="T672" s="23"/>
      <c r="U672" s="23"/>
      <c r="V672" s="23"/>
      <c r="W672" s="33"/>
      <c r="Y672" s="23"/>
      <c r="Z672" s="23"/>
    </row>
    <row r="673" spans="2:26" x14ac:dyDescent="0.35">
      <c r="B673" s="23"/>
      <c r="C673" s="23"/>
      <c r="D673" s="23"/>
      <c r="E673" s="23"/>
      <c r="F673" s="23"/>
      <c r="G673" s="23"/>
      <c r="H673" s="23"/>
      <c r="I673" s="23"/>
      <c r="J673" s="23"/>
      <c r="K673" s="23"/>
      <c r="L673" s="23"/>
      <c r="M673" s="23"/>
      <c r="N673" s="23"/>
      <c r="O673" s="23"/>
      <c r="P673" s="23"/>
      <c r="Q673" s="23"/>
      <c r="R673" s="23"/>
      <c r="S673" s="23"/>
      <c r="T673" s="23"/>
      <c r="U673" s="23"/>
      <c r="V673" s="23"/>
      <c r="W673" s="33"/>
      <c r="Y673" s="23"/>
      <c r="Z673" s="23"/>
    </row>
    <row r="674" spans="2:26" x14ac:dyDescent="0.35">
      <c r="B674" s="23"/>
      <c r="C674" s="23"/>
      <c r="D674" s="23"/>
      <c r="E674" s="23"/>
      <c r="F674" s="23"/>
      <c r="G674" s="23"/>
      <c r="H674" s="23"/>
      <c r="I674" s="23"/>
      <c r="J674" s="23"/>
      <c r="K674" s="23"/>
      <c r="L674" s="23"/>
      <c r="M674" s="23"/>
      <c r="N674" s="23"/>
      <c r="O674" s="23"/>
      <c r="P674" s="23"/>
      <c r="Q674" s="23"/>
      <c r="R674" s="23"/>
      <c r="S674" s="23"/>
      <c r="T674" s="23"/>
      <c r="U674" s="23"/>
      <c r="V674" s="23"/>
      <c r="W674" s="33"/>
      <c r="Y674" s="23"/>
      <c r="Z674" s="23"/>
    </row>
    <row r="675" spans="2:26" x14ac:dyDescent="0.35">
      <c r="B675" s="23"/>
      <c r="C675" s="23"/>
      <c r="D675" s="23"/>
      <c r="E675" s="23"/>
      <c r="F675" s="23"/>
      <c r="G675" s="23"/>
      <c r="H675" s="23"/>
      <c r="I675" s="23"/>
      <c r="J675" s="23"/>
      <c r="K675" s="23"/>
      <c r="L675" s="23"/>
      <c r="M675" s="23"/>
      <c r="N675" s="23"/>
      <c r="O675" s="23"/>
      <c r="P675" s="23"/>
      <c r="Q675" s="23"/>
      <c r="R675" s="23"/>
      <c r="S675" s="23"/>
      <c r="T675" s="23"/>
      <c r="U675" s="23"/>
      <c r="V675" s="23"/>
      <c r="W675" s="33"/>
      <c r="Y675" s="23"/>
      <c r="Z675" s="23"/>
    </row>
    <row r="676" spans="2:26" x14ac:dyDescent="0.35">
      <c r="B676" s="23"/>
      <c r="C676" s="23"/>
      <c r="D676" s="23"/>
      <c r="E676" s="23"/>
      <c r="F676" s="23"/>
      <c r="G676" s="23"/>
      <c r="H676" s="23"/>
      <c r="I676" s="23"/>
      <c r="J676" s="23"/>
      <c r="K676" s="23"/>
      <c r="L676" s="23"/>
      <c r="M676" s="23"/>
      <c r="N676" s="23"/>
      <c r="O676" s="23"/>
      <c r="P676" s="23"/>
      <c r="Q676" s="23"/>
      <c r="R676" s="23"/>
      <c r="S676" s="23"/>
      <c r="T676" s="23"/>
      <c r="U676" s="23"/>
      <c r="V676" s="23"/>
      <c r="W676" s="33"/>
      <c r="Y676" s="23"/>
      <c r="Z676" s="23"/>
    </row>
    <row r="677" spans="2:26" x14ac:dyDescent="0.35">
      <c r="B677" s="23"/>
      <c r="C677" s="23"/>
      <c r="D677" s="23"/>
      <c r="E677" s="23"/>
      <c r="F677" s="23"/>
      <c r="G677" s="23"/>
      <c r="H677" s="23"/>
      <c r="I677" s="23"/>
      <c r="J677" s="23"/>
      <c r="K677" s="23"/>
      <c r="L677" s="23"/>
      <c r="M677" s="23"/>
      <c r="N677" s="23"/>
      <c r="O677" s="23"/>
      <c r="P677" s="23"/>
      <c r="Q677" s="23"/>
      <c r="R677" s="23"/>
      <c r="S677" s="23"/>
      <c r="T677" s="23"/>
      <c r="U677" s="23"/>
      <c r="V677" s="23"/>
      <c r="W677" s="33"/>
      <c r="Y677" s="23"/>
      <c r="Z677" s="23"/>
    </row>
    <row r="678" spans="2:26" x14ac:dyDescent="0.35">
      <c r="B678" s="23"/>
      <c r="C678" s="23"/>
      <c r="D678" s="23"/>
      <c r="E678" s="23"/>
      <c r="F678" s="23"/>
      <c r="G678" s="23"/>
      <c r="H678" s="23"/>
      <c r="I678" s="23"/>
      <c r="J678" s="23"/>
      <c r="K678" s="23"/>
      <c r="L678" s="23"/>
      <c r="M678" s="23"/>
      <c r="N678" s="23"/>
      <c r="O678" s="23"/>
      <c r="P678" s="23"/>
      <c r="Q678" s="23"/>
      <c r="R678" s="23"/>
      <c r="S678" s="23"/>
      <c r="T678" s="23"/>
      <c r="U678" s="23"/>
      <c r="V678" s="23"/>
      <c r="W678" s="33"/>
      <c r="Y678" s="23"/>
      <c r="Z678" s="23"/>
    </row>
    <row r="679" spans="2:26" x14ac:dyDescent="0.35">
      <c r="B679" s="23"/>
      <c r="C679" s="23"/>
      <c r="D679" s="23"/>
      <c r="E679" s="23"/>
      <c r="F679" s="23"/>
      <c r="G679" s="23"/>
      <c r="H679" s="23"/>
      <c r="I679" s="23"/>
      <c r="J679" s="23"/>
      <c r="K679" s="23"/>
      <c r="L679" s="23"/>
      <c r="M679" s="23"/>
      <c r="N679" s="23"/>
      <c r="O679" s="23"/>
      <c r="P679" s="23"/>
      <c r="Q679" s="23"/>
      <c r="R679" s="23"/>
      <c r="S679" s="23"/>
      <c r="T679" s="23"/>
      <c r="U679" s="23"/>
      <c r="V679" s="23"/>
      <c r="W679" s="33"/>
      <c r="Y679" s="23"/>
      <c r="Z679" s="23"/>
    </row>
    <row r="680" spans="2:26" x14ac:dyDescent="0.35">
      <c r="B680" s="23"/>
      <c r="C680" s="23"/>
      <c r="D680" s="23"/>
      <c r="E680" s="23"/>
      <c r="F680" s="23"/>
      <c r="G680" s="23"/>
      <c r="H680" s="23"/>
      <c r="I680" s="23"/>
      <c r="J680" s="23"/>
      <c r="K680" s="23"/>
      <c r="L680" s="23"/>
      <c r="M680" s="23"/>
      <c r="N680" s="23"/>
      <c r="O680" s="23"/>
      <c r="P680" s="23"/>
      <c r="Q680" s="23"/>
      <c r="R680" s="23"/>
      <c r="S680" s="23"/>
      <c r="T680" s="23"/>
      <c r="U680" s="23"/>
      <c r="V680" s="23"/>
      <c r="W680" s="33"/>
      <c r="Y680" s="23"/>
      <c r="Z680" s="23"/>
    </row>
    <row r="681" spans="2:26" x14ac:dyDescent="0.35">
      <c r="B681" s="23"/>
      <c r="C681" s="23"/>
      <c r="D681" s="23"/>
      <c r="E681" s="23"/>
      <c r="F681" s="23"/>
      <c r="G681" s="23"/>
      <c r="H681" s="23"/>
      <c r="I681" s="23"/>
      <c r="J681" s="23"/>
      <c r="K681" s="23"/>
      <c r="L681" s="23"/>
      <c r="M681" s="23"/>
      <c r="N681" s="23"/>
      <c r="O681" s="23"/>
      <c r="P681" s="23"/>
      <c r="Q681" s="23"/>
      <c r="R681" s="23"/>
      <c r="S681" s="23"/>
      <c r="T681" s="23"/>
      <c r="U681" s="23"/>
      <c r="V681" s="23"/>
      <c r="W681" s="33"/>
      <c r="Y681" s="23"/>
      <c r="Z681" s="23"/>
    </row>
    <row r="682" spans="2:26" x14ac:dyDescent="0.35">
      <c r="B682" s="23"/>
      <c r="C682" s="23"/>
      <c r="D682" s="23"/>
      <c r="E682" s="23"/>
      <c r="F682" s="23"/>
      <c r="G682" s="23"/>
      <c r="H682" s="23"/>
      <c r="I682" s="23"/>
      <c r="J682" s="23"/>
      <c r="K682" s="23"/>
      <c r="L682" s="23"/>
      <c r="M682" s="23"/>
      <c r="N682" s="23"/>
      <c r="O682" s="23"/>
      <c r="P682" s="23"/>
      <c r="Q682" s="23"/>
      <c r="R682" s="23"/>
      <c r="S682" s="23"/>
      <c r="T682" s="23"/>
      <c r="U682" s="23"/>
      <c r="V682" s="23"/>
      <c r="W682" s="33"/>
      <c r="Y682" s="23"/>
      <c r="Z682" s="23"/>
    </row>
    <row r="683" spans="2:26" x14ac:dyDescent="0.35">
      <c r="B683" s="23"/>
      <c r="C683" s="23"/>
      <c r="D683" s="23"/>
      <c r="E683" s="23"/>
      <c r="F683" s="23"/>
      <c r="G683" s="23"/>
      <c r="H683" s="23"/>
      <c r="I683" s="23"/>
      <c r="J683" s="23"/>
      <c r="K683" s="23"/>
      <c r="L683" s="23"/>
      <c r="M683" s="23"/>
      <c r="N683" s="23"/>
      <c r="O683" s="23"/>
      <c r="P683" s="23"/>
      <c r="Q683" s="23"/>
      <c r="R683" s="23"/>
      <c r="S683" s="23"/>
      <c r="T683" s="23"/>
      <c r="U683" s="23"/>
      <c r="V683" s="23"/>
      <c r="W683" s="33"/>
      <c r="Y683" s="23"/>
      <c r="Z683" s="23"/>
    </row>
    <row r="684" spans="2:26" x14ac:dyDescent="0.35">
      <c r="B684" s="23"/>
      <c r="C684" s="23"/>
      <c r="D684" s="23"/>
      <c r="E684" s="23"/>
      <c r="F684" s="23"/>
      <c r="G684" s="23"/>
      <c r="H684" s="23"/>
      <c r="I684" s="23"/>
      <c r="J684" s="23"/>
      <c r="K684" s="23"/>
      <c r="L684" s="23"/>
      <c r="M684" s="23"/>
      <c r="N684" s="23"/>
      <c r="O684" s="23"/>
      <c r="P684" s="23"/>
      <c r="Q684" s="23"/>
      <c r="R684" s="23"/>
      <c r="S684" s="23"/>
      <c r="T684" s="23"/>
      <c r="U684" s="23"/>
      <c r="V684" s="23"/>
      <c r="W684" s="33"/>
      <c r="Y684" s="23"/>
      <c r="Z684" s="23"/>
    </row>
    <row r="685" spans="2:26" x14ac:dyDescent="0.35">
      <c r="B685" s="23"/>
      <c r="C685" s="23"/>
      <c r="D685" s="23"/>
      <c r="E685" s="23"/>
      <c r="F685" s="23"/>
      <c r="G685" s="23"/>
      <c r="H685" s="23"/>
      <c r="I685" s="23"/>
      <c r="J685" s="23"/>
      <c r="K685" s="23"/>
      <c r="L685" s="23"/>
      <c r="M685" s="23"/>
      <c r="N685" s="23"/>
      <c r="O685" s="23"/>
      <c r="P685" s="23"/>
      <c r="Q685" s="23"/>
      <c r="R685" s="23"/>
      <c r="S685" s="23"/>
      <c r="T685" s="23"/>
      <c r="U685" s="23"/>
      <c r="V685" s="23"/>
      <c r="W685" s="33"/>
      <c r="Y685" s="23"/>
      <c r="Z685" s="23"/>
    </row>
    <row r="686" spans="2:26" x14ac:dyDescent="0.35">
      <c r="B686" s="23"/>
      <c r="C686" s="23"/>
      <c r="D686" s="23"/>
      <c r="E686" s="23"/>
      <c r="F686" s="23"/>
      <c r="G686" s="23"/>
      <c r="H686" s="23"/>
      <c r="I686" s="23"/>
      <c r="J686" s="23"/>
      <c r="K686" s="23"/>
      <c r="L686" s="23"/>
      <c r="M686" s="23"/>
      <c r="N686" s="23"/>
      <c r="O686" s="23"/>
      <c r="P686" s="23"/>
      <c r="Q686" s="23"/>
      <c r="R686" s="23"/>
      <c r="S686" s="23"/>
      <c r="T686" s="23"/>
      <c r="U686" s="23"/>
      <c r="V686" s="23"/>
      <c r="W686" s="33"/>
      <c r="Y686" s="23"/>
      <c r="Z686" s="23"/>
    </row>
    <row r="687" spans="2:26" x14ac:dyDescent="0.35">
      <c r="B687" s="23"/>
      <c r="C687" s="23"/>
      <c r="D687" s="23"/>
      <c r="E687" s="23"/>
      <c r="F687" s="23"/>
      <c r="G687" s="23"/>
      <c r="H687" s="23"/>
      <c r="I687" s="23"/>
      <c r="J687" s="23"/>
      <c r="K687" s="23"/>
      <c r="L687" s="23"/>
      <c r="M687" s="23"/>
      <c r="N687" s="23"/>
      <c r="O687" s="23"/>
      <c r="P687" s="23"/>
      <c r="Q687" s="23"/>
      <c r="R687" s="23"/>
      <c r="S687" s="23"/>
      <c r="T687" s="23"/>
      <c r="U687" s="23"/>
      <c r="V687" s="23"/>
      <c r="W687" s="33"/>
      <c r="Y687" s="23"/>
      <c r="Z687" s="23"/>
    </row>
    <row r="688" spans="2:26" x14ac:dyDescent="0.35">
      <c r="B688" s="23"/>
      <c r="C688" s="23"/>
      <c r="D688" s="23"/>
      <c r="E688" s="23"/>
      <c r="F688" s="23"/>
      <c r="G688" s="23"/>
      <c r="H688" s="23"/>
      <c r="I688" s="23"/>
      <c r="J688" s="23"/>
      <c r="K688" s="23"/>
      <c r="L688" s="23"/>
      <c r="M688" s="23"/>
      <c r="N688" s="23"/>
      <c r="O688" s="23"/>
      <c r="P688" s="23"/>
      <c r="Q688" s="23"/>
      <c r="R688" s="23"/>
      <c r="S688" s="23"/>
      <c r="T688" s="23"/>
      <c r="U688" s="23"/>
      <c r="V688" s="23"/>
      <c r="W688" s="33"/>
      <c r="Y688" s="23"/>
      <c r="Z688" s="23"/>
    </row>
    <row r="689" spans="2:26" x14ac:dyDescent="0.35">
      <c r="B689" s="23"/>
      <c r="C689" s="23"/>
      <c r="D689" s="23"/>
      <c r="E689" s="23"/>
      <c r="F689" s="23"/>
      <c r="G689" s="23"/>
      <c r="H689" s="23"/>
      <c r="I689" s="23"/>
      <c r="J689" s="23"/>
      <c r="K689" s="23"/>
      <c r="L689" s="23"/>
      <c r="M689" s="23"/>
      <c r="N689" s="23"/>
      <c r="O689" s="23"/>
      <c r="P689" s="23"/>
      <c r="Q689" s="23"/>
      <c r="R689" s="23"/>
      <c r="S689" s="23"/>
      <c r="T689" s="23"/>
      <c r="U689" s="23"/>
      <c r="V689" s="23"/>
      <c r="W689" s="33"/>
      <c r="Y689" s="23"/>
      <c r="Z689" s="23"/>
    </row>
    <row r="690" spans="2:26" x14ac:dyDescent="0.35">
      <c r="B690" s="23"/>
      <c r="C690" s="23"/>
      <c r="D690" s="23"/>
      <c r="E690" s="23"/>
      <c r="F690" s="23"/>
      <c r="G690" s="23"/>
      <c r="H690" s="23"/>
      <c r="I690" s="23"/>
      <c r="J690" s="23"/>
      <c r="K690" s="23"/>
      <c r="L690" s="23"/>
      <c r="M690" s="23"/>
      <c r="N690" s="23"/>
      <c r="O690" s="23"/>
      <c r="P690" s="23"/>
      <c r="Q690" s="23"/>
      <c r="R690" s="23"/>
      <c r="S690" s="23"/>
      <c r="T690" s="23"/>
      <c r="U690" s="23"/>
      <c r="V690" s="23"/>
      <c r="W690" s="33"/>
      <c r="Y690" s="23"/>
      <c r="Z690" s="23"/>
    </row>
    <row r="691" spans="2:26" x14ac:dyDescent="0.35">
      <c r="B691" s="23"/>
      <c r="C691" s="23"/>
      <c r="D691" s="23"/>
      <c r="E691" s="23"/>
      <c r="F691" s="23"/>
      <c r="G691" s="23"/>
      <c r="H691" s="23"/>
      <c r="I691" s="23"/>
      <c r="J691" s="23"/>
      <c r="K691" s="23"/>
      <c r="L691" s="23"/>
      <c r="M691" s="23"/>
      <c r="N691" s="23"/>
      <c r="O691" s="23"/>
      <c r="P691" s="23"/>
      <c r="Q691" s="23"/>
      <c r="R691" s="23"/>
      <c r="S691" s="23"/>
      <c r="T691" s="23"/>
      <c r="U691" s="23"/>
      <c r="V691" s="23"/>
      <c r="W691" s="33"/>
      <c r="Y691" s="23"/>
      <c r="Z691" s="23"/>
    </row>
    <row r="692" spans="2:26" x14ac:dyDescent="0.35">
      <c r="B692" s="23"/>
      <c r="C692" s="23"/>
      <c r="D692" s="23"/>
      <c r="E692" s="23"/>
      <c r="F692" s="23"/>
      <c r="G692" s="23"/>
      <c r="H692" s="23"/>
      <c r="I692" s="23"/>
      <c r="J692" s="23"/>
      <c r="K692" s="23"/>
      <c r="L692" s="23"/>
      <c r="M692" s="23"/>
      <c r="N692" s="23"/>
      <c r="O692" s="23"/>
      <c r="P692" s="23"/>
      <c r="Q692" s="23"/>
      <c r="R692" s="23"/>
      <c r="S692" s="23"/>
      <c r="T692" s="23"/>
      <c r="U692" s="23"/>
      <c r="V692" s="23"/>
      <c r="W692" s="33"/>
      <c r="Y692" s="23"/>
      <c r="Z692" s="23"/>
    </row>
    <row r="693" spans="2:26" x14ac:dyDescent="0.35">
      <c r="B693" s="23"/>
      <c r="C693" s="23"/>
      <c r="D693" s="23"/>
      <c r="E693" s="23"/>
      <c r="F693" s="23"/>
      <c r="G693" s="23"/>
      <c r="H693" s="23"/>
      <c r="I693" s="23"/>
      <c r="J693" s="23"/>
      <c r="K693" s="23"/>
      <c r="L693" s="23"/>
      <c r="M693" s="23"/>
      <c r="N693" s="23"/>
      <c r="O693" s="23"/>
      <c r="P693" s="23"/>
      <c r="Q693" s="23"/>
      <c r="R693" s="23"/>
      <c r="S693" s="23"/>
      <c r="T693" s="23"/>
      <c r="U693" s="23"/>
      <c r="V693" s="23"/>
      <c r="W693" s="33"/>
      <c r="Y693" s="23"/>
      <c r="Z693" s="23"/>
    </row>
    <row r="694" spans="2:26" x14ac:dyDescent="0.35">
      <c r="B694" s="23"/>
      <c r="C694" s="23"/>
      <c r="D694" s="23"/>
      <c r="E694" s="23"/>
      <c r="F694" s="23"/>
      <c r="G694" s="23"/>
      <c r="H694" s="23"/>
      <c r="I694" s="23"/>
      <c r="J694" s="23"/>
      <c r="K694" s="23"/>
      <c r="L694" s="23"/>
      <c r="M694" s="23"/>
      <c r="N694" s="23"/>
      <c r="O694" s="23"/>
      <c r="P694" s="23"/>
      <c r="Q694" s="23"/>
      <c r="R694" s="23"/>
      <c r="S694" s="23"/>
      <c r="T694" s="23"/>
      <c r="U694" s="23"/>
      <c r="V694" s="23"/>
      <c r="W694" s="33"/>
      <c r="Y694" s="23"/>
      <c r="Z694" s="23"/>
    </row>
    <row r="695" spans="2:26" x14ac:dyDescent="0.35">
      <c r="B695" s="23"/>
      <c r="C695" s="23"/>
      <c r="D695" s="23"/>
      <c r="E695" s="23"/>
      <c r="F695" s="23"/>
      <c r="G695" s="23"/>
      <c r="H695" s="23"/>
      <c r="I695" s="23"/>
      <c r="J695" s="23"/>
      <c r="K695" s="23"/>
      <c r="L695" s="23"/>
      <c r="M695" s="23"/>
      <c r="N695" s="23"/>
      <c r="O695" s="23"/>
      <c r="P695" s="23"/>
      <c r="Q695" s="23"/>
      <c r="R695" s="23"/>
      <c r="S695" s="23"/>
      <c r="T695" s="23"/>
      <c r="U695" s="23"/>
      <c r="V695" s="23"/>
      <c r="W695" s="33"/>
      <c r="Y695" s="23"/>
      <c r="Z695" s="23"/>
    </row>
    <row r="696" spans="2:26" x14ac:dyDescent="0.35">
      <c r="B696" s="23"/>
      <c r="C696" s="23"/>
      <c r="D696" s="23"/>
      <c r="E696" s="23"/>
      <c r="F696" s="23"/>
      <c r="G696" s="23"/>
      <c r="H696" s="23"/>
      <c r="I696" s="23"/>
      <c r="J696" s="23"/>
      <c r="K696" s="23"/>
      <c r="L696" s="23"/>
      <c r="M696" s="23"/>
      <c r="N696" s="23"/>
      <c r="O696" s="23"/>
      <c r="P696" s="23"/>
      <c r="Q696" s="23"/>
      <c r="R696" s="23"/>
      <c r="S696" s="23"/>
      <c r="T696" s="23"/>
      <c r="U696" s="23"/>
      <c r="V696" s="23"/>
      <c r="W696" s="33"/>
      <c r="Y696" s="23"/>
      <c r="Z696" s="23"/>
    </row>
    <row r="697" spans="2:26" x14ac:dyDescent="0.35">
      <c r="B697" s="23"/>
      <c r="C697" s="23"/>
      <c r="D697" s="23"/>
      <c r="E697" s="23"/>
      <c r="F697" s="23"/>
      <c r="G697" s="23"/>
      <c r="H697" s="23"/>
      <c r="I697" s="23"/>
      <c r="J697" s="23"/>
      <c r="K697" s="23"/>
      <c r="L697" s="23"/>
      <c r="M697" s="23"/>
      <c r="N697" s="23"/>
      <c r="O697" s="23"/>
      <c r="P697" s="23"/>
      <c r="Q697" s="23"/>
      <c r="R697" s="23"/>
      <c r="S697" s="23"/>
      <c r="T697" s="23"/>
      <c r="U697" s="23"/>
      <c r="V697" s="23"/>
      <c r="W697" s="33"/>
      <c r="Y697" s="23"/>
      <c r="Z697" s="23"/>
    </row>
    <row r="698" spans="2:26" x14ac:dyDescent="0.35">
      <c r="B698" s="23"/>
      <c r="C698" s="23"/>
      <c r="D698" s="23"/>
      <c r="E698" s="23"/>
      <c r="F698" s="23"/>
      <c r="G698" s="23"/>
      <c r="H698" s="23"/>
      <c r="I698" s="23"/>
      <c r="J698" s="23"/>
      <c r="K698" s="23"/>
      <c r="L698" s="23"/>
      <c r="M698" s="23"/>
      <c r="N698" s="23"/>
      <c r="O698" s="23"/>
      <c r="P698" s="23"/>
      <c r="Q698" s="23"/>
      <c r="R698" s="23"/>
      <c r="S698" s="23"/>
      <c r="T698" s="23"/>
      <c r="U698" s="23"/>
      <c r="V698" s="23"/>
      <c r="W698" s="33"/>
      <c r="Y698" s="23"/>
      <c r="Z698" s="23"/>
    </row>
    <row r="699" spans="2:26" x14ac:dyDescent="0.35">
      <c r="B699" s="23"/>
      <c r="C699" s="23"/>
      <c r="D699" s="23"/>
      <c r="E699" s="23"/>
      <c r="F699" s="23"/>
      <c r="G699" s="23"/>
      <c r="H699" s="23"/>
      <c r="I699" s="23"/>
      <c r="J699" s="23"/>
      <c r="K699" s="23"/>
      <c r="L699" s="23"/>
      <c r="M699" s="23"/>
      <c r="N699" s="23"/>
      <c r="O699" s="23"/>
      <c r="P699" s="23"/>
      <c r="Q699" s="23"/>
      <c r="R699" s="23"/>
      <c r="S699" s="23"/>
      <c r="T699" s="23"/>
      <c r="U699" s="23"/>
      <c r="V699" s="23"/>
      <c r="W699" s="33"/>
      <c r="Y699" s="23"/>
      <c r="Z699" s="23"/>
    </row>
    <row r="700" spans="2:26" x14ac:dyDescent="0.35">
      <c r="B700" s="23"/>
      <c r="C700" s="23"/>
      <c r="D700" s="23"/>
      <c r="E700" s="23"/>
      <c r="F700" s="23"/>
      <c r="G700" s="23"/>
      <c r="H700" s="23"/>
      <c r="I700" s="23"/>
      <c r="J700" s="23"/>
      <c r="K700" s="23"/>
      <c r="L700" s="23"/>
      <c r="M700" s="23"/>
      <c r="N700" s="23"/>
      <c r="O700" s="23"/>
      <c r="P700" s="23"/>
      <c r="Q700" s="23"/>
      <c r="R700" s="23"/>
      <c r="S700" s="23"/>
      <c r="T700" s="23"/>
      <c r="U700" s="23"/>
      <c r="V700" s="23"/>
      <c r="W700" s="33"/>
      <c r="Y700" s="23"/>
      <c r="Z700" s="23"/>
    </row>
    <row r="701" spans="2:26" x14ac:dyDescent="0.35">
      <c r="B701" s="23"/>
      <c r="C701" s="23"/>
      <c r="D701" s="23"/>
      <c r="E701" s="23"/>
      <c r="F701" s="23"/>
      <c r="G701" s="23"/>
      <c r="H701" s="23"/>
      <c r="I701" s="23"/>
      <c r="J701" s="23"/>
      <c r="K701" s="23"/>
      <c r="L701" s="23"/>
      <c r="M701" s="23"/>
      <c r="N701" s="23"/>
      <c r="O701" s="23"/>
      <c r="P701" s="23"/>
      <c r="Q701" s="23"/>
      <c r="R701" s="23"/>
      <c r="S701" s="23"/>
      <c r="T701" s="23"/>
      <c r="U701" s="23"/>
      <c r="V701" s="23"/>
      <c r="W701" s="33"/>
      <c r="Y701" s="23"/>
      <c r="Z701" s="23"/>
    </row>
    <row r="702" spans="2:26" x14ac:dyDescent="0.35">
      <c r="B702" s="23"/>
      <c r="C702" s="23"/>
      <c r="D702" s="23"/>
      <c r="E702" s="23"/>
      <c r="F702" s="23"/>
      <c r="G702" s="23"/>
      <c r="H702" s="23"/>
      <c r="I702" s="23"/>
      <c r="J702" s="23"/>
      <c r="K702" s="23"/>
      <c r="L702" s="23"/>
      <c r="M702" s="23"/>
      <c r="N702" s="23"/>
      <c r="O702" s="23"/>
      <c r="P702" s="23"/>
      <c r="Q702" s="23"/>
      <c r="R702" s="23"/>
      <c r="S702" s="23"/>
      <c r="T702" s="23"/>
      <c r="U702" s="23"/>
      <c r="V702" s="23"/>
      <c r="W702" s="33"/>
      <c r="Y702" s="23"/>
      <c r="Z702" s="23"/>
    </row>
    <row r="703" spans="2:26" x14ac:dyDescent="0.35">
      <c r="B703" s="23"/>
      <c r="C703" s="23"/>
      <c r="D703" s="23"/>
      <c r="E703" s="23"/>
      <c r="F703" s="23"/>
      <c r="G703" s="23"/>
      <c r="H703" s="23"/>
      <c r="I703" s="23"/>
      <c r="J703" s="23"/>
      <c r="K703" s="23"/>
      <c r="L703" s="23"/>
      <c r="M703" s="23"/>
      <c r="N703" s="23"/>
      <c r="O703" s="23"/>
      <c r="P703" s="23"/>
      <c r="Q703" s="23"/>
      <c r="R703" s="23"/>
      <c r="S703" s="23"/>
      <c r="T703" s="23"/>
      <c r="U703" s="23"/>
      <c r="V703" s="23"/>
      <c r="W703" s="33"/>
      <c r="Y703" s="23"/>
      <c r="Z703" s="23"/>
    </row>
    <row r="704" spans="2:26" x14ac:dyDescent="0.35">
      <c r="B704" s="23"/>
      <c r="C704" s="23"/>
      <c r="D704" s="23"/>
      <c r="E704" s="23"/>
      <c r="F704" s="23"/>
      <c r="G704" s="23"/>
      <c r="H704" s="23"/>
      <c r="I704" s="23"/>
      <c r="J704" s="23"/>
      <c r="K704" s="23"/>
      <c r="L704" s="23"/>
      <c r="M704" s="23"/>
      <c r="N704" s="23"/>
      <c r="O704" s="23"/>
      <c r="P704" s="23"/>
      <c r="Q704" s="23"/>
      <c r="R704" s="23"/>
      <c r="S704" s="23"/>
      <c r="T704" s="23"/>
      <c r="U704" s="23"/>
      <c r="V704" s="23"/>
      <c r="W704" s="33"/>
      <c r="Y704" s="23"/>
      <c r="Z704" s="23"/>
    </row>
    <row r="705" spans="2:26" x14ac:dyDescent="0.35">
      <c r="B705" s="23"/>
      <c r="C705" s="23"/>
      <c r="D705" s="23"/>
      <c r="E705" s="23"/>
      <c r="F705" s="23"/>
      <c r="G705" s="23"/>
      <c r="H705" s="23"/>
      <c r="I705" s="23"/>
      <c r="J705" s="23"/>
      <c r="K705" s="23"/>
      <c r="L705" s="23"/>
      <c r="M705" s="23"/>
      <c r="N705" s="23"/>
      <c r="O705" s="23"/>
      <c r="P705" s="23"/>
      <c r="Q705" s="23"/>
      <c r="R705" s="23"/>
      <c r="S705" s="23"/>
      <c r="T705" s="23"/>
      <c r="U705" s="23"/>
      <c r="V705" s="23"/>
      <c r="W705" s="33"/>
      <c r="Y705" s="23"/>
      <c r="Z705" s="23"/>
    </row>
    <row r="706" spans="2:26" x14ac:dyDescent="0.35">
      <c r="B706" s="23"/>
      <c r="C706" s="23"/>
      <c r="D706" s="23"/>
      <c r="E706" s="23"/>
      <c r="F706" s="23"/>
      <c r="G706" s="23"/>
      <c r="H706" s="23"/>
      <c r="I706" s="23"/>
      <c r="J706" s="23"/>
      <c r="K706" s="23"/>
      <c r="L706" s="23"/>
      <c r="M706" s="23"/>
      <c r="N706" s="23"/>
      <c r="O706" s="23"/>
      <c r="P706" s="23"/>
      <c r="Q706" s="23"/>
      <c r="R706" s="23"/>
      <c r="S706" s="23"/>
      <c r="T706" s="23"/>
      <c r="U706" s="23"/>
      <c r="V706" s="23"/>
      <c r="W706" s="33"/>
      <c r="Y706" s="23"/>
      <c r="Z706" s="23"/>
    </row>
    <row r="707" spans="2:26" x14ac:dyDescent="0.35">
      <c r="B707" s="23"/>
      <c r="C707" s="23"/>
      <c r="D707" s="23"/>
      <c r="E707" s="23"/>
      <c r="F707" s="23"/>
      <c r="G707" s="23"/>
      <c r="H707" s="23"/>
      <c r="I707" s="23"/>
      <c r="J707" s="23"/>
      <c r="K707" s="23"/>
      <c r="L707" s="23"/>
      <c r="M707" s="23"/>
      <c r="N707" s="23"/>
      <c r="O707" s="23"/>
      <c r="P707" s="23"/>
      <c r="Q707" s="23"/>
      <c r="R707" s="23"/>
      <c r="S707" s="23"/>
      <c r="T707" s="23"/>
      <c r="U707" s="23"/>
      <c r="V707" s="23"/>
      <c r="W707" s="33"/>
      <c r="Y707" s="23"/>
      <c r="Z707" s="23"/>
    </row>
    <row r="708" spans="2:26" x14ac:dyDescent="0.35">
      <c r="B708" s="23"/>
      <c r="C708" s="23"/>
      <c r="D708" s="23"/>
      <c r="E708" s="23"/>
      <c r="F708" s="23"/>
      <c r="G708" s="23"/>
      <c r="H708" s="23"/>
      <c r="I708" s="23"/>
      <c r="J708" s="23"/>
      <c r="K708" s="23"/>
      <c r="L708" s="23"/>
      <c r="M708" s="23"/>
      <c r="N708" s="23"/>
      <c r="O708" s="23"/>
      <c r="P708" s="23"/>
      <c r="Q708" s="23"/>
      <c r="R708" s="23"/>
      <c r="S708" s="23"/>
      <c r="T708" s="23"/>
      <c r="U708" s="23"/>
      <c r="V708" s="23"/>
      <c r="W708" s="33"/>
      <c r="Y708" s="23"/>
      <c r="Z708" s="23"/>
    </row>
    <row r="709" spans="2:26" x14ac:dyDescent="0.35">
      <c r="B709" s="23"/>
      <c r="C709" s="23"/>
      <c r="D709" s="23"/>
      <c r="E709" s="23"/>
      <c r="F709" s="23"/>
      <c r="G709" s="23"/>
      <c r="H709" s="23"/>
      <c r="I709" s="23"/>
      <c r="J709" s="23"/>
      <c r="K709" s="23"/>
      <c r="L709" s="23"/>
      <c r="M709" s="23"/>
      <c r="N709" s="23"/>
      <c r="O709" s="23"/>
      <c r="P709" s="23"/>
      <c r="Q709" s="23"/>
      <c r="R709" s="23"/>
      <c r="S709" s="23"/>
      <c r="T709" s="23"/>
      <c r="U709" s="23"/>
      <c r="V709" s="23"/>
      <c r="W709" s="33"/>
      <c r="Y709" s="23"/>
      <c r="Z709" s="23"/>
    </row>
    <row r="710" spans="2:26" x14ac:dyDescent="0.35">
      <c r="B710" s="23"/>
      <c r="C710" s="23"/>
      <c r="D710" s="23"/>
      <c r="E710" s="23"/>
      <c r="F710" s="23"/>
      <c r="G710" s="23"/>
      <c r="H710" s="23"/>
      <c r="I710" s="23"/>
      <c r="J710" s="23"/>
      <c r="K710" s="23"/>
      <c r="L710" s="23"/>
      <c r="M710" s="23"/>
      <c r="N710" s="23"/>
      <c r="O710" s="23"/>
      <c r="P710" s="23"/>
      <c r="Q710" s="23"/>
      <c r="R710" s="23"/>
      <c r="S710" s="23"/>
      <c r="T710" s="23"/>
      <c r="U710" s="23"/>
      <c r="V710" s="23"/>
      <c r="W710" s="33"/>
      <c r="Y710" s="23"/>
      <c r="Z710" s="23"/>
    </row>
    <row r="711" spans="2:26" x14ac:dyDescent="0.35">
      <c r="B711" s="23"/>
      <c r="C711" s="23"/>
      <c r="D711" s="23"/>
      <c r="E711" s="23"/>
      <c r="F711" s="23"/>
      <c r="G711" s="23"/>
      <c r="H711" s="23"/>
      <c r="I711" s="23"/>
      <c r="J711" s="23"/>
      <c r="K711" s="23"/>
      <c r="L711" s="23"/>
      <c r="M711" s="23"/>
      <c r="N711" s="23"/>
      <c r="O711" s="23"/>
      <c r="P711" s="23"/>
      <c r="Q711" s="23"/>
      <c r="R711" s="23"/>
      <c r="S711" s="23"/>
      <c r="T711" s="23"/>
      <c r="U711" s="23"/>
      <c r="V711" s="23"/>
      <c r="W711" s="33"/>
      <c r="Y711" s="23"/>
      <c r="Z711" s="23"/>
    </row>
    <row r="712" spans="2:26" x14ac:dyDescent="0.35">
      <c r="B712" s="23"/>
      <c r="C712" s="23"/>
      <c r="D712" s="23"/>
      <c r="E712" s="23"/>
      <c r="F712" s="23"/>
      <c r="G712" s="23"/>
      <c r="H712" s="23"/>
      <c r="I712" s="23"/>
      <c r="J712" s="23"/>
      <c r="K712" s="23"/>
      <c r="L712" s="23"/>
      <c r="M712" s="23"/>
      <c r="N712" s="23"/>
      <c r="O712" s="23"/>
      <c r="P712" s="23"/>
      <c r="Q712" s="23"/>
      <c r="R712" s="23"/>
      <c r="S712" s="23"/>
      <c r="T712" s="23"/>
      <c r="U712" s="23"/>
      <c r="V712" s="23"/>
      <c r="W712" s="33"/>
      <c r="Y712" s="23"/>
      <c r="Z712" s="23"/>
    </row>
    <row r="713" spans="2:26" x14ac:dyDescent="0.35">
      <c r="B713" s="23"/>
      <c r="C713" s="23"/>
      <c r="D713" s="23"/>
      <c r="E713" s="23"/>
      <c r="F713" s="23"/>
      <c r="G713" s="23"/>
      <c r="H713" s="23"/>
      <c r="I713" s="23"/>
      <c r="J713" s="23"/>
      <c r="K713" s="23"/>
      <c r="L713" s="23"/>
      <c r="M713" s="23"/>
      <c r="N713" s="23"/>
      <c r="O713" s="23"/>
      <c r="P713" s="23"/>
      <c r="Q713" s="23"/>
      <c r="R713" s="23"/>
      <c r="S713" s="23"/>
      <c r="T713" s="23"/>
      <c r="U713" s="23"/>
      <c r="V713" s="23"/>
      <c r="W713" s="33"/>
      <c r="Y713" s="23"/>
      <c r="Z713" s="23"/>
    </row>
    <row r="714" spans="2:26" x14ac:dyDescent="0.35">
      <c r="B714" s="23"/>
      <c r="C714" s="23"/>
      <c r="D714" s="23"/>
      <c r="E714" s="23"/>
      <c r="F714" s="23"/>
      <c r="G714" s="23"/>
      <c r="H714" s="23"/>
      <c r="I714" s="23"/>
      <c r="J714" s="23"/>
      <c r="K714" s="23"/>
      <c r="L714" s="23"/>
      <c r="M714" s="23"/>
      <c r="N714" s="23"/>
      <c r="O714" s="23"/>
      <c r="P714" s="23"/>
      <c r="Q714" s="23"/>
      <c r="R714" s="23"/>
      <c r="S714" s="23"/>
      <c r="T714" s="23"/>
      <c r="U714" s="23"/>
      <c r="V714" s="23"/>
      <c r="W714" s="33"/>
      <c r="Y714" s="23"/>
      <c r="Z714" s="23"/>
    </row>
    <row r="715" spans="2:26" x14ac:dyDescent="0.35">
      <c r="B715" s="23"/>
      <c r="C715" s="23"/>
      <c r="D715" s="23"/>
      <c r="E715" s="23"/>
      <c r="F715" s="23"/>
      <c r="G715" s="23"/>
      <c r="H715" s="23"/>
      <c r="I715" s="23"/>
      <c r="J715" s="23"/>
      <c r="K715" s="23"/>
      <c r="L715" s="23"/>
      <c r="M715" s="23"/>
      <c r="N715" s="23"/>
      <c r="O715" s="23"/>
      <c r="P715" s="23"/>
      <c r="Q715" s="23"/>
      <c r="R715" s="23"/>
      <c r="S715" s="23"/>
      <c r="T715" s="23"/>
      <c r="U715" s="23"/>
      <c r="V715" s="23"/>
      <c r="W715" s="33"/>
      <c r="Y715" s="23"/>
      <c r="Z715" s="23"/>
    </row>
    <row r="716" spans="2:26" x14ac:dyDescent="0.35">
      <c r="B716" s="23"/>
      <c r="C716" s="23"/>
      <c r="D716" s="23"/>
      <c r="E716" s="23"/>
      <c r="F716" s="23"/>
      <c r="G716" s="23"/>
      <c r="H716" s="23"/>
      <c r="I716" s="23"/>
      <c r="J716" s="23"/>
      <c r="K716" s="23"/>
      <c r="L716" s="23"/>
      <c r="M716" s="23"/>
      <c r="N716" s="23"/>
      <c r="O716" s="23"/>
      <c r="P716" s="23"/>
      <c r="Q716" s="23"/>
      <c r="R716" s="23"/>
      <c r="S716" s="23"/>
      <c r="T716" s="23"/>
      <c r="U716" s="23"/>
      <c r="V716" s="23"/>
      <c r="W716" s="33"/>
      <c r="Y716" s="23"/>
      <c r="Z716" s="23"/>
    </row>
    <row r="717" spans="2:26" x14ac:dyDescent="0.35">
      <c r="B717" s="23"/>
      <c r="C717" s="23"/>
      <c r="D717" s="23"/>
      <c r="E717" s="23"/>
      <c r="F717" s="23"/>
      <c r="G717" s="23"/>
      <c r="H717" s="23"/>
      <c r="I717" s="23"/>
      <c r="J717" s="23"/>
      <c r="K717" s="23"/>
      <c r="L717" s="23"/>
      <c r="M717" s="23"/>
      <c r="N717" s="23"/>
      <c r="O717" s="23"/>
      <c r="P717" s="23"/>
      <c r="Q717" s="23"/>
      <c r="R717" s="23"/>
      <c r="S717" s="23"/>
      <c r="T717" s="23"/>
      <c r="U717" s="23"/>
      <c r="V717" s="23"/>
      <c r="W717" s="33"/>
      <c r="Y717" s="23"/>
      <c r="Z717" s="23"/>
    </row>
    <row r="718" spans="2:26" x14ac:dyDescent="0.35">
      <c r="B718" s="23"/>
      <c r="C718" s="23"/>
      <c r="D718" s="23"/>
      <c r="E718" s="23"/>
      <c r="F718" s="23"/>
      <c r="G718" s="23"/>
      <c r="H718" s="23"/>
      <c r="I718" s="23"/>
      <c r="J718" s="23"/>
      <c r="K718" s="23"/>
      <c r="L718" s="23"/>
      <c r="M718" s="23"/>
      <c r="N718" s="23"/>
      <c r="O718" s="23"/>
      <c r="P718" s="23"/>
      <c r="Q718" s="23"/>
      <c r="R718" s="23"/>
      <c r="S718" s="23"/>
      <c r="T718" s="23"/>
      <c r="U718" s="23"/>
      <c r="V718" s="23"/>
      <c r="W718" s="33"/>
      <c r="Y718" s="23"/>
      <c r="Z718" s="23"/>
    </row>
    <row r="719" spans="2:26" x14ac:dyDescent="0.35">
      <c r="B719" s="23"/>
      <c r="C719" s="23"/>
      <c r="D719" s="23"/>
      <c r="E719" s="23"/>
      <c r="F719" s="23"/>
      <c r="G719" s="23"/>
      <c r="H719" s="23"/>
      <c r="I719" s="23"/>
      <c r="J719" s="23"/>
      <c r="K719" s="23"/>
      <c r="L719" s="23"/>
      <c r="M719" s="23"/>
      <c r="N719" s="23"/>
      <c r="O719" s="23"/>
      <c r="P719" s="23"/>
      <c r="Q719" s="23"/>
      <c r="R719" s="23"/>
      <c r="S719" s="23"/>
      <c r="T719" s="23"/>
      <c r="U719" s="23"/>
      <c r="V719" s="23"/>
      <c r="W719" s="33"/>
      <c r="Y719" s="23"/>
      <c r="Z719" s="23"/>
    </row>
    <row r="720" spans="2:26" x14ac:dyDescent="0.35">
      <c r="B720" s="23"/>
      <c r="C720" s="23"/>
      <c r="D720" s="23"/>
      <c r="E720" s="23"/>
      <c r="F720" s="23"/>
      <c r="G720" s="23"/>
      <c r="H720" s="23"/>
      <c r="I720" s="23"/>
      <c r="J720" s="23"/>
      <c r="K720" s="23"/>
      <c r="L720" s="23"/>
      <c r="M720" s="23"/>
      <c r="N720" s="23"/>
      <c r="O720" s="23"/>
      <c r="P720" s="23"/>
      <c r="Q720" s="23"/>
      <c r="R720" s="23"/>
      <c r="S720" s="23"/>
      <c r="T720" s="23"/>
      <c r="U720" s="23"/>
      <c r="V720" s="23"/>
      <c r="W720" s="33"/>
      <c r="Y720" s="23"/>
      <c r="Z720" s="23"/>
    </row>
    <row r="721" spans="2:26" x14ac:dyDescent="0.35">
      <c r="B721" s="23"/>
      <c r="C721" s="23"/>
      <c r="D721" s="23"/>
      <c r="E721" s="23"/>
      <c r="F721" s="23"/>
      <c r="G721" s="23"/>
      <c r="H721" s="23"/>
      <c r="I721" s="23"/>
      <c r="J721" s="23"/>
      <c r="K721" s="23"/>
      <c r="L721" s="23"/>
      <c r="M721" s="23"/>
      <c r="N721" s="23"/>
      <c r="O721" s="23"/>
      <c r="P721" s="23"/>
      <c r="Q721" s="23"/>
      <c r="R721" s="23"/>
      <c r="S721" s="23"/>
      <c r="T721" s="23"/>
      <c r="U721" s="23"/>
      <c r="V721" s="23"/>
      <c r="W721" s="33"/>
      <c r="Y721" s="23"/>
      <c r="Z721" s="23"/>
    </row>
    <row r="722" spans="2:26" x14ac:dyDescent="0.35">
      <c r="B722" s="23"/>
      <c r="C722" s="23"/>
      <c r="D722" s="23"/>
      <c r="E722" s="23"/>
      <c r="F722" s="23"/>
      <c r="G722" s="23"/>
      <c r="H722" s="23"/>
      <c r="I722" s="23"/>
      <c r="J722" s="23"/>
      <c r="K722" s="23"/>
      <c r="L722" s="23"/>
      <c r="M722" s="23"/>
      <c r="N722" s="23"/>
      <c r="O722" s="23"/>
      <c r="P722" s="23"/>
      <c r="Q722" s="23"/>
      <c r="R722" s="23"/>
      <c r="S722" s="23"/>
      <c r="T722" s="23"/>
      <c r="U722" s="23"/>
      <c r="V722" s="23"/>
      <c r="W722" s="33"/>
      <c r="Y722" s="23"/>
      <c r="Z722" s="23"/>
    </row>
    <row r="723" spans="2:26" x14ac:dyDescent="0.35">
      <c r="B723" s="23"/>
      <c r="C723" s="23"/>
      <c r="D723" s="23"/>
      <c r="E723" s="23"/>
      <c r="F723" s="23"/>
      <c r="G723" s="23"/>
      <c r="H723" s="23"/>
      <c r="I723" s="23"/>
      <c r="J723" s="23"/>
      <c r="K723" s="23"/>
      <c r="L723" s="23"/>
      <c r="M723" s="23"/>
      <c r="N723" s="23"/>
      <c r="O723" s="23"/>
      <c r="P723" s="23"/>
      <c r="Q723" s="23"/>
      <c r="R723" s="23"/>
      <c r="S723" s="23"/>
      <c r="T723" s="23"/>
      <c r="U723" s="23"/>
      <c r="V723" s="23"/>
      <c r="W723" s="33"/>
      <c r="Y723" s="23"/>
      <c r="Z723" s="23"/>
    </row>
    <row r="724" spans="2:26" x14ac:dyDescent="0.35">
      <c r="B724" s="23"/>
      <c r="C724" s="23"/>
      <c r="D724" s="23"/>
      <c r="E724" s="23"/>
      <c r="F724" s="23"/>
      <c r="G724" s="23"/>
      <c r="H724" s="23"/>
      <c r="I724" s="23"/>
      <c r="J724" s="23"/>
      <c r="K724" s="23"/>
      <c r="L724" s="23"/>
      <c r="M724" s="23"/>
      <c r="N724" s="23"/>
      <c r="O724" s="23"/>
      <c r="P724" s="23"/>
      <c r="Q724" s="23"/>
      <c r="R724" s="23"/>
      <c r="S724" s="23"/>
      <c r="T724" s="23"/>
      <c r="U724" s="23"/>
      <c r="V724" s="23"/>
      <c r="W724" s="33"/>
      <c r="Y724" s="23"/>
      <c r="Z724" s="23"/>
    </row>
    <row r="725" spans="2:26" x14ac:dyDescent="0.35">
      <c r="B725" s="23"/>
      <c r="C725" s="23"/>
      <c r="D725" s="23"/>
      <c r="E725" s="23"/>
      <c r="F725" s="23"/>
      <c r="G725" s="23"/>
      <c r="H725" s="23"/>
      <c r="I725" s="23"/>
      <c r="J725" s="23"/>
      <c r="K725" s="23"/>
      <c r="L725" s="23"/>
      <c r="M725" s="23"/>
      <c r="N725" s="23"/>
      <c r="O725" s="23"/>
      <c r="P725" s="23"/>
      <c r="Q725" s="23"/>
      <c r="R725" s="23"/>
      <c r="S725" s="23"/>
      <c r="T725" s="23"/>
      <c r="U725" s="23"/>
      <c r="V725" s="23"/>
      <c r="W725" s="33"/>
      <c r="Y725" s="23"/>
      <c r="Z725" s="23"/>
    </row>
    <row r="726" spans="2:26" x14ac:dyDescent="0.35">
      <c r="B726" s="23"/>
      <c r="C726" s="23"/>
      <c r="D726" s="23"/>
      <c r="E726" s="23"/>
      <c r="F726" s="23"/>
      <c r="G726" s="23"/>
      <c r="H726" s="23"/>
      <c r="I726" s="23"/>
      <c r="J726" s="23"/>
      <c r="K726" s="23"/>
      <c r="L726" s="23"/>
      <c r="M726" s="23"/>
      <c r="N726" s="23"/>
      <c r="O726" s="23"/>
      <c r="P726" s="23"/>
      <c r="Q726" s="23"/>
      <c r="R726" s="23"/>
      <c r="S726" s="23"/>
      <c r="T726" s="23"/>
      <c r="U726" s="23"/>
      <c r="V726" s="23"/>
      <c r="W726" s="33"/>
      <c r="Y726" s="23"/>
      <c r="Z726" s="23"/>
    </row>
    <row r="727" spans="2:26" x14ac:dyDescent="0.35">
      <c r="B727" s="23"/>
      <c r="C727" s="23"/>
      <c r="D727" s="23"/>
      <c r="E727" s="23"/>
      <c r="F727" s="23"/>
      <c r="G727" s="23"/>
      <c r="H727" s="23"/>
      <c r="I727" s="23"/>
      <c r="J727" s="23"/>
      <c r="K727" s="23"/>
      <c r="L727" s="23"/>
      <c r="M727" s="23"/>
      <c r="N727" s="23"/>
      <c r="O727" s="23"/>
      <c r="P727" s="23"/>
      <c r="Q727" s="23"/>
      <c r="R727" s="23"/>
      <c r="S727" s="23"/>
      <c r="T727" s="23"/>
      <c r="U727" s="23"/>
      <c r="V727" s="23"/>
      <c r="W727" s="33"/>
      <c r="Y727" s="23"/>
      <c r="Z727" s="23"/>
    </row>
    <row r="728" spans="2:26" x14ac:dyDescent="0.35">
      <c r="B728" s="23"/>
      <c r="C728" s="23"/>
      <c r="D728" s="23"/>
      <c r="E728" s="23"/>
      <c r="F728" s="23"/>
      <c r="G728" s="23"/>
      <c r="H728" s="23"/>
      <c r="I728" s="23"/>
      <c r="J728" s="23"/>
      <c r="K728" s="23"/>
      <c r="L728" s="23"/>
      <c r="M728" s="23"/>
      <c r="N728" s="23"/>
      <c r="O728" s="23"/>
      <c r="P728" s="23"/>
      <c r="Q728" s="23"/>
      <c r="R728" s="23"/>
      <c r="S728" s="23"/>
      <c r="T728" s="23"/>
      <c r="U728" s="23"/>
      <c r="V728" s="23"/>
      <c r="W728" s="33"/>
      <c r="Y728" s="23"/>
      <c r="Z728" s="23"/>
    </row>
    <row r="729" spans="2:26" x14ac:dyDescent="0.35">
      <c r="B729" s="23"/>
      <c r="C729" s="23"/>
      <c r="D729" s="23"/>
      <c r="E729" s="23"/>
      <c r="F729" s="23"/>
      <c r="G729" s="23"/>
      <c r="H729" s="23"/>
      <c r="I729" s="23"/>
      <c r="J729" s="23"/>
      <c r="K729" s="23"/>
      <c r="L729" s="23"/>
      <c r="M729" s="23"/>
      <c r="N729" s="23"/>
      <c r="O729" s="23"/>
      <c r="P729" s="23"/>
      <c r="Q729" s="23"/>
      <c r="R729" s="23"/>
      <c r="S729" s="23"/>
      <c r="T729" s="23"/>
      <c r="U729" s="23"/>
      <c r="V729" s="23"/>
      <c r="W729" s="33"/>
      <c r="Y729" s="23"/>
      <c r="Z729" s="23"/>
    </row>
    <row r="730" spans="2:26" x14ac:dyDescent="0.35">
      <c r="B730" s="23"/>
      <c r="C730" s="23"/>
      <c r="D730" s="23"/>
      <c r="E730" s="23"/>
      <c r="F730" s="23"/>
      <c r="G730" s="23"/>
      <c r="H730" s="23"/>
      <c r="I730" s="23"/>
      <c r="J730" s="23"/>
      <c r="K730" s="23"/>
      <c r="L730" s="23"/>
      <c r="M730" s="23"/>
      <c r="N730" s="23"/>
      <c r="O730" s="23"/>
      <c r="P730" s="23"/>
      <c r="Q730" s="23"/>
      <c r="R730" s="23"/>
      <c r="S730" s="23"/>
      <c r="T730" s="23"/>
      <c r="U730" s="23"/>
      <c r="V730" s="23"/>
      <c r="W730" s="33"/>
      <c r="Y730" s="23"/>
      <c r="Z730" s="23"/>
    </row>
    <row r="731" spans="2:26" x14ac:dyDescent="0.35">
      <c r="B731" s="23"/>
      <c r="C731" s="23"/>
      <c r="D731" s="23"/>
      <c r="E731" s="23"/>
      <c r="F731" s="23"/>
      <c r="G731" s="23"/>
      <c r="H731" s="23"/>
      <c r="I731" s="23"/>
      <c r="J731" s="23"/>
      <c r="K731" s="23"/>
      <c r="L731" s="23"/>
      <c r="M731" s="23"/>
      <c r="N731" s="23"/>
      <c r="O731" s="23"/>
      <c r="P731" s="23"/>
      <c r="Q731" s="23"/>
      <c r="R731" s="23"/>
      <c r="S731" s="23"/>
      <c r="T731" s="23"/>
      <c r="U731" s="23"/>
      <c r="V731" s="23"/>
      <c r="W731" s="33"/>
      <c r="Y731" s="23"/>
      <c r="Z731" s="23"/>
    </row>
    <row r="732" spans="2:26" x14ac:dyDescent="0.35">
      <c r="B732" s="23"/>
      <c r="C732" s="23"/>
      <c r="D732" s="23"/>
      <c r="E732" s="23"/>
      <c r="F732" s="23"/>
      <c r="G732" s="23"/>
      <c r="H732" s="23"/>
      <c r="I732" s="23"/>
      <c r="J732" s="23"/>
      <c r="K732" s="23"/>
      <c r="L732" s="23"/>
      <c r="M732" s="23"/>
      <c r="N732" s="23"/>
      <c r="O732" s="23"/>
      <c r="P732" s="23"/>
      <c r="Q732" s="23"/>
      <c r="R732" s="23"/>
      <c r="S732" s="23"/>
      <c r="T732" s="23"/>
      <c r="U732" s="23"/>
      <c r="V732" s="23"/>
      <c r="W732" s="33"/>
      <c r="Y732" s="23"/>
      <c r="Z732" s="23"/>
    </row>
    <row r="733" spans="2:26" x14ac:dyDescent="0.35">
      <c r="B733" s="23"/>
      <c r="C733" s="23"/>
      <c r="D733" s="23"/>
      <c r="E733" s="23"/>
      <c r="F733" s="23"/>
      <c r="G733" s="23"/>
      <c r="H733" s="23"/>
      <c r="I733" s="23"/>
      <c r="J733" s="23"/>
      <c r="K733" s="23"/>
      <c r="L733" s="23"/>
      <c r="M733" s="23"/>
      <c r="N733" s="23"/>
      <c r="O733" s="23"/>
      <c r="P733" s="23"/>
      <c r="Q733" s="23"/>
      <c r="R733" s="23"/>
      <c r="S733" s="23"/>
      <c r="T733" s="23"/>
      <c r="U733" s="23"/>
      <c r="V733" s="23"/>
      <c r="W733" s="33"/>
      <c r="Y733" s="23"/>
      <c r="Z733" s="23"/>
    </row>
    <row r="734" spans="2:26" x14ac:dyDescent="0.35">
      <c r="B734" s="23"/>
      <c r="C734" s="23"/>
      <c r="D734" s="23"/>
      <c r="E734" s="23"/>
      <c r="F734" s="23"/>
      <c r="G734" s="23"/>
      <c r="H734" s="23"/>
      <c r="I734" s="23"/>
      <c r="J734" s="23"/>
      <c r="K734" s="23"/>
      <c r="L734" s="23"/>
      <c r="M734" s="23"/>
      <c r="N734" s="23"/>
      <c r="O734" s="23"/>
      <c r="P734" s="23"/>
      <c r="Q734" s="23"/>
      <c r="R734" s="23"/>
      <c r="S734" s="23"/>
      <c r="T734" s="23"/>
      <c r="U734" s="23"/>
      <c r="V734" s="23"/>
      <c r="W734" s="33"/>
      <c r="Y734" s="23"/>
      <c r="Z734" s="23"/>
    </row>
    <row r="735" spans="2:26" x14ac:dyDescent="0.35">
      <c r="B735" s="23"/>
      <c r="C735" s="23"/>
      <c r="D735" s="23"/>
      <c r="E735" s="23"/>
      <c r="F735" s="23"/>
      <c r="G735" s="23"/>
      <c r="H735" s="23"/>
      <c r="I735" s="23"/>
      <c r="J735" s="23"/>
      <c r="K735" s="23"/>
      <c r="L735" s="23"/>
      <c r="M735" s="23"/>
      <c r="N735" s="23"/>
      <c r="O735" s="23"/>
      <c r="P735" s="23"/>
      <c r="Q735" s="23"/>
      <c r="R735" s="23"/>
      <c r="S735" s="23"/>
      <c r="T735" s="23"/>
      <c r="U735" s="23"/>
      <c r="V735" s="23"/>
      <c r="W735" s="33"/>
      <c r="Y735" s="23"/>
      <c r="Z735" s="23"/>
    </row>
    <row r="736" spans="2:26" x14ac:dyDescent="0.35">
      <c r="B736" s="23"/>
      <c r="C736" s="23"/>
      <c r="D736" s="23"/>
      <c r="E736" s="23"/>
      <c r="F736" s="23"/>
      <c r="G736" s="23"/>
      <c r="H736" s="23"/>
      <c r="I736" s="23"/>
      <c r="J736" s="23"/>
      <c r="K736" s="23"/>
      <c r="L736" s="23"/>
      <c r="M736" s="23"/>
      <c r="N736" s="23"/>
      <c r="O736" s="23"/>
      <c r="P736" s="23"/>
      <c r="Q736" s="23"/>
      <c r="R736" s="23"/>
      <c r="S736" s="23"/>
      <c r="T736" s="23"/>
      <c r="U736" s="23"/>
      <c r="V736" s="23"/>
      <c r="W736" s="33"/>
      <c r="Y736" s="23"/>
      <c r="Z736" s="23"/>
    </row>
    <row r="737" spans="2:26" x14ac:dyDescent="0.35">
      <c r="B737" s="23"/>
      <c r="C737" s="23"/>
      <c r="D737" s="23"/>
      <c r="E737" s="23"/>
      <c r="F737" s="23"/>
      <c r="G737" s="23"/>
      <c r="H737" s="23"/>
      <c r="I737" s="23"/>
      <c r="J737" s="23"/>
      <c r="K737" s="23"/>
      <c r="L737" s="23"/>
      <c r="M737" s="23"/>
      <c r="N737" s="23"/>
      <c r="O737" s="23"/>
      <c r="P737" s="23"/>
      <c r="Q737" s="23"/>
      <c r="R737" s="23"/>
      <c r="S737" s="23"/>
      <c r="T737" s="23"/>
      <c r="U737" s="23"/>
      <c r="V737" s="23"/>
      <c r="W737" s="33"/>
      <c r="Y737" s="23"/>
      <c r="Z737" s="23"/>
    </row>
    <row r="738" spans="2:26" x14ac:dyDescent="0.35">
      <c r="B738" s="23"/>
      <c r="C738" s="23"/>
      <c r="D738" s="23"/>
      <c r="E738" s="23"/>
      <c r="F738" s="23"/>
      <c r="G738" s="23"/>
      <c r="H738" s="23"/>
      <c r="I738" s="23"/>
      <c r="J738" s="23"/>
      <c r="K738" s="23"/>
      <c r="L738" s="23"/>
      <c r="M738" s="23"/>
      <c r="N738" s="23"/>
      <c r="O738" s="23"/>
      <c r="P738" s="23"/>
      <c r="Q738" s="23"/>
      <c r="R738" s="23"/>
      <c r="S738" s="23"/>
      <c r="T738" s="23"/>
      <c r="U738" s="23"/>
      <c r="V738" s="23"/>
      <c r="W738" s="33"/>
      <c r="Y738" s="23"/>
      <c r="Z738" s="23"/>
    </row>
    <row r="739" spans="2:26" x14ac:dyDescent="0.35">
      <c r="B739" s="23"/>
      <c r="C739" s="23"/>
      <c r="D739" s="23"/>
      <c r="E739" s="23"/>
      <c r="F739" s="23"/>
      <c r="G739" s="23"/>
      <c r="H739" s="23"/>
      <c r="I739" s="23"/>
      <c r="J739" s="23"/>
      <c r="K739" s="23"/>
      <c r="L739" s="23"/>
      <c r="M739" s="23"/>
      <c r="N739" s="23"/>
      <c r="O739" s="23"/>
      <c r="P739" s="23"/>
      <c r="Q739" s="23"/>
      <c r="R739" s="23"/>
      <c r="S739" s="23"/>
      <c r="T739" s="23"/>
      <c r="U739" s="23"/>
      <c r="V739" s="23"/>
      <c r="W739" s="33"/>
      <c r="Y739" s="23"/>
      <c r="Z739" s="23"/>
    </row>
    <row r="740" spans="2:26" x14ac:dyDescent="0.35">
      <c r="B740" s="23"/>
      <c r="C740" s="23"/>
      <c r="D740" s="23"/>
      <c r="E740" s="23"/>
      <c r="F740" s="23"/>
      <c r="G740" s="23"/>
      <c r="H740" s="23"/>
      <c r="I740" s="23"/>
      <c r="J740" s="23"/>
      <c r="K740" s="23"/>
      <c r="L740" s="23"/>
      <c r="M740" s="23"/>
      <c r="N740" s="23"/>
      <c r="O740" s="23"/>
      <c r="P740" s="23"/>
      <c r="Q740" s="23"/>
      <c r="R740" s="23"/>
      <c r="S740" s="23"/>
      <c r="T740" s="23"/>
      <c r="U740" s="23"/>
      <c r="V740" s="23"/>
      <c r="W740" s="33"/>
      <c r="Y740" s="23"/>
      <c r="Z740" s="23"/>
    </row>
    <row r="741" spans="2:26" x14ac:dyDescent="0.35">
      <c r="B741" s="23"/>
      <c r="C741" s="23"/>
      <c r="D741" s="23"/>
      <c r="E741" s="23"/>
      <c r="F741" s="23"/>
      <c r="G741" s="23"/>
      <c r="H741" s="23"/>
      <c r="I741" s="23"/>
      <c r="J741" s="23"/>
      <c r="K741" s="23"/>
      <c r="L741" s="23"/>
      <c r="M741" s="23"/>
      <c r="N741" s="23"/>
      <c r="O741" s="23"/>
      <c r="P741" s="23"/>
      <c r="Q741" s="23"/>
      <c r="R741" s="23"/>
      <c r="S741" s="23"/>
      <c r="T741" s="23"/>
      <c r="U741" s="23"/>
      <c r="V741" s="23"/>
      <c r="W741" s="33"/>
      <c r="Y741" s="23"/>
      <c r="Z741" s="23"/>
    </row>
    <row r="742" spans="2:26" x14ac:dyDescent="0.35">
      <c r="B742" s="23"/>
      <c r="C742" s="23"/>
      <c r="D742" s="23"/>
      <c r="E742" s="23"/>
      <c r="F742" s="23"/>
      <c r="G742" s="23"/>
      <c r="H742" s="23"/>
      <c r="I742" s="23"/>
      <c r="J742" s="23"/>
      <c r="K742" s="23"/>
      <c r="L742" s="23"/>
      <c r="M742" s="23"/>
      <c r="N742" s="23"/>
      <c r="O742" s="23"/>
      <c r="P742" s="23"/>
      <c r="Q742" s="23"/>
      <c r="R742" s="23"/>
      <c r="S742" s="23"/>
      <c r="T742" s="23"/>
      <c r="U742" s="23"/>
      <c r="V742" s="23"/>
      <c r="W742" s="33"/>
      <c r="Y742" s="23"/>
      <c r="Z742" s="23"/>
    </row>
    <row r="743" spans="2:26" x14ac:dyDescent="0.35">
      <c r="B743" s="23"/>
      <c r="C743" s="23"/>
      <c r="D743" s="23"/>
      <c r="E743" s="23"/>
      <c r="F743" s="23"/>
      <c r="G743" s="23"/>
      <c r="H743" s="23"/>
      <c r="I743" s="23"/>
      <c r="J743" s="23"/>
      <c r="K743" s="23"/>
      <c r="L743" s="23"/>
      <c r="M743" s="23"/>
      <c r="N743" s="23"/>
      <c r="O743" s="23"/>
      <c r="P743" s="23"/>
      <c r="Q743" s="23"/>
      <c r="R743" s="23"/>
      <c r="S743" s="23"/>
      <c r="T743" s="23"/>
      <c r="U743" s="23"/>
      <c r="V743" s="23"/>
      <c r="W743" s="33"/>
      <c r="Y743" s="23"/>
      <c r="Z743" s="23"/>
    </row>
    <row r="744" spans="2:26" x14ac:dyDescent="0.35">
      <c r="B744" s="23"/>
      <c r="C744" s="23"/>
      <c r="D744" s="23"/>
      <c r="E744" s="23"/>
      <c r="F744" s="23"/>
      <c r="G744" s="23"/>
      <c r="H744" s="23"/>
      <c r="I744" s="23"/>
      <c r="J744" s="23"/>
      <c r="K744" s="23"/>
      <c r="L744" s="23"/>
      <c r="M744" s="23"/>
      <c r="N744" s="23"/>
      <c r="O744" s="23"/>
      <c r="P744" s="23"/>
      <c r="Q744" s="23"/>
      <c r="R744" s="23"/>
      <c r="S744" s="23"/>
      <c r="T744" s="23"/>
      <c r="U744" s="23"/>
      <c r="V744" s="23"/>
      <c r="W744" s="33"/>
      <c r="Y744" s="23"/>
      <c r="Z744" s="23"/>
    </row>
    <row r="745" spans="2:26" x14ac:dyDescent="0.35">
      <c r="B745" s="23"/>
      <c r="C745" s="23"/>
      <c r="D745" s="23"/>
      <c r="E745" s="23"/>
      <c r="F745" s="23"/>
      <c r="G745" s="23"/>
      <c r="H745" s="23"/>
      <c r="I745" s="23"/>
      <c r="J745" s="23"/>
      <c r="K745" s="23"/>
      <c r="L745" s="23"/>
      <c r="M745" s="23"/>
      <c r="N745" s="23"/>
      <c r="O745" s="23"/>
      <c r="P745" s="23"/>
      <c r="Q745" s="23"/>
      <c r="R745" s="23"/>
      <c r="S745" s="23"/>
      <c r="T745" s="23"/>
      <c r="U745" s="23"/>
      <c r="V745" s="23"/>
      <c r="W745" s="33"/>
      <c r="Y745" s="23"/>
      <c r="Z745" s="23"/>
    </row>
    <row r="746" spans="2:26" x14ac:dyDescent="0.35">
      <c r="B746" s="23"/>
      <c r="C746" s="23"/>
      <c r="D746" s="23"/>
      <c r="E746" s="23"/>
      <c r="F746" s="23"/>
      <c r="G746" s="23"/>
      <c r="H746" s="23"/>
      <c r="I746" s="23"/>
      <c r="J746" s="23"/>
      <c r="K746" s="23"/>
      <c r="L746" s="23"/>
      <c r="M746" s="23"/>
      <c r="N746" s="23"/>
      <c r="O746" s="23"/>
      <c r="P746" s="23"/>
      <c r="Q746" s="23"/>
      <c r="R746" s="23"/>
      <c r="S746" s="23"/>
      <c r="T746" s="23"/>
      <c r="U746" s="23"/>
      <c r="V746" s="23"/>
      <c r="W746" s="33"/>
      <c r="Y746" s="23"/>
      <c r="Z746" s="23"/>
    </row>
    <row r="747" spans="2:26" x14ac:dyDescent="0.35">
      <c r="B747" s="23"/>
      <c r="C747" s="23"/>
      <c r="D747" s="23"/>
      <c r="E747" s="23"/>
      <c r="F747" s="23"/>
      <c r="G747" s="23"/>
      <c r="H747" s="23"/>
      <c r="I747" s="23"/>
      <c r="J747" s="23"/>
      <c r="K747" s="23"/>
      <c r="L747" s="23"/>
      <c r="M747" s="23"/>
      <c r="N747" s="23"/>
      <c r="O747" s="23"/>
      <c r="P747" s="23"/>
      <c r="Q747" s="23"/>
      <c r="R747" s="23"/>
      <c r="S747" s="23"/>
      <c r="T747" s="23"/>
      <c r="U747" s="23"/>
      <c r="V747" s="23"/>
      <c r="W747" s="33"/>
      <c r="Y747" s="23"/>
      <c r="Z747" s="23"/>
    </row>
    <row r="748" spans="2:26" x14ac:dyDescent="0.35">
      <c r="B748" s="23"/>
      <c r="C748" s="23"/>
      <c r="D748" s="23"/>
      <c r="E748" s="23"/>
      <c r="F748" s="23"/>
      <c r="G748" s="23"/>
      <c r="H748" s="23"/>
      <c r="I748" s="23"/>
      <c r="J748" s="23"/>
      <c r="K748" s="23"/>
      <c r="L748" s="23"/>
      <c r="M748" s="23"/>
      <c r="N748" s="23"/>
      <c r="O748" s="23"/>
      <c r="P748" s="23"/>
      <c r="Q748" s="23"/>
      <c r="R748" s="23"/>
      <c r="S748" s="23"/>
      <c r="T748" s="23"/>
      <c r="U748" s="23"/>
      <c r="V748" s="23"/>
      <c r="W748" s="33"/>
      <c r="Y748" s="23"/>
      <c r="Z748" s="23"/>
    </row>
    <row r="749" spans="2:26" x14ac:dyDescent="0.35">
      <c r="B749" s="23"/>
      <c r="C749" s="23"/>
      <c r="D749" s="23"/>
      <c r="E749" s="23"/>
      <c r="F749" s="23"/>
      <c r="G749" s="23"/>
      <c r="H749" s="23"/>
      <c r="I749" s="23"/>
      <c r="J749" s="23"/>
      <c r="K749" s="23"/>
      <c r="L749" s="23"/>
      <c r="M749" s="23"/>
      <c r="N749" s="23"/>
      <c r="O749" s="23"/>
      <c r="P749" s="23"/>
      <c r="Q749" s="23"/>
      <c r="R749" s="23"/>
      <c r="S749" s="23"/>
      <c r="T749" s="23"/>
      <c r="U749" s="23"/>
      <c r="V749" s="23"/>
      <c r="W749" s="33"/>
      <c r="Y749" s="23"/>
      <c r="Z749" s="23"/>
    </row>
    <row r="750" spans="2:26" x14ac:dyDescent="0.35">
      <c r="B750" s="23"/>
      <c r="C750" s="23"/>
      <c r="D750" s="23"/>
      <c r="E750" s="23"/>
      <c r="F750" s="23"/>
      <c r="G750" s="23"/>
      <c r="H750" s="23"/>
      <c r="I750" s="23"/>
      <c r="J750" s="23"/>
      <c r="K750" s="23"/>
      <c r="L750" s="23"/>
      <c r="M750" s="23"/>
      <c r="N750" s="23"/>
      <c r="O750" s="23"/>
      <c r="P750" s="23"/>
      <c r="Q750" s="23"/>
      <c r="R750" s="23"/>
      <c r="S750" s="23"/>
      <c r="T750" s="23"/>
      <c r="U750" s="23"/>
      <c r="V750" s="23"/>
      <c r="W750" s="33"/>
      <c r="Y750" s="23"/>
      <c r="Z750" s="23"/>
    </row>
    <row r="751" spans="2:26" x14ac:dyDescent="0.35">
      <c r="B751" s="23"/>
      <c r="C751" s="23"/>
      <c r="D751" s="23"/>
      <c r="E751" s="23"/>
      <c r="F751" s="23"/>
      <c r="G751" s="23"/>
      <c r="H751" s="23"/>
      <c r="I751" s="23"/>
      <c r="J751" s="23"/>
      <c r="K751" s="23"/>
      <c r="L751" s="23"/>
      <c r="M751" s="23"/>
      <c r="N751" s="23"/>
      <c r="O751" s="23"/>
      <c r="P751" s="23"/>
      <c r="Q751" s="23"/>
      <c r="R751" s="23"/>
      <c r="S751" s="23"/>
      <c r="T751" s="23"/>
      <c r="U751" s="23"/>
      <c r="V751" s="23"/>
      <c r="W751" s="33"/>
      <c r="Y751" s="23"/>
      <c r="Z751" s="23"/>
    </row>
    <row r="752" spans="2:26" x14ac:dyDescent="0.35">
      <c r="B752" s="23"/>
      <c r="C752" s="23"/>
      <c r="D752" s="23"/>
      <c r="E752" s="23"/>
      <c r="F752" s="23"/>
      <c r="G752" s="23"/>
      <c r="H752" s="23"/>
      <c r="I752" s="23"/>
      <c r="J752" s="23"/>
      <c r="K752" s="23"/>
      <c r="L752" s="23"/>
      <c r="M752" s="23"/>
      <c r="N752" s="23"/>
      <c r="O752" s="23"/>
      <c r="P752" s="23"/>
      <c r="Q752" s="23"/>
      <c r="R752" s="23"/>
      <c r="S752" s="23"/>
      <c r="T752" s="23"/>
      <c r="U752" s="23"/>
      <c r="V752" s="23"/>
      <c r="W752" s="33"/>
      <c r="Y752" s="23"/>
      <c r="Z752" s="23"/>
    </row>
    <row r="753" spans="2:26" x14ac:dyDescent="0.35">
      <c r="B753" s="23"/>
      <c r="C753" s="23"/>
      <c r="D753" s="23"/>
      <c r="E753" s="23"/>
      <c r="F753" s="23"/>
      <c r="G753" s="23"/>
      <c r="H753" s="23"/>
      <c r="I753" s="23"/>
      <c r="J753" s="23"/>
      <c r="K753" s="23"/>
      <c r="L753" s="23"/>
      <c r="M753" s="23"/>
      <c r="N753" s="23"/>
      <c r="O753" s="23"/>
      <c r="P753" s="23"/>
      <c r="Q753" s="23"/>
      <c r="R753" s="23"/>
      <c r="S753" s="23"/>
      <c r="T753" s="23"/>
      <c r="U753" s="23"/>
      <c r="V753" s="23"/>
      <c r="W753" s="33"/>
      <c r="Y753" s="23"/>
      <c r="Z753" s="23"/>
    </row>
    <row r="754" spans="2:26" x14ac:dyDescent="0.35">
      <c r="B754" s="23"/>
      <c r="C754" s="23"/>
      <c r="D754" s="23"/>
      <c r="E754" s="23"/>
      <c r="F754" s="23"/>
      <c r="G754" s="23"/>
      <c r="H754" s="23"/>
      <c r="I754" s="23"/>
      <c r="J754" s="23"/>
      <c r="K754" s="23"/>
      <c r="L754" s="23"/>
      <c r="M754" s="23"/>
      <c r="N754" s="23"/>
      <c r="O754" s="23"/>
      <c r="P754" s="23"/>
      <c r="Q754" s="23"/>
      <c r="R754" s="23"/>
      <c r="S754" s="23"/>
      <c r="T754" s="23"/>
      <c r="U754" s="23"/>
      <c r="V754" s="23"/>
      <c r="W754" s="33"/>
      <c r="Y754" s="23"/>
      <c r="Z754" s="23"/>
    </row>
    <row r="755" spans="2:26" x14ac:dyDescent="0.35">
      <c r="B755" s="23"/>
      <c r="C755" s="23"/>
      <c r="D755" s="23"/>
      <c r="E755" s="23"/>
      <c r="F755" s="23"/>
      <c r="G755" s="23"/>
      <c r="H755" s="23"/>
      <c r="I755" s="23"/>
      <c r="J755" s="23"/>
      <c r="K755" s="23"/>
      <c r="L755" s="23"/>
      <c r="M755" s="23"/>
      <c r="N755" s="23"/>
      <c r="O755" s="23"/>
      <c r="P755" s="23"/>
      <c r="Q755" s="23"/>
      <c r="R755" s="23"/>
      <c r="S755" s="23"/>
      <c r="T755" s="23"/>
      <c r="U755" s="23"/>
      <c r="V755" s="23"/>
      <c r="W755" s="33"/>
      <c r="Y755" s="23"/>
      <c r="Z755" s="23"/>
    </row>
    <row r="756" spans="2:26" x14ac:dyDescent="0.35">
      <c r="B756" s="23"/>
      <c r="C756" s="23"/>
      <c r="D756" s="23"/>
      <c r="E756" s="23"/>
      <c r="F756" s="23"/>
      <c r="G756" s="23"/>
      <c r="H756" s="23"/>
      <c r="I756" s="23"/>
      <c r="J756" s="23"/>
      <c r="K756" s="23"/>
      <c r="L756" s="23"/>
      <c r="M756" s="23"/>
      <c r="N756" s="23"/>
      <c r="O756" s="23"/>
      <c r="P756" s="23"/>
      <c r="Q756" s="23"/>
      <c r="R756" s="23"/>
      <c r="S756" s="23"/>
      <c r="T756" s="23"/>
      <c r="U756" s="23"/>
      <c r="V756" s="23"/>
      <c r="W756" s="33"/>
      <c r="Y756" s="23"/>
      <c r="Z756" s="23"/>
    </row>
    <row r="757" spans="2:26" x14ac:dyDescent="0.35">
      <c r="B757" s="23"/>
      <c r="C757" s="23"/>
      <c r="D757" s="23"/>
      <c r="E757" s="23"/>
      <c r="F757" s="23"/>
      <c r="G757" s="23"/>
      <c r="H757" s="23"/>
      <c r="I757" s="23"/>
      <c r="J757" s="23"/>
      <c r="K757" s="23"/>
      <c r="L757" s="23"/>
      <c r="M757" s="23"/>
      <c r="N757" s="23"/>
      <c r="O757" s="23"/>
      <c r="P757" s="23"/>
      <c r="Q757" s="23"/>
      <c r="R757" s="23"/>
      <c r="S757" s="23"/>
      <c r="T757" s="23"/>
      <c r="U757" s="23"/>
      <c r="V757" s="23"/>
      <c r="W757" s="33"/>
      <c r="Y757" s="23"/>
      <c r="Z757" s="23"/>
    </row>
    <row r="758" spans="2:26" x14ac:dyDescent="0.35">
      <c r="B758" s="23"/>
      <c r="C758" s="23"/>
      <c r="D758" s="23"/>
      <c r="E758" s="23"/>
      <c r="F758" s="23"/>
      <c r="G758" s="23"/>
      <c r="H758" s="23"/>
      <c r="I758" s="23"/>
      <c r="J758" s="23"/>
      <c r="K758" s="23"/>
      <c r="L758" s="23"/>
      <c r="M758" s="23"/>
      <c r="N758" s="23"/>
      <c r="O758" s="23"/>
      <c r="P758" s="23"/>
      <c r="Q758" s="23"/>
      <c r="R758" s="23"/>
      <c r="S758" s="23"/>
      <c r="T758" s="23"/>
      <c r="U758" s="23"/>
      <c r="V758" s="23"/>
      <c r="W758" s="33"/>
      <c r="Y758" s="23"/>
      <c r="Z758" s="23"/>
    </row>
    <row r="759" spans="2:26" x14ac:dyDescent="0.35">
      <c r="B759" s="23"/>
      <c r="C759" s="23"/>
      <c r="D759" s="23"/>
      <c r="E759" s="23"/>
      <c r="F759" s="23"/>
      <c r="G759" s="23"/>
      <c r="H759" s="23"/>
      <c r="I759" s="23"/>
      <c r="J759" s="23"/>
      <c r="K759" s="23"/>
      <c r="L759" s="23"/>
      <c r="M759" s="23"/>
      <c r="N759" s="23"/>
      <c r="O759" s="23"/>
      <c r="P759" s="23"/>
      <c r="Q759" s="23"/>
      <c r="R759" s="23"/>
      <c r="S759" s="23"/>
      <c r="T759" s="23"/>
      <c r="U759" s="23"/>
      <c r="V759" s="23"/>
      <c r="W759" s="33"/>
      <c r="Y759" s="23"/>
      <c r="Z759" s="23"/>
    </row>
    <row r="760" spans="2:26" x14ac:dyDescent="0.35">
      <c r="B760" s="23"/>
      <c r="C760" s="23"/>
      <c r="D760" s="23"/>
      <c r="E760" s="23"/>
      <c r="F760" s="23"/>
      <c r="G760" s="23"/>
      <c r="H760" s="23"/>
      <c r="I760" s="23"/>
      <c r="J760" s="23"/>
      <c r="K760" s="23"/>
      <c r="L760" s="23"/>
      <c r="M760" s="23"/>
      <c r="N760" s="23"/>
      <c r="O760" s="23"/>
      <c r="P760" s="23"/>
      <c r="Q760" s="23"/>
      <c r="R760" s="23"/>
      <c r="S760" s="23"/>
      <c r="T760" s="23"/>
      <c r="U760" s="23"/>
      <c r="V760" s="23"/>
      <c r="W760" s="33"/>
      <c r="Y760" s="23"/>
      <c r="Z760" s="23"/>
    </row>
    <row r="761" spans="2:26" x14ac:dyDescent="0.35">
      <c r="B761" s="23"/>
      <c r="C761" s="23"/>
      <c r="D761" s="23"/>
      <c r="E761" s="23"/>
      <c r="F761" s="23"/>
      <c r="G761" s="23"/>
      <c r="H761" s="23"/>
      <c r="I761" s="23"/>
      <c r="J761" s="23"/>
      <c r="K761" s="23"/>
      <c r="L761" s="23"/>
      <c r="M761" s="23"/>
      <c r="N761" s="23"/>
      <c r="O761" s="23"/>
      <c r="P761" s="23"/>
      <c r="Q761" s="23"/>
      <c r="R761" s="23"/>
      <c r="S761" s="23"/>
      <c r="T761" s="23"/>
      <c r="U761" s="23"/>
      <c r="V761" s="23"/>
      <c r="W761" s="33"/>
      <c r="Y761" s="23"/>
      <c r="Z761" s="23"/>
    </row>
    <row r="762" spans="2:26" x14ac:dyDescent="0.35">
      <c r="B762" s="23"/>
      <c r="C762" s="23"/>
      <c r="D762" s="23"/>
      <c r="E762" s="23"/>
      <c r="F762" s="23"/>
      <c r="G762" s="23"/>
      <c r="H762" s="23"/>
      <c r="I762" s="23"/>
      <c r="J762" s="23"/>
      <c r="K762" s="23"/>
      <c r="L762" s="23"/>
      <c r="M762" s="23"/>
      <c r="N762" s="23"/>
      <c r="O762" s="23"/>
      <c r="P762" s="23"/>
      <c r="Q762" s="23"/>
      <c r="R762" s="23"/>
      <c r="S762" s="23"/>
      <c r="T762" s="23"/>
      <c r="U762" s="23"/>
      <c r="V762" s="23"/>
      <c r="W762" s="33"/>
      <c r="Y762" s="23"/>
      <c r="Z762" s="23"/>
    </row>
    <row r="763" spans="2:26" x14ac:dyDescent="0.35">
      <c r="B763" s="23"/>
      <c r="C763" s="23"/>
      <c r="D763" s="23"/>
      <c r="E763" s="23"/>
      <c r="F763" s="23"/>
      <c r="G763" s="23"/>
      <c r="H763" s="23"/>
      <c r="I763" s="23"/>
      <c r="J763" s="23"/>
      <c r="K763" s="23"/>
      <c r="L763" s="23"/>
      <c r="M763" s="23"/>
      <c r="N763" s="23"/>
      <c r="O763" s="23"/>
      <c r="P763" s="23"/>
      <c r="Q763" s="23"/>
      <c r="R763" s="23"/>
      <c r="S763" s="23"/>
      <c r="T763" s="23"/>
      <c r="U763" s="23"/>
      <c r="V763" s="23"/>
      <c r="W763" s="33"/>
      <c r="Y763" s="23"/>
      <c r="Z763" s="23"/>
    </row>
    <row r="764" spans="2:26" x14ac:dyDescent="0.35">
      <c r="B764" s="23"/>
      <c r="C764" s="23"/>
      <c r="D764" s="23"/>
      <c r="E764" s="23"/>
      <c r="F764" s="23"/>
      <c r="G764" s="23"/>
      <c r="H764" s="23"/>
      <c r="I764" s="23"/>
      <c r="J764" s="23"/>
      <c r="K764" s="23"/>
      <c r="L764" s="23"/>
      <c r="M764" s="23"/>
      <c r="N764" s="23"/>
      <c r="O764" s="23"/>
      <c r="P764" s="23"/>
      <c r="Q764" s="23"/>
      <c r="R764" s="23"/>
      <c r="S764" s="23"/>
      <c r="T764" s="23"/>
      <c r="U764" s="23"/>
      <c r="V764" s="23"/>
      <c r="W764" s="33"/>
      <c r="Y764" s="23"/>
      <c r="Z764" s="23"/>
    </row>
    <row r="765" spans="2:26" x14ac:dyDescent="0.35">
      <c r="B765" s="23"/>
      <c r="C765" s="23"/>
      <c r="D765" s="23"/>
      <c r="E765" s="23"/>
      <c r="F765" s="23"/>
      <c r="G765" s="23"/>
      <c r="H765" s="23"/>
      <c r="I765" s="23"/>
      <c r="J765" s="23"/>
      <c r="K765" s="23"/>
      <c r="L765" s="23"/>
      <c r="M765" s="23"/>
      <c r="N765" s="23"/>
      <c r="O765" s="23"/>
      <c r="P765" s="23"/>
      <c r="Q765" s="23"/>
      <c r="R765" s="23"/>
      <c r="S765" s="23"/>
      <c r="T765" s="23"/>
      <c r="U765" s="23"/>
      <c r="V765" s="23"/>
      <c r="W765" s="33"/>
      <c r="Y765" s="23"/>
      <c r="Z765" s="23"/>
    </row>
    <row r="766" spans="2:26" x14ac:dyDescent="0.35">
      <c r="B766" s="23"/>
      <c r="C766" s="23"/>
      <c r="D766" s="23"/>
      <c r="E766" s="23"/>
      <c r="F766" s="23"/>
      <c r="G766" s="23"/>
      <c r="H766" s="23"/>
      <c r="I766" s="23"/>
      <c r="J766" s="23"/>
      <c r="K766" s="23"/>
      <c r="L766" s="23"/>
      <c r="M766" s="23"/>
      <c r="N766" s="23"/>
      <c r="O766" s="23"/>
      <c r="P766" s="23"/>
      <c r="Q766" s="23"/>
      <c r="R766" s="23"/>
      <c r="S766" s="23"/>
      <c r="T766" s="23"/>
      <c r="U766" s="23"/>
      <c r="V766" s="23"/>
      <c r="W766" s="33"/>
      <c r="Y766" s="23"/>
      <c r="Z766" s="23"/>
    </row>
    <row r="767" spans="2:26" x14ac:dyDescent="0.35">
      <c r="B767" s="23"/>
      <c r="C767" s="23"/>
      <c r="D767" s="23"/>
      <c r="E767" s="23"/>
      <c r="F767" s="23"/>
      <c r="G767" s="23"/>
      <c r="H767" s="23"/>
      <c r="I767" s="23"/>
      <c r="J767" s="23"/>
      <c r="K767" s="23"/>
      <c r="L767" s="23"/>
      <c r="M767" s="23"/>
      <c r="N767" s="23"/>
      <c r="O767" s="23"/>
      <c r="P767" s="23"/>
      <c r="Q767" s="23"/>
      <c r="R767" s="23"/>
      <c r="S767" s="23"/>
      <c r="T767" s="23"/>
      <c r="U767" s="23"/>
      <c r="V767" s="23"/>
      <c r="W767" s="33"/>
      <c r="Y767" s="23"/>
      <c r="Z767" s="23"/>
    </row>
    <row r="768" spans="2:26" x14ac:dyDescent="0.35">
      <c r="B768" s="23"/>
      <c r="C768" s="23"/>
      <c r="D768" s="23"/>
      <c r="E768" s="23"/>
      <c r="F768" s="23"/>
      <c r="G768" s="23"/>
      <c r="H768" s="23"/>
      <c r="I768" s="23"/>
      <c r="J768" s="23"/>
      <c r="K768" s="23"/>
      <c r="L768" s="23"/>
      <c r="M768" s="23"/>
      <c r="N768" s="23"/>
      <c r="O768" s="23"/>
      <c r="P768" s="23"/>
      <c r="Q768" s="23"/>
      <c r="R768" s="23"/>
      <c r="S768" s="23"/>
      <c r="T768" s="23"/>
      <c r="U768" s="23"/>
      <c r="V768" s="23"/>
      <c r="W768" s="33"/>
      <c r="Y768" s="23"/>
      <c r="Z768" s="23"/>
    </row>
    <row r="769" spans="2:26" x14ac:dyDescent="0.35">
      <c r="B769" s="23"/>
      <c r="C769" s="23"/>
      <c r="D769" s="23"/>
      <c r="E769" s="23"/>
      <c r="F769" s="23"/>
      <c r="G769" s="23"/>
      <c r="H769" s="23"/>
      <c r="I769" s="23"/>
      <c r="J769" s="23"/>
      <c r="K769" s="23"/>
      <c r="L769" s="23"/>
      <c r="M769" s="23"/>
      <c r="N769" s="23"/>
      <c r="O769" s="23"/>
      <c r="P769" s="23"/>
      <c r="Q769" s="23"/>
      <c r="R769" s="23"/>
      <c r="S769" s="23"/>
      <c r="T769" s="23"/>
      <c r="U769" s="23"/>
      <c r="V769" s="23"/>
      <c r="W769" s="33"/>
      <c r="Y769" s="23"/>
      <c r="Z769" s="23"/>
    </row>
    <row r="770" spans="2:26" x14ac:dyDescent="0.35">
      <c r="B770" s="23"/>
      <c r="C770" s="23"/>
      <c r="D770" s="23"/>
      <c r="E770" s="23"/>
      <c r="F770" s="23"/>
      <c r="G770" s="23"/>
      <c r="H770" s="23"/>
      <c r="I770" s="23"/>
      <c r="J770" s="23"/>
      <c r="K770" s="23"/>
      <c r="L770" s="23"/>
      <c r="M770" s="23"/>
      <c r="N770" s="23"/>
      <c r="O770" s="23"/>
      <c r="P770" s="23"/>
      <c r="Q770" s="23"/>
      <c r="R770" s="23"/>
      <c r="S770" s="23"/>
      <c r="T770" s="23"/>
      <c r="U770" s="23"/>
      <c r="V770" s="23"/>
      <c r="W770" s="33"/>
      <c r="Y770" s="23"/>
      <c r="Z770" s="23"/>
    </row>
    <row r="771" spans="2:26" x14ac:dyDescent="0.35">
      <c r="B771" s="23"/>
      <c r="C771" s="23"/>
      <c r="D771" s="23"/>
      <c r="E771" s="23"/>
      <c r="F771" s="23"/>
      <c r="G771" s="23"/>
      <c r="H771" s="23"/>
      <c r="I771" s="23"/>
      <c r="J771" s="23"/>
      <c r="K771" s="23"/>
      <c r="L771" s="23"/>
      <c r="M771" s="23"/>
      <c r="N771" s="23"/>
      <c r="O771" s="23"/>
      <c r="P771" s="23"/>
      <c r="Q771" s="23"/>
      <c r="R771" s="23"/>
      <c r="S771" s="23"/>
      <c r="T771" s="23"/>
      <c r="U771" s="23"/>
      <c r="V771" s="23"/>
      <c r="W771" s="33"/>
      <c r="Y771" s="23"/>
      <c r="Z771" s="23"/>
    </row>
    <row r="772" spans="2:26" x14ac:dyDescent="0.35">
      <c r="B772" s="23"/>
      <c r="C772" s="23"/>
      <c r="D772" s="23"/>
      <c r="E772" s="23"/>
      <c r="F772" s="23"/>
      <c r="G772" s="23"/>
      <c r="H772" s="23"/>
      <c r="I772" s="23"/>
      <c r="J772" s="23"/>
      <c r="K772" s="23"/>
      <c r="L772" s="23"/>
      <c r="M772" s="23"/>
      <c r="N772" s="23"/>
      <c r="O772" s="23"/>
      <c r="P772" s="23"/>
      <c r="Q772" s="23"/>
      <c r="R772" s="23"/>
      <c r="S772" s="23"/>
      <c r="T772" s="23"/>
      <c r="U772" s="23"/>
      <c r="V772" s="23"/>
      <c r="W772" s="33"/>
      <c r="Y772" s="23"/>
      <c r="Z772" s="23"/>
    </row>
    <row r="773" spans="2:26" x14ac:dyDescent="0.35">
      <c r="B773" s="23"/>
      <c r="C773" s="23"/>
      <c r="D773" s="23"/>
      <c r="E773" s="23"/>
      <c r="F773" s="23"/>
      <c r="G773" s="23"/>
      <c r="H773" s="23"/>
      <c r="I773" s="23"/>
      <c r="J773" s="23"/>
      <c r="K773" s="23"/>
      <c r="L773" s="23"/>
      <c r="M773" s="23"/>
      <c r="N773" s="23"/>
      <c r="O773" s="23"/>
      <c r="P773" s="23"/>
      <c r="Q773" s="23"/>
      <c r="R773" s="23"/>
      <c r="S773" s="23"/>
      <c r="T773" s="23"/>
      <c r="U773" s="23"/>
      <c r="V773" s="23"/>
      <c r="W773" s="33"/>
      <c r="Y773" s="23"/>
      <c r="Z773" s="23"/>
    </row>
    <row r="774" spans="2:26" x14ac:dyDescent="0.35">
      <c r="B774" s="23"/>
      <c r="C774" s="23"/>
      <c r="D774" s="23"/>
      <c r="E774" s="23"/>
      <c r="F774" s="23"/>
      <c r="G774" s="23"/>
      <c r="H774" s="23"/>
      <c r="I774" s="23"/>
      <c r="J774" s="23"/>
      <c r="K774" s="23"/>
      <c r="L774" s="23"/>
      <c r="M774" s="23"/>
      <c r="N774" s="23"/>
      <c r="O774" s="23"/>
      <c r="P774" s="23"/>
      <c r="Q774" s="23"/>
      <c r="R774" s="23"/>
      <c r="S774" s="23"/>
      <c r="T774" s="23"/>
      <c r="U774" s="23"/>
      <c r="V774" s="23"/>
      <c r="W774" s="33"/>
      <c r="Y774" s="23"/>
      <c r="Z774" s="23"/>
    </row>
    <row r="775" spans="2:26" x14ac:dyDescent="0.35">
      <c r="B775" s="23"/>
      <c r="C775" s="23"/>
      <c r="D775" s="23"/>
      <c r="E775" s="23"/>
      <c r="F775" s="23"/>
      <c r="G775" s="23"/>
      <c r="H775" s="23"/>
      <c r="I775" s="23"/>
      <c r="J775" s="23"/>
      <c r="K775" s="23"/>
      <c r="L775" s="23"/>
      <c r="M775" s="23"/>
      <c r="N775" s="23"/>
      <c r="O775" s="23"/>
      <c r="P775" s="23"/>
      <c r="Q775" s="23"/>
      <c r="R775" s="23"/>
      <c r="S775" s="23"/>
      <c r="T775" s="23"/>
      <c r="U775" s="23"/>
      <c r="V775" s="23"/>
      <c r="W775" s="33"/>
      <c r="Y775" s="23"/>
      <c r="Z775" s="23"/>
    </row>
    <row r="776" spans="2:26" x14ac:dyDescent="0.35">
      <c r="B776" s="23"/>
      <c r="C776" s="23"/>
      <c r="D776" s="23"/>
      <c r="E776" s="23"/>
      <c r="F776" s="23"/>
      <c r="G776" s="23"/>
      <c r="H776" s="23"/>
      <c r="I776" s="23"/>
      <c r="J776" s="23"/>
      <c r="K776" s="23"/>
      <c r="L776" s="23"/>
      <c r="M776" s="23"/>
      <c r="N776" s="23"/>
      <c r="O776" s="23"/>
      <c r="P776" s="23"/>
      <c r="Q776" s="23"/>
      <c r="R776" s="23"/>
      <c r="S776" s="23"/>
      <c r="T776" s="23"/>
      <c r="U776" s="23"/>
      <c r="V776" s="23"/>
      <c r="W776" s="33"/>
      <c r="Y776" s="23"/>
      <c r="Z776" s="23"/>
    </row>
    <row r="777" spans="2:26" x14ac:dyDescent="0.35">
      <c r="B777" s="23"/>
      <c r="C777" s="23"/>
      <c r="D777" s="23"/>
      <c r="E777" s="23"/>
      <c r="F777" s="23"/>
      <c r="G777" s="23"/>
      <c r="H777" s="23"/>
      <c r="I777" s="23"/>
      <c r="J777" s="23"/>
      <c r="K777" s="23"/>
      <c r="L777" s="23"/>
      <c r="M777" s="23"/>
      <c r="N777" s="23"/>
      <c r="O777" s="23"/>
      <c r="P777" s="23"/>
      <c r="Q777" s="23"/>
      <c r="R777" s="23"/>
      <c r="S777" s="23"/>
      <c r="T777" s="23"/>
      <c r="U777" s="23"/>
      <c r="V777" s="23"/>
      <c r="W777" s="33"/>
      <c r="Y777" s="23"/>
      <c r="Z777" s="23"/>
    </row>
    <row r="778" spans="2:26" x14ac:dyDescent="0.35">
      <c r="B778" s="23"/>
      <c r="C778" s="23"/>
      <c r="D778" s="23"/>
      <c r="E778" s="23"/>
      <c r="F778" s="23"/>
      <c r="G778" s="23"/>
      <c r="H778" s="23"/>
      <c r="I778" s="23"/>
      <c r="J778" s="23"/>
      <c r="K778" s="23"/>
      <c r="L778" s="23"/>
      <c r="M778" s="23"/>
      <c r="N778" s="23"/>
      <c r="O778" s="23"/>
      <c r="P778" s="23"/>
      <c r="Q778" s="23"/>
      <c r="R778" s="23"/>
      <c r="S778" s="23"/>
      <c r="T778" s="23"/>
      <c r="U778" s="23"/>
      <c r="V778" s="23"/>
      <c r="W778" s="33"/>
      <c r="Y778" s="23"/>
      <c r="Z778" s="23"/>
    </row>
    <row r="779" spans="2:26" x14ac:dyDescent="0.35">
      <c r="B779" s="23"/>
      <c r="C779" s="23"/>
      <c r="D779" s="23"/>
      <c r="E779" s="23"/>
      <c r="F779" s="23"/>
      <c r="G779" s="23"/>
      <c r="H779" s="23"/>
      <c r="I779" s="23"/>
      <c r="J779" s="23"/>
      <c r="K779" s="23"/>
      <c r="L779" s="23"/>
      <c r="M779" s="23"/>
      <c r="N779" s="23"/>
      <c r="O779" s="23"/>
      <c r="P779" s="23"/>
      <c r="Q779" s="23"/>
      <c r="R779" s="23"/>
      <c r="S779" s="23"/>
      <c r="T779" s="23"/>
      <c r="U779" s="23"/>
      <c r="V779" s="23"/>
      <c r="W779" s="33"/>
      <c r="Y779" s="23"/>
      <c r="Z779" s="23"/>
    </row>
    <row r="780" spans="2:26" x14ac:dyDescent="0.35">
      <c r="B780" s="23"/>
      <c r="C780" s="23"/>
      <c r="D780" s="23"/>
      <c r="E780" s="23"/>
      <c r="F780" s="23"/>
      <c r="G780" s="23"/>
      <c r="H780" s="23"/>
      <c r="I780" s="23"/>
      <c r="J780" s="23"/>
      <c r="K780" s="23"/>
      <c r="L780" s="23"/>
      <c r="M780" s="23"/>
      <c r="N780" s="23"/>
      <c r="O780" s="23"/>
      <c r="P780" s="23"/>
      <c r="Q780" s="23"/>
      <c r="R780" s="23"/>
      <c r="S780" s="23"/>
      <c r="T780" s="23"/>
      <c r="U780" s="23"/>
      <c r="V780" s="23"/>
      <c r="W780" s="33"/>
      <c r="Y780" s="23"/>
      <c r="Z780" s="23"/>
    </row>
    <row r="781" spans="2:26" x14ac:dyDescent="0.35">
      <c r="B781" s="23"/>
      <c r="C781" s="23"/>
      <c r="D781" s="23"/>
      <c r="E781" s="23"/>
      <c r="F781" s="23"/>
      <c r="G781" s="23"/>
      <c r="H781" s="23"/>
      <c r="I781" s="23"/>
      <c r="J781" s="23"/>
      <c r="K781" s="23"/>
      <c r="L781" s="23"/>
      <c r="M781" s="23"/>
      <c r="N781" s="23"/>
      <c r="O781" s="23"/>
      <c r="P781" s="23"/>
      <c r="Q781" s="23"/>
      <c r="R781" s="23"/>
      <c r="S781" s="23"/>
      <c r="T781" s="23"/>
      <c r="U781" s="23"/>
      <c r="V781" s="23"/>
      <c r="W781" s="33"/>
      <c r="Y781" s="23"/>
      <c r="Z781" s="23"/>
    </row>
    <row r="782" spans="2:26" x14ac:dyDescent="0.35">
      <c r="B782" s="23"/>
      <c r="C782" s="23"/>
      <c r="D782" s="23"/>
      <c r="E782" s="23"/>
      <c r="F782" s="23"/>
      <c r="G782" s="23"/>
      <c r="H782" s="23"/>
      <c r="I782" s="23"/>
      <c r="J782" s="23"/>
      <c r="K782" s="23"/>
      <c r="L782" s="23"/>
      <c r="M782" s="23"/>
      <c r="N782" s="23"/>
      <c r="O782" s="23"/>
      <c r="P782" s="23"/>
      <c r="Q782" s="23"/>
      <c r="R782" s="23"/>
      <c r="S782" s="23"/>
      <c r="T782" s="23"/>
      <c r="U782" s="23"/>
      <c r="V782" s="23"/>
      <c r="W782" s="33"/>
      <c r="Y782" s="23"/>
      <c r="Z782" s="23"/>
    </row>
    <row r="783" spans="2:26" x14ac:dyDescent="0.35">
      <c r="B783" s="23"/>
      <c r="C783" s="23"/>
      <c r="D783" s="23"/>
      <c r="E783" s="23"/>
      <c r="F783" s="23"/>
      <c r="G783" s="23"/>
      <c r="H783" s="23"/>
      <c r="I783" s="23"/>
      <c r="J783" s="23"/>
      <c r="K783" s="23"/>
      <c r="L783" s="23"/>
      <c r="M783" s="23"/>
      <c r="N783" s="23"/>
      <c r="O783" s="23"/>
      <c r="P783" s="23"/>
      <c r="Q783" s="23"/>
      <c r="R783" s="23"/>
      <c r="S783" s="23"/>
      <c r="T783" s="23"/>
      <c r="U783" s="23"/>
      <c r="V783" s="23"/>
      <c r="W783" s="33"/>
      <c r="Y783" s="23"/>
      <c r="Z783" s="23"/>
    </row>
    <row r="784" spans="2:26" x14ac:dyDescent="0.35">
      <c r="B784" s="23"/>
      <c r="C784" s="23"/>
      <c r="D784" s="23"/>
      <c r="E784" s="23"/>
      <c r="F784" s="23"/>
      <c r="G784" s="23"/>
      <c r="H784" s="23"/>
      <c r="I784" s="23"/>
      <c r="J784" s="23"/>
      <c r="K784" s="23"/>
      <c r="L784" s="23"/>
      <c r="M784" s="23"/>
      <c r="N784" s="23"/>
      <c r="O784" s="23"/>
      <c r="P784" s="23"/>
      <c r="Q784" s="23"/>
      <c r="R784" s="23"/>
      <c r="S784" s="23"/>
      <c r="T784" s="23"/>
      <c r="U784" s="23"/>
      <c r="V784" s="23"/>
      <c r="W784" s="33"/>
      <c r="Y784" s="23"/>
      <c r="Z784" s="23"/>
    </row>
    <row r="785" spans="2:26" x14ac:dyDescent="0.35">
      <c r="B785" s="23"/>
      <c r="C785" s="23"/>
      <c r="D785" s="23"/>
      <c r="E785" s="23"/>
      <c r="F785" s="23"/>
      <c r="G785" s="23"/>
      <c r="H785" s="23"/>
      <c r="I785" s="23"/>
      <c r="J785" s="23"/>
      <c r="K785" s="23"/>
      <c r="L785" s="23"/>
      <c r="M785" s="23"/>
      <c r="N785" s="23"/>
      <c r="O785" s="23"/>
      <c r="P785" s="23"/>
      <c r="Q785" s="23"/>
      <c r="R785" s="23"/>
      <c r="S785" s="23"/>
      <c r="T785" s="23"/>
      <c r="U785" s="23"/>
      <c r="V785" s="23"/>
      <c r="W785" s="33"/>
      <c r="Y785" s="23"/>
      <c r="Z785" s="23"/>
    </row>
    <row r="786" spans="2:26" x14ac:dyDescent="0.35">
      <c r="B786" s="23"/>
      <c r="C786" s="23"/>
      <c r="D786" s="23"/>
      <c r="E786" s="23"/>
      <c r="F786" s="23"/>
      <c r="G786" s="23"/>
      <c r="H786" s="23"/>
      <c r="I786" s="23"/>
      <c r="J786" s="23"/>
      <c r="K786" s="23"/>
      <c r="L786" s="23"/>
      <c r="M786" s="23"/>
      <c r="N786" s="23"/>
      <c r="O786" s="23"/>
      <c r="P786" s="23"/>
      <c r="Q786" s="23"/>
      <c r="R786" s="23"/>
      <c r="S786" s="23"/>
      <c r="T786" s="23"/>
      <c r="U786" s="23"/>
      <c r="V786" s="23"/>
      <c r="W786" s="33"/>
      <c r="Y786" s="23"/>
      <c r="Z786" s="23"/>
    </row>
    <row r="787" spans="2:26" x14ac:dyDescent="0.35">
      <c r="B787" s="23"/>
      <c r="C787" s="23"/>
      <c r="D787" s="23"/>
      <c r="E787" s="23"/>
      <c r="F787" s="23"/>
      <c r="G787" s="23"/>
      <c r="H787" s="23"/>
      <c r="I787" s="23"/>
      <c r="J787" s="23"/>
      <c r="K787" s="23"/>
      <c r="L787" s="23"/>
      <c r="M787" s="23"/>
      <c r="N787" s="23"/>
      <c r="O787" s="23"/>
      <c r="P787" s="23"/>
      <c r="Q787" s="23"/>
      <c r="R787" s="23"/>
      <c r="S787" s="23"/>
      <c r="T787" s="23"/>
      <c r="U787" s="23"/>
      <c r="V787" s="23"/>
      <c r="W787" s="33"/>
      <c r="Y787" s="23"/>
      <c r="Z787" s="23"/>
    </row>
    <row r="788" spans="2:26" x14ac:dyDescent="0.35">
      <c r="B788" s="23"/>
      <c r="C788" s="23"/>
      <c r="D788" s="23"/>
      <c r="E788" s="23"/>
      <c r="F788" s="23"/>
      <c r="G788" s="23"/>
      <c r="H788" s="23"/>
      <c r="I788" s="23"/>
      <c r="J788" s="23"/>
      <c r="K788" s="23"/>
      <c r="L788" s="23"/>
      <c r="M788" s="23"/>
      <c r="N788" s="23"/>
      <c r="O788" s="23"/>
      <c r="P788" s="23"/>
      <c r="Q788" s="23"/>
      <c r="R788" s="23"/>
      <c r="S788" s="23"/>
      <c r="T788" s="23"/>
      <c r="U788" s="23"/>
      <c r="V788" s="23"/>
      <c r="W788" s="33"/>
      <c r="Y788" s="23"/>
      <c r="Z788" s="23"/>
    </row>
    <row r="789" spans="2:26" x14ac:dyDescent="0.35">
      <c r="B789" s="23"/>
      <c r="C789" s="23"/>
      <c r="D789" s="23"/>
      <c r="E789" s="23"/>
      <c r="F789" s="23"/>
      <c r="G789" s="23"/>
      <c r="H789" s="23"/>
      <c r="I789" s="23"/>
      <c r="J789" s="23"/>
      <c r="K789" s="23"/>
      <c r="L789" s="23"/>
      <c r="M789" s="23"/>
      <c r="N789" s="23"/>
      <c r="O789" s="23"/>
      <c r="P789" s="23"/>
      <c r="Q789" s="23"/>
      <c r="R789" s="23"/>
      <c r="S789" s="23"/>
      <c r="T789" s="23"/>
      <c r="U789" s="23"/>
      <c r="V789" s="23"/>
      <c r="W789" s="33"/>
      <c r="Y789" s="23"/>
      <c r="Z789" s="23"/>
    </row>
    <row r="790" spans="2:26" x14ac:dyDescent="0.35">
      <c r="B790" s="23"/>
      <c r="C790" s="23"/>
      <c r="D790" s="23"/>
      <c r="E790" s="23"/>
      <c r="F790" s="23"/>
      <c r="G790" s="23"/>
      <c r="H790" s="23"/>
      <c r="I790" s="23"/>
      <c r="J790" s="23"/>
      <c r="K790" s="23"/>
      <c r="L790" s="23"/>
      <c r="M790" s="23"/>
      <c r="N790" s="23"/>
      <c r="O790" s="23"/>
      <c r="P790" s="23"/>
      <c r="Q790" s="23"/>
      <c r="R790" s="23"/>
      <c r="S790" s="23"/>
      <c r="T790" s="23"/>
      <c r="U790" s="23"/>
      <c r="V790" s="23"/>
      <c r="W790" s="33"/>
      <c r="Y790" s="23"/>
      <c r="Z790" s="23"/>
    </row>
    <row r="791" spans="2:26" x14ac:dyDescent="0.35">
      <c r="B791" s="23"/>
      <c r="C791" s="23"/>
      <c r="D791" s="23"/>
      <c r="E791" s="23"/>
      <c r="F791" s="23"/>
      <c r="G791" s="23"/>
      <c r="H791" s="23"/>
      <c r="I791" s="23"/>
      <c r="J791" s="23"/>
      <c r="K791" s="23"/>
      <c r="L791" s="23"/>
      <c r="M791" s="23"/>
      <c r="N791" s="23"/>
      <c r="O791" s="23"/>
      <c r="P791" s="23"/>
      <c r="Q791" s="23"/>
      <c r="R791" s="23"/>
      <c r="S791" s="23"/>
      <c r="T791" s="23"/>
      <c r="U791" s="23"/>
      <c r="V791" s="23"/>
      <c r="W791" s="33"/>
      <c r="Y791" s="23"/>
      <c r="Z791" s="23"/>
    </row>
    <row r="792" spans="2:26" x14ac:dyDescent="0.35">
      <c r="B792" s="23"/>
      <c r="C792" s="23"/>
      <c r="D792" s="23"/>
      <c r="E792" s="23"/>
      <c r="F792" s="23"/>
      <c r="G792" s="23"/>
      <c r="H792" s="23"/>
      <c r="I792" s="23"/>
      <c r="J792" s="23"/>
      <c r="K792" s="23"/>
      <c r="L792" s="23"/>
      <c r="M792" s="23"/>
      <c r="N792" s="23"/>
      <c r="O792" s="23"/>
      <c r="P792" s="23"/>
      <c r="Q792" s="23"/>
      <c r="R792" s="23"/>
      <c r="S792" s="23"/>
      <c r="T792" s="23"/>
      <c r="U792" s="23"/>
      <c r="V792" s="23"/>
      <c r="W792" s="33"/>
      <c r="Y792" s="23"/>
      <c r="Z792" s="23"/>
    </row>
    <row r="793" spans="2:26" x14ac:dyDescent="0.35">
      <c r="B793" s="23"/>
      <c r="C793" s="23"/>
      <c r="D793" s="23"/>
      <c r="E793" s="23"/>
      <c r="F793" s="23"/>
      <c r="G793" s="23"/>
      <c r="H793" s="23"/>
      <c r="I793" s="23"/>
      <c r="J793" s="23"/>
      <c r="K793" s="23"/>
      <c r="L793" s="23"/>
      <c r="M793" s="23"/>
      <c r="N793" s="23"/>
      <c r="O793" s="23"/>
      <c r="P793" s="23"/>
      <c r="Q793" s="23"/>
      <c r="R793" s="23"/>
      <c r="S793" s="23"/>
      <c r="T793" s="23"/>
      <c r="U793" s="23"/>
      <c r="V793" s="23"/>
      <c r="W793" s="33"/>
      <c r="Y793" s="23"/>
      <c r="Z793" s="23"/>
    </row>
    <row r="794" spans="2:26" x14ac:dyDescent="0.35">
      <c r="B794" s="23"/>
      <c r="C794" s="23"/>
      <c r="D794" s="23"/>
      <c r="E794" s="23"/>
      <c r="F794" s="23"/>
      <c r="G794" s="23"/>
      <c r="H794" s="23"/>
      <c r="I794" s="23"/>
      <c r="J794" s="23"/>
      <c r="K794" s="23"/>
      <c r="L794" s="23"/>
      <c r="M794" s="23"/>
      <c r="N794" s="23"/>
      <c r="O794" s="23"/>
      <c r="P794" s="23"/>
      <c r="Q794" s="23"/>
      <c r="R794" s="23"/>
      <c r="S794" s="23"/>
      <c r="T794" s="23"/>
      <c r="U794" s="23"/>
      <c r="V794" s="23"/>
      <c r="W794" s="33"/>
      <c r="Y794" s="23"/>
      <c r="Z794" s="23"/>
    </row>
    <row r="795" spans="2:26" x14ac:dyDescent="0.35">
      <c r="B795" s="23"/>
      <c r="C795" s="23"/>
      <c r="D795" s="23"/>
      <c r="E795" s="23"/>
      <c r="F795" s="23"/>
      <c r="G795" s="23"/>
      <c r="H795" s="23"/>
      <c r="I795" s="23"/>
      <c r="J795" s="23"/>
      <c r="K795" s="23"/>
      <c r="L795" s="23"/>
      <c r="M795" s="23"/>
      <c r="N795" s="23"/>
      <c r="O795" s="23"/>
      <c r="P795" s="23"/>
      <c r="Q795" s="23"/>
      <c r="R795" s="23"/>
      <c r="S795" s="23"/>
      <c r="T795" s="23"/>
      <c r="U795" s="23"/>
      <c r="V795" s="23"/>
      <c r="W795" s="33"/>
      <c r="Y795" s="23"/>
      <c r="Z795" s="23"/>
    </row>
    <row r="796" spans="2:26" x14ac:dyDescent="0.35">
      <c r="B796" s="23"/>
      <c r="C796" s="23"/>
      <c r="D796" s="23"/>
      <c r="E796" s="23"/>
      <c r="F796" s="23"/>
      <c r="G796" s="23"/>
      <c r="H796" s="23"/>
      <c r="I796" s="23"/>
      <c r="J796" s="23"/>
      <c r="K796" s="23"/>
      <c r="L796" s="23"/>
      <c r="M796" s="23"/>
      <c r="N796" s="23"/>
      <c r="O796" s="23"/>
      <c r="P796" s="23"/>
      <c r="Q796" s="23"/>
      <c r="R796" s="23"/>
      <c r="S796" s="23"/>
      <c r="T796" s="23"/>
      <c r="U796" s="23"/>
      <c r="V796" s="23"/>
      <c r="W796" s="33"/>
      <c r="Y796" s="23"/>
      <c r="Z796" s="23"/>
    </row>
    <row r="797" spans="2:26" x14ac:dyDescent="0.35">
      <c r="B797" s="23"/>
      <c r="C797" s="23"/>
      <c r="D797" s="23"/>
      <c r="E797" s="23"/>
      <c r="F797" s="23"/>
      <c r="G797" s="23"/>
      <c r="H797" s="23"/>
      <c r="I797" s="23"/>
      <c r="J797" s="23"/>
      <c r="K797" s="23"/>
      <c r="L797" s="23"/>
      <c r="M797" s="23"/>
      <c r="N797" s="23"/>
      <c r="O797" s="23"/>
      <c r="P797" s="23"/>
      <c r="Q797" s="23"/>
      <c r="R797" s="23"/>
      <c r="S797" s="23"/>
      <c r="T797" s="23"/>
      <c r="U797" s="23"/>
      <c r="V797" s="23"/>
      <c r="W797" s="33"/>
      <c r="Y797" s="23"/>
      <c r="Z797" s="23"/>
    </row>
    <row r="798" spans="2:26" x14ac:dyDescent="0.35">
      <c r="B798" s="23"/>
      <c r="C798" s="23"/>
      <c r="D798" s="23"/>
      <c r="E798" s="23"/>
      <c r="F798" s="23"/>
      <c r="G798" s="23"/>
      <c r="H798" s="23"/>
      <c r="I798" s="23"/>
      <c r="J798" s="23"/>
      <c r="K798" s="23"/>
      <c r="L798" s="23"/>
      <c r="M798" s="23"/>
      <c r="N798" s="23"/>
      <c r="O798" s="23"/>
      <c r="P798" s="23"/>
      <c r="Q798" s="23"/>
      <c r="R798" s="23"/>
      <c r="S798" s="23"/>
      <c r="T798" s="23"/>
      <c r="U798" s="23"/>
      <c r="V798" s="23"/>
      <c r="W798" s="33"/>
      <c r="Y798" s="23"/>
      <c r="Z798" s="23"/>
    </row>
    <row r="799" spans="2:26" x14ac:dyDescent="0.35">
      <c r="B799" s="23"/>
      <c r="C799" s="23"/>
      <c r="D799" s="23"/>
      <c r="E799" s="23"/>
      <c r="F799" s="23"/>
      <c r="G799" s="23"/>
      <c r="H799" s="23"/>
      <c r="I799" s="23"/>
      <c r="J799" s="23"/>
      <c r="K799" s="23"/>
      <c r="L799" s="23"/>
      <c r="M799" s="23"/>
      <c r="N799" s="23"/>
      <c r="O799" s="23"/>
      <c r="P799" s="23"/>
      <c r="Q799" s="23"/>
      <c r="R799" s="23"/>
      <c r="S799" s="23"/>
      <c r="T799" s="23"/>
      <c r="U799" s="23"/>
      <c r="V799" s="23"/>
      <c r="W799" s="33"/>
      <c r="Y799" s="23"/>
      <c r="Z799" s="23"/>
    </row>
    <row r="800" spans="2:26" x14ac:dyDescent="0.35">
      <c r="B800" s="23"/>
      <c r="C800" s="23"/>
      <c r="D800" s="23"/>
      <c r="E800" s="23"/>
      <c r="F800" s="23"/>
      <c r="G800" s="23"/>
      <c r="H800" s="23"/>
      <c r="I800" s="23"/>
      <c r="J800" s="23"/>
      <c r="K800" s="23"/>
      <c r="L800" s="23"/>
      <c r="M800" s="23"/>
      <c r="N800" s="23"/>
      <c r="O800" s="23"/>
      <c r="P800" s="23"/>
      <c r="Q800" s="23"/>
      <c r="R800" s="23"/>
      <c r="S800" s="23"/>
      <c r="T800" s="23"/>
      <c r="U800" s="23"/>
      <c r="V800" s="23"/>
      <c r="W800" s="33"/>
      <c r="Y800" s="23"/>
      <c r="Z800" s="23"/>
    </row>
    <row r="801" spans="2:26" x14ac:dyDescent="0.35">
      <c r="B801" s="23"/>
      <c r="C801" s="23"/>
      <c r="D801" s="23"/>
      <c r="E801" s="23"/>
      <c r="F801" s="23"/>
      <c r="G801" s="23"/>
      <c r="H801" s="23"/>
      <c r="I801" s="23"/>
      <c r="J801" s="23"/>
      <c r="K801" s="23"/>
      <c r="L801" s="23"/>
      <c r="M801" s="23"/>
      <c r="N801" s="23"/>
      <c r="O801" s="23"/>
      <c r="P801" s="23"/>
      <c r="Q801" s="23"/>
      <c r="R801" s="23"/>
      <c r="S801" s="23"/>
      <c r="T801" s="23"/>
      <c r="U801" s="23"/>
      <c r="V801" s="23"/>
      <c r="W801" s="33"/>
      <c r="Y801" s="23"/>
      <c r="Z801" s="23"/>
    </row>
    <row r="802" spans="2:26" x14ac:dyDescent="0.35">
      <c r="B802" s="23"/>
      <c r="C802" s="23"/>
      <c r="D802" s="23"/>
      <c r="E802" s="23"/>
      <c r="F802" s="23"/>
      <c r="G802" s="23"/>
      <c r="H802" s="23"/>
      <c r="I802" s="23"/>
      <c r="J802" s="23"/>
      <c r="K802" s="23"/>
      <c r="L802" s="23"/>
      <c r="M802" s="23"/>
      <c r="N802" s="23"/>
      <c r="O802" s="23"/>
      <c r="P802" s="23"/>
      <c r="Q802" s="23"/>
      <c r="R802" s="23"/>
      <c r="S802" s="23"/>
      <c r="T802" s="23"/>
      <c r="U802" s="23"/>
      <c r="V802" s="23"/>
      <c r="W802" s="33"/>
      <c r="Y802" s="23"/>
      <c r="Z802" s="23"/>
    </row>
    <row r="803" spans="2:26" x14ac:dyDescent="0.35">
      <c r="B803" s="23"/>
      <c r="C803" s="23"/>
      <c r="D803" s="23"/>
      <c r="E803" s="23"/>
      <c r="F803" s="23"/>
      <c r="G803" s="23"/>
      <c r="H803" s="23"/>
      <c r="I803" s="23"/>
      <c r="J803" s="23"/>
      <c r="K803" s="23"/>
      <c r="L803" s="23"/>
      <c r="M803" s="23"/>
      <c r="N803" s="23"/>
      <c r="O803" s="23"/>
      <c r="P803" s="23"/>
      <c r="Q803" s="23"/>
      <c r="R803" s="23"/>
      <c r="S803" s="23"/>
      <c r="T803" s="23"/>
      <c r="U803" s="23"/>
      <c r="V803" s="23"/>
      <c r="W803" s="33"/>
      <c r="Y803" s="23"/>
      <c r="Z803" s="23"/>
    </row>
    <row r="804" spans="2:26" x14ac:dyDescent="0.35">
      <c r="B804" s="23"/>
      <c r="C804" s="23"/>
      <c r="D804" s="23"/>
      <c r="E804" s="23"/>
      <c r="F804" s="23"/>
      <c r="G804" s="23"/>
      <c r="H804" s="23"/>
      <c r="I804" s="23"/>
      <c r="J804" s="23"/>
      <c r="K804" s="23"/>
      <c r="L804" s="23"/>
      <c r="M804" s="23"/>
      <c r="N804" s="23"/>
      <c r="O804" s="23"/>
      <c r="P804" s="23"/>
      <c r="Q804" s="23"/>
      <c r="R804" s="23"/>
      <c r="S804" s="23"/>
      <c r="T804" s="23"/>
      <c r="U804" s="23"/>
      <c r="V804" s="23"/>
      <c r="W804" s="33"/>
      <c r="Y804" s="23"/>
      <c r="Z804" s="23"/>
    </row>
    <row r="805" spans="2:26" x14ac:dyDescent="0.35">
      <c r="B805" s="23"/>
      <c r="C805" s="23"/>
      <c r="D805" s="23"/>
      <c r="E805" s="23"/>
      <c r="F805" s="23"/>
      <c r="G805" s="23"/>
      <c r="H805" s="23"/>
      <c r="I805" s="23"/>
      <c r="J805" s="23"/>
      <c r="K805" s="23"/>
      <c r="L805" s="23"/>
      <c r="M805" s="23"/>
      <c r="N805" s="23"/>
      <c r="O805" s="23"/>
      <c r="P805" s="23"/>
      <c r="Q805" s="23"/>
      <c r="R805" s="23"/>
      <c r="S805" s="23"/>
      <c r="T805" s="23"/>
      <c r="U805" s="23"/>
      <c r="V805" s="23"/>
      <c r="W805" s="33"/>
      <c r="Y805" s="23"/>
      <c r="Z805" s="23"/>
    </row>
    <row r="806" spans="2:26" x14ac:dyDescent="0.35">
      <c r="B806" s="23"/>
      <c r="C806" s="23"/>
      <c r="D806" s="23"/>
      <c r="E806" s="23"/>
      <c r="F806" s="23"/>
      <c r="G806" s="23"/>
      <c r="H806" s="23"/>
      <c r="I806" s="23"/>
      <c r="J806" s="23"/>
      <c r="K806" s="23"/>
      <c r="L806" s="23"/>
      <c r="M806" s="23"/>
      <c r="N806" s="23"/>
      <c r="O806" s="23"/>
      <c r="P806" s="23"/>
      <c r="Q806" s="23"/>
      <c r="R806" s="23"/>
      <c r="S806" s="23"/>
      <c r="T806" s="23"/>
      <c r="U806" s="23"/>
      <c r="V806" s="23"/>
      <c r="W806" s="33"/>
      <c r="Y806" s="23"/>
      <c r="Z806" s="23"/>
    </row>
    <row r="807" spans="2:26" x14ac:dyDescent="0.35">
      <c r="B807" s="23"/>
      <c r="C807" s="23"/>
      <c r="D807" s="23"/>
      <c r="E807" s="23"/>
      <c r="F807" s="23"/>
      <c r="G807" s="23"/>
      <c r="H807" s="23"/>
      <c r="I807" s="23"/>
      <c r="J807" s="23"/>
      <c r="K807" s="23"/>
      <c r="L807" s="23"/>
      <c r="M807" s="23"/>
      <c r="N807" s="23"/>
      <c r="O807" s="23"/>
      <c r="P807" s="23"/>
      <c r="Q807" s="23"/>
      <c r="R807" s="23"/>
      <c r="S807" s="23"/>
      <c r="T807" s="23"/>
      <c r="U807" s="23"/>
      <c r="V807" s="23"/>
      <c r="W807" s="33"/>
      <c r="Y807" s="23"/>
      <c r="Z807" s="23"/>
    </row>
    <row r="808" spans="2:26" x14ac:dyDescent="0.35">
      <c r="B808" s="23"/>
      <c r="C808" s="23"/>
      <c r="D808" s="23"/>
      <c r="E808" s="23"/>
      <c r="F808" s="23"/>
      <c r="G808" s="23"/>
      <c r="H808" s="23"/>
      <c r="I808" s="23"/>
      <c r="J808" s="23"/>
      <c r="K808" s="23"/>
      <c r="L808" s="23"/>
      <c r="M808" s="23"/>
      <c r="N808" s="23"/>
      <c r="O808" s="23"/>
      <c r="P808" s="23"/>
      <c r="Q808" s="23"/>
      <c r="R808" s="23"/>
      <c r="S808" s="23"/>
      <c r="T808" s="23"/>
      <c r="U808" s="23"/>
      <c r="V808" s="23"/>
      <c r="W808" s="33"/>
      <c r="Y808" s="23"/>
      <c r="Z808" s="23"/>
    </row>
    <row r="809" spans="2:26" x14ac:dyDescent="0.35">
      <c r="B809" s="23"/>
      <c r="C809" s="23"/>
      <c r="D809" s="23"/>
      <c r="E809" s="23"/>
      <c r="F809" s="23"/>
      <c r="G809" s="23"/>
      <c r="H809" s="23"/>
      <c r="I809" s="23"/>
      <c r="J809" s="23"/>
      <c r="K809" s="23"/>
      <c r="L809" s="23"/>
      <c r="M809" s="23"/>
      <c r="N809" s="23"/>
      <c r="O809" s="23"/>
      <c r="P809" s="23"/>
      <c r="Q809" s="23"/>
      <c r="R809" s="23"/>
      <c r="S809" s="23"/>
      <c r="T809" s="23"/>
      <c r="U809" s="23"/>
      <c r="V809" s="23"/>
      <c r="W809" s="33"/>
      <c r="Y809" s="23"/>
      <c r="Z809" s="23"/>
    </row>
    <row r="810" spans="2:26" x14ac:dyDescent="0.35">
      <c r="B810" s="23"/>
      <c r="C810" s="23"/>
      <c r="D810" s="23"/>
      <c r="E810" s="23"/>
      <c r="F810" s="23"/>
      <c r="G810" s="23"/>
      <c r="H810" s="23"/>
      <c r="I810" s="23"/>
      <c r="J810" s="23"/>
      <c r="K810" s="23"/>
      <c r="L810" s="23"/>
      <c r="M810" s="23"/>
      <c r="N810" s="23"/>
      <c r="O810" s="23"/>
      <c r="P810" s="23"/>
      <c r="Q810" s="23"/>
      <c r="R810" s="23"/>
      <c r="S810" s="23"/>
      <c r="T810" s="23"/>
      <c r="U810" s="23"/>
      <c r="V810" s="23"/>
      <c r="W810" s="33"/>
      <c r="Y810" s="23"/>
      <c r="Z810" s="23"/>
    </row>
    <row r="811" spans="2:26" x14ac:dyDescent="0.35">
      <c r="B811" s="23"/>
      <c r="C811" s="23"/>
      <c r="D811" s="23"/>
      <c r="E811" s="23"/>
      <c r="F811" s="23"/>
      <c r="G811" s="23"/>
      <c r="H811" s="23"/>
      <c r="I811" s="23"/>
      <c r="J811" s="23"/>
      <c r="K811" s="23"/>
      <c r="L811" s="23"/>
      <c r="M811" s="23"/>
      <c r="N811" s="23"/>
      <c r="O811" s="23"/>
      <c r="P811" s="23"/>
      <c r="Q811" s="23"/>
      <c r="R811" s="23"/>
      <c r="S811" s="23"/>
      <c r="T811" s="23"/>
      <c r="U811" s="23"/>
      <c r="V811" s="23"/>
      <c r="W811" s="33"/>
      <c r="Y811" s="23"/>
      <c r="Z811" s="23"/>
    </row>
    <row r="812" spans="2:26" x14ac:dyDescent="0.35">
      <c r="B812" s="23"/>
      <c r="C812" s="23"/>
      <c r="D812" s="23"/>
      <c r="E812" s="23"/>
      <c r="F812" s="23"/>
      <c r="G812" s="23"/>
      <c r="H812" s="23"/>
      <c r="I812" s="23"/>
      <c r="J812" s="23"/>
      <c r="K812" s="23"/>
      <c r="L812" s="23"/>
      <c r="M812" s="23"/>
      <c r="N812" s="23"/>
      <c r="O812" s="23"/>
      <c r="P812" s="23"/>
      <c r="Q812" s="23"/>
      <c r="R812" s="23"/>
      <c r="S812" s="23"/>
      <c r="T812" s="23"/>
      <c r="U812" s="23"/>
      <c r="V812" s="23"/>
      <c r="W812" s="33"/>
      <c r="Y812" s="23"/>
      <c r="Z812" s="23"/>
    </row>
    <row r="813" spans="2:26" x14ac:dyDescent="0.35">
      <c r="B813" s="23"/>
      <c r="C813" s="23"/>
      <c r="D813" s="23"/>
      <c r="E813" s="23"/>
      <c r="F813" s="23"/>
      <c r="G813" s="23"/>
      <c r="H813" s="23"/>
      <c r="I813" s="23"/>
      <c r="J813" s="23"/>
      <c r="K813" s="23"/>
      <c r="L813" s="23"/>
      <c r="M813" s="23"/>
      <c r="N813" s="23"/>
      <c r="O813" s="23"/>
      <c r="P813" s="23"/>
      <c r="Q813" s="23"/>
      <c r="R813" s="23"/>
      <c r="S813" s="23"/>
      <c r="T813" s="23"/>
      <c r="U813" s="23"/>
      <c r="V813" s="23"/>
      <c r="W813" s="33"/>
      <c r="Y813" s="23"/>
      <c r="Z813" s="23"/>
    </row>
    <row r="814" spans="2:26" x14ac:dyDescent="0.35">
      <c r="B814" s="23"/>
      <c r="C814" s="23"/>
      <c r="D814" s="23"/>
      <c r="E814" s="23"/>
      <c r="F814" s="23"/>
      <c r="G814" s="23"/>
      <c r="H814" s="23"/>
      <c r="I814" s="23"/>
      <c r="J814" s="23"/>
      <c r="K814" s="23"/>
      <c r="L814" s="23"/>
      <c r="M814" s="23"/>
      <c r="N814" s="23"/>
      <c r="O814" s="23"/>
      <c r="P814" s="23"/>
      <c r="Q814" s="23"/>
      <c r="R814" s="23"/>
      <c r="S814" s="23"/>
      <c r="T814" s="23"/>
      <c r="U814" s="23"/>
      <c r="V814" s="23"/>
      <c r="W814" s="33"/>
      <c r="Y814" s="23"/>
      <c r="Z814" s="23"/>
    </row>
    <row r="815" spans="2:26" x14ac:dyDescent="0.35">
      <c r="B815" s="23"/>
      <c r="C815" s="23"/>
      <c r="D815" s="23"/>
      <c r="E815" s="23"/>
      <c r="F815" s="23"/>
      <c r="G815" s="23"/>
      <c r="H815" s="23"/>
      <c r="I815" s="23"/>
      <c r="J815" s="23"/>
      <c r="K815" s="23"/>
      <c r="L815" s="23"/>
      <c r="M815" s="23"/>
      <c r="N815" s="23"/>
      <c r="O815" s="23"/>
      <c r="P815" s="23"/>
      <c r="Q815" s="23"/>
      <c r="R815" s="23"/>
      <c r="S815" s="23"/>
      <c r="T815" s="23"/>
      <c r="U815" s="23"/>
      <c r="V815" s="23"/>
      <c r="W815" s="33"/>
      <c r="Y815" s="23"/>
      <c r="Z815" s="23"/>
    </row>
    <row r="816" spans="2:26" x14ac:dyDescent="0.35">
      <c r="B816" s="23"/>
      <c r="C816" s="23"/>
      <c r="D816" s="23"/>
      <c r="E816" s="23"/>
      <c r="F816" s="23"/>
      <c r="G816" s="23"/>
      <c r="H816" s="23"/>
      <c r="I816" s="23"/>
      <c r="J816" s="23"/>
      <c r="K816" s="23"/>
      <c r="L816" s="23"/>
      <c r="M816" s="23"/>
      <c r="N816" s="23"/>
      <c r="O816" s="23"/>
      <c r="P816" s="23"/>
      <c r="Q816" s="23"/>
      <c r="R816" s="23"/>
      <c r="S816" s="23"/>
      <c r="T816" s="23"/>
      <c r="U816" s="23"/>
      <c r="V816" s="23"/>
      <c r="W816" s="33"/>
      <c r="Y816" s="23"/>
      <c r="Z816" s="23"/>
    </row>
    <row r="817" spans="2:26" x14ac:dyDescent="0.35">
      <c r="B817" s="23"/>
      <c r="C817" s="23"/>
      <c r="D817" s="23"/>
      <c r="E817" s="23"/>
      <c r="F817" s="23"/>
      <c r="G817" s="23"/>
      <c r="H817" s="23"/>
      <c r="I817" s="23"/>
      <c r="J817" s="23"/>
      <c r="K817" s="23"/>
      <c r="L817" s="23"/>
      <c r="M817" s="23"/>
      <c r="N817" s="23"/>
      <c r="O817" s="23"/>
      <c r="P817" s="23"/>
      <c r="Q817" s="23"/>
      <c r="R817" s="23"/>
      <c r="S817" s="23"/>
      <c r="T817" s="23"/>
      <c r="U817" s="23"/>
      <c r="V817" s="23"/>
      <c r="W817" s="33"/>
      <c r="Y817" s="23"/>
      <c r="Z817" s="23"/>
    </row>
    <row r="818" spans="2:26" x14ac:dyDescent="0.35">
      <c r="B818" s="23"/>
      <c r="C818" s="23"/>
      <c r="D818" s="23"/>
      <c r="E818" s="23"/>
      <c r="F818" s="23"/>
      <c r="G818" s="23"/>
      <c r="H818" s="23"/>
      <c r="I818" s="23"/>
      <c r="J818" s="23"/>
      <c r="K818" s="23"/>
      <c r="L818" s="23"/>
      <c r="M818" s="23"/>
      <c r="N818" s="23"/>
      <c r="O818" s="23"/>
      <c r="P818" s="23"/>
      <c r="Q818" s="23"/>
      <c r="R818" s="23"/>
      <c r="S818" s="23"/>
      <c r="T818" s="23"/>
      <c r="U818" s="23"/>
      <c r="V818" s="23"/>
      <c r="W818" s="33"/>
      <c r="Y818" s="23"/>
      <c r="Z818" s="23"/>
    </row>
    <row r="819" spans="2:26" x14ac:dyDescent="0.35">
      <c r="B819" s="23"/>
      <c r="C819" s="23"/>
      <c r="D819" s="23"/>
      <c r="E819" s="23"/>
      <c r="F819" s="23"/>
      <c r="G819" s="23"/>
      <c r="H819" s="23"/>
      <c r="I819" s="23"/>
      <c r="J819" s="23"/>
      <c r="K819" s="23"/>
      <c r="L819" s="23"/>
      <c r="M819" s="23"/>
      <c r="N819" s="23"/>
      <c r="O819" s="23"/>
      <c r="P819" s="23"/>
      <c r="Q819" s="23"/>
      <c r="R819" s="23"/>
      <c r="S819" s="23"/>
      <c r="T819" s="23"/>
      <c r="U819" s="23"/>
      <c r="V819" s="23"/>
      <c r="W819" s="33"/>
      <c r="Y819" s="23"/>
      <c r="Z819" s="23"/>
    </row>
    <row r="820" spans="2:26" x14ac:dyDescent="0.35">
      <c r="B820" s="23"/>
      <c r="C820" s="23"/>
      <c r="D820" s="23"/>
      <c r="E820" s="23"/>
      <c r="F820" s="23"/>
      <c r="G820" s="23"/>
      <c r="H820" s="23"/>
      <c r="I820" s="23"/>
      <c r="J820" s="23"/>
      <c r="K820" s="23"/>
      <c r="L820" s="23"/>
      <c r="M820" s="23"/>
      <c r="N820" s="23"/>
      <c r="O820" s="23"/>
      <c r="P820" s="23"/>
      <c r="Q820" s="23"/>
      <c r="R820" s="23"/>
      <c r="S820" s="23"/>
      <c r="T820" s="23"/>
      <c r="U820" s="23"/>
      <c r="V820" s="23"/>
      <c r="W820" s="33"/>
      <c r="Y820" s="23"/>
      <c r="Z820" s="23"/>
    </row>
    <row r="821" spans="2:26" x14ac:dyDescent="0.35">
      <c r="B821" s="23"/>
      <c r="C821" s="23"/>
      <c r="D821" s="23"/>
      <c r="E821" s="23"/>
      <c r="F821" s="23"/>
      <c r="G821" s="23"/>
      <c r="H821" s="23"/>
      <c r="I821" s="23"/>
      <c r="J821" s="23"/>
      <c r="K821" s="23"/>
      <c r="L821" s="23"/>
      <c r="M821" s="23"/>
      <c r="N821" s="23"/>
      <c r="O821" s="23"/>
      <c r="P821" s="23"/>
      <c r="Q821" s="23"/>
      <c r="R821" s="23"/>
      <c r="S821" s="23"/>
      <c r="T821" s="23"/>
      <c r="U821" s="23"/>
      <c r="V821" s="23"/>
      <c r="W821" s="33"/>
      <c r="Y821" s="23"/>
      <c r="Z821" s="23"/>
    </row>
    <row r="822" spans="2:26" x14ac:dyDescent="0.35">
      <c r="B822" s="23"/>
      <c r="C822" s="23"/>
      <c r="D822" s="23"/>
      <c r="E822" s="23"/>
      <c r="F822" s="23"/>
      <c r="G822" s="23"/>
      <c r="H822" s="23"/>
      <c r="I822" s="23"/>
      <c r="J822" s="23"/>
      <c r="K822" s="23"/>
      <c r="L822" s="23"/>
      <c r="M822" s="23"/>
      <c r="N822" s="23"/>
      <c r="O822" s="23"/>
      <c r="P822" s="23"/>
      <c r="Q822" s="23"/>
      <c r="R822" s="23"/>
      <c r="S822" s="23"/>
      <c r="T822" s="23"/>
      <c r="U822" s="23"/>
      <c r="V822" s="23"/>
      <c r="W822" s="33"/>
      <c r="Y822" s="23"/>
      <c r="Z822" s="23"/>
    </row>
    <row r="823" spans="2:26" x14ac:dyDescent="0.35">
      <c r="B823" s="23"/>
      <c r="C823" s="23"/>
      <c r="D823" s="23"/>
      <c r="E823" s="23"/>
      <c r="F823" s="23"/>
      <c r="G823" s="23"/>
      <c r="H823" s="23"/>
      <c r="I823" s="23"/>
      <c r="J823" s="23"/>
      <c r="K823" s="23"/>
      <c r="L823" s="23"/>
      <c r="M823" s="23"/>
      <c r="N823" s="23"/>
      <c r="O823" s="23"/>
      <c r="P823" s="23"/>
      <c r="Q823" s="23"/>
      <c r="R823" s="23"/>
      <c r="S823" s="23"/>
      <c r="T823" s="23"/>
      <c r="U823" s="23"/>
      <c r="V823" s="23"/>
      <c r="W823" s="33"/>
      <c r="Y823" s="23"/>
      <c r="Z823" s="23"/>
    </row>
    <row r="824" spans="2:26" x14ac:dyDescent="0.35">
      <c r="B824" s="23"/>
      <c r="C824" s="23"/>
      <c r="D824" s="23"/>
      <c r="E824" s="23"/>
      <c r="F824" s="23"/>
      <c r="G824" s="23"/>
      <c r="H824" s="23"/>
      <c r="I824" s="23"/>
      <c r="J824" s="23"/>
      <c r="K824" s="23"/>
      <c r="L824" s="23"/>
      <c r="M824" s="23"/>
      <c r="N824" s="23"/>
      <c r="O824" s="23"/>
      <c r="P824" s="23"/>
      <c r="Q824" s="23"/>
      <c r="R824" s="23"/>
      <c r="S824" s="23"/>
      <c r="T824" s="23"/>
      <c r="U824" s="23"/>
      <c r="V824" s="23"/>
      <c r="W824" s="33"/>
      <c r="Y824" s="23"/>
      <c r="Z824" s="23"/>
    </row>
    <row r="825" spans="2:26" x14ac:dyDescent="0.35">
      <c r="B825" s="23"/>
      <c r="C825" s="23"/>
      <c r="D825" s="23"/>
      <c r="E825" s="23"/>
      <c r="F825" s="23"/>
      <c r="G825" s="23"/>
      <c r="H825" s="23"/>
      <c r="I825" s="23"/>
      <c r="J825" s="23"/>
      <c r="K825" s="23"/>
      <c r="L825" s="23"/>
      <c r="M825" s="23"/>
      <c r="N825" s="23"/>
      <c r="O825" s="23"/>
      <c r="P825" s="23"/>
      <c r="Q825" s="23"/>
      <c r="R825" s="23"/>
      <c r="S825" s="23"/>
      <c r="T825" s="23"/>
      <c r="U825" s="23"/>
      <c r="V825" s="23"/>
      <c r="W825" s="33"/>
      <c r="Y825" s="23"/>
      <c r="Z825" s="23"/>
    </row>
    <row r="826" spans="2:26" x14ac:dyDescent="0.35">
      <c r="B826" s="23"/>
      <c r="C826" s="23"/>
      <c r="D826" s="23"/>
      <c r="E826" s="23"/>
      <c r="F826" s="23"/>
      <c r="G826" s="23"/>
      <c r="H826" s="23"/>
      <c r="I826" s="23"/>
      <c r="J826" s="23"/>
      <c r="K826" s="23"/>
      <c r="L826" s="23"/>
      <c r="M826" s="23"/>
      <c r="N826" s="23"/>
      <c r="O826" s="23"/>
      <c r="P826" s="23"/>
      <c r="Q826" s="23"/>
      <c r="R826" s="23"/>
      <c r="S826" s="23"/>
      <c r="T826" s="23"/>
      <c r="U826" s="23"/>
      <c r="V826" s="23"/>
      <c r="W826" s="33"/>
      <c r="Y826" s="23"/>
      <c r="Z826" s="23"/>
    </row>
    <row r="827" spans="2:26" x14ac:dyDescent="0.35">
      <c r="B827" s="23"/>
      <c r="C827" s="23"/>
      <c r="D827" s="23"/>
      <c r="E827" s="23"/>
      <c r="F827" s="23"/>
      <c r="G827" s="23"/>
      <c r="H827" s="23"/>
      <c r="I827" s="23"/>
      <c r="J827" s="23"/>
      <c r="K827" s="23"/>
      <c r="L827" s="23"/>
      <c r="M827" s="23"/>
      <c r="N827" s="23"/>
      <c r="O827" s="23"/>
      <c r="P827" s="23"/>
      <c r="Q827" s="23"/>
      <c r="R827" s="23"/>
      <c r="S827" s="23"/>
      <c r="T827" s="23"/>
      <c r="U827" s="23"/>
      <c r="V827" s="23"/>
      <c r="W827" s="33"/>
      <c r="Y827" s="23"/>
      <c r="Z827" s="23"/>
    </row>
    <row r="828" spans="2:26" x14ac:dyDescent="0.35">
      <c r="B828" s="23"/>
      <c r="C828" s="23"/>
      <c r="D828" s="23"/>
      <c r="E828" s="23"/>
      <c r="F828" s="23"/>
      <c r="G828" s="23"/>
      <c r="H828" s="23"/>
      <c r="I828" s="23"/>
      <c r="J828" s="23"/>
      <c r="K828" s="23"/>
      <c r="L828" s="23"/>
      <c r="M828" s="23"/>
      <c r="N828" s="23"/>
      <c r="O828" s="23"/>
      <c r="P828" s="23"/>
      <c r="Q828" s="23"/>
      <c r="R828" s="23"/>
      <c r="S828" s="23"/>
      <c r="T828" s="23"/>
      <c r="U828" s="23"/>
      <c r="V828" s="23"/>
      <c r="W828" s="33"/>
      <c r="Y828" s="23"/>
      <c r="Z828" s="23"/>
    </row>
    <row r="829" spans="2:26" x14ac:dyDescent="0.35">
      <c r="B829" s="23"/>
      <c r="C829" s="23"/>
      <c r="D829" s="23"/>
      <c r="E829" s="23"/>
      <c r="F829" s="23"/>
      <c r="G829" s="23"/>
      <c r="H829" s="23"/>
      <c r="I829" s="23"/>
      <c r="J829" s="23"/>
      <c r="K829" s="23"/>
      <c r="L829" s="23"/>
      <c r="M829" s="23"/>
      <c r="N829" s="23"/>
      <c r="O829" s="23"/>
      <c r="P829" s="23"/>
      <c r="Q829" s="23"/>
      <c r="R829" s="23"/>
      <c r="S829" s="23"/>
      <c r="T829" s="23"/>
      <c r="U829" s="23"/>
      <c r="V829" s="23"/>
      <c r="W829" s="33"/>
      <c r="Y829" s="23"/>
      <c r="Z829" s="23"/>
    </row>
    <row r="830" spans="2:26" x14ac:dyDescent="0.35">
      <c r="B830" s="23"/>
      <c r="C830" s="23"/>
      <c r="D830" s="23"/>
      <c r="E830" s="23"/>
      <c r="F830" s="23"/>
      <c r="G830" s="23"/>
      <c r="H830" s="23"/>
      <c r="I830" s="23"/>
      <c r="J830" s="23"/>
      <c r="K830" s="23"/>
      <c r="L830" s="23"/>
      <c r="M830" s="23"/>
      <c r="N830" s="23"/>
      <c r="O830" s="23"/>
      <c r="P830" s="23"/>
      <c r="Q830" s="23"/>
      <c r="R830" s="23"/>
      <c r="S830" s="23"/>
      <c r="T830" s="23"/>
      <c r="U830" s="23"/>
      <c r="V830" s="23"/>
      <c r="W830" s="33"/>
      <c r="Y830" s="23"/>
      <c r="Z830" s="23"/>
    </row>
    <row r="831" spans="2:26" x14ac:dyDescent="0.35">
      <c r="B831" s="23"/>
      <c r="C831" s="23"/>
      <c r="D831" s="23"/>
      <c r="E831" s="23"/>
      <c r="F831" s="23"/>
      <c r="G831" s="23"/>
      <c r="H831" s="23"/>
      <c r="I831" s="23"/>
      <c r="J831" s="23"/>
      <c r="K831" s="23"/>
      <c r="L831" s="23"/>
      <c r="M831" s="23"/>
      <c r="N831" s="23"/>
      <c r="O831" s="23"/>
      <c r="P831" s="23"/>
      <c r="Q831" s="23"/>
      <c r="R831" s="23"/>
      <c r="S831" s="23"/>
      <c r="T831" s="23"/>
      <c r="U831" s="23"/>
      <c r="V831" s="23"/>
      <c r="W831" s="33"/>
      <c r="Y831" s="23"/>
      <c r="Z831" s="23"/>
    </row>
    <row r="832" spans="2:26" x14ac:dyDescent="0.35">
      <c r="B832" s="23"/>
      <c r="C832" s="23"/>
      <c r="D832" s="23"/>
      <c r="E832" s="23"/>
      <c r="F832" s="23"/>
      <c r="G832" s="23"/>
      <c r="H832" s="23"/>
      <c r="I832" s="23"/>
      <c r="J832" s="23"/>
      <c r="K832" s="23"/>
      <c r="L832" s="23"/>
      <c r="M832" s="23"/>
      <c r="N832" s="23"/>
      <c r="O832" s="23"/>
      <c r="P832" s="23"/>
      <c r="Q832" s="23"/>
      <c r="R832" s="23"/>
      <c r="S832" s="23"/>
      <c r="T832" s="23"/>
      <c r="U832" s="23"/>
      <c r="V832" s="23"/>
      <c r="W832" s="33"/>
      <c r="Y832" s="23"/>
      <c r="Z832" s="23"/>
    </row>
    <row r="833" spans="2:26" x14ac:dyDescent="0.35">
      <c r="B833" s="23"/>
      <c r="C833" s="23"/>
      <c r="D833" s="23"/>
      <c r="E833" s="23"/>
      <c r="F833" s="23"/>
      <c r="G833" s="23"/>
      <c r="H833" s="23"/>
      <c r="I833" s="23"/>
      <c r="J833" s="23"/>
      <c r="K833" s="23"/>
      <c r="L833" s="23"/>
      <c r="M833" s="23"/>
      <c r="N833" s="23"/>
      <c r="O833" s="23"/>
      <c r="P833" s="23"/>
      <c r="Q833" s="23"/>
      <c r="R833" s="23"/>
      <c r="S833" s="23"/>
      <c r="T833" s="23"/>
      <c r="U833" s="23"/>
      <c r="V833" s="23"/>
      <c r="W833" s="33"/>
      <c r="Y833" s="23"/>
      <c r="Z833" s="23"/>
    </row>
    <row r="834" spans="2:26" x14ac:dyDescent="0.35">
      <c r="B834" s="23"/>
      <c r="C834" s="23"/>
      <c r="D834" s="23"/>
      <c r="E834" s="23"/>
      <c r="F834" s="23"/>
      <c r="G834" s="23"/>
      <c r="H834" s="23"/>
      <c r="I834" s="23"/>
      <c r="J834" s="23"/>
      <c r="K834" s="23"/>
      <c r="L834" s="23"/>
      <c r="M834" s="23"/>
      <c r="N834" s="23"/>
      <c r="O834" s="23"/>
      <c r="P834" s="23"/>
      <c r="Q834" s="23"/>
      <c r="R834" s="23"/>
      <c r="S834" s="23"/>
      <c r="T834" s="23"/>
      <c r="U834" s="23"/>
      <c r="V834" s="23"/>
      <c r="W834" s="33"/>
      <c r="Y834" s="23"/>
      <c r="Z834" s="23"/>
    </row>
    <row r="835" spans="2:26" x14ac:dyDescent="0.35">
      <c r="B835" s="23"/>
      <c r="C835" s="23"/>
      <c r="D835" s="23"/>
      <c r="E835" s="23"/>
      <c r="F835" s="23"/>
      <c r="G835" s="23"/>
      <c r="H835" s="23"/>
      <c r="I835" s="23"/>
      <c r="J835" s="23"/>
      <c r="K835" s="23"/>
      <c r="L835" s="23"/>
      <c r="M835" s="23"/>
      <c r="N835" s="23"/>
      <c r="O835" s="23"/>
      <c r="P835" s="23"/>
      <c r="Q835" s="23"/>
      <c r="R835" s="23"/>
      <c r="S835" s="23"/>
      <c r="T835" s="23"/>
      <c r="U835" s="23"/>
      <c r="V835" s="23"/>
      <c r="W835" s="33"/>
      <c r="Y835" s="23"/>
      <c r="Z835" s="23"/>
    </row>
    <row r="836" spans="2:26" x14ac:dyDescent="0.35">
      <c r="B836" s="23"/>
      <c r="C836" s="23"/>
      <c r="D836" s="23"/>
      <c r="E836" s="23"/>
      <c r="F836" s="23"/>
      <c r="G836" s="23"/>
      <c r="H836" s="23"/>
      <c r="I836" s="23"/>
      <c r="J836" s="23"/>
      <c r="K836" s="23"/>
      <c r="L836" s="23"/>
      <c r="M836" s="23"/>
      <c r="N836" s="23"/>
      <c r="O836" s="23"/>
      <c r="P836" s="23"/>
      <c r="Q836" s="23"/>
      <c r="R836" s="23"/>
      <c r="S836" s="23"/>
      <c r="T836" s="23"/>
      <c r="U836" s="23"/>
      <c r="V836" s="23"/>
      <c r="W836" s="33"/>
      <c r="Y836" s="23"/>
      <c r="Z836" s="23"/>
    </row>
    <row r="837" spans="2:26" x14ac:dyDescent="0.35">
      <c r="B837" s="23"/>
      <c r="C837" s="23"/>
      <c r="D837" s="23"/>
      <c r="E837" s="23"/>
      <c r="F837" s="23"/>
      <c r="G837" s="23"/>
      <c r="H837" s="23"/>
      <c r="I837" s="23"/>
      <c r="J837" s="23"/>
      <c r="K837" s="23"/>
      <c r="L837" s="23"/>
      <c r="M837" s="23"/>
      <c r="N837" s="23"/>
      <c r="O837" s="23"/>
      <c r="P837" s="23"/>
      <c r="Q837" s="23"/>
      <c r="R837" s="23"/>
      <c r="S837" s="23"/>
      <c r="T837" s="23"/>
      <c r="U837" s="23"/>
      <c r="V837" s="23"/>
      <c r="W837" s="33"/>
      <c r="Y837" s="23"/>
      <c r="Z837" s="23"/>
    </row>
    <row r="838" spans="2:26" x14ac:dyDescent="0.35">
      <c r="B838" s="23"/>
      <c r="C838" s="23"/>
      <c r="D838" s="23"/>
      <c r="E838" s="23"/>
      <c r="F838" s="23"/>
      <c r="G838" s="23"/>
      <c r="H838" s="23"/>
      <c r="I838" s="23"/>
      <c r="J838" s="23"/>
      <c r="K838" s="23"/>
      <c r="L838" s="23"/>
      <c r="M838" s="23"/>
      <c r="N838" s="23"/>
      <c r="O838" s="23"/>
      <c r="P838" s="23"/>
      <c r="Q838" s="23"/>
      <c r="R838" s="23"/>
      <c r="S838" s="23"/>
      <c r="T838" s="23"/>
      <c r="U838" s="23"/>
      <c r="V838" s="23"/>
      <c r="W838" s="33"/>
      <c r="Y838" s="23"/>
      <c r="Z838" s="23"/>
    </row>
    <row r="839" spans="2:26" x14ac:dyDescent="0.35">
      <c r="B839" s="23"/>
      <c r="C839" s="23"/>
      <c r="D839" s="23"/>
      <c r="E839" s="23"/>
      <c r="F839" s="23"/>
      <c r="G839" s="23"/>
      <c r="H839" s="23"/>
      <c r="I839" s="23"/>
      <c r="J839" s="23"/>
      <c r="K839" s="23"/>
      <c r="L839" s="23"/>
      <c r="M839" s="23"/>
      <c r="N839" s="23"/>
      <c r="O839" s="23"/>
      <c r="P839" s="23"/>
      <c r="Q839" s="23"/>
      <c r="R839" s="23"/>
      <c r="S839" s="23"/>
      <c r="T839" s="23"/>
      <c r="U839" s="23"/>
      <c r="V839" s="23"/>
      <c r="W839" s="33"/>
      <c r="Y839" s="23"/>
      <c r="Z839" s="23"/>
    </row>
    <row r="840" spans="2:26" x14ac:dyDescent="0.35">
      <c r="B840" s="23"/>
      <c r="C840" s="23"/>
      <c r="D840" s="23"/>
      <c r="E840" s="23"/>
      <c r="F840" s="23"/>
      <c r="G840" s="23"/>
      <c r="H840" s="23"/>
      <c r="I840" s="23"/>
      <c r="J840" s="23"/>
      <c r="K840" s="23"/>
      <c r="L840" s="23"/>
      <c r="M840" s="23"/>
      <c r="N840" s="23"/>
      <c r="O840" s="23"/>
      <c r="P840" s="23"/>
      <c r="Q840" s="23"/>
      <c r="R840" s="23"/>
      <c r="S840" s="23"/>
      <c r="T840" s="23"/>
      <c r="U840" s="23"/>
      <c r="V840" s="23"/>
      <c r="W840" s="33"/>
      <c r="Y840" s="23"/>
      <c r="Z840" s="23"/>
    </row>
    <row r="841" spans="2:26" x14ac:dyDescent="0.35">
      <c r="B841" s="23"/>
      <c r="C841" s="23"/>
      <c r="D841" s="23"/>
      <c r="E841" s="23"/>
      <c r="F841" s="23"/>
      <c r="G841" s="23"/>
      <c r="H841" s="23"/>
      <c r="I841" s="23"/>
      <c r="J841" s="23"/>
      <c r="K841" s="23"/>
      <c r="L841" s="23"/>
      <c r="M841" s="23"/>
      <c r="N841" s="23"/>
      <c r="O841" s="23"/>
      <c r="P841" s="23"/>
      <c r="Q841" s="23"/>
      <c r="R841" s="23"/>
      <c r="S841" s="23"/>
      <c r="T841" s="23"/>
      <c r="U841" s="23"/>
      <c r="V841" s="23"/>
      <c r="W841" s="33"/>
      <c r="Y841" s="23"/>
      <c r="Z841" s="23"/>
    </row>
    <row r="842" spans="2:26" x14ac:dyDescent="0.35">
      <c r="B842" s="23"/>
      <c r="C842" s="23"/>
      <c r="D842" s="23"/>
      <c r="E842" s="23"/>
      <c r="F842" s="23"/>
      <c r="G842" s="23"/>
      <c r="H842" s="23"/>
      <c r="I842" s="23"/>
      <c r="J842" s="23"/>
      <c r="K842" s="23"/>
      <c r="L842" s="23"/>
      <c r="M842" s="23"/>
      <c r="N842" s="23"/>
      <c r="O842" s="23"/>
      <c r="P842" s="23"/>
      <c r="Q842" s="23"/>
      <c r="R842" s="23"/>
      <c r="S842" s="23"/>
      <c r="T842" s="23"/>
      <c r="U842" s="23"/>
      <c r="V842" s="23"/>
      <c r="W842" s="33"/>
      <c r="Y842" s="23"/>
      <c r="Z842" s="23"/>
    </row>
    <row r="843" spans="2:26" x14ac:dyDescent="0.35">
      <c r="B843" s="23"/>
      <c r="C843" s="23"/>
      <c r="D843" s="23"/>
      <c r="E843" s="23"/>
      <c r="F843" s="23"/>
      <c r="G843" s="23"/>
      <c r="H843" s="23"/>
      <c r="I843" s="23"/>
      <c r="J843" s="23"/>
      <c r="K843" s="23"/>
      <c r="L843" s="23"/>
      <c r="M843" s="23"/>
      <c r="N843" s="23"/>
      <c r="O843" s="23"/>
      <c r="P843" s="23"/>
      <c r="Q843" s="23"/>
      <c r="R843" s="23"/>
      <c r="S843" s="23"/>
      <c r="T843" s="23"/>
      <c r="U843" s="23"/>
      <c r="V843" s="23"/>
      <c r="W843" s="33"/>
      <c r="Y843" s="23"/>
      <c r="Z843" s="23"/>
    </row>
    <row r="844" spans="2:26" x14ac:dyDescent="0.35">
      <c r="B844" s="23"/>
      <c r="C844" s="23"/>
      <c r="D844" s="23"/>
      <c r="E844" s="23"/>
      <c r="F844" s="23"/>
      <c r="G844" s="23"/>
      <c r="H844" s="23"/>
      <c r="I844" s="23"/>
      <c r="J844" s="23"/>
      <c r="K844" s="23"/>
      <c r="L844" s="23"/>
      <c r="M844" s="23"/>
      <c r="N844" s="23"/>
      <c r="O844" s="23"/>
      <c r="P844" s="23"/>
      <c r="Q844" s="23"/>
      <c r="R844" s="23"/>
      <c r="S844" s="23"/>
      <c r="T844" s="23"/>
      <c r="U844" s="23"/>
      <c r="V844" s="23"/>
      <c r="W844" s="33"/>
      <c r="Y844" s="23"/>
      <c r="Z844" s="23"/>
    </row>
    <row r="845" spans="2:26" x14ac:dyDescent="0.35">
      <c r="B845" s="23"/>
      <c r="C845" s="23"/>
      <c r="D845" s="23"/>
      <c r="E845" s="23"/>
      <c r="F845" s="23"/>
      <c r="G845" s="23"/>
      <c r="H845" s="23"/>
      <c r="I845" s="23"/>
      <c r="J845" s="23"/>
      <c r="K845" s="23"/>
      <c r="L845" s="23"/>
      <c r="M845" s="23"/>
      <c r="N845" s="23"/>
      <c r="O845" s="23"/>
      <c r="P845" s="23"/>
      <c r="Q845" s="23"/>
      <c r="R845" s="23"/>
      <c r="S845" s="23"/>
      <c r="T845" s="23"/>
      <c r="U845" s="23"/>
      <c r="V845" s="23"/>
      <c r="W845" s="33"/>
      <c r="Y845" s="23"/>
      <c r="Z845" s="23"/>
    </row>
    <row r="846" spans="2:26" x14ac:dyDescent="0.35">
      <c r="B846" s="23"/>
      <c r="C846" s="23"/>
      <c r="D846" s="23"/>
      <c r="E846" s="23"/>
      <c r="F846" s="23"/>
      <c r="G846" s="23"/>
      <c r="H846" s="23"/>
      <c r="I846" s="23"/>
      <c r="J846" s="23"/>
      <c r="K846" s="23"/>
      <c r="L846" s="23"/>
      <c r="M846" s="23"/>
      <c r="N846" s="23"/>
      <c r="O846" s="23"/>
      <c r="P846" s="23"/>
      <c r="Q846" s="23"/>
      <c r="R846" s="23"/>
      <c r="S846" s="23"/>
      <c r="T846" s="23"/>
      <c r="U846" s="23"/>
      <c r="V846" s="23"/>
      <c r="W846" s="33"/>
      <c r="Y846" s="23"/>
      <c r="Z846" s="23"/>
    </row>
    <row r="847" spans="2:26" x14ac:dyDescent="0.35">
      <c r="B847" s="23"/>
      <c r="C847" s="23"/>
      <c r="D847" s="23"/>
      <c r="E847" s="23"/>
      <c r="F847" s="23"/>
      <c r="G847" s="23"/>
      <c r="H847" s="23"/>
      <c r="I847" s="23"/>
      <c r="J847" s="23"/>
      <c r="K847" s="23"/>
      <c r="L847" s="23"/>
      <c r="M847" s="23"/>
      <c r="N847" s="23"/>
      <c r="O847" s="23"/>
      <c r="P847" s="23"/>
      <c r="Q847" s="23"/>
      <c r="R847" s="23"/>
      <c r="S847" s="23"/>
      <c r="T847" s="23"/>
      <c r="U847" s="23"/>
      <c r="V847" s="23"/>
      <c r="W847" s="33"/>
      <c r="Y847" s="23"/>
      <c r="Z847" s="23"/>
    </row>
    <row r="848" spans="2:26" x14ac:dyDescent="0.35">
      <c r="B848" s="23"/>
      <c r="C848" s="23"/>
      <c r="D848" s="23"/>
      <c r="E848" s="23"/>
      <c r="F848" s="23"/>
      <c r="G848" s="23"/>
      <c r="H848" s="23"/>
      <c r="I848" s="23"/>
      <c r="J848" s="23"/>
      <c r="K848" s="23"/>
      <c r="L848" s="23"/>
      <c r="M848" s="23"/>
      <c r="N848" s="23"/>
      <c r="O848" s="23"/>
      <c r="P848" s="23"/>
      <c r="Q848" s="23"/>
      <c r="R848" s="23"/>
      <c r="S848" s="23"/>
      <c r="T848" s="23"/>
      <c r="U848" s="23"/>
      <c r="V848" s="23"/>
      <c r="W848" s="33"/>
      <c r="Y848" s="23"/>
      <c r="Z848" s="23"/>
    </row>
    <row r="849" spans="2:26" x14ac:dyDescent="0.35">
      <c r="B849" s="23"/>
      <c r="C849" s="23"/>
      <c r="D849" s="23"/>
      <c r="E849" s="23"/>
      <c r="F849" s="23"/>
      <c r="G849" s="23"/>
      <c r="H849" s="23"/>
      <c r="I849" s="23"/>
      <c r="J849" s="23"/>
      <c r="K849" s="23"/>
      <c r="L849" s="23"/>
      <c r="M849" s="23"/>
      <c r="N849" s="23"/>
      <c r="O849" s="23"/>
      <c r="P849" s="23"/>
      <c r="Q849" s="23"/>
      <c r="R849" s="23"/>
      <c r="S849" s="23"/>
      <c r="T849" s="23"/>
      <c r="U849" s="23"/>
      <c r="V849" s="23"/>
      <c r="W849" s="33"/>
      <c r="Y849" s="23"/>
      <c r="Z849" s="23"/>
    </row>
    <row r="850" spans="2:26" x14ac:dyDescent="0.35">
      <c r="B850" s="23"/>
      <c r="C850" s="23"/>
      <c r="D850" s="23"/>
      <c r="E850" s="23"/>
      <c r="F850" s="23"/>
      <c r="G850" s="23"/>
      <c r="H850" s="23"/>
      <c r="I850" s="23"/>
      <c r="J850" s="23"/>
      <c r="K850" s="23"/>
      <c r="L850" s="23"/>
      <c r="M850" s="23"/>
      <c r="N850" s="23"/>
      <c r="O850" s="23"/>
      <c r="P850" s="23"/>
      <c r="Q850" s="23"/>
      <c r="R850" s="23"/>
      <c r="S850" s="23"/>
      <c r="T850" s="23"/>
      <c r="U850" s="23"/>
      <c r="V850" s="23"/>
      <c r="W850" s="33"/>
      <c r="Y850" s="23"/>
      <c r="Z850" s="23"/>
    </row>
    <row r="851" spans="2:26" x14ac:dyDescent="0.35">
      <c r="B851" s="23"/>
      <c r="C851" s="23"/>
      <c r="D851" s="23"/>
      <c r="E851" s="23"/>
      <c r="F851" s="23"/>
      <c r="G851" s="23"/>
      <c r="H851" s="23"/>
      <c r="I851" s="23"/>
      <c r="J851" s="23"/>
      <c r="K851" s="23"/>
      <c r="L851" s="23"/>
      <c r="M851" s="23"/>
      <c r="N851" s="23"/>
      <c r="O851" s="23"/>
      <c r="P851" s="23"/>
      <c r="Q851" s="23"/>
      <c r="R851" s="23"/>
      <c r="S851" s="23"/>
      <c r="T851" s="23"/>
      <c r="U851" s="23"/>
      <c r="V851" s="23"/>
      <c r="W851" s="33"/>
      <c r="Y851" s="23"/>
      <c r="Z851" s="23"/>
    </row>
    <row r="852" spans="2:26" x14ac:dyDescent="0.35">
      <c r="B852" s="23"/>
      <c r="C852" s="23"/>
      <c r="D852" s="23"/>
      <c r="E852" s="23"/>
      <c r="F852" s="23"/>
      <c r="G852" s="23"/>
      <c r="H852" s="23"/>
      <c r="I852" s="23"/>
      <c r="J852" s="23"/>
      <c r="K852" s="23"/>
      <c r="L852" s="23"/>
      <c r="M852" s="23"/>
      <c r="N852" s="23"/>
      <c r="O852" s="23"/>
      <c r="P852" s="23"/>
      <c r="Q852" s="23"/>
      <c r="R852" s="23"/>
      <c r="S852" s="23"/>
      <c r="T852" s="23"/>
      <c r="U852" s="23"/>
      <c r="V852" s="23"/>
      <c r="W852" s="33"/>
      <c r="Y852" s="23"/>
      <c r="Z852" s="23"/>
    </row>
    <row r="853" spans="2:26" x14ac:dyDescent="0.35">
      <c r="B853" s="23"/>
      <c r="C853" s="23"/>
      <c r="D853" s="23"/>
      <c r="E853" s="23"/>
      <c r="F853" s="23"/>
      <c r="G853" s="23"/>
      <c r="H853" s="23"/>
      <c r="I853" s="23"/>
      <c r="J853" s="23"/>
      <c r="K853" s="23"/>
      <c r="L853" s="23"/>
      <c r="M853" s="23"/>
      <c r="N853" s="23"/>
      <c r="O853" s="23"/>
      <c r="P853" s="23"/>
      <c r="Q853" s="23"/>
      <c r="R853" s="23"/>
      <c r="S853" s="23"/>
      <c r="T853" s="23"/>
      <c r="U853" s="23"/>
      <c r="V853" s="23"/>
      <c r="W853" s="33"/>
      <c r="Y853" s="23"/>
      <c r="Z853" s="23"/>
    </row>
    <row r="854" spans="2:26" x14ac:dyDescent="0.35">
      <c r="B854" s="23"/>
      <c r="C854" s="23"/>
      <c r="D854" s="23"/>
      <c r="E854" s="23"/>
      <c r="F854" s="23"/>
      <c r="G854" s="23"/>
      <c r="H854" s="23"/>
      <c r="I854" s="23"/>
      <c r="J854" s="23"/>
      <c r="K854" s="23"/>
      <c r="L854" s="23"/>
      <c r="M854" s="23"/>
      <c r="N854" s="23"/>
      <c r="O854" s="23"/>
      <c r="P854" s="23"/>
      <c r="Q854" s="23"/>
      <c r="R854" s="23"/>
      <c r="S854" s="23"/>
      <c r="T854" s="23"/>
      <c r="U854" s="23"/>
      <c r="V854" s="23"/>
      <c r="W854" s="33"/>
      <c r="Y854" s="23"/>
      <c r="Z854" s="23"/>
    </row>
    <row r="855" spans="2:26" x14ac:dyDescent="0.35">
      <c r="B855" s="23"/>
      <c r="C855" s="23"/>
      <c r="D855" s="23"/>
      <c r="E855" s="23"/>
      <c r="F855" s="23"/>
      <c r="G855" s="23"/>
      <c r="H855" s="23"/>
      <c r="I855" s="23"/>
      <c r="J855" s="23"/>
      <c r="K855" s="23"/>
      <c r="L855" s="23"/>
      <c r="M855" s="23"/>
      <c r="N855" s="23"/>
      <c r="O855" s="23"/>
      <c r="P855" s="23"/>
      <c r="Q855" s="23"/>
      <c r="R855" s="23"/>
      <c r="S855" s="23"/>
      <c r="T855" s="23"/>
      <c r="U855" s="23"/>
      <c r="V855" s="23"/>
      <c r="W855" s="33"/>
      <c r="Y855" s="23"/>
      <c r="Z855" s="23"/>
    </row>
    <row r="856" spans="2:26" x14ac:dyDescent="0.35">
      <c r="B856" s="23"/>
      <c r="C856" s="23"/>
      <c r="D856" s="23"/>
      <c r="E856" s="23"/>
      <c r="F856" s="23"/>
      <c r="G856" s="23"/>
      <c r="H856" s="23"/>
      <c r="I856" s="23"/>
      <c r="J856" s="23"/>
      <c r="K856" s="23"/>
      <c r="L856" s="23"/>
      <c r="M856" s="23"/>
      <c r="N856" s="23"/>
      <c r="O856" s="23"/>
      <c r="P856" s="23"/>
      <c r="Q856" s="23"/>
      <c r="R856" s="23"/>
      <c r="S856" s="23"/>
      <c r="T856" s="23"/>
      <c r="U856" s="23"/>
      <c r="V856" s="23"/>
      <c r="W856" s="33"/>
      <c r="Y856" s="23"/>
      <c r="Z856" s="23"/>
    </row>
    <row r="857" spans="2:26" x14ac:dyDescent="0.35">
      <c r="B857" s="23"/>
      <c r="C857" s="23"/>
      <c r="D857" s="23"/>
      <c r="E857" s="23"/>
      <c r="F857" s="23"/>
      <c r="G857" s="23"/>
      <c r="H857" s="23"/>
      <c r="I857" s="23"/>
      <c r="J857" s="23"/>
      <c r="K857" s="23"/>
      <c r="L857" s="23"/>
      <c r="M857" s="23"/>
      <c r="N857" s="23"/>
      <c r="O857" s="23"/>
      <c r="P857" s="23"/>
      <c r="Q857" s="23"/>
      <c r="R857" s="23"/>
      <c r="S857" s="23"/>
      <c r="T857" s="23"/>
      <c r="U857" s="23"/>
      <c r="V857" s="23"/>
      <c r="W857" s="33"/>
      <c r="Y857" s="23"/>
      <c r="Z857" s="23"/>
    </row>
    <row r="858" spans="2:26" x14ac:dyDescent="0.35">
      <c r="B858" s="23"/>
      <c r="C858" s="23"/>
      <c r="D858" s="23"/>
      <c r="E858" s="23"/>
      <c r="F858" s="23"/>
      <c r="G858" s="23"/>
      <c r="H858" s="23"/>
      <c r="I858" s="23"/>
      <c r="J858" s="23"/>
      <c r="K858" s="23"/>
      <c r="L858" s="23"/>
      <c r="M858" s="23"/>
      <c r="N858" s="23"/>
      <c r="O858" s="23"/>
      <c r="P858" s="23"/>
      <c r="Q858" s="23"/>
      <c r="R858" s="23"/>
      <c r="S858" s="23"/>
      <c r="T858" s="23"/>
      <c r="U858" s="23"/>
      <c r="V858" s="23"/>
      <c r="W858" s="33"/>
      <c r="Y858" s="23"/>
      <c r="Z858" s="23"/>
    </row>
    <row r="859" spans="2:26" x14ac:dyDescent="0.35">
      <c r="B859" s="23"/>
      <c r="C859" s="23"/>
      <c r="D859" s="23"/>
      <c r="E859" s="23"/>
      <c r="F859" s="23"/>
      <c r="G859" s="23"/>
      <c r="H859" s="23"/>
      <c r="I859" s="23"/>
      <c r="J859" s="23"/>
      <c r="K859" s="23"/>
      <c r="L859" s="23"/>
      <c r="M859" s="23"/>
      <c r="N859" s="23"/>
      <c r="O859" s="23"/>
      <c r="P859" s="23"/>
      <c r="Q859" s="23"/>
      <c r="R859" s="23"/>
      <c r="S859" s="23"/>
      <c r="T859" s="23"/>
      <c r="U859" s="23"/>
      <c r="V859" s="23"/>
      <c r="W859" s="33"/>
      <c r="Y859" s="23"/>
      <c r="Z859" s="23"/>
    </row>
    <row r="860" spans="2:26" x14ac:dyDescent="0.35">
      <c r="B860" s="23"/>
      <c r="C860" s="23"/>
      <c r="D860" s="23"/>
      <c r="E860" s="23"/>
      <c r="F860" s="23"/>
      <c r="G860" s="23"/>
      <c r="H860" s="23"/>
      <c r="I860" s="23"/>
      <c r="J860" s="23"/>
      <c r="K860" s="23"/>
      <c r="L860" s="23"/>
      <c r="M860" s="23"/>
      <c r="N860" s="23"/>
      <c r="O860" s="23"/>
      <c r="P860" s="23"/>
      <c r="Q860" s="23"/>
      <c r="R860" s="23"/>
      <c r="S860" s="23"/>
      <c r="T860" s="23"/>
      <c r="U860" s="23"/>
      <c r="V860" s="23"/>
      <c r="W860" s="33"/>
      <c r="Y860" s="23"/>
      <c r="Z860" s="23"/>
    </row>
    <row r="861" spans="2:26" x14ac:dyDescent="0.35">
      <c r="B861" s="23"/>
      <c r="C861" s="23"/>
      <c r="D861" s="23"/>
      <c r="E861" s="23"/>
      <c r="F861" s="23"/>
      <c r="G861" s="23"/>
      <c r="H861" s="23"/>
      <c r="I861" s="23"/>
      <c r="J861" s="23"/>
      <c r="K861" s="23"/>
      <c r="L861" s="23"/>
      <c r="M861" s="23"/>
      <c r="N861" s="23"/>
      <c r="O861" s="23"/>
      <c r="P861" s="23"/>
      <c r="Q861" s="23"/>
      <c r="R861" s="23"/>
      <c r="S861" s="23"/>
      <c r="T861" s="23"/>
      <c r="U861" s="23"/>
      <c r="V861" s="23"/>
      <c r="W861" s="33"/>
      <c r="Y861" s="23"/>
      <c r="Z861" s="23"/>
    </row>
    <row r="862" spans="2:26" x14ac:dyDescent="0.35">
      <c r="B862" s="23"/>
      <c r="C862" s="23"/>
      <c r="D862" s="23"/>
      <c r="E862" s="23"/>
      <c r="F862" s="23"/>
      <c r="G862" s="23"/>
      <c r="H862" s="23"/>
      <c r="I862" s="23"/>
      <c r="J862" s="23"/>
      <c r="K862" s="23"/>
      <c r="L862" s="23"/>
      <c r="M862" s="23"/>
      <c r="N862" s="23"/>
      <c r="O862" s="23"/>
      <c r="P862" s="23"/>
      <c r="Q862" s="23"/>
      <c r="R862" s="23"/>
      <c r="S862" s="23"/>
      <c r="T862" s="23"/>
      <c r="U862" s="23"/>
      <c r="V862" s="23"/>
      <c r="W862" s="33"/>
      <c r="Y862" s="23"/>
      <c r="Z862" s="23"/>
    </row>
    <row r="863" spans="2:26" x14ac:dyDescent="0.35">
      <c r="B863" s="23"/>
      <c r="C863" s="23"/>
      <c r="D863" s="23"/>
      <c r="E863" s="23"/>
      <c r="F863" s="23"/>
      <c r="G863" s="23"/>
      <c r="H863" s="23"/>
      <c r="I863" s="23"/>
      <c r="J863" s="23"/>
      <c r="K863" s="23"/>
      <c r="L863" s="23"/>
      <c r="M863" s="23"/>
      <c r="N863" s="23"/>
      <c r="O863" s="23"/>
      <c r="P863" s="23"/>
      <c r="Q863" s="23"/>
      <c r="R863" s="23"/>
      <c r="S863" s="23"/>
      <c r="T863" s="23"/>
      <c r="U863" s="23"/>
      <c r="V863" s="23"/>
      <c r="W863" s="33"/>
      <c r="Y863" s="23"/>
      <c r="Z863" s="23"/>
    </row>
    <row r="864" spans="2:26" x14ac:dyDescent="0.35">
      <c r="B864" s="23"/>
      <c r="C864" s="23"/>
      <c r="D864" s="23"/>
      <c r="E864" s="23"/>
      <c r="F864" s="23"/>
      <c r="G864" s="23"/>
      <c r="H864" s="23"/>
      <c r="I864" s="23"/>
      <c r="J864" s="23"/>
      <c r="K864" s="23"/>
      <c r="L864" s="23"/>
      <c r="M864" s="23"/>
      <c r="N864" s="23"/>
      <c r="O864" s="23"/>
      <c r="P864" s="23"/>
      <c r="Q864" s="23"/>
      <c r="R864" s="23"/>
      <c r="S864" s="23"/>
      <c r="T864" s="23"/>
      <c r="U864" s="23"/>
      <c r="V864" s="23"/>
      <c r="W864" s="33"/>
      <c r="Y864" s="23"/>
      <c r="Z864" s="23"/>
    </row>
    <row r="865" spans="2:26" x14ac:dyDescent="0.35">
      <c r="B865" s="23"/>
      <c r="C865" s="23"/>
      <c r="D865" s="23"/>
      <c r="E865" s="23"/>
      <c r="F865" s="23"/>
      <c r="G865" s="23"/>
      <c r="H865" s="23"/>
      <c r="I865" s="23"/>
      <c r="J865" s="23"/>
      <c r="K865" s="23"/>
      <c r="L865" s="23"/>
      <c r="M865" s="23"/>
      <c r="N865" s="23"/>
      <c r="O865" s="23"/>
      <c r="P865" s="23"/>
      <c r="Q865" s="23"/>
      <c r="R865" s="23"/>
      <c r="S865" s="23"/>
      <c r="T865" s="23"/>
      <c r="U865" s="23"/>
      <c r="V865" s="23"/>
      <c r="W865" s="33"/>
      <c r="Y865" s="23"/>
      <c r="Z865" s="23"/>
    </row>
    <row r="866" spans="2:26" x14ac:dyDescent="0.35">
      <c r="B866" s="23"/>
      <c r="C866" s="23"/>
      <c r="D866" s="23"/>
      <c r="E866" s="23"/>
      <c r="F866" s="23"/>
      <c r="G866" s="23"/>
      <c r="H866" s="23"/>
      <c r="I866" s="23"/>
      <c r="J866" s="23"/>
      <c r="K866" s="23"/>
      <c r="L866" s="23"/>
      <c r="M866" s="23"/>
      <c r="N866" s="23"/>
      <c r="O866" s="23"/>
      <c r="P866" s="23"/>
      <c r="Q866" s="23"/>
      <c r="R866" s="23"/>
      <c r="S866" s="23"/>
      <c r="T866" s="23"/>
      <c r="U866" s="23"/>
      <c r="V866" s="23"/>
      <c r="W866" s="33"/>
      <c r="Y866" s="23"/>
      <c r="Z866" s="23"/>
    </row>
    <row r="867" spans="2:26" x14ac:dyDescent="0.35">
      <c r="B867" s="23"/>
      <c r="C867" s="23"/>
      <c r="D867" s="23"/>
      <c r="E867" s="23"/>
      <c r="F867" s="23"/>
      <c r="G867" s="23"/>
      <c r="H867" s="23"/>
      <c r="I867" s="23"/>
      <c r="J867" s="23"/>
      <c r="K867" s="23"/>
      <c r="L867" s="23"/>
      <c r="M867" s="23"/>
      <c r="N867" s="23"/>
      <c r="O867" s="23"/>
      <c r="P867" s="23"/>
      <c r="Q867" s="23"/>
      <c r="R867" s="23"/>
      <c r="S867" s="23"/>
      <c r="T867" s="23"/>
      <c r="U867" s="23"/>
      <c r="V867" s="23"/>
      <c r="W867" s="33"/>
      <c r="Y867" s="23"/>
      <c r="Z867" s="23"/>
    </row>
    <row r="868" spans="2:26" x14ac:dyDescent="0.35">
      <c r="B868" s="23"/>
      <c r="C868" s="23"/>
      <c r="D868" s="23"/>
      <c r="E868" s="23"/>
      <c r="F868" s="23"/>
      <c r="G868" s="23"/>
      <c r="H868" s="23"/>
      <c r="I868" s="23"/>
      <c r="J868" s="23"/>
      <c r="K868" s="23"/>
      <c r="L868" s="23"/>
      <c r="M868" s="23"/>
      <c r="N868" s="23"/>
      <c r="O868" s="23"/>
      <c r="P868" s="23"/>
      <c r="Q868" s="23"/>
      <c r="R868" s="23"/>
      <c r="S868" s="23"/>
      <c r="T868" s="23"/>
      <c r="U868" s="23"/>
      <c r="V868" s="23"/>
      <c r="W868" s="33"/>
      <c r="Y868" s="23"/>
      <c r="Z868" s="23"/>
    </row>
    <row r="869" spans="2:26" x14ac:dyDescent="0.35">
      <c r="B869" s="23"/>
      <c r="C869" s="23"/>
      <c r="D869" s="23"/>
      <c r="E869" s="23"/>
      <c r="F869" s="23"/>
      <c r="G869" s="23"/>
      <c r="H869" s="23"/>
      <c r="I869" s="23"/>
      <c r="J869" s="23"/>
      <c r="K869" s="23"/>
      <c r="L869" s="23"/>
      <c r="M869" s="23"/>
      <c r="N869" s="23"/>
      <c r="O869" s="23"/>
      <c r="P869" s="23"/>
      <c r="Q869" s="23"/>
      <c r="R869" s="23"/>
      <c r="S869" s="23"/>
      <c r="T869" s="23"/>
      <c r="U869" s="23"/>
      <c r="V869" s="23"/>
      <c r="W869" s="33"/>
      <c r="Y869" s="23"/>
      <c r="Z869" s="23"/>
    </row>
    <row r="870" spans="2:26" x14ac:dyDescent="0.35">
      <c r="B870" s="23"/>
      <c r="C870" s="23"/>
      <c r="D870" s="23"/>
      <c r="E870" s="23"/>
      <c r="F870" s="23"/>
      <c r="G870" s="23"/>
      <c r="H870" s="23"/>
      <c r="I870" s="23"/>
      <c r="J870" s="23"/>
      <c r="K870" s="23"/>
      <c r="L870" s="23"/>
      <c r="M870" s="23"/>
      <c r="N870" s="23"/>
      <c r="O870" s="23"/>
      <c r="P870" s="23"/>
      <c r="Q870" s="23"/>
      <c r="R870" s="23"/>
      <c r="S870" s="23"/>
      <c r="T870" s="23"/>
      <c r="U870" s="23"/>
      <c r="V870" s="23"/>
      <c r="W870" s="33"/>
      <c r="Y870" s="23"/>
      <c r="Z870" s="23"/>
    </row>
    <row r="871" spans="2:26" x14ac:dyDescent="0.35">
      <c r="B871" s="23"/>
      <c r="C871" s="23"/>
      <c r="D871" s="23"/>
      <c r="E871" s="23"/>
      <c r="F871" s="23"/>
      <c r="G871" s="23"/>
      <c r="H871" s="23"/>
      <c r="I871" s="23"/>
      <c r="J871" s="23"/>
      <c r="K871" s="23"/>
      <c r="L871" s="23"/>
      <c r="M871" s="23"/>
      <c r="N871" s="23"/>
      <c r="O871" s="23"/>
      <c r="P871" s="23"/>
      <c r="Q871" s="23"/>
      <c r="R871" s="23"/>
      <c r="S871" s="23"/>
      <c r="T871" s="23"/>
      <c r="U871" s="23"/>
      <c r="V871" s="23"/>
      <c r="W871" s="33"/>
      <c r="Y871" s="23"/>
      <c r="Z871" s="23"/>
    </row>
    <row r="872" spans="2:26" x14ac:dyDescent="0.35">
      <c r="B872" s="23"/>
      <c r="C872" s="23"/>
      <c r="D872" s="23"/>
      <c r="E872" s="23"/>
      <c r="F872" s="23"/>
      <c r="G872" s="23"/>
      <c r="H872" s="23"/>
      <c r="I872" s="23"/>
      <c r="J872" s="23"/>
      <c r="K872" s="23"/>
      <c r="L872" s="23"/>
      <c r="M872" s="23"/>
      <c r="N872" s="23"/>
      <c r="O872" s="23"/>
      <c r="P872" s="23"/>
      <c r="Q872" s="23"/>
      <c r="R872" s="23"/>
      <c r="S872" s="23"/>
      <c r="T872" s="23"/>
      <c r="U872" s="23"/>
      <c r="V872" s="23"/>
      <c r="W872" s="33"/>
      <c r="Y872" s="23"/>
      <c r="Z872" s="23"/>
    </row>
    <row r="873" spans="2:26" x14ac:dyDescent="0.35">
      <c r="B873" s="23"/>
      <c r="C873" s="23"/>
      <c r="D873" s="23"/>
      <c r="E873" s="23"/>
      <c r="F873" s="23"/>
      <c r="G873" s="23"/>
      <c r="H873" s="23"/>
      <c r="I873" s="23"/>
      <c r="J873" s="23"/>
      <c r="K873" s="23"/>
      <c r="L873" s="23"/>
      <c r="M873" s="23"/>
      <c r="N873" s="23"/>
      <c r="O873" s="23"/>
      <c r="P873" s="23"/>
      <c r="Q873" s="23"/>
      <c r="R873" s="23"/>
      <c r="S873" s="23"/>
      <c r="T873" s="23"/>
      <c r="U873" s="23"/>
      <c r="V873" s="23"/>
      <c r="W873" s="33"/>
      <c r="Y873" s="23"/>
      <c r="Z873" s="23"/>
    </row>
    <row r="874" spans="2:26" x14ac:dyDescent="0.35">
      <c r="B874" s="23"/>
      <c r="C874" s="23"/>
      <c r="D874" s="23"/>
      <c r="E874" s="23"/>
      <c r="F874" s="23"/>
      <c r="G874" s="23"/>
      <c r="H874" s="23"/>
      <c r="I874" s="23"/>
      <c r="J874" s="23"/>
      <c r="K874" s="23"/>
      <c r="L874" s="23"/>
      <c r="M874" s="23"/>
      <c r="N874" s="23"/>
      <c r="O874" s="23"/>
      <c r="P874" s="23"/>
      <c r="Q874" s="23"/>
      <c r="R874" s="23"/>
      <c r="S874" s="23"/>
      <c r="T874" s="23"/>
      <c r="U874" s="23"/>
      <c r="V874" s="23"/>
      <c r="W874" s="33"/>
      <c r="Y874" s="23"/>
      <c r="Z874" s="23"/>
    </row>
    <row r="875" spans="2:26" x14ac:dyDescent="0.35">
      <c r="B875" s="23"/>
      <c r="C875" s="23"/>
      <c r="D875" s="23"/>
      <c r="E875" s="23"/>
      <c r="F875" s="23"/>
      <c r="G875" s="23"/>
      <c r="H875" s="23"/>
      <c r="I875" s="23"/>
      <c r="J875" s="23"/>
      <c r="K875" s="23"/>
      <c r="L875" s="23"/>
      <c r="M875" s="23"/>
      <c r="N875" s="23"/>
      <c r="O875" s="23"/>
      <c r="P875" s="23"/>
      <c r="Q875" s="23"/>
      <c r="R875" s="23"/>
      <c r="S875" s="23"/>
      <c r="T875" s="23"/>
      <c r="U875" s="23"/>
      <c r="V875" s="23"/>
      <c r="W875" s="33"/>
      <c r="Y875" s="23"/>
      <c r="Z875" s="23"/>
    </row>
    <row r="876" spans="2:26" x14ac:dyDescent="0.35">
      <c r="B876" s="23"/>
      <c r="C876" s="23"/>
      <c r="D876" s="23"/>
      <c r="E876" s="23"/>
      <c r="F876" s="23"/>
      <c r="G876" s="23"/>
      <c r="H876" s="23"/>
      <c r="I876" s="23"/>
      <c r="J876" s="23"/>
      <c r="K876" s="23"/>
      <c r="L876" s="23"/>
      <c r="M876" s="23"/>
      <c r="N876" s="23"/>
      <c r="O876" s="23"/>
      <c r="P876" s="23"/>
      <c r="Q876" s="23"/>
      <c r="R876" s="23"/>
      <c r="S876" s="23"/>
      <c r="T876" s="23"/>
      <c r="U876" s="23"/>
      <c r="V876" s="23"/>
      <c r="W876" s="33"/>
      <c r="Y876" s="23"/>
      <c r="Z876" s="23"/>
    </row>
    <row r="877" spans="2:26" x14ac:dyDescent="0.35">
      <c r="B877" s="23"/>
      <c r="C877" s="23"/>
      <c r="D877" s="23"/>
      <c r="E877" s="23"/>
      <c r="F877" s="23"/>
      <c r="G877" s="23"/>
      <c r="H877" s="23"/>
      <c r="I877" s="23"/>
      <c r="J877" s="23"/>
      <c r="K877" s="23"/>
      <c r="L877" s="23"/>
      <c r="M877" s="23"/>
      <c r="N877" s="23"/>
      <c r="O877" s="23"/>
      <c r="P877" s="23"/>
      <c r="Q877" s="23"/>
      <c r="R877" s="23"/>
      <c r="S877" s="23"/>
      <c r="T877" s="23"/>
      <c r="U877" s="23"/>
      <c r="V877" s="23"/>
      <c r="W877" s="33"/>
      <c r="Y877" s="23"/>
      <c r="Z877" s="23"/>
    </row>
    <row r="878" spans="2:26" x14ac:dyDescent="0.35">
      <c r="B878" s="23"/>
      <c r="C878" s="23"/>
      <c r="D878" s="23"/>
      <c r="E878" s="23"/>
      <c r="F878" s="23"/>
      <c r="G878" s="23"/>
      <c r="H878" s="23"/>
      <c r="I878" s="23"/>
      <c r="J878" s="23"/>
      <c r="K878" s="23"/>
      <c r="L878" s="23"/>
      <c r="M878" s="23"/>
      <c r="N878" s="23"/>
      <c r="O878" s="23"/>
      <c r="P878" s="23"/>
      <c r="Q878" s="23"/>
      <c r="R878" s="23"/>
      <c r="S878" s="23"/>
      <c r="T878" s="23"/>
      <c r="U878" s="23"/>
      <c r="V878" s="23"/>
      <c r="W878" s="33"/>
      <c r="Y878" s="23"/>
      <c r="Z878" s="23"/>
    </row>
    <row r="879" spans="2:26" x14ac:dyDescent="0.35">
      <c r="B879" s="23"/>
      <c r="C879" s="23"/>
      <c r="D879" s="23"/>
      <c r="E879" s="23"/>
      <c r="F879" s="23"/>
      <c r="G879" s="23"/>
      <c r="H879" s="23"/>
      <c r="I879" s="23"/>
      <c r="J879" s="23"/>
      <c r="K879" s="23"/>
      <c r="L879" s="23"/>
      <c r="M879" s="23"/>
      <c r="N879" s="23"/>
      <c r="O879" s="23"/>
      <c r="P879" s="23"/>
      <c r="Q879" s="23"/>
      <c r="R879" s="23"/>
      <c r="S879" s="23"/>
      <c r="T879" s="23"/>
      <c r="U879" s="23"/>
      <c r="V879" s="23"/>
      <c r="W879" s="33"/>
      <c r="Y879" s="23"/>
      <c r="Z879" s="23"/>
    </row>
    <row r="880" spans="2:26" x14ac:dyDescent="0.35">
      <c r="B880" s="23"/>
      <c r="C880" s="23"/>
      <c r="D880" s="23"/>
      <c r="E880" s="23"/>
      <c r="F880" s="23"/>
      <c r="G880" s="23"/>
      <c r="H880" s="23"/>
      <c r="I880" s="23"/>
      <c r="J880" s="23"/>
      <c r="K880" s="23"/>
      <c r="L880" s="23"/>
      <c r="M880" s="23"/>
      <c r="N880" s="23"/>
      <c r="O880" s="23"/>
      <c r="P880" s="23"/>
      <c r="Q880" s="23"/>
      <c r="R880" s="23"/>
      <c r="S880" s="23"/>
      <c r="T880" s="23"/>
      <c r="U880" s="23"/>
      <c r="V880" s="23"/>
      <c r="W880" s="33"/>
      <c r="Y880" s="23"/>
      <c r="Z880" s="23"/>
    </row>
    <row r="881" spans="2:26" x14ac:dyDescent="0.35">
      <c r="B881" s="23"/>
      <c r="C881" s="23"/>
      <c r="D881" s="23"/>
      <c r="E881" s="23"/>
      <c r="F881" s="23"/>
      <c r="G881" s="23"/>
      <c r="H881" s="23"/>
      <c r="I881" s="23"/>
      <c r="J881" s="23"/>
      <c r="K881" s="23"/>
      <c r="L881" s="23"/>
      <c r="M881" s="23"/>
      <c r="N881" s="23"/>
      <c r="O881" s="23"/>
      <c r="P881" s="23"/>
      <c r="Q881" s="23"/>
      <c r="R881" s="23"/>
      <c r="S881" s="23"/>
      <c r="T881" s="23"/>
      <c r="U881" s="23"/>
      <c r="V881" s="23"/>
      <c r="W881" s="33"/>
      <c r="Y881" s="23"/>
      <c r="Z881" s="23"/>
    </row>
    <row r="882" spans="2:26" x14ac:dyDescent="0.35">
      <c r="B882" s="23"/>
      <c r="C882" s="23"/>
      <c r="D882" s="23"/>
      <c r="E882" s="23"/>
      <c r="F882" s="23"/>
      <c r="G882" s="23"/>
      <c r="H882" s="23"/>
      <c r="I882" s="23"/>
      <c r="J882" s="23"/>
      <c r="K882" s="23"/>
      <c r="L882" s="23"/>
      <c r="M882" s="23"/>
      <c r="N882" s="23"/>
      <c r="O882" s="23"/>
      <c r="P882" s="23"/>
      <c r="Q882" s="23"/>
      <c r="R882" s="23"/>
      <c r="S882" s="23"/>
      <c r="T882" s="23"/>
      <c r="U882" s="23"/>
      <c r="V882" s="23"/>
      <c r="W882" s="33"/>
      <c r="Y882" s="23"/>
      <c r="Z882" s="23"/>
    </row>
    <row r="883" spans="2:26" x14ac:dyDescent="0.35">
      <c r="B883" s="23"/>
      <c r="C883" s="23"/>
      <c r="D883" s="23"/>
      <c r="E883" s="23"/>
      <c r="F883" s="23"/>
      <c r="G883" s="23"/>
      <c r="H883" s="23"/>
      <c r="I883" s="23"/>
      <c r="J883" s="23"/>
      <c r="K883" s="23"/>
      <c r="L883" s="23"/>
      <c r="M883" s="23"/>
      <c r="N883" s="23"/>
      <c r="O883" s="23"/>
      <c r="P883" s="23"/>
      <c r="Q883" s="23"/>
      <c r="R883" s="23"/>
      <c r="S883" s="23"/>
      <c r="T883" s="23"/>
      <c r="U883" s="23"/>
      <c r="V883" s="23"/>
      <c r="W883" s="33"/>
      <c r="Y883" s="23"/>
      <c r="Z883" s="23"/>
    </row>
    <row r="884" spans="2:26" x14ac:dyDescent="0.35">
      <c r="B884" s="23"/>
      <c r="C884" s="23"/>
      <c r="D884" s="23"/>
      <c r="E884" s="23"/>
      <c r="F884" s="23"/>
      <c r="G884" s="23"/>
      <c r="H884" s="23"/>
      <c r="I884" s="23"/>
      <c r="J884" s="23"/>
      <c r="K884" s="23"/>
      <c r="L884" s="23"/>
      <c r="M884" s="23"/>
      <c r="N884" s="23"/>
      <c r="O884" s="23"/>
      <c r="P884" s="23"/>
      <c r="Q884" s="23"/>
      <c r="R884" s="23"/>
      <c r="S884" s="23"/>
      <c r="T884" s="23"/>
      <c r="U884" s="23"/>
      <c r="V884" s="23"/>
      <c r="W884" s="33"/>
      <c r="Y884" s="23"/>
      <c r="Z884" s="23"/>
    </row>
    <row r="885" spans="2:26" x14ac:dyDescent="0.35">
      <c r="B885" s="23"/>
      <c r="C885" s="23"/>
      <c r="D885" s="23"/>
      <c r="E885" s="23"/>
      <c r="F885" s="23"/>
      <c r="G885" s="23"/>
      <c r="H885" s="23"/>
      <c r="I885" s="23"/>
      <c r="J885" s="23"/>
      <c r="K885" s="23"/>
      <c r="L885" s="23"/>
      <c r="M885" s="23"/>
      <c r="N885" s="23"/>
      <c r="O885" s="23"/>
      <c r="P885" s="23"/>
      <c r="Q885" s="23"/>
      <c r="R885" s="23"/>
      <c r="S885" s="23"/>
      <c r="T885" s="23"/>
      <c r="U885" s="23"/>
      <c r="V885" s="23"/>
      <c r="W885" s="33"/>
      <c r="Y885" s="23"/>
      <c r="Z885" s="23"/>
    </row>
    <row r="886" spans="2:26" x14ac:dyDescent="0.35">
      <c r="B886" s="23"/>
      <c r="C886" s="23"/>
      <c r="D886" s="23"/>
      <c r="E886" s="23"/>
      <c r="F886" s="23"/>
      <c r="G886" s="23"/>
      <c r="H886" s="23"/>
      <c r="I886" s="23"/>
      <c r="J886" s="23"/>
      <c r="K886" s="23"/>
      <c r="L886" s="23"/>
      <c r="M886" s="23"/>
      <c r="N886" s="23"/>
      <c r="O886" s="23"/>
      <c r="P886" s="23"/>
      <c r="Q886" s="23"/>
      <c r="R886" s="23"/>
      <c r="S886" s="23"/>
      <c r="T886" s="23"/>
      <c r="U886" s="23"/>
      <c r="V886" s="23"/>
      <c r="W886" s="33"/>
      <c r="Y886" s="23"/>
      <c r="Z886" s="23"/>
    </row>
    <row r="887" spans="2:26" x14ac:dyDescent="0.35">
      <c r="B887" s="23"/>
      <c r="C887" s="23"/>
      <c r="D887" s="23"/>
      <c r="E887" s="23"/>
      <c r="F887" s="23"/>
      <c r="G887" s="23"/>
      <c r="H887" s="23"/>
      <c r="I887" s="23"/>
      <c r="J887" s="23"/>
      <c r="K887" s="23"/>
      <c r="L887" s="23"/>
      <c r="M887" s="23"/>
      <c r="N887" s="23"/>
      <c r="O887" s="23"/>
      <c r="P887" s="23"/>
      <c r="Q887" s="23"/>
      <c r="R887" s="23"/>
      <c r="S887" s="23"/>
      <c r="T887" s="23"/>
      <c r="U887" s="23"/>
      <c r="V887" s="23"/>
      <c r="W887" s="33"/>
      <c r="Y887" s="23"/>
      <c r="Z887" s="23"/>
    </row>
    <row r="888" spans="2:26" x14ac:dyDescent="0.35">
      <c r="B888" s="23"/>
      <c r="C888" s="23"/>
      <c r="D888" s="23"/>
      <c r="E888" s="23"/>
      <c r="F888" s="23"/>
      <c r="G888" s="23"/>
      <c r="H888" s="23"/>
      <c r="I888" s="23"/>
      <c r="J888" s="23"/>
      <c r="K888" s="23"/>
      <c r="L888" s="23"/>
      <c r="M888" s="23"/>
      <c r="N888" s="23"/>
      <c r="O888" s="23"/>
      <c r="P888" s="23"/>
      <c r="Q888" s="23"/>
      <c r="R888" s="23"/>
      <c r="S888" s="23"/>
      <c r="T888" s="23"/>
      <c r="U888" s="23"/>
      <c r="V888" s="23"/>
      <c r="W888" s="33"/>
      <c r="Y888" s="23"/>
      <c r="Z888" s="23"/>
    </row>
    <row r="889" spans="2:26" x14ac:dyDescent="0.35">
      <c r="B889" s="23"/>
      <c r="C889" s="23"/>
      <c r="D889" s="23"/>
      <c r="E889" s="23"/>
      <c r="F889" s="23"/>
      <c r="G889" s="23"/>
      <c r="H889" s="23"/>
      <c r="I889" s="23"/>
      <c r="J889" s="23"/>
      <c r="K889" s="23"/>
      <c r="L889" s="23"/>
      <c r="M889" s="23"/>
      <c r="N889" s="23"/>
      <c r="O889" s="23"/>
      <c r="P889" s="23"/>
      <c r="Q889" s="23"/>
      <c r="R889" s="23"/>
      <c r="S889" s="23"/>
      <c r="T889" s="23"/>
      <c r="U889" s="23"/>
      <c r="V889" s="23"/>
      <c r="W889" s="33"/>
      <c r="Y889" s="23"/>
      <c r="Z889" s="23"/>
    </row>
    <row r="890" spans="2:26" x14ac:dyDescent="0.35">
      <c r="B890" s="23"/>
      <c r="C890" s="23"/>
      <c r="D890" s="23"/>
      <c r="E890" s="23"/>
      <c r="F890" s="23"/>
      <c r="G890" s="23"/>
      <c r="H890" s="23"/>
      <c r="I890" s="23"/>
      <c r="J890" s="23"/>
      <c r="K890" s="23"/>
      <c r="L890" s="23"/>
      <c r="M890" s="23"/>
      <c r="N890" s="23"/>
      <c r="O890" s="23"/>
      <c r="P890" s="23"/>
      <c r="Q890" s="23"/>
      <c r="R890" s="23"/>
      <c r="S890" s="23"/>
      <c r="T890" s="23"/>
      <c r="U890" s="23"/>
      <c r="V890" s="23"/>
      <c r="W890" s="33"/>
      <c r="Y890" s="23"/>
      <c r="Z890" s="23"/>
    </row>
    <row r="891" spans="2:26" x14ac:dyDescent="0.35">
      <c r="B891" s="23"/>
      <c r="C891" s="23"/>
      <c r="D891" s="23"/>
      <c r="E891" s="23"/>
      <c r="F891" s="23"/>
      <c r="G891" s="23"/>
      <c r="H891" s="23"/>
      <c r="I891" s="23"/>
      <c r="J891" s="23"/>
      <c r="K891" s="23"/>
      <c r="L891" s="23"/>
      <c r="M891" s="23"/>
      <c r="N891" s="23"/>
      <c r="O891" s="23"/>
      <c r="P891" s="23"/>
      <c r="Q891" s="23"/>
      <c r="R891" s="23"/>
      <c r="S891" s="23"/>
      <c r="T891" s="23"/>
      <c r="U891" s="23"/>
      <c r="V891" s="23"/>
      <c r="W891" s="33"/>
      <c r="Y891" s="23"/>
      <c r="Z891" s="23"/>
    </row>
    <row r="892" spans="2:26" x14ac:dyDescent="0.35">
      <c r="B892" s="23"/>
      <c r="C892" s="23"/>
      <c r="D892" s="23"/>
      <c r="E892" s="23"/>
      <c r="F892" s="23"/>
      <c r="G892" s="23"/>
      <c r="H892" s="23"/>
      <c r="I892" s="23"/>
      <c r="J892" s="23"/>
      <c r="K892" s="23"/>
      <c r="L892" s="23"/>
      <c r="M892" s="23"/>
      <c r="N892" s="23"/>
      <c r="O892" s="23"/>
      <c r="P892" s="23"/>
      <c r="Q892" s="23"/>
      <c r="R892" s="23"/>
      <c r="S892" s="23"/>
      <c r="T892" s="23"/>
      <c r="U892" s="23"/>
      <c r="V892" s="23"/>
      <c r="W892" s="33"/>
      <c r="Y892" s="23"/>
      <c r="Z892" s="23"/>
    </row>
    <row r="893" spans="2:26" x14ac:dyDescent="0.35">
      <c r="B893" s="23"/>
      <c r="C893" s="23"/>
      <c r="D893" s="23"/>
      <c r="E893" s="23"/>
      <c r="F893" s="23"/>
      <c r="G893" s="23"/>
      <c r="H893" s="23"/>
      <c r="I893" s="23"/>
      <c r="J893" s="23"/>
      <c r="K893" s="23"/>
      <c r="L893" s="23"/>
      <c r="M893" s="23"/>
      <c r="N893" s="23"/>
      <c r="O893" s="23"/>
      <c r="P893" s="23"/>
      <c r="Q893" s="23"/>
      <c r="R893" s="23"/>
      <c r="S893" s="23"/>
      <c r="T893" s="23"/>
      <c r="U893" s="23"/>
      <c r="V893" s="23"/>
      <c r="W893" s="33"/>
      <c r="Y893" s="23"/>
      <c r="Z893" s="23"/>
    </row>
    <row r="894" spans="2:26" x14ac:dyDescent="0.35">
      <c r="B894" s="23"/>
      <c r="C894" s="23"/>
      <c r="D894" s="23"/>
      <c r="E894" s="23"/>
      <c r="F894" s="23"/>
      <c r="G894" s="23"/>
      <c r="H894" s="23"/>
      <c r="I894" s="23"/>
      <c r="J894" s="23"/>
      <c r="K894" s="23"/>
      <c r="L894" s="23"/>
      <c r="M894" s="23"/>
      <c r="N894" s="23"/>
      <c r="O894" s="23"/>
      <c r="P894" s="23"/>
      <c r="Q894" s="23"/>
      <c r="R894" s="23"/>
      <c r="S894" s="23"/>
      <c r="T894" s="23"/>
      <c r="U894" s="23"/>
      <c r="V894" s="23"/>
      <c r="W894" s="33"/>
      <c r="Y894" s="23"/>
      <c r="Z894" s="23"/>
    </row>
    <row r="895" spans="2:26" x14ac:dyDescent="0.35">
      <c r="B895" s="23"/>
      <c r="C895" s="23"/>
      <c r="D895" s="23"/>
      <c r="E895" s="23"/>
      <c r="F895" s="23"/>
      <c r="G895" s="23"/>
      <c r="H895" s="23"/>
      <c r="I895" s="23"/>
      <c r="J895" s="23"/>
      <c r="K895" s="23"/>
      <c r="L895" s="23"/>
      <c r="M895" s="23"/>
      <c r="N895" s="23"/>
      <c r="O895" s="23"/>
      <c r="P895" s="23"/>
      <c r="Q895" s="23"/>
      <c r="R895" s="23"/>
      <c r="S895" s="23"/>
      <c r="T895" s="23"/>
      <c r="U895" s="23"/>
      <c r="V895" s="23"/>
      <c r="W895" s="33"/>
      <c r="Y895" s="23"/>
      <c r="Z895" s="23"/>
    </row>
    <row r="896" spans="2:26" x14ac:dyDescent="0.35">
      <c r="B896" s="23"/>
      <c r="C896" s="23"/>
      <c r="D896" s="23"/>
      <c r="E896" s="23"/>
      <c r="F896" s="23"/>
      <c r="G896" s="23"/>
      <c r="H896" s="23"/>
      <c r="I896" s="23"/>
      <c r="J896" s="23"/>
      <c r="K896" s="23"/>
      <c r="L896" s="23"/>
      <c r="M896" s="23"/>
      <c r="N896" s="23"/>
      <c r="O896" s="23"/>
      <c r="P896" s="23"/>
      <c r="Q896" s="23"/>
      <c r="R896" s="23"/>
      <c r="S896" s="23"/>
      <c r="T896" s="23"/>
      <c r="U896" s="23"/>
      <c r="V896" s="23"/>
      <c r="W896" s="33"/>
      <c r="Y896" s="23"/>
      <c r="Z896" s="23"/>
    </row>
    <row r="897" spans="2:26" x14ac:dyDescent="0.35">
      <c r="B897" s="23"/>
      <c r="C897" s="23"/>
      <c r="D897" s="23"/>
      <c r="E897" s="23"/>
      <c r="F897" s="23"/>
      <c r="G897" s="23"/>
      <c r="H897" s="23"/>
      <c r="I897" s="23"/>
      <c r="J897" s="23"/>
      <c r="K897" s="23"/>
      <c r="L897" s="23"/>
      <c r="M897" s="23"/>
      <c r="N897" s="23"/>
      <c r="O897" s="23"/>
      <c r="P897" s="23"/>
      <c r="Q897" s="23"/>
      <c r="R897" s="23"/>
      <c r="S897" s="23"/>
      <c r="T897" s="23"/>
      <c r="U897" s="23"/>
      <c r="V897" s="23"/>
      <c r="W897" s="33"/>
      <c r="Y897" s="23"/>
      <c r="Z897" s="23"/>
    </row>
    <row r="898" spans="2:26" x14ac:dyDescent="0.35">
      <c r="B898" s="23"/>
      <c r="C898" s="23"/>
      <c r="D898" s="23"/>
      <c r="E898" s="23"/>
      <c r="F898" s="23"/>
      <c r="G898" s="23"/>
      <c r="H898" s="23"/>
      <c r="I898" s="23"/>
      <c r="J898" s="23"/>
      <c r="K898" s="23"/>
      <c r="L898" s="23"/>
      <c r="M898" s="23"/>
      <c r="N898" s="23"/>
      <c r="O898" s="23"/>
      <c r="P898" s="23"/>
      <c r="Q898" s="23"/>
      <c r="R898" s="23"/>
      <c r="S898" s="23"/>
      <c r="T898" s="23"/>
      <c r="U898" s="23"/>
      <c r="V898" s="23"/>
      <c r="W898" s="33"/>
      <c r="Y898" s="23"/>
      <c r="Z898" s="23"/>
    </row>
    <row r="899" spans="2:26" x14ac:dyDescent="0.35">
      <c r="B899" s="23"/>
      <c r="C899" s="23"/>
      <c r="D899" s="23"/>
      <c r="E899" s="23"/>
      <c r="F899" s="23"/>
      <c r="G899" s="23"/>
      <c r="H899" s="23"/>
      <c r="I899" s="23"/>
      <c r="J899" s="23"/>
      <c r="K899" s="23"/>
      <c r="L899" s="23"/>
      <c r="M899" s="23"/>
      <c r="N899" s="23"/>
      <c r="O899" s="23"/>
      <c r="P899" s="23"/>
      <c r="Q899" s="23"/>
      <c r="R899" s="23"/>
      <c r="S899" s="23"/>
      <c r="T899" s="23"/>
      <c r="U899" s="23"/>
      <c r="V899" s="23"/>
      <c r="W899" s="33"/>
      <c r="Y899" s="23"/>
      <c r="Z899" s="23"/>
    </row>
    <row r="900" spans="2:26" x14ac:dyDescent="0.35">
      <c r="B900" s="23"/>
      <c r="C900" s="23"/>
      <c r="D900" s="23"/>
      <c r="E900" s="23"/>
      <c r="F900" s="23"/>
      <c r="G900" s="23"/>
      <c r="H900" s="23"/>
      <c r="I900" s="23"/>
      <c r="J900" s="23"/>
      <c r="K900" s="23"/>
      <c r="L900" s="23"/>
      <c r="M900" s="23"/>
      <c r="N900" s="23"/>
      <c r="O900" s="23"/>
      <c r="P900" s="23"/>
      <c r="Q900" s="23"/>
      <c r="R900" s="23"/>
      <c r="S900" s="23"/>
      <c r="T900" s="23"/>
      <c r="U900" s="23"/>
      <c r="V900" s="23"/>
      <c r="W900" s="33"/>
      <c r="Y900" s="23"/>
      <c r="Z900" s="23"/>
    </row>
    <row r="901" spans="2:26" x14ac:dyDescent="0.35">
      <c r="B901" s="23"/>
      <c r="C901" s="23"/>
      <c r="D901" s="23"/>
      <c r="E901" s="23"/>
      <c r="F901" s="23"/>
      <c r="G901" s="23"/>
      <c r="H901" s="23"/>
      <c r="I901" s="23"/>
      <c r="J901" s="23"/>
      <c r="K901" s="23"/>
      <c r="L901" s="23"/>
      <c r="M901" s="23"/>
      <c r="N901" s="23"/>
      <c r="O901" s="23"/>
      <c r="P901" s="23"/>
      <c r="Q901" s="23"/>
      <c r="R901" s="23"/>
      <c r="S901" s="23"/>
      <c r="T901" s="23"/>
      <c r="U901" s="23"/>
      <c r="V901" s="23"/>
      <c r="W901" s="33"/>
      <c r="Y901" s="23"/>
      <c r="Z901" s="23"/>
    </row>
    <row r="902" spans="2:26" x14ac:dyDescent="0.35">
      <c r="B902" s="23"/>
      <c r="C902" s="23"/>
      <c r="D902" s="23"/>
      <c r="E902" s="23"/>
      <c r="F902" s="23"/>
      <c r="G902" s="23"/>
      <c r="H902" s="23"/>
      <c r="I902" s="23"/>
      <c r="J902" s="23"/>
      <c r="K902" s="23"/>
      <c r="L902" s="23"/>
      <c r="M902" s="23"/>
      <c r="N902" s="23"/>
      <c r="O902" s="23"/>
      <c r="P902" s="23"/>
      <c r="Q902" s="23"/>
      <c r="R902" s="23"/>
      <c r="S902" s="23"/>
      <c r="T902" s="23"/>
      <c r="U902" s="23"/>
      <c r="V902" s="23"/>
      <c r="W902" s="33"/>
      <c r="Y902" s="23"/>
      <c r="Z902" s="23"/>
    </row>
    <row r="903" spans="2:26" x14ac:dyDescent="0.35">
      <c r="B903" s="23"/>
      <c r="C903" s="23"/>
      <c r="D903" s="23"/>
      <c r="E903" s="23"/>
      <c r="F903" s="23"/>
      <c r="G903" s="23"/>
      <c r="H903" s="23"/>
      <c r="I903" s="23"/>
      <c r="J903" s="23"/>
      <c r="K903" s="23"/>
      <c r="L903" s="23"/>
      <c r="M903" s="23"/>
      <c r="N903" s="23"/>
      <c r="O903" s="23"/>
      <c r="P903" s="23"/>
      <c r="Q903" s="23"/>
      <c r="R903" s="23"/>
      <c r="S903" s="23"/>
      <c r="T903" s="23"/>
      <c r="U903" s="23"/>
      <c r="V903" s="23"/>
      <c r="W903" s="33"/>
      <c r="Y903" s="23"/>
      <c r="Z903" s="23"/>
    </row>
    <row r="904" spans="2:26" x14ac:dyDescent="0.35">
      <c r="B904" s="23"/>
      <c r="C904" s="23"/>
      <c r="D904" s="23"/>
      <c r="E904" s="23"/>
      <c r="F904" s="23"/>
      <c r="G904" s="23"/>
      <c r="H904" s="23"/>
      <c r="I904" s="23"/>
      <c r="J904" s="23"/>
      <c r="K904" s="23"/>
      <c r="L904" s="23"/>
      <c r="M904" s="23"/>
      <c r="N904" s="23"/>
      <c r="O904" s="23"/>
      <c r="P904" s="23"/>
      <c r="Q904" s="23"/>
      <c r="R904" s="23"/>
      <c r="S904" s="23"/>
      <c r="T904" s="23"/>
      <c r="U904" s="23"/>
      <c r="V904" s="23"/>
      <c r="W904" s="33"/>
      <c r="Y904" s="23"/>
      <c r="Z904" s="23"/>
    </row>
    <row r="905" spans="2:26" x14ac:dyDescent="0.35">
      <c r="B905" s="23"/>
      <c r="C905" s="23"/>
      <c r="D905" s="23"/>
      <c r="E905" s="23"/>
      <c r="F905" s="23"/>
      <c r="G905" s="23"/>
      <c r="H905" s="23"/>
      <c r="I905" s="23"/>
      <c r="J905" s="23"/>
      <c r="K905" s="23"/>
      <c r="L905" s="23"/>
      <c r="M905" s="23"/>
      <c r="N905" s="23"/>
      <c r="O905" s="23"/>
      <c r="P905" s="23"/>
      <c r="Q905" s="23"/>
      <c r="R905" s="23"/>
      <c r="S905" s="23"/>
      <c r="T905" s="23"/>
      <c r="U905" s="23"/>
      <c r="V905" s="23"/>
      <c r="W905" s="33"/>
      <c r="Y905" s="23"/>
      <c r="Z905" s="23"/>
    </row>
    <row r="906" spans="2:26" x14ac:dyDescent="0.35">
      <c r="B906" s="23"/>
      <c r="C906" s="23"/>
      <c r="D906" s="23"/>
      <c r="E906" s="23"/>
      <c r="F906" s="23"/>
      <c r="G906" s="23"/>
      <c r="H906" s="23"/>
      <c r="I906" s="23"/>
      <c r="J906" s="23"/>
      <c r="K906" s="23"/>
      <c r="L906" s="23"/>
      <c r="M906" s="23"/>
      <c r="N906" s="23"/>
      <c r="O906" s="23"/>
      <c r="P906" s="23"/>
      <c r="Q906" s="23"/>
      <c r="R906" s="23"/>
      <c r="S906" s="23"/>
      <c r="T906" s="23"/>
      <c r="U906" s="23"/>
      <c r="V906" s="23"/>
      <c r="W906" s="33"/>
      <c r="Y906" s="23"/>
      <c r="Z906" s="23"/>
    </row>
    <row r="907" spans="2:26" x14ac:dyDescent="0.35">
      <c r="B907" s="23"/>
      <c r="C907" s="23"/>
      <c r="D907" s="23"/>
      <c r="E907" s="23"/>
      <c r="F907" s="23"/>
      <c r="G907" s="23"/>
      <c r="H907" s="23"/>
      <c r="I907" s="23"/>
      <c r="J907" s="23"/>
      <c r="K907" s="23"/>
      <c r="L907" s="23"/>
      <c r="M907" s="23"/>
      <c r="N907" s="23"/>
      <c r="O907" s="23"/>
      <c r="P907" s="23"/>
      <c r="Q907" s="23"/>
      <c r="R907" s="23"/>
      <c r="S907" s="23"/>
      <c r="T907" s="23"/>
      <c r="U907" s="23"/>
      <c r="V907" s="23"/>
      <c r="W907" s="33"/>
      <c r="Y907" s="23"/>
      <c r="Z907" s="23"/>
    </row>
    <row r="908" spans="2:26" x14ac:dyDescent="0.35">
      <c r="B908" s="23"/>
      <c r="C908" s="23"/>
      <c r="D908" s="23"/>
      <c r="E908" s="23"/>
      <c r="F908" s="23"/>
      <c r="G908" s="23"/>
      <c r="H908" s="23"/>
      <c r="I908" s="23"/>
      <c r="J908" s="23"/>
      <c r="K908" s="23"/>
      <c r="L908" s="23"/>
      <c r="M908" s="23"/>
      <c r="N908" s="23"/>
      <c r="O908" s="23"/>
      <c r="P908" s="23"/>
      <c r="Q908" s="23"/>
      <c r="R908" s="23"/>
      <c r="S908" s="23"/>
      <c r="T908" s="23"/>
      <c r="U908" s="23"/>
      <c r="V908" s="23"/>
      <c r="W908" s="33"/>
      <c r="Y908" s="23"/>
      <c r="Z908" s="23"/>
    </row>
    <row r="909" spans="2:26" x14ac:dyDescent="0.35">
      <c r="B909" s="23"/>
      <c r="C909" s="23"/>
      <c r="D909" s="23"/>
      <c r="E909" s="23"/>
      <c r="F909" s="23"/>
      <c r="G909" s="23"/>
      <c r="H909" s="23"/>
      <c r="I909" s="23"/>
      <c r="J909" s="23"/>
      <c r="K909" s="23"/>
      <c r="L909" s="23"/>
      <c r="M909" s="23"/>
      <c r="N909" s="23"/>
      <c r="O909" s="23"/>
      <c r="P909" s="23"/>
      <c r="Q909" s="23"/>
      <c r="R909" s="23"/>
      <c r="S909" s="23"/>
      <c r="T909" s="23"/>
      <c r="U909" s="23"/>
      <c r="V909" s="23"/>
      <c r="W909" s="33"/>
      <c r="Y909" s="23"/>
      <c r="Z909" s="23"/>
    </row>
    <row r="910" spans="2:26" x14ac:dyDescent="0.35">
      <c r="B910" s="23"/>
      <c r="C910" s="23"/>
      <c r="D910" s="23"/>
      <c r="E910" s="23"/>
      <c r="F910" s="23"/>
      <c r="G910" s="23"/>
      <c r="H910" s="23"/>
      <c r="I910" s="23"/>
      <c r="J910" s="23"/>
      <c r="K910" s="23"/>
      <c r="L910" s="23"/>
      <c r="M910" s="23"/>
      <c r="N910" s="23"/>
      <c r="O910" s="23"/>
      <c r="P910" s="23"/>
      <c r="Q910" s="23"/>
      <c r="R910" s="23"/>
      <c r="S910" s="23"/>
      <c r="T910" s="23"/>
      <c r="U910" s="23"/>
      <c r="V910" s="23"/>
      <c r="W910" s="33"/>
      <c r="Y910" s="23"/>
      <c r="Z910" s="23"/>
    </row>
    <row r="911" spans="2:26" x14ac:dyDescent="0.35">
      <c r="B911" s="23"/>
      <c r="C911" s="23"/>
      <c r="D911" s="23"/>
      <c r="E911" s="23"/>
      <c r="F911" s="23"/>
      <c r="G911" s="23"/>
      <c r="H911" s="23"/>
      <c r="I911" s="23"/>
      <c r="J911" s="23"/>
      <c r="K911" s="23"/>
      <c r="L911" s="23"/>
      <c r="M911" s="23"/>
      <c r="N911" s="23"/>
      <c r="O911" s="23"/>
      <c r="P911" s="23"/>
      <c r="Q911" s="23"/>
      <c r="R911" s="23"/>
      <c r="S911" s="23"/>
      <c r="T911" s="23"/>
      <c r="U911" s="23"/>
      <c r="V911" s="23"/>
      <c r="W911" s="33"/>
      <c r="Y911" s="23"/>
      <c r="Z911" s="23"/>
    </row>
    <row r="912" spans="2:26" x14ac:dyDescent="0.35">
      <c r="B912" s="23"/>
      <c r="C912" s="23"/>
      <c r="D912" s="23"/>
      <c r="E912" s="23"/>
      <c r="F912" s="23"/>
      <c r="G912" s="23"/>
      <c r="H912" s="23"/>
      <c r="I912" s="23"/>
      <c r="J912" s="23"/>
      <c r="K912" s="23"/>
      <c r="L912" s="23"/>
      <c r="M912" s="23"/>
      <c r="N912" s="23"/>
      <c r="O912" s="23"/>
      <c r="P912" s="23"/>
      <c r="Q912" s="23"/>
      <c r="R912" s="23"/>
      <c r="S912" s="23"/>
      <c r="T912" s="23"/>
      <c r="U912" s="23"/>
      <c r="V912" s="23"/>
      <c r="W912" s="33"/>
      <c r="Y912" s="23"/>
      <c r="Z912" s="23"/>
    </row>
    <row r="913" spans="2:26" x14ac:dyDescent="0.35">
      <c r="B913" s="23"/>
      <c r="C913" s="23"/>
      <c r="D913" s="23"/>
      <c r="E913" s="23"/>
      <c r="F913" s="23"/>
      <c r="G913" s="23"/>
      <c r="H913" s="23"/>
      <c r="I913" s="23"/>
      <c r="J913" s="23"/>
      <c r="K913" s="23"/>
      <c r="L913" s="23"/>
      <c r="M913" s="23"/>
      <c r="N913" s="23"/>
      <c r="O913" s="23"/>
      <c r="P913" s="23"/>
      <c r="Q913" s="23"/>
      <c r="R913" s="23"/>
      <c r="S913" s="23"/>
      <c r="T913" s="23"/>
      <c r="U913" s="23"/>
      <c r="V913" s="23"/>
      <c r="W913" s="33"/>
      <c r="Y913" s="23"/>
      <c r="Z913" s="23"/>
    </row>
    <row r="914" spans="2:26" x14ac:dyDescent="0.35">
      <c r="B914" s="23"/>
      <c r="C914" s="23"/>
      <c r="D914" s="23"/>
      <c r="E914" s="23"/>
      <c r="F914" s="23"/>
      <c r="G914" s="23"/>
      <c r="H914" s="23"/>
      <c r="I914" s="23"/>
      <c r="J914" s="23"/>
      <c r="K914" s="23"/>
      <c r="L914" s="23"/>
      <c r="M914" s="23"/>
      <c r="N914" s="23"/>
      <c r="O914" s="23"/>
      <c r="P914" s="23"/>
      <c r="Q914" s="23"/>
      <c r="R914" s="23"/>
      <c r="S914" s="23"/>
      <c r="T914" s="23"/>
      <c r="U914" s="23"/>
      <c r="V914" s="23"/>
      <c r="W914" s="33"/>
      <c r="Y914" s="23"/>
      <c r="Z914" s="23"/>
    </row>
    <row r="915" spans="2:26" x14ac:dyDescent="0.35">
      <c r="B915" s="23"/>
      <c r="C915" s="23"/>
      <c r="D915" s="23"/>
      <c r="E915" s="23"/>
      <c r="F915" s="23"/>
      <c r="G915" s="23"/>
      <c r="H915" s="23"/>
      <c r="I915" s="23"/>
      <c r="J915" s="23"/>
      <c r="K915" s="23"/>
      <c r="L915" s="23"/>
      <c r="M915" s="23"/>
      <c r="N915" s="23"/>
      <c r="O915" s="23"/>
      <c r="P915" s="23"/>
      <c r="Q915" s="23"/>
      <c r="R915" s="23"/>
      <c r="S915" s="23"/>
      <c r="T915" s="23"/>
      <c r="U915" s="23"/>
      <c r="V915" s="23"/>
      <c r="W915" s="33"/>
      <c r="Y915" s="23"/>
      <c r="Z915" s="23"/>
    </row>
    <row r="916" spans="2:26" x14ac:dyDescent="0.35">
      <c r="B916" s="23"/>
      <c r="C916" s="23"/>
      <c r="D916" s="23"/>
      <c r="E916" s="23"/>
      <c r="F916" s="23"/>
      <c r="G916" s="23"/>
      <c r="H916" s="23"/>
      <c r="I916" s="23"/>
      <c r="J916" s="23"/>
      <c r="K916" s="23"/>
      <c r="L916" s="23"/>
      <c r="M916" s="23"/>
      <c r="N916" s="23"/>
      <c r="O916" s="23"/>
      <c r="P916" s="23"/>
      <c r="Q916" s="23"/>
      <c r="R916" s="23"/>
      <c r="S916" s="23"/>
      <c r="T916" s="23"/>
      <c r="U916" s="23"/>
      <c r="V916" s="23"/>
      <c r="W916" s="33"/>
      <c r="Y916" s="23"/>
      <c r="Z916" s="23"/>
    </row>
    <row r="917" spans="2:26" x14ac:dyDescent="0.35">
      <c r="B917" s="23"/>
      <c r="C917" s="23"/>
      <c r="D917" s="23"/>
      <c r="E917" s="23"/>
      <c r="F917" s="23"/>
      <c r="G917" s="23"/>
      <c r="H917" s="23"/>
      <c r="I917" s="23"/>
      <c r="J917" s="23"/>
      <c r="K917" s="23"/>
      <c r="L917" s="23"/>
      <c r="M917" s="23"/>
      <c r="N917" s="23"/>
      <c r="O917" s="23"/>
      <c r="P917" s="23"/>
      <c r="Q917" s="23"/>
      <c r="R917" s="23"/>
      <c r="S917" s="23"/>
      <c r="T917" s="23"/>
      <c r="U917" s="23"/>
      <c r="V917" s="23"/>
      <c r="W917" s="33"/>
      <c r="Y917" s="23"/>
      <c r="Z917" s="23"/>
    </row>
    <row r="918" spans="2:26" x14ac:dyDescent="0.35">
      <c r="B918" s="23"/>
      <c r="C918" s="23"/>
      <c r="D918" s="23"/>
      <c r="E918" s="23"/>
      <c r="F918" s="23"/>
      <c r="G918" s="23"/>
      <c r="H918" s="23"/>
      <c r="I918" s="23"/>
      <c r="J918" s="23"/>
      <c r="K918" s="23"/>
      <c r="L918" s="23"/>
      <c r="M918" s="23"/>
      <c r="N918" s="23"/>
      <c r="O918" s="23"/>
      <c r="P918" s="23"/>
      <c r="Q918" s="23"/>
      <c r="R918" s="23"/>
      <c r="S918" s="23"/>
      <c r="T918" s="23"/>
      <c r="U918" s="23"/>
      <c r="V918" s="23"/>
      <c r="W918" s="33"/>
      <c r="Y918" s="23"/>
      <c r="Z918" s="23"/>
    </row>
    <row r="919" spans="2:26" x14ac:dyDescent="0.35">
      <c r="B919" s="23"/>
      <c r="C919" s="23"/>
      <c r="D919" s="23"/>
      <c r="E919" s="23"/>
      <c r="F919" s="23"/>
      <c r="G919" s="23"/>
      <c r="H919" s="23"/>
      <c r="I919" s="23"/>
      <c r="J919" s="23"/>
      <c r="K919" s="23"/>
      <c r="L919" s="23"/>
      <c r="M919" s="23"/>
      <c r="N919" s="23"/>
      <c r="O919" s="23"/>
      <c r="P919" s="23"/>
      <c r="Q919" s="23"/>
      <c r="R919" s="23"/>
      <c r="S919" s="23"/>
      <c r="T919" s="23"/>
      <c r="U919" s="23"/>
      <c r="V919" s="23"/>
      <c r="W919" s="33"/>
      <c r="Y919" s="23"/>
      <c r="Z919" s="23"/>
    </row>
    <row r="920" spans="2:26" x14ac:dyDescent="0.35">
      <c r="B920" s="23"/>
      <c r="C920" s="23"/>
      <c r="D920" s="23"/>
      <c r="E920" s="23"/>
      <c r="F920" s="23"/>
      <c r="G920" s="23"/>
      <c r="H920" s="23"/>
      <c r="I920" s="23"/>
      <c r="J920" s="23"/>
      <c r="K920" s="23"/>
      <c r="L920" s="23"/>
      <c r="M920" s="23"/>
      <c r="N920" s="23"/>
      <c r="O920" s="23"/>
      <c r="P920" s="23"/>
      <c r="Q920" s="23"/>
      <c r="R920" s="23"/>
      <c r="S920" s="23"/>
      <c r="T920" s="23"/>
      <c r="U920" s="23"/>
      <c r="V920" s="23"/>
      <c r="W920" s="33"/>
      <c r="Y920" s="23"/>
      <c r="Z920" s="23"/>
    </row>
    <row r="921" spans="2:26" x14ac:dyDescent="0.35">
      <c r="B921" s="23"/>
      <c r="C921" s="23"/>
      <c r="D921" s="23"/>
      <c r="E921" s="23"/>
      <c r="F921" s="23"/>
      <c r="G921" s="23"/>
      <c r="H921" s="23"/>
      <c r="I921" s="23"/>
      <c r="J921" s="23"/>
      <c r="K921" s="23"/>
      <c r="L921" s="23"/>
      <c r="M921" s="23"/>
      <c r="N921" s="23"/>
      <c r="O921" s="23"/>
      <c r="P921" s="23"/>
      <c r="Q921" s="23"/>
      <c r="R921" s="23"/>
      <c r="S921" s="23"/>
      <c r="T921" s="23"/>
      <c r="U921" s="23"/>
      <c r="V921" s="23"/>
      <c r="W921" s="33"/>
      <c r="Y921" s="23"/>
      <c r="Z921" s="23"/>
    </row>
    <row r="922" spans="2:26" x14ac:dyDescent="0.35">
      <c r="B922" s="23"/>
      <c r="C922" s="23"/>
      <c r="D922" s="23"/>
      <c r="E922" s="23"/>
      <c r="F922" s="23"/>
      <c r="G922" s="23"/>
      <c r="H922" s="23"/>
      <c r="I922" s="23"/>
      <c r="J922" s="23"/>
      <c r="K922" s="23"/>
      <c r="L922" s="23"/>
      <c r="M922" s="23"/>
      <c r="N922" s="23"/>
      <c r="O922" s="23"/>
      <c r="P922" s="23"/>
      <c r="Q922" s="23"/>
      <c r="R922" s="23"/>
      <c r="S922" s="23"/>
      <c r="T922" s="23"/>
      <c r="U922" s="23"/>
      <c r="V922" s="23"/>
      <c r="W922" s="33"/>
      <c r="Y922" s="23"/>
      <c r="Z922" s="23"/>
    </row>
    <row r="923" spans="2:26" x14ac:dyDescent="0.35">
      <c r="B923" s="23"/>
      <c r="C923" s="23"/>
      <c r="D923" s="23"/>
      <c r="E923" s="23"/>
      <c r="F923" s="23"/>
      <c r="G923" s="23"/>
      <c r="H923" s="23"/>
      <c r="I923" s="23"/>
      <c r="J923" s="23"/>
      <c r="K923" s="23"/>
      <c r="L923" s="23"/>
      <c r="M923" s="23"/>
      <c r="N923" s="23"/>
      <c r="O923" s="23"/>
      <c r="P923" s="23"/>
      <c r="Q923" s="23"/>
      <c r="R923" s="23"/>
      <c r="S923" s="23"/>
      <c r="T923" s="23"/>
      <c r="U923" s="23"/>
      <c r="V923" s="23"/>
      <c r="W923" s="33"/>
      <c r="Y923" s="23"/>
      <c r="Z923" s="23"/>
    </row>
    <row r="924" spans="2:26" x14ac:dyDescent="0.35">
      <c r="B924" s="23"/>
      <c r="C924" s="23"/>
      <c r="D924" s="23"/>
      <c r="E924" s="23"/>
      <c r="F924" s="23"/>
      <c r="G924" s="23"/>
      <c r="H924" s="23"/>
      <c r="I924" s="23"/>
      <c r="J924" s="23"/>
      <c r="K924" s="23"/>
      <c r="L924" s="23"/>
      <c r="M924" s="23"/>
      <c r="N924" s="23"/>
      <c r="O924" s="23"/>
      <c r="P924" s="23"/>
      <c r="Q924" s="23"/>
      <c r="R924" s="23"/>
      <c r="S924" s="23"/>
      <c r="T924" s="23"/>
      <c r="U924" s="23"/>
      <c r="V924" s="23"/>
      <c r="W924" s="33"/>
      <c r="Y924" s="23"/>
      <c r="Z924" s="23"/>
    </row>
    <row r="925" spans="2:26" x14ac:dyDescent="0.35">
      <c r="B925" s="23"/>
      <c r="C925" s="23"/>
      <c r="D925" s="23"/>
      <c r="E925" s="23"/>
      <c r="F925" s="23"/>
      <c r="G925" s="23"/>
      <c r="H925" s="23"/>
      <c r="I925" s="23"/>
      <c r="J925" s="23"/>
      <c r="K925" s="23"/>
      <c r="L925" s="23"/>
      <c r="M925" s="23"/>
      <c r="N925" s="23"/>
      <c r="O925" s="23"/>
      <c r="P925" s="23"/>
      <c r="Q925" s="23"/>
      <c r="R925" s="23"/>
      <c r="S925" s="23"/>
      <c r="T925" s="23"/>
      <c r="U925" s="23"/>
      <c r="V925" s="23"/>
      <c r="W925" s="33"/>
      <c r="Y925" s="23"/>
      <c r="Z925" s="23"/>
    </row>
    <row r="926" spans="2:26" x14ac:dyDescent="0.35">
      <c r="B926" s="23"/>
      <c r="C926" s="23"/>
      <c r="D926" s="23"/>
      <c r="E926" s="23"/>
      <c r="F926" s="23"/>
      <c r="G926" s="23"/>
      <c r="H926" s="23"/>
      <c r="I926" s="23"/>
      <c r="J926" s="23"/>
      <c r="K926" s="23"/>
      <c r="L926" s="23"/>
      <c r="M926" s="23"/>
      <c r="N926" s="23"/>
      <c r="O926" s="23"/>
      <c r="P926" s="23"/>
      <c r="Q926" s="23"/>
      <c r="R926" s="23"/>
      <c r="S926" s="23"/>
      <c r="T926" s="23"/>
      <c r="U926" s="23"/>
      <c r="V926" s="23"/>
      <c r="W926" s="33"/>
      <c r="Y926" s="23"/>
      <c r="Z926" s="23"/>
    </row>
    <row r="927" spans="2:26" x14ac:dyDescent="0.35">
      <c r="B927" s="23"/>
      <c r="C927" s="23"/>
      <c r="D927" s="23"/>
      <c r="E927" s="23"/>
      <c r="F927" s="23"/>
      <c r="G927" s="23"/>
      <c r="H927" s="23"/>
      <c r="I927" s="23"/>
      <c r="J927" s="23"/>
      <c r="K927" s="23"/>
      <c r="L927" s="23"/>
      <c r="M927" s="23"/>
      <c r="N927" s="23"/>
      <c r="O927" s="23"/>
      <c r="P927" s="23"/>
      <c r="Q927" s="23"/>
      <c r="R927" s="23"/>
      <c r="S927" s="23"/>
      <c r="T927" s="23"/>
      <c r="U927" s="23"/>
      <c r="V927" s="23"/>
      <c r="W927" s="33"/>
      <c r="Y927" s="23"/>
      <c r="Z927" s="23"/>
    </row>
    <row r="928" spans="2:26" x14ac:dyDescent="0.35">
      <c r="B928" s="23"/>
      <c r="C928" s="23"/>
      <c r="D928" s="23"/>
      <c r="E928" s="23"/>
      <c r="F928" s="23"/>
      <c r="G928" s="23"/>
      <c r="H928" s="23"/>
      <c r="I928" s="23"/>
      <c r="J928" s="23"/>
      <c r="K928" s="23"/>
      <c r="L928" s="23"/>
      <c r="M928" s="23"/>
      <c r="N928" s="23"/>
      <c r="O928" s="23"/>
      <c r="P928" s="23"/>
      <c r="Q928" s="23"/>
      <c r="R928" s="23"/>
      <c r="S928" s="23"/>
      <c r="T928" s="23"/>
      <c r="U928" s="23"/>
      <c r="V928" s="23"/>
      <c r="W928" s="33"/>
      <c r="Y928" s="23"/>
      <c r="Z928" s="23"/>
    </row>
    <row r="929" spans="2:26" x14ac:dyDescent="0.35">
      <c r="B929" s="23"/>
      <c r="C929" s="23"/>
      <c r="D929" s="23"/>
      <c r="E929" s="23"/>
      <c r="F929" s="23"/>
      <c r="G929" s="23"/>
      <c r="H929" s="23"/>
      <c r="I929" s="23"/>
      <c r="J929" s="23"/>
      <c r="K929" s="23"/>
      <c r="L929" s="23"/>
      <c r="M929" s="23"/>
      <c r="N929" s="23"/>
      <c r="O929" s="23"/>
      <c r="P929" s="23"/>
      <c r="Q929" s="23"/>
      <c r="R929" s="23"/>
      <c r="S929" s="23"/>
      <c r="T929" s="23"/>
      <c r="U929" s="23"/>
      <c r="V929" s="23"/>
      <c r="W929" s="33"/>
      <c r="Y929" s="23"/>
      <c r="Z929" s="23"/>
    </row>
    <row r="930" spans="2:26" x14ac:dyDescent="0.35">
      <c r="B930" s="23"/>
      <c r="C930" s="23"/>
      <c r="D930" s="23"/>
      <c r="E930" s="23"/>
      <c r="F930" s="23"/>
      <c r="G930" s="23"/>
      <c r="H930" s="23"/>
      <c r="I930" s="23"/>
      <c r="J930" s="23"/>
      <c r="K930" s="23"/>
      <c r="L930" s="23"/>
      <c r="M930" s="23"/>
      <c r="N930" s="23"/>
      <c r="O930" s="23"/>
      <c r="P930" s="23"/>
      <c r="Q930" s="23"/>
      <c r="R930" s="23"/>
      <c r="S930" s="23"/>
      <c r="T930" s="23"/>
      <c r="U930" s="23"/>
      <c r="V930" s="23"/>
      <c r="W930" s="33"/>
      <c r="Y930" s="23"/>
      <c r="Z930" s="23"/>
    </row>
    <row r="931" spans="2:26" x14ac:dyDescent="0.35">
      <c r="B931" s="23"/>
      <c r="C931" s="23"/>
      <c r="D931" s="23"/>
      <c r="E931" s="23"/>
      <c r="F931" s="23"/>
      <c r="G931" s="23"/>
      <c r="H931" s="23"/>
      <c r="I931" s="23"/>
      <c r="J931" s="23"/>
      <c r="K931" s="23"/>
      <c r="L931" s="23"/>
      <c r="M931" s="23"/>
      <c r="N931" s="23"/>
      <c r="O931" s="23"/>
      <c r="P931" s="23"/>
      <c r="Q931" s="23"/>
      <c r="R931" s="23"/>
      <c r="S931" s="23"/>
      <c r="T931" s="23"/>
      <c r="U931" s="23"/>
      <c r="V931" s="23"/>
      <c r="W931" s="33"/>
      <c r="Y931" s="23"/>
      <c r="Z931" s="23"/>
    </row>
    <row r="932" spans="2:26" x14ac:dyDescent="0.35">
      <c r="B932" s="23"/>
      <c r="C932" s="23"/>
      <c r="D932" s="23"/>
      <c r="E932" s="23"/>
      <c r="F932" s="23"/>
      <c r="G932" s="23"/>
      <c r="H932" s="23"/>
      <c r="I932" s="23"/>
      <c r="J932" s="23"/>
      <c r="K932" s="23"/>
      <c r="L932" s="23"/>
      <c r="M932" s="23"/>
      <c r="N932" s="23"/>
      <c r="O932" s="23"/>
      <c r="P932" s="23"/>
      <c r="Q932" s="23"/>
      <c r="R932" s="23"/>
      <c r="S932" s="23"/>
      <c r="T932" s="23"/>
      <c r="U932" s="23"/>
      <c r="V932" s="23"/>
      <c r="W932" s="33"/>
      <c r="Y932" s="23"/>
      <c r="Z932" s="23"/>
    </row>
    <row r="933" spans="2:26" x14ac:dyDescent="0.35">
      <c r="B933" s="23"/>
      <c r="C933" s="23"/>
      <c r="D933" s="23"/>
      <c r="E933" s="23"/>
      <c r="F933" s="23"/>
      <c r="G933" s="23"/>
      <c r="H933" s="23"/>
      <c r="I933" s="23"/>
      <c r="J933" s="23"/>
      <c r="K933" s="23"/>
      <c r="L933" s="23"/>
      <c r="M933" s="23"/>
      <c r="N933" s="23"/>
      <c r="O933" s="23"/>
      <c r="P933" s="23"/>
      <c r="Q933" s="23"/>
      <c r="R933" s="23"/>
      <c r="S933" s="23"/>
      <c r="T933" s="23"/>
      <c r="U933" s="23"/>
      <c r="V933" s="23"/>
      <c r="W933" s="33"/>
      <c r="Y933" s="23"/>
      <c r="Z933" s="23"/>
    </row>
    <row r="934" spans="2:26" x14ac:dyDescent="0.35">
      <c r="B934" s="23"/>
      <c r="C934" s="23"/>
      <c r="D934" s="23"/>
      <c r="E934" s="23"/>
      <c r="F934" s="23"/>
      <c r="G934" s="23"/>
      <c r="H934" s="23"/>
      <c r="I934" s="23"/>
      <c r="J934" s="23"/>
      <c r="K934" s="23"/>
      <c r="L934" s="23"/>
      <c r="M934" s="23"/>
      <c r="N934" s="23"/>
      <c r="O934" s="23"/>
      <c r="P934" s="23"/>
      <c r="Q934" s="23"/>
      <c r="R934" s="23"/>
      <c r="S934" s="23"/>
      <c r="T934" s="23"/>
      <c r="U934" s="23"/>
      <c r="V934" s="23"/>
      <c r="W934" s="33"/>
      <c r="Y934" s="23"/>
      <c r="Z934" s="23"/>
    </row>
    <row r="935" spans="2:26" x14ac:dyDescent="0.35">
      <c r="B935" s="23"/>
      <c r="C935" s="23"/>
      <c r="D935" s="23"/>
      <c r="E935" s="23"/>
      <c r="F935" s="23"/>
      <c r="G935" s="23"/>
      <c r="H935" s="23"/>
      <c r="I935" s="23"/>
      <c r="J935" s="23"/>
      <c r="K935" s="23"/>
      <c r="L935" s="23"/>
      <c r="M935" s="23"/>
      <c r="N935" s="23"/>
      <c r="O935" s="23"/>
      <c r="P935" s="23"/>
      <c r="Q935" s="23"/>
      <c r="R935" s="23"/>
      <c r="S935" s="23"/>
      <c r="T935" s="23"/>
      <c r="U935" s="23"/>
      <c r="V935" s="23"/>
      <c r="W935" s="33"/>
      <c r="Y935" s="23"/>
      <c r="Z935" s="23"/>
    </row>
    <row r="936" spans="2:26" x14ac:dyDescent="0.35">
      <c r="B936" s="23"/>
      <c r="C936" s="23"/>
      <c r="D936" s="23"/>
      <c r="E936" s="23"/>
      <c r="F936" s="23"/>
      <c r="G936" s="23"/>
      <c r="H936" s="23"/>
      <c r="I936" s="23"/>
      <c r="J936" s="23"/>
      <c r="K936" s="23"/>
      <c r="L936" s="23"/>
      <c r="M936" s="23"/>
      <c r="N936" s="23"/>
      <c r="O936" s="23"/>
      <c r="P936" s="23"/>
      <c r="Q936" s="23"/>
      <c r="R936" s="23"/>
      <c r="S936" s="23"/>
      <c r="T936" s="23"/>
      <c r="U936" s="23"/>
      <c r="V936" s="23"/>
      <c r="W936" s="33"/>
      <c r="Y936" s="23"/>
      <c r="Z936" s="23"/>
    </row>
    <row r="937" spans="2:26" x14ac:dyDescent="0.35">
      <c r="B937" s="23"/>
      <c r="C937" s="23"/>
      <c r="D937" s="23"/>
      <c r="E937" s="23"/>
      <c r="F937" s="23"/>
      <c r="G937" s="23"/>
      <c r="H937" s="23"/>
      <c r="I937" s="23"/>
      <c r="J937" s="23"/>
      <c r="K937" s="23"/>
      <c r="L937" s="23"/>
      <c r="M937" s="23"/>
      <c r="N937" s="23"/>
      <c r="O937" s="23"/>
      <c r="P937" s="23"/>
      <c r="Q937" s="23"/>
      <c r="R937" s="23"/>
      <c r="S937" s="23"/>
      <c r="T937" s="23"/>
      <c r="U937" s="23"/>
      <c r="V937" s="23"/>
      <c r="W937" s="33"/>
      <c r="Y937" s="23"/>
      <c r="Z937" s="23"/>
    </row>
    <row r="938" spans="2:26" x14ac:dyDescent="0.35">
      <c r="B938" s="23"/>
      <c r="C938" s="23"/>
      <c r="D938" s="23"/>
      <c r="E938" s="23"/>
      <c r="F938" s="23"/>
      <c r="G938" s="23"/>
      <c r="H938" s="23"/>
      <c r="I938" s="23"/>
      <c r="J938" s="23"/>
      <c r="K938" s="23"/>
      <c r="L938" s="23"/>
      <c r="M938" s="23"/>
      <c r="N938" s="23"/>
      <c r="O938" s="23"/>
      <c r="P938" s="23"/>
      <c r="Q938" s="23"/>
      <c r="R938" s="23"/>
      <c r="S938" s="23"/>
      <c r="T938" s="23"/>
      <c r="U938" s="23"/>
      <c r="V938" s="23"/>
      <c r="W938" s="33"/>
      <c r="Y938" s="23"/>
      <c r="Z938" s="23"/>
    </row>
    <row r="939" spans="2:26" x14ac:dyDescent="0.35">
      <c r="B939" s="23"/>
      <c r="C939" s="23"/>
      <c r="D939" s="23"/>
      <c r="E939" s="23"/>
      <c r="F939" s="23"/>
      <c r="G939" s="23"/>
      <c r="H939" s="23"/>
      <c r="I939" s="23"/>
      <c r="J939" s="23"/>
      <c r="K939" s="23"/>
      <c r="L939" s="23"/>
      <c r="M939" s="23"/>
      <c r="N939" s="23"/>
      <c r="O939" s="23"/>
      <c r="P939" s="23"/>
      <c r="Q939" s="23"/>
      <c r="R939" s="23"/>
      <c r="S939" s="23"/>
      <c r="T939" s="23"/>
      <c r="U939" s="23"/>
      <c r="V939" s="23"/>
      <c r="W939" s="33"/>
      <c r="Y939" s="23"/>
      <c r="Z939" s="23"/>
    </row>
    <row r="940" spans="2:26" x14ac:dyDescent="0.35">
      <c r="B940" s="23"/>
      <c r="C940" s="23"/>
      <c r="D940" s="23"/>
      <c r="E940" s="23"/>
      <c r="F940" s="23"/>
      <c r="G940" s="23"/>
      <c r="H940" s="23"/>
      <c r="I940" s="23"/>
      <c r="J940" s="23"/>
      <c r="K940" s="23"/>
      <c r="L940" s="23"/>
      <c r="M940" s="23"/>
      <c r="N940" s="23"/>
      <c r="O940" s="23"/>
      <c r="P940" s="23"/>
      <c r="Q940" s="23"/>
      <c r="R940" s="23"/>
      <c r="S940" s="23"/>
      <c r="T940" s="23"/>
      <c r="U940" s="23"/>
      <c r="V940" s="23"/>
      <c r="W940" s="33"/>
      <c r="Y940" s="23"/>
      <c r="Z940" s="23"/>
    </row>
    <row r="941" spans="2:26" x14ac:dyDescent="0.35">
      <c r="B941" s="23"/>
      <c r="C941" s="23"/>
      <c r="D941" s="23"/>
      <c r="E941" s="23"/>
      <c r="F941" s="23"/>
      <c r="G941" s="23"/>
      <c r="H941" s="23"/>
      <c r="I941" s="23"/>
      <c r="J941" s="23"/>
      <c r="K941" s="23"/>
      <c r="L941" s="23"/>
      <c r="M941" s="23"/>
      <c r="N941" s="23"/>
      <c r="O941" s="23"/>
      <c r="P941" s="23"/>
      <c r="Q941" s="23"/>
      <c r="R941" s="23"/>
      <c r="S941" s="23"/>
      <c r="T941" s="23"/>
      <c r="U941" s="23"/>
      <c r="V941" s="23"/>
      <c r="W941" s="33"/>
      <c r="Y941" s="23"/>
      <c r="Z941" s="23"/>
    </row>
    <row r="942" spans="2:26" x14ac:dyDescent="0.35">
      <c r="B942" s="23"/>
      <c r="C942" s="23"/>
      <c r="D942" s="23"/>
      <c r="E942" s="23"/>
      <c r="F942" s="23"/>
      <c r="G942" s="23"/>
      <c r="H942" s="23"/>
      <c r="I942" s="23"/>
      <c r="J942" s="23"/>
      <c r="K942" s="23"/>
      <c r="L942" s="23"/>
      <c r="M942" s="23"/>
      <c r="N942" s="23"/>
      <c r="O942" s="23"/>
      <c r="P942" s="23"/>
      <c r="Q942" s="23"/>
      <c r="R942" s="23"/>
      <c r="S942" s="23"/>
      <c r="T942" s="23"/>
      <c r="U942" s="23"/>
      <c r="V942" s="23"/>
      <c r="W942" s="33"/>
      <c r="Y942" s="23"/>
      <c r="Z942" s="23"/>
    </row>
    <row r="943" spans="2:26" x14ac:dyDescent="0.35">
      <c r="B943" s="23"/>
      <c r="C943" s="23"/>
      <c r="D943" s="23"/>
      <c r="E943" s="23"/>
      <c r="F943" s="23"/>
      <c r="G943" s="23"/>
      <c r="H943" s="23"/>
      <c r="I943" s="23"/>
      <c r="J943" s="23"/>
      <c r="K943" s="23"/>
      <c r="L943" s="23"/>
      <c r="M943" s="23"/>
      <c r="N943" s="23"/>
      <c r="O943" s="23"/>
      <c r="P943" s="23"/>
      <c r="Q943" s="23"/>
      <c r="R943" s="23"/>
      <c r="S943" s="23"/>
      <c r="T943" s="23"/>
      <c r="U943" s="23"/>
      <c r="V943" s="23"/>
      <c r="W943" s="33"/>
      <c r="Y943" s="23"/>
      <c r="Z943" s="23"/>
    </row>
    <row r="944" spans="2:26" x14ac:dyDescent="0.35">
      <c r="B944" s="23"/>
      <c r="C944" s="23"/>
      <c r="D944" s="23"/>
      <c r="E944" s="23"/>
      <c r="F944" s="23"/>
      <c r="G944" s="23"/>
      <c r="H944" s="23"/>
      <c r="I944" s="23"/>
      <c r="J944" s="23"/>
      <c r="K944" s="23"/>
      <c r="L944" s="23"/>
      <c r="M944" s="23"/>
      <c r="N944" s="23"/>
      <c r="O944" s="23"/>
      <c r="P944" s="23"/>
      <c r="Q944" s="23"/>
      <c r="R944" s="23"/>
      <c r="S944" s="23"/>
      <c r="T944" s="23"/>
      <c r="U944" s="23"/>
      <c r="V944" s="23"/>
      <c r="W944" s="33"/>
      <c r="Y944" s="23"/>
      <c r="Z944" s="23"/>
    </row>
    <row r="945" spans="2:26" x14ac:dyDescent="0.35">
      <c r="B945" s="23"/>
      <c r="C945" s="23"/>
      <c r="D945" s="23"/>
      <c r="E945" s="23"/>
      <c r="F945" s="23"/>
      <c r="G945" s="23"/>
      <c r="H945" s="23"/>
      <c r="I945" s="23"/>
      <c r="J945" s="23"/>
      <c r="K945" s="23"/>
      <c r="L945" s="23"/>
      <c r="M945" s="23"/>
      <c r="N945" s="23"/>
      <c r="O945" s="23"/>
      <c r="P945" s="23"/>
      <c r="Q945" s="23"/>
      <c r="R945" s="23"/>
      <c r="S945" s="23"/>
      <c r="T945" s="23"/>
      <c r="U945" s="23"/>
      <c r="V945" s="23"/>
      <c r="W945" s="33"/>
      <c r="Y945" s="23"/>
      <c r="Z945" s="23"/>
    </row>
    <row r="946" spans="2:26" x14ac:dyDescent="0.35">
      <c r="B946" s="23"/>
      <c r="C946" s="23"/>
      <c r="D946" s="23"/>
      <c r="E946" s="23"/>
      <c r="F946" s="23"/>
      <c r="G946" s="23"/>
      <c r="H946" s="23"/>
      <c r="I946" s="23"/>
      <c r="J946" s="23"/>
      <c r="K946" s="23"/>
      <c r="L946" s="23"/>
      <c r="M946" s="23"/>
      <c r="N946" s="23"/>
      <c r="O946" s="23"/>
      <c r="P946" s="23"/>
      <c r="Q946" s="23"/>
      <c r="R946" s="23"/>
      <c r="S946" s="23"/>
      <c r="T946" s="23"/>
      <c r="U946" s="23"/>
      <c r="V946" s="23"/>
      <c r="W946" s="33"/>
      <c r="Y946" s="23"/>
      <c r="Z946" s="23"/>
    </row>
    <row r="947" spans="2:26" x14ac:dyDescent="0.35">
      <c r="B947" s="23"/>
      <c r="C947" s="23"/>
      <c r="D947" s="23"/>
      <c r="E947" s="23"/>
      <c r="F947" s="23"/>
      <c r="G947" s="23"/>
      <c r="H947" s="23"/>
      <c r="I947" s="23"/>
      <c r="J947" s="23"/>
      <c r="K947" s="23"/>
      <c r="L947" s="23"/>
      <c r="M947" s="23"/>
      <c r="N947" s="23"/>
      <c r="O947" s="23"/>
      <c r="P947" s="23"/>
      <c r="Q947" s="23"/>
      <c r="R947" s="23"/>
      <c r="S947" s="23"/>
      <c r="T947" s="23"/>
      <c r="U947" s="23"/>
      <c r="V947" s="23"/>
      <c r="W947" s="33"/>
      <c r="Y947" s="23"/>
      <c r="Z947" s="23"/>
    </row>
    <row r="948" spans="2:26" x14ac:dyDescent="0.35">
      <c r="B948" s="23"/>
      <c r="C948" s="23"/>
      <c r="D948" s="23"/>
      <c r="E948" s="23"/>
      <c r="F948" s="23"/>
      <c r="G948" s="23"/>
      <c r="H948" s="23"/>
      <c r="I948" s="23"/>
      <c r="J948" s="23"/>
      <c r="K948" s="23"/>
      <c r="L948" s="23"/>
      <c r="M948" s="23"/>
      <c r="N948" s="23"/>
      <c r="O948" s="23"/>
      <c r="P948" s="23"/>
      <c r="Q948" s="23"/>
      <c r="R948" s="23"/>
      <c r="S948" s="23"/>
      <c r="T948" s="23"/>
      <c r="U948" s="23"/>
      <c r="V948" s="23"/>
      <c r="W948" s="33"/>
      <c r="Y948" s="23"/>
      <c r="Z948" s="23"/>
    </row>
    <row r="949" spans="2:26" x14ac:dyDescent="0.35">
      <c r="B949" s="23"/>
      <c r="C949" s="23"/>
      <c r="D949" s="23"/>
      <c r="E949" s="23"/>
      <c r="F949" s="23"/>
      <c r="G949" s="23"/>
      <c r="H949" s="23"/>
      <c r="I949" s="23"/>
      <c r="J949" s="23"/>
      <c r="K949" s="23"/>
      <c r="L949" s="23"/>
      <c r="M949" s="23"/>
      <c r="N949" s="23"/>
      <c r="O949" s="23"/>
      <c r="P949" s="23"/>
      <c r="Q949" s="23"/>
      <c r="R949" s="23"/>
      <c r="S949" s="23"/>
      <c r="T949" s="23"/>
      <c r="U949" s="23"/>
      <c r="V949" s="23"/>
      <c r="W949" s="33"/>
      <c r="Y949" s="23"/>
      <c r="Z949" s="23"/>
    </row>
    <row r="950" spans="2:26" x14ac:dyDescent="0.35">
      <c r="B950" s="23"/>
      <c r="C950" s="23"/>
      <c r="D950" s="23"/>
      <c r="E950" s="23"/>
      <c r="F950" s="23"/>
      <c r="G950" s="23"/>
      <c r="H950" s="23"/>
      <c r="I950" s="23"/>
      <c r="J950" s="23"/>
      <c r="K950" s="23"/>
      <c r="L950" s="23"/>
      <c r="M950" s="23"/>
      <c r="N950" s="23"/>
      <c r="O950" s="23"/>
      <c r="P950" s="23"/>
      <c r="Q950" s="23"/>
      <c r="R950" s="23"/>
      <c r="S950" s="23"/>
      <c r="T950" s="23"/>
      <c r="U950" s="23"/>
      <c r="V950" s="23"/>
      <c r="W950" s="33"/>
      <c r="Y950" s="23"/>
      <c r="Z950" s="23"/>
    </row>
    <row r="951" spans="2:26" x14ac:dyDescent="0.35">
      <c r="B951" s="23"/>
      <c r="C951" s="23"/>
      <c r="D951" s="23"/>
      <c r="E951" s="23"/>
      <c r="F951" s="23"/>
      <c r="G951" s="23"/>
      <c r="H951" s="23"/>
      <c r="I951" s="23"/>
      <c r="J951" s="23"/>
      <c r="K951" s="23"/>
      <c r="L951" s="23"/>
      <c r="M951" s="23"/>
      <c r="N951" s="23"/>
      <c r="O951" s="23"/>
      <c r="P951" s="23"/>
      <c r="Q951" s="23"/>
      <c r="R951" s="23"/>
      <c r="S951" s="23"/>
      <c r="T951" s="23"/>
      <c r="U951" s="23"/>
      <c r="V951" s="23"/>
      <c r="W951" s="33"/>
      <c r="Y951" s="23"/>
      <c r="Z951" s="23"/>
    </row>
    <row r="952" spans="2:26" x14ac:dyDescent="0.35">
      <c r="B952" s="23"/>
      <c r="C952" s="23"/>
      <c r="D952" s="23"/>
      <c r="E952" s="23"/>
      <c r="F952" s="23"/>
      <c r="G952" s="23"/>
      <c r="H952" s="23"/>
      <c r="I952" s="23"/>
      <c r="J952" s="23"/>
      <c r="K952" s="23"/>
      <c r="L952" s="23"/>
      <c r="M952" s="23"/>
      <c r="N952" s="23"/>
      <c r="O952" s="23"/>
      <c r="P952" s="23"/>
      <c r="Q952" s="23"/>
      <c r="R952" s="23"/>
      <c r="S952" s="23"/>
      <c r="T952" s="23"/>
      <c r="U952" s="23"/>
      <c r="V952" s="23"/>
      <c r="W952" s="33"/>
      <c r="Y952" s="23"/>
      <c r="Z952" s="23"/>
    </row>
    <row r="953" spans="2:26" x14ac:dyDescent="0.35">
      <c r="B953" s="23"/>
      <c r="C953" s="23"/>
      <c r="D953" s="23"/>
      <c r="E953" s="23"/>
      <c r="F953" s="23"/>
      <c r="G953" s="23"/>
      <c r="H953" s="23"/>
      <c r="I953" s="23"/>
      <c r="J953" s="23"/>
      <c r="K953" s="23"/>
      <c r="L953" s="23"/>
      <c r="M953" s="23"/>
      <c r="N953" s="23"/>
      <c r="O953" s="23"/>
      <c r="P953" s="23"/>
      <c r="Q953" s="23"/>
      <c r="R953" s="23"/>
      <c r="S953" s="23"/>
      <c r="T953" s="23"/>
      <c r="U953" s="23"/>
      <c r="V953" s="23"/>
      <c r="W953" s="33"/>
      <c r="Y953" s="23"/>
      <c r="Z953" s="23"/>
    </row>
    <row r="954" spans="2:26" x14ac:dyDescent="0.35">
      <c r="B954" s="23"/>
      <c r="C954" s="23"/>
      <c r="D954" s="23"/>
      <c r="E954" s="23"/>
      <c r="F954" s="23"/>
      <c r="G954" s="23"/>
      <c r="H954" s="23"/>
      <c r="I954" s="23"/>
      <c r="J954" s="23"/>
      <c r="K954" s="23"/>
      <c r="L954" s="23"/>
      <c r="M954" s="23"/>
      <c r="N954" s="23"/>
      <c r="O954" s="23"/>
      <c r="P954" s="23"/>
      <c r="Q954" s="23"/>
      <c r="R954" s="23"/>
      <c r="S954" s="23"/>
      <c r="T954" s="23"/>
      <c r="U954" s="23"/>
      <c r="V954" s="23"/>
      <c r="W954" s="33"/>
      <c r="Y954" s="23"/>
      <c r="Z954" s="23"/>
    </row>
    <row r="955" spans="2:26" x14ac:dyDescent="0.35">
      <c r="B955" s="23"/>
      <c r="C955" s="23"/>
      <c r="D955" s="23"/>
      <c r="E955" s="23"/>
      <c r="F955" s="23"/>
      <c r="G955" s="23"/>
      <c r="H955" s="23"/>
      <c r="I955" s="23"/>
      <c r="J955" s="23"/>
      <c r="K955" s="23"/>
      <c r="L955" s="23"/>
      <c r="M955" s="23"/>
      <c r="N955" s="23"/>
      <c r="O955" s="23"/>
      <c r="P955" s="23"/>
      <c r="Q955" s="23"/>
      <c r="R955" s="23"/>
      <c r="S955" s="23"/>
      <c r="T955" s="23"/>
      <c r="U955" s="23"/>
      <c r="V955" s="23"/>
      <c r="W955" s="33"/>
      <c r="Y955" s="23"/>
      <c r="Z955" s="23"/>
    </row>
    <row r="956" spans="2:26" x14ac:dyDescent="0.35">
      <c r="B956" s="23"/>
      <c r="C956" s="23"/>
      <c r="D956" s="23"/>
      <c r="E956" s="23"/>
      <c r="F956" s="23"/>
      <c r="G956" s="23"/>
      <c r="H956" s="23"/>
      <c r="I956" s="23"/>
      <c r="J956" s="23"/>
      <c r="K956" s="23"/>
      <c r="L956" s="23"/>
      <c r="M956" s="23"/>
      <c r="N956" s="23"/>
      <c r="O956" s="23"/>
      <c r="P956" s="23"/>
      <c r="Q956" s="23"/>
      <c r="R956" s="23"/>
      <c r="S956" s="23"/>
      <c r="T956" s="23"/>
      <c r="U956" s="23"/>
      <c r="V956" s="23"/>
      <c r="W956" s="33"/>
      <c r="Y956" s="23"/>
      <c r="Z956" s="23"/>
    </row>
    <row r="957" spans="2:26" x14ac:dyDescent="0.35">
      <c r="B957" s="23"/>
      <c r="C957" s="23"/>
      <c r="D957" s="23"/>
      <c r="E957" s="23"/>
      <c r="F957" s="23"/>
      <c r="G957" s="23"/>
      <c r="H957" s="23"/>
      <c r="I957" s="23"/>
      <c r="J957" s="23"/>
      <c r="K957" s="23"/>
      <c r="L957" s="23"/>
      <c r="M957" s="23"/>
      <c r="N957" s="23"/>
      <c r="O957" s="23"/>
      <c r="P957" s="23"/>
      <c r="Q957" s="23"/>
      <c r="R957" s="23"/>
      <c r="S957" s="23"/>
      <c r="T957" s="23"/>
      <c r="U957" s="23"/>
      <c r="V957" s="23"/>
      <c r="W957" s="33"/>
      <c r="Y957" s="23"/>
      <c r="Z957" s="23"/>
    </row>
    <row r="958" spans="2:26" x14ac:dyDescent="0.35">
      <c r="B958" s="23"/>
      <c r="C958" s="23"/>
      <c r="D958" s="23"/>
      <c r="E958" s="23"/>
      <c r="F958" s="23"/>
      <c r="G958" s="23"/>
      <c r="H958" s="23"/>
      <c r="I958" s="23"/>
      <c r="J958" s="23"/>
      <c r="K958" s="23"/>
      <c r="L958" s="23"/>
      <c r="M958" s="23"/>
      <c r="N958" s="23"/>
      <c r="O958" s="23"/>
      <c r="P958" s="23"/>
      <c r="Q958" s="23"/>
      <c r="R958" s="23"/>
      <c r="S958" s="23"/>
      <c r="T958" s="23"/>
      <c r="U958" s="23"/>
      <c r="V958" s="23"/>
      <c r="W958" s="33"/>
      <c r="Y958" s="23"/>
      <c r="Z958" s="23"/>
    </row>
    <row r="959" spans="2:26" x14ac:dyDescent="0.35">
      <c r="B959" s="23"/>
      <c r="C959" s="23"/>
      <c r="D959" s="23"/>
      <c r="E959" s="23"/>
      <c r="F959" s="23"/>
      <c r="G959" s="23"/>
      <c r="H959" s="23"/>
      <c r="I959" s="23"/>
      <c r="J959" s="23"/>
      <c r="K959" s="23"/>
      <c r="L959" s="23"/>
      <c r="M959" s="23"/>
      <c r="N959" s="23"/>
      <c r="O959" s="23"/>
      <c r="P959" s="23"/>
      <c r="Q959" s="23"/>
      <c r="R959" s="23"/>
      <c r="S959" s="23"/>
      <c r="T959" s="23"/>
      <c r="U959" s="23"/>
      <c r="V959" s="23"/>
      <c r="W959" s="33"/>
      <c r="Y959" s="23"/>
      <c r="Z959" s="23"/>
    </row>
    <row r="960" spans="2:26" x14ac:dyDescent="0.35">
      <c r="B960" s="23"/>
      <c r="C960" s="23"/>
      <c r="D960" s="23"/>
      <c r="E960" s="23"/>
      <c r="F960" s="23"/>
      <c r="G960" s="23"/>
      <c r="H960" s="23"/>
      <c r="I960" s="23"/>
      <c r="J960" s="23"/>
      <c r="K960" s="23"/>
      <c r="L960" s="23"/>
      <c r="M960" s="23"/>
      <c r="N960" s="23"/>
      <c r="O960" s="23"/>
      <c r="P960" s="23"/>
      <c r="Q960" s="23"/>
      <c r="R960" s="23"/>
      <c r="S960" s="23"/>
      <c r="T960" s="23"/>
      <c r="U960" s="23"/>
      <c r="V960" s="23"/>
      <c r="W960" s="33"/>
      <c r="Y960" s="23"/>
      <c r="Z960" s="23"/>
    </row>
    <row r="961" spans="2:26" x14ac:dyDescent="0.35">
      <c r="B961" s="23"/>
      <c r="C961" s="23"/>
      <c r="D961" s="23"/>
      <c r="E961" s="23"/>
      <c r="F961" s="23"/>
      <c r="G961" s="23"/>
      <c r="H961" s="23"/>
      <c r="I961" s="23"/>
      <c r="J961" s="23"/>
      <c r="K961" s="23"/>
      <c r="L961" s="23"/>
      <c r="M961" s="23"/>
      <c r="N961" s="23"/>
      <c r="O961" s="23"/>
      <c r="P961" s="23"/>
      <c r="Q961" s="23"/>
      <c r="R961" s="23"/>
      <c r="S961" s="23"/>
      <c r="T961" s="23"/>
      <c r="U961" s="23"/>
      <c r="V961" s="23"/>
      <c r="W961" s="33"/>
      <c r="Y961" s="23"/>
      <c r="Z961" s="23"/>
    </row>
    <row r="962" spans="2:26" x14ac:dyDescent="0.35">
      <c r="B962" s="23"/>
      <c r="C962" s="23"/>
      <c r="D962" s="23"/>
      <c r="E962" s="23"/>
      <c r="F962" s="23"/>
      <c r="G962" s="23"/>
      <c r="H962" s="23"/>
      <c r="I962" s="23"/>
      <c r="J962" s="23"/>
      <c r="K962" s="23"/>
      <c r="L962" s="23"/>
      <c r="M962" s="23"/>
      <c r="N962" s="23"/>
      <c r="O962" s="23"/>
      <c r="P962" s="23"/>
      <c r="Q962" s="23"/>
      <c r="R962" s="23"/>
      <c r="S962" s="23"/>
      <c r="T962" s="23"/>
      <c r="U962" s="23"/>
      <c r="V962" s="23"/>
      <c r="W962" s="33"/>
      <c r="Y962" s="23"/>
      <c r="Z962" s="23"/>
    </row>
    <row r="963" spans="2:26" x14ac:dyDescent="0.35">
      <c r="B963" s="23"/>
      <c r="C963" s="23"/>
      <c r="D963" s="23"/>
      <c r="E963" s="23"/>
      <c r="F963" s="23"/>
      <c r="G963" s="23"/>
      <c r="H963" s="23"/>
      <c r="I963" s="23"/>
      <c r="J963" s="23"/>
      <c r="K963" s="23"/>
      <c r="L963" s="23"/>
      <c r="M963" s="23"/>
      <c r="N963" s="23"/>
      <c r="O963" s="23"/>
      <c r="P963" s="23"/>
      <c r="Q963" s="23"/>
      <c r="R963" s="23"/>
      <c r="S963" s="23"/>
      <c r="T963" s="23"/>
      <c r="U963" s="23"/>
      <c r="V963" s="23"/>
      <c r="W963" s="33"/>
      <c r="Y963" s="23"/>
      <c r="Z963" s="23"/>
    </row>
    <row r="964" spans="2:26" x14ac:dyDescent="0.35">
      <c r="B964" s="23"/>
      <c r="C964" s="23"/>
      <c r="D964" s="23"/>
      <c r="E964" s="23"/>
      <c r="F964" s="23"/>
      <c r="G964" s="23"/>
      <c r="H964" s="23"/>
      <c r="I964" s="23"/>
      <c r="J964" s="23"/>
      <c r="K964" s="23"/>
      <c r="L964" s="23"/>
      <c r="M964" s="23"/>
      <c r="N964" s="23"/>
      <c r="O964" s="23"/>
      <c r="P964" s="23"/>
      <c r="Q964" s="23"/>
      <c r="R964" s="23"/>
      <c r="S964" s="23"/>
      <c r="T964" s="23"/>
      <c r="U964" s="23"/>
      <c r="V964" s="23"/>
      <c r="W964" s="33"/>
      <c r="Y964" s="23"/>
      <c r="Z964" s="23"/>
    </row>
    <row r="965" spans="2:26" x14ac:dyDescent="0.35">
      <c r="B965" s="23"/>
      <c r="C965" s="23"/>
      <c r="D965" s="23"/>
      <c r="E965" s="23"/>
      <c r="F965" s="23"/>
      <c r="G965" s="23"/>
      <c r="H965" s="23"/>
      <c r="I965" s="23"/>
      <c r="J965" s="23"/>
      <c r="K965" s="23"/>
      <c r="L965" s="23"/>
      <c r="M965" s="23"/>
      <c r="N965" s="23"/>
      <c r="O965" s="23"/>
      <c r="P965" s="23"/>
      <c r="Q965" s="23"/>
      <c r="R965" s="23"/>
      <c r="S965" s="23"/>
      <c r="T965" s="23"/>
      <c r="U965" s="23"/>
      <c r="V965" s="23"/>
      <c r="W965" s="33"/>
      <c r="Y965" s="23"/>
      <c r="Z965" s="23"/>
    </row>
    <row r="966" spans="2:26" x14ac:dyDescent="0.35">
      <c r="B966" s="23"/>
      <c r="C966" s="23"/>
      <c r="D966" s="23"/>
      <c r="E966" s="23"/>
      <c r="F966" s="23"/>
      <c r="G966" s="23"/>
      <c r="H966" s="23"/>
      <c r="I966" s="23"/>
      <c r="J966" s="23"/>
      <c r="K966" s="23"/>
      <c r="L966" s="23"/>
      <c r="M966" s="23"/>
      <c r="N966" s="23"/>
      <c r="O966" s="23"/>
      <c r="P966" s="23"/>
      <c r="Q966" s="23"/>
      <c r="R966" s="23"/>
      <c r="S966" s="23"/>
      <c r="T966" s="23"/>
      <c r="U966" s="23"/>
      <c r="V966" s="23"/>
      <c r="W966" s="33"/>
      <c r="Y966" s="23"/>
      <c r="Z966" s="23"/>
    </row>
    <row r="967" spans="2:26" x14ac:dyDescent="0.35">
      <c r="B967" s="23"/>
      <c r="C967" s="23"/>
      <c r="D967" s="23"/>
      <c r="E967" s="23"/>
      <c r="F967" s="23"/>
      <c r="G967" s="23"/>
      <c r="H967" s="23"/>
      <c r="I967" s="23"/>
      <c r="J967" s="23"/>
      <c r="K967" s="23"/>
      <c r="L967" s="23"/>
      <c r="M967" s="23"/>
      <c r="N967" s="23"/>
      <c r="O967" s="23"/>
      <c r="P967" s="23"/>
      <c r="Q967" s="23"/>
      <c r="R967" s="23"/>
      <c r="S967" s="23"/>
      <c r="T967" s="23"/>
      <c r="U967" s="23"/>
      <c r="V967" s="23"/>
      <c r="W967" s="33"/>
      <c r="Y967" s="23"/>
      <c r="Z967" s="23"/>
    </row>
    <row r="968" spans="2:26" x14ac:dyDescent="0.35">
      <c r="B968" s="23"/>
      <c r="C968" s="23"/>
      <c r="D968" s="23"/>
      <c r="E968" s="23"/>
      <c r="F968" s="23"/>
      <c r="G968" s="23"/>
      <c r="H968" s="23"/>
      <c r="I968" s="23"/>
      <c r="J968" s="23"/>
      <c r="K968" s="23"/>
      <c r="L968" s="23"/>
      <c r="M968" s="23"/>
      <c r="N968" s="23"/>
      <c r="O968" s="23"/>
      <c r="P968" s="23"/>
      <c r="Q968" s="23"/>
      <c r="R968" s="23"/>
      <c r="S968" s="23"/>
      <c r="T968" s="23"/>
      <c r="U968" s="23"/>
      <c r="V968" s="23"/>
      <c r="W968" s="33"/>
      <c r="Y968" s="23"/>
      <c r="Z968" s="23"/>
    </row>
    <row r="969" spans="2:26" x14ac:dyDescent="0.35">
      <c r="B969" s="23"/>
      <c r="C969" s="23"/>
      <c r="D969" s="23"/>
      <c r="E969" s="23"/>
      <c r="F969" s="23"/>
      <c r="G969" s="23"/>
      <c r="H969" s="23"/>
      <c r="I969" s="23"/>
      <c r="J969" s="23"/>
      <c r="K969" s="23"/>
      <c r="L969" s="23"/>
      <c r="M969" s="23"/>
      <c r="N969" s="23"/>
      <c r="O969" s="23"/>
      <c r="P969" s="23"/>
      <c r="Q969" s="23"/>
      <c r="R969" s="23"/>
      <c r="S969" s="23"/>
      <c r="T969" s="23"/>
      <c r="U969" s="23"/>
      <c r="V969" s="23"/>
      <c r="W969" s="33"/>
      <c r="Y969" s="23"/>
      <c r="Z969" s="23"/>
    </row>
    <row r="970" spans="2:26" x14ac:dyDescent="0.35">
      <c r="B970" s="23"/>
      <c r="C970" s="23"/>
      <c r="D970" s="23"/>
      <c r="E970" s="23"/>
      <c r="F970" s="23"/>
      <c r="G970" s="23"/>
      <c r="H970" s="23"/>
      <c r="I970" s="23"/>
      <c r="J970" s="23"/>
      <c r="K970" s="23"/>
      <c r="L970" s="23"/>
      <c r="M970" s="23"/>
      <c r="N970" s="23"/>
      <c r="O970" s="23"/>
      <c r="P970" s="23"/>
      <c r="Q970" s="23"/>
      <c r="R970" s="23"/>
      <c r="S970" s="23"/>
      <c r="T970" s="23"/>
      <c r="U970" s="23"/>
      <c r="V970" s="23"/>
      <c r="W970" s="33"/>
      <c r="Y970" s="23"/>
      <c r="Z970" s="23"/>
    </row>
    <row r="971" spans="2:26" x14ac:dyDescent="0.35">
      <c r="B971" s="23"/>
      <c r="C971" s="23"/>
      <c r="D971" s="23"/>
      <c r="E971" s="23"/>
      <c r="F971" s="23"/>
      <c r="G971" s="23"/>
      <c r="H971" s="23"/>
      <c r="I971" s="23"/>
      <c r="J971" s="23"/>
      <c r="K971" s="23"/>
      <c r="L971" s="23"/>
      <c r="M971" s="23"/>
      <c r="N971" s="23"/>
      <c r="O971" s="23"/>
      <c r="P971" s="23"/>
      <c r="Q971" s="23"/>
      <c r="R971" s="23"/>
      <c r="S971" s="23"/>
      <c r="T971" s="23"/>
      <c r="U971" s="23"/>
      <c r="V971" s="23"/>
      <c r="W971" s="33"/>
      <c r="Y971" s="23"/>
      <c r="Z971" s="23"/>
    </row>
    <row r="972" spans="2:26" x14ac:dyDescent="0.35">
      <c r="B972" s="23"/>
      <c r="C972" s="23"/>
      <c r="D972" s="23"/>
      <c r="E972" s="23"/>
      <c r="F972" s="23"/>
      <c r="G972" s="23"/>
      <c r="H972" s="23"/>
      <c r="I972" s="23"/>
      <c r="J972" s="23"/>
      <c r="K972" s="23"/>
      <c r="L972" s="23"/>
      <c r="M972" s="23"/>
      <c r="N972" s="23"/>
      <c r="O972" s="23"/>
      <c r="P972" s="23"/>
      <c r="Q972" s="23"/>
      <c r="R972" s="23"/>
      <c r="S972" s="23"/>
      <c r="T972" s="23"/>
      <c r="U972" s="23"/>
      <c r="V972" s="23"/>
      <c r="W972" s="33"/>
      <c r="Y972" s="23"/>
      <c r="Z972" s="23"/>
    </row>
    <row r="973" spans="2:26" x14ac:dyDescent="0.35">
      <c r="B973" s="23"/>
      <c r="C973" s="23"/>
      <c r="D973" s="23"/>
      <c r="E973" s="23"/>
      <c r="F973" s="23"/>
      <c r="G973" s="23"/>
      <c r="H973" s="23"/>
      <c r="I973" s="23"/>
      <c r="J973" s="23"/>
      <c r="K973" s="23"/>
      <c r="L973" s="23"/>
      <c r="M973" s="23"/>
      <c r="N973" s="23"/>
      <c r="O973" s="23"/>
      <c r="P973" s="23"/>
      <c r="Q973" s="23"/>
      <c r="R973" s="23"/>
      <c r="S973" s="23"/>
      <c r="T973" s="23"/>
      <c r="U973" s="23"/>
      <c r="V973" s="23"/>
      <c r="W973" s="33"/>
      <c r="Y973" s="23"/>
      <c r="Z973" s="23"/>
    </row>
    <row r="974" spans="2:26" x14ac:dyDescent="0.35">
      <c r="B974" s="23"/>
      <c r="C974" s="23"/>
      <c r="D974" s="23"/>
      <c r="E974" s="23"/>
      <c r="F974" s="23"/>
      <c r="G974" s="23"/>
      <c r="H974" s="23"/>
      <c r="I974" s="23"/>
      <c r="J974" s="23"/>
      <c r="K974" s="23"/>
      <c r="L974" s="23"/>
      <c r="M974" s="23"/>
      <c r="N974" s="23"/>
      <c r="O974" s="23"/>
      <c r="P974" s="23"/>
      <c r="Q974" s="23"/>
      <c r="R974" s="23"/>
      <c r="S974" s="23"/>
      <c r="T974" s="23"/>
      <c r="U974" s="23"/>
      <c r="V974" s="23"/>
      <c r="W974" s="33"/>
      <c r="Y974" s="23"/>
      <c r="Z974" s="23"/>
    </row>
    <row r="975" spans="2:26" x14ac:dyDescent="0.35">
      <c r="B975" s="23"/>
      <c r="C975" s="23"/>
      <c r="D975" s="23"/>
      <c r="E975" s="23"/>
      <c r="F975" s="23"/>
      <c r="G975" s="23"/>
      <c r="H975" s="23"/>
      <c r="I975" s="23"/>
      <c r="J975" s="23"/>
      <c r="K975" s="23"/>
      <c r="L975" s="23"/>
      <c r="M975" s="23"/>
      <c r="N975" s="23"/>
      <c r="O975" s="23"/>
      <c r="P975" s="23"/>
      <c r="Q975" s="23"/>
      <c r="R975" s="23"/>
      <c r="S975" s="23"/>
      <c r="T975" s="23"/>
      <c r="U975" s="23"/>
      <c r="V975" s="23"/>
      <c r="W975" s="33"/>
      <c r="Y975" s="23"/>
      <c r="Z975" s="23"/>
    </row>
    <row r="976" spans="2:26" x14ac:dyDescent="0.35">
      <c r="B976" s="23"/>
      <c r="C976" s="23"/>
      <c r="D976" s="23"/>
      <c r="E976" s="23"/>
      <c r="F976" s="23"/>
      <c r="G976" s="23"/>
      <c r="H976" s="23"/>
      <c r="I976" s="23"/>
      <c r="J976" s="23"/>
      <c r="K976" s="23"/>
      <c r="L976" s="23"/>
      <c r="M976" s="23"/>
      <c r="N976" s="23"/>
      <c r="O976" s="23"/>
      <c r="P976" s="23"/>
      <c r="Q976" s="23"/>
      <c r="R976" s="23"/>
      <c r="S976" s="23"/>
      <c r="T976" s="23"/>
      <c r="U976" s="23"/>
      <c r="V976" s="23"/>
      <c r="W976" s="33"/>
      <c r="Y976" s="23"/>
      <c r="Z976" s="23"/>
    </row>
    <row r="977" spans="2:26" x14ac:dyDescent="0.35">
      <c r="B977" s="23"/>
      <c r="C977" s="23"/>
      <c r="D977" s="23"/>
      <c r="E977" s="23"/>
      <c r="F977" s="23"/>
      <c r="G977" s="23"/>
      <c r="H977" s="23"/>
      <c r="I977" s="23"/>
      <c r="J977" s="23"/>
      <c r="K977" s="23"/>
      <c r="L977" s="23"/>
      <c r="M977" s="23"/>
      <c r="N977" s="23"/>
      <c r="O977" s="23"/>
      <c r="P977" s="23"/>
      <c r="Q977" s="23"/>
      <c r="R977" s="23"/>
      <c r="S977" s="23"/>
      <c r="T977" s="23"/>
      <c r="U977" s="23"/>
      <c r="V977" s="23"/>
      <c r="W977" s="33"/>
      <c r="Y977" s="23"/>
      <c r="Z977" s="23"/>
    </row>
    <row r="978" spans="2:26" x14ac:dyDescent="0.35">
      <c r="B978" s="23"/>
      <c r="C978" s="23"/>
      <c r="D978" s="23"/>
      <c r="E978" s="23"/>
      <c r="F978" s="23"/>
      <c r="G978" s="23"/>
      <c r="H978" s="23"/>
      <c r="I978" s="23"/>
      <c r="J978" s="23"/>
      <c r="K978" s="23"/>
      <c r="L978" s="23"/>
      <c r="M978" s="23"/>
      <c r="N978" s="23"/>
      <c r="O978" s="23"/>
      <c r="P978" s="23"/>
      <c r="Q978" s="23"/>
      <c r="R978" s="23"/>
      <c r="S978" s="23"/>
      <c r="T978" s="23"/>
      <c r="U978" s="23"/>
      <c r="V978" s="23"/>
      <c r="W978" s="33"/>
      <c r="Y978" s="23"/>
      <c r="Z978" s="23"/>
    </row>
    <row r="979" spans="2:26" x14ac:dyDescent="0.35">
      <c r="B979" s="23"/>
      <c r="C979" s="23"/>
      <c r="D979" s="23"/>
      <c r="E979" s="23"/>
      <c r="F979" s="23"/>
      <c r="G979" s="23"/>
      <c r="H979" s="23"/>
      <c r="I979" s="23"/>
      <c r="J979" s="23"/>
      <c r="K979" s="23"/>
      <c r="L979" s="23"/>
      <c r="M979" s="23"/>
      <c r="N979" s="23"/>
      <c r="O979" s="23"/>
      <c r="P979" s="23"/>
      <c r="Q979" s="23"/>
      <c r="R979" s="23"/>
      <c r="S979" s="23"/>
      <c r="T979" s="23"/>
      <c r="U979" s="23"/>
      <c r="V979" s="23"/>
      <c r="W979" s="33"/>
      <c r="Y979" s="23"/>
      <c r="Z979" s="23"/>
    </row>
    <row r="980" spans="2:26" x14ac:dyDescent="0.35">
      <c r="B980" s="23"/>
      <c r="C980" s="23"/>
      <c r="D980" s="23"/>
      <c r="E980" s="23"/>
      <c r="F980" s="23"/>
      <c r="G980" s="23"/>
      <c r="H980" s="23"/>
      <c r="I980" s="23"/>
      <c r="J980" s="23"/>
      <c r="K980" s="23"/>
      <c r="L980" s="23"/>
      <c r="M980" s="23"/>
      <c r="N980" s="23"/>
      <c r="O980" s="23"/>
      <c r="P980" s="23"/>
      <c r="Q980" s="23"/>
      <c r="R980" s="23"/>
      <c r="S980" s="23"/>
      <c r="T980" s="23"/>
      <c r="U980" s="23"/>
      <c r="V980" s="23"/>
      <c r="W980" s="33"/>
      <c r="Y980" s="23"/>
      <c r="Z980" s="23"/>
    </row>
    <row r="981" spans="2:26" x14ac:dyDescent="0.35">
      <c r="B981" s="23"/>
      <c r="C981" s="23"/>
      <c r="D981" s="23"/>
      <c r="E981" s="23"/>
      <c r="F981" s="23"/>
      <c r="G981" s="23"/>
      <c r="H981" s="23"/>
      <c r="I981" s="23"/>
      <c r="J981" s="23"/>
      <c r="K981" s="23"/>
      <c r="L981" s="23"/>
      <c r="M981" s="23"/>
      <c r="N981" s="23"/>
      <c r="O981" s="23"/>
      <c r="P981" s="23"/>
      <c r="Q981" s="23"/>
      <c r="R981" s="23"/>
      <c r="S981" s="23"/>
      <c r="T981" s="23"/>
      <c r="U981" s="23"/>
      <c r="V981" s="23"/>
      <c r="W981" s="33"/>
      <c r="Y981" s="23"/>
      <c r="Z981" s="23"/>
    </row>
    <row r="982" spans="2:26" x14ac:dyDescent="0.35">
      <c r="B982" s="23"/>
      <c r="C982" s="23"/>
      <c r="D982" s="23"/>
      <c r="E982" s="23"/>
      <c r="F982" s="23"/>
      <c r="G982" s="23"/>
      <c r="H982" s="23"/>
      <c r="I982" s="23"/>
      <c r="J982" s="23"/>
      <c r="K982" s="23"/>
      <c r="L982" s="23"/>
      <c r="M982" s="23"/>
      <c r="N982" s="23"/>
      <c r="O982" s="23"/>
      <c r="P982" s="23"/>
      <c r="Q982" s="23"/>
      <c r="R982" s="23"/>
      <c r="S982" s="23"/>
      <c r="T982" s="23"/>
      <c r="U982" s="23"/>
      <c r="V982" s="23"/>
      <c r="W982" s="33"/>
      <c r="Y982" s="23"/>
      <c r="Z982" s="23"/>
    </row>
    <row r="983" spans="2:26" x14ac:dyDescent="0.35">
      <c r="B983" s="23"/>
      <c r="C983" s="23"/>
      <c r="D983" s="23"/>
      <c r="E983" s="23"/>
      <c r="F983" s="23"/>
      <c r="G983" s="23"/>
      <c r="H983" s="23"/>
      <c r="I983" s="23"/>
      <c r="J983" s="23"/>
      <c r="K983" s="23"/>
      <c r="L983" s="23"/>
      <c r="M983" s="23"/>
      <c r="N983" s="23"/>
      <c r="O983" s="23"/>
      <c r="P983" s="23"/>
      <c r="Q983" s="23"/>
      <c r="R983" s="23"/>
      <c r="S983" s="23"/>
      <c r="T983" s="23"/>
      <c r="U983" s="23"/>
      <c r="V983" s="23"/>
      <c r="W983" s="33"/>
      <c r="Y983" s="23"/>
      <c r="Z983" s="23"/>
    </row>
    <row r="984" spans="2:26" x14ac:dyDescent="0.35">
      <c r="B984" s="23"/>
      <c r="C984" s="23"/>
      <c r="D984" s="23"/>
      <c r="E984" s="23"/>
      <c r="F984" s="23"/>
      <c r="G984" s="23"/>
      <c r="H984" s="23"/>
      <c r="I984" s="23"/>
      <c r="J984" s="23"/>
      <c r="K984" s="23"/>
      <c r="L984" s="23"/>
      <c r="M984" s="23"/>
      <c r="N984" s="23"/>
      <c r="O984" s="23"/>
      <c r="P984" s="23"/>
      <c r="Q984" s="23"/>
      <c r="R984" s="23"/>
      <c r="S984" s="23"/>
      <c r="T984" s="23"/>
      <c r="U984" s="23"/>
      <c r="V984" s="23"/>
      <c r="W984" s="33"/>
      <c r="Y984" s="23"/>
      <c r="Z984" s="23"/>
    </row>
    <row r="985" spans="2:26" x14ac:dyDescent="0.35">
      <c r="B985" s="23"/>
      <c r="C985" s="23"/>
      <c r="D985" s="23"/>
      <c r="E985" s="23"/>
      <c r="F985" s="23"/>
      <c r="G985" s="23"/>
      <c r="H985" s="23"/>
      <c r="I985" s="23"/>
      <c r="J985" s="23"/>
      <c r="K985" s="23"/>
      <c r="L985" s="23"/>
      <c r="M985" s="23"/>
      <c r="N985" s="23"/>
      <c r="O985" s="23"/>
      <c r="P985" s="23"/>
      <c r="Q985" s="23"/>
      <c r="R985" s="23"/>
      <c r="S985" s="23"/>
      <c r="T985" s="23"/>
      <c r="U985" s="23"/>
      <c r="V985" s="23"/>
      <c r="W985" s="33"/>
      <c r="Y985" s="23"/>
      <c r="Z985" s="23"/>
    </row>
    <row r="986" spans="2:26" x14ac:dyDescent="0.35">
      <c r="B986" s="23"/>
      <c r="C986" s="23"/>
      <c r="D986" s="23"/>
      <c r="E986" s="23"/>
      <c r="F986" s="23"/>
      <c r="G986" s="23"/>
      <c r="H986" s="23"/>
      <c r="I986" s="23"/>
      <c r="J986" s="23"/>
      <c r="K986" s="23"/>
      <c r="L986" s="23"/>
      <c r="M986" s="23"/>
      <c r="N986" s="23"/>
      <c r="O986" s="23"/>
      <c r="P986" s="23"/>
      <c r="Q986" s="23"/>
      <c r="R986" s="23"/>
      <c r="S986" s="23"/>
      <c r="T986" s="23"/>
      <c r="U986" s="23"/>
      <c r="V986" s="23"/>
      <c r="W986" s="33"/>
      <c r="Y986" s="23"/>
      <c r="Z986" s="23"/>
    </row>
    <row r="987" spans="2:26" x14ac:dyDescent="0.35">
      <c r="B987" s="23"/>
      <c r="C987" s="23"/>
      <c r="D987" s="23"/>
      <c r="E987" s="23"/>
      <c r="F987" s="23"/>
      <c r="G987" s="23"/>
      <c r="H987" s="23"/>
      <c r="I987" s="23"/>
      <c r="J987" s="23"/>
      <c r="K987" s="23"/>
      <c r="L987" s="23"/>
      <c r="M987" s="23"/>
      <c r="N987" s="23"/>
      <c r="O987" s="23"/>
      <c r="P987" s="23"/>
      <c r="Q987" s="23"/>
      <c r="R987" s="23"/>
      <c r="S987" s="23"/>
      <c r="T987" s="23"/>
      <c r="U987" s="23"/>
      <c r="V987" s="23"/>
      <c r="W987" s="33"/>
      <c r="Y987" s="23"/>
      <c r="Z987" s="23"/>
    </row>
    <row r="988" spans="2:26" x14ac:dyDescent="0.35">
      <c r="B988" s="23"/>
      <c r="C988" s="23"/>
      <c r="D988" s="23"/>
      <c r="E988" s="23"/>
      <c r="F988" s="23"/>
      <c r="G988" s="23"/>
      <c r="H988" s="23"/>
      <c r="I988" s="23"/>
      <c r="J988" s="23"/>
      <c r="K988" s="23"/>
      <c r="L988" s="23"/>
      <c r="M988" s="23"/>
      <c r="N988" s="23"/>
      <c r="O988" s="23"/>
      <c r="P988" s="23"/>
      <c r="Q988" s="23"/>
      <c r="R988" s="23"/>
      <c r="S988" s="23"/>
      <c r="T988" s="23"/>
      <c r="U988" s="23"/>
      <c r="V988" s="23"/>
      <c r="W988" s="33"/>
      <c r="Y988" s="23"/>
      <c r="Z988" s="23"/>
    </row>
    <row r="989" spans="2:26" x14ac:dyDescent="0.35">
      <c r="B989" s="23"/>
      <c r="C989" s="23"/>
      <c r="D989" s="23"/>
      <c r="E989" s="23"/>
      <c r="F989" s="23"/>
      <c r="G989" s="23"/>
      <c r="H989" s="23"/>
      <c r="I989" s="23"/>
      <c r="J989" s="23"/>
      <c r="K989" s="23"/>
      <c r="L989" s="23"/>
      <c r="M989" s="23"/>
      <c r="N989" s="23"/>
      <c r="O989" s="23"/>
      <c r="P989" s="23"/>
      <c r="Q989" s="23"/>
      <c r="R989" s="23"/>
      <c r="S989" s="23"/>
      <c r="T989" s="23"/>
      <c r="U989" s="23"/>
      <c r="V989" s="23"/>
      <c r="W989" s="33"/>
      <c r="Y989" s="23"/>
      <c r="Z989" s="23"/>
    </row>
    <row r="990" spans="2:26" x14ac:dyDescent="0.35">
      <c r="B990" s="23"/>
      <c r="C990" s="23"/>
      <c r="D990" s="23"/>
      <c r="E990" s="23"/>
      <c r="F990" s="23"/>
      <c r="G990" s="23"/>
      <c r="H990" s="23"/>
      <c r="I990" s="23"/>
      <c r="J990" s="23"/>
      <c r="K990" s="23"/>
      <c r="L990" s="23"/>
      <c r="M990" s="23"/>
      <c r="N990" s="23"/>
      <c r="O990" s="23"/>
      <c r="P990" s="23"/>
      <c r="Q990" s="23"/>
      <c r="R990" s="23"/>
      <c r="S990" s="23"/>
      <c r="T990" s="23"/>
      <c r="U990" s="23"/>
      <c r="V990" s="23"/>
      <c r="W990" s="33"/>
      <c r="Y990" s="23"/>
      <c r="Z990" s="23"/>
    </row>
    <row r="991" spans="2:26" x14ac:dyDescent="0.35">
      <c r="B991" s="23"/>
      <c r="C991" s="23"/>
      <c r="D991" s="23"/>
      <c r="E991" s="23"/>
      <c r="F991" s="23"/>
      <c r="G991" s="23"/>
      <c r="H991" s="23"/>
      <c r="I991" s="23"/>
      <c r="J991" s="23"/>
      <c r="K991" s="23"/>
      <c r="L991" s="23"/>
      <c r="M991" s="23"/>
      <c r="N991" s="23"/>
      <c r="O991" s="23"/>
      <c r="P991" s="23"/>
      <c r="Q991" s="23"/>
      <c r="R991" s="23"/>
      <c r="S991" s="23"/>
      <c r="T991" s="23"/>
      <c r="U991" s="23"/>
      <c r="V991" s="23"/>
      <c r="W991" s="33"/>
      <c r="Y991" s="23"/>
      <c r="Z991" s="23"/>
    </row>
    <row r="992" spans="2:26" x14ac:dyDescent="0.35">
      <c r="B992" s="23"/>
      <c r="C992" s="23"/>
      <c r="D992" s="23"/>
      <c r="E992" s="23"/>
      <c r="F992" s="23"/>
      <c r="G992" s="23"/>
      <c r="H992" s="23"/>
      <c r="I992" s="23"/>
      <c r="J992" s="23"/>
      <c r="K992" s="23"/>
      <c r="L992" s="23"/>
      <c r="M992" s="23"/>
      <c r="N992" s="23"/>
      <c r="O992" s="23"/>
      <c r="P992" s="23"/>
      <c r="Q992" s="23"/>
      <c r="R992" s="23"/>
      <c r="S992" s="23"/>
      <c r="T992" s="23"/>
      <c r="U992" s="23"/>
      <c r="V992" s="23"/>
      <c r="W992" s="33"/>
      <c r="Y992" s="23"/>
      <c r="Z992" s="23"/>
    </row>
    <row r="993" spans="2:26" x14ac:dyDescent="0.35">
      <c r="B993" s="23"/>
      <c r="C993" s="23"/>
      <c r="D993" s="23"/>
      <c r="E993" s="23"/>
      <c r="F993" s="23"/>
      <c r="G993" s="23"/>
      <c r="H993" s="23"/>
      <c r="I993" s="23"/>
      <c r="J993" s="23"/>
      <c r="K993" s="23"/>
      <c r="L993" s="23"/>
      <c r="M993" s="23"/>
      <c r="N993" s="23"/>
      <c r="O993" s="23"/>
      <c r="P993" s="23"/>
      <c r="Q993" s="23"/>
      <c r="R993" s="23"/>
      <c r="S993" s="23"/>
      <c r="T993" s="23"/>
      <c r="U993" s="23"/>
      <c r="V993" s="23"/>
      <c r="W993" s="33"/>
      <c r="Y993" s="23"/>
      <c r="Z993" s="23"/>
    </row>
    <row r="994" spans="2:26" x14ac:dyDescent="0.35">
      <c r="B994" s="23"/>
      <c r="C994" s="23"/>
      <c r="D994" s="23"/>
      <c r="E994" s="23"/>
      <c r="F994" s="23"/>
      <c r="G994" s="23"/>
      <c r="H994" s="23"/>
      <c r="I994" s="23"/>
      <c r="J994" s="23"/>
      <c r="K994" s="23"/>
      <c r="L994" s="23"/>
      <c r="M994" s="23"/>
      <c r="N994" s="23"/>
      <c r="O994" s="23"/>
      <c r="P994" s="23"/>
      <c r="Q994" s="23"/>
      <c r="R994" s="23"/>
      <c r="S994" s="23"/>
      <c r="T994" s="23"/>
      <c r="U994" s="23"/>
      <c r="V994" s="23"/>
      <c r="W994" s="33"/>
      <c r="Y994" s="23"/>
      <c r="Z994" s="23"/>
    </row>
    <row r="995" spans="2:26" x14ac:dyDescent="0.35">
      <c r="B995" s="23"/>
      <c r="C995" s="23"/>
      <c r="D995" s="23"/>
      <c r="E995" s="23"/>
      <c r="F995" s="23"/>
      <c r="G995" s="23"/>
      <c r="H995" s="23"/>
      <c r="I995" s="23"/>
      <c r="J995" s="23"/>
      <c r="K995" s="23"/>
      <c r="L995" s="23"/>
      <c r="M995" s="23"/>
      <c r="N995" s="23"/>
      <c r="O995" s="23"/>
      <c r="P995" s="23"/>
      <c r="Q995" s="23"/>
      <c r="R995" s="23"/>
      <c r="S995" s="23"/>
      <c r="T995" s="23"/>
      <c r="U995" s="23"/>
      <c r="V995" s="23"/>
      <c r="W995" s="33"/>
      <c r="Y995" s="23"/>
      <c r="Z995" s="23"/>
    </row>
    <row r="996" spans="2:26" x14ac:dyDescent="0.35">
      <c r="B996" s="23"/>
      <c r="C996" s="23"/>
      <c r="D996" s="23"/>
      <c r="E996" s="23"/>
      <c r="F996" s="23"/>
      <c r="G996" s="23"/>
      <c r="H996" s="23"/>
      <c r="I996" s="23"/>
      <c r="J996" s="23"/>
      <c r="K996" s="23"/>
      <c r="L996" s="23"/>
      <c r="M996" s="23"/>
      <c r="N996" s="23"/>
      <c r="O996" s="23"/>
      <c r="P996" s="23"/>
      <c r="Q996" s="23"/>
      <c r="R996" s="23"/>
      <c r="S996" s="23"/>
      <c r="T996" s="23"/>
      <c r="U996" s="23"/>
      <c r="V996" s="23"/>
      <c r="W996" s="33"/>
      <c r="Y996" s="23"/>
      <c r="Z996" s="23"/>
    </row>
    <row r="997" spans="2:26" x14ac:dyDescent="0.35">
      <c r="B997" s="23"/>
      <c r="C997" s="23"/>
      <c r="D997" s="23"/>
      <c r="E997" s="23"/>
      <c r="F997" s="23"/>
      <c r="G997" s="23"/>
      <c r="H997" s="23"/>
      <c r="I997" s="23"/>
      <c r="J997" s="23"/>
      <c r="K997" s="23"/>
      <c r="L997" s="23"/>
      <c r="M997" s="23"/>
      <c r="N997" s="23"/>
      <c r="O997" s="23"/>
      <c r="P997" s="23"/>
      <c r="Q997" s="23"/>
      <c r="R997" s="23"/>
      <c r="S997" s="23"/>
      <c r="T997" s="23"/>
      <c r="U997" s="23"/>
      <c r="V997" s="23"/>
      <c r="W997" s="33"/>
      <c r="Y997" s="23"/>
      <c r="Z997" s="23"/>
    </row>
    <row r="998" spans="2:26" x14ac:dyDescent="0.35">
      <c r="B998" s="23"/>
      <c r="C998" s="23"/>
      <c r="D998" s="23"/>
      <c r="E998" s="23"/>
      <c r="F998" s="23"/>
      <c r="G998" s="23"/>
      <c r="H998" s="23"/>
      <c r="I998" s="23"/>
      <c r="J998" s="23"/>
      <c r="K998" s="23"/>
      <c r="L998" s="23"/>
      <c r="M998" s="23"/>
      <c r="N998" s="23"/>
      <c r="O998" s="23"/>
      <c r="P998" s="23"/>
      <c r="Q998" s="23"/>
      <c r="R998" s="23"/>
      <c r="S998" s="23"/>
      <c r="T998" s="23"/>
      <c r="U998" s="23"/>
      <c r="V998" s="23"/>
      <c r="W998" s="33"/>
      <c r="Y998" s="23"/>
      <c r="Z998" s="23"/>
    </row>
    <row r="999" spans="2:26" x14ac:dyDescent="0.35">
      <c r="B999" s="23"/>
      <c r="C999" s="23"/>
      <c r="D999" s="23"/>
      <c r="E999" s="23"/>
      <c r="F999" s="23"/>
      <c r="G999" s="23"/>
      <c r="H999" s="23"/>
      <c r="I999" s="23"/>
      <c r="J999" s="23"/>
      <c r="K999" s="23"/>
      <c r="L999" s="23"/>
      <c r="M999" s="23"/>
      <c r="N999" s="23"/>
      <c r="O999" s="23"/>
      <c r="P999" s="23"/>
      <c r="Q999" s="23"/>
      <c r="R999" s="23"/>
      <c r="S999" s="23"/>
      <c r="T999" s="23"/>
      <c r="U999" s="23"/>
      <c r="V999" s="23"/>
      <c r="W999" s="33"/>
      <c r="Y999" s="23"/>
      <c r="Z999" s="23"/>
    </row>
    <row r="1000" spans="2:26" x14ac:dyDescent="0.35">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33"/>
      <c r="Y1000" s="23"/>
      <c r="Z1000" s="23"/>
    </row>
    <row r="1001" spans="2:26" x14ac:dyDescent="0.35">
      <c r="B1001" s="23"/>
      <c r="C1001" s="23"/>
      <c r="D1001" s="23"/>
      <c r="E1001" s="23"/>
      <c r="F1001" s="23"/>
      <c r="G1001" s="23"/>
      <c r="H1001" s="23"/>
      <c r="I1001" s="23"/>
      <c r="J1001" s="23"/>
      <c r="K1001" s="23"/>
      <c r="L1001" s="23"/>
      <c r="M1001" s="23"/>
      <c r="N1001" s="23"/>
      <c r="O1001" s="23"/>
      <c r="P1001" s="23"/>
      <c r="Q1001" s="23"/>
      <c r="R1001" s="23"/>
      <c r="S1001" s="23"/>
      <c r="T1001" s="23"/>
      <c r="U1001" s="23"/>
      <c r="V1001" s="23"/>
      <c r="W1001" s="33"/>
      <c r="Y1001" s="23"/>
      <c r="Z1001" s="23"/>
    </row>
    <row r="1002" spans="2:26" x14ac:dyDescent="0.35">
      <c r="B1002" s="23"/>
      <c r="C1002" s="23"/>
      <c r="D1002" s="23"/>
      <c r="E1002" s="23"/>
      <c r="F1002" s="23"/>
      <c r="G1002" s="23"/>
      <c r="H1002" s="23"/>
      <c r="I1002" s="23"/>
      <c r="J1002" s="23"/>
      <c r="K1002" s="23"/>
      <c r="L1002" s="23"/>
      <c r="M1002" s="23"/>
      <c r="N1002" s="23"/>
      <c r="O1002" s="23"/>
      <c r="P1002" s="23"/>
      <c r="Q1002" s="23"/>
      <c r="R1002" s="23"/>
      <c r="S1002" s="23"/>
      <c r="T1002" s="23"/>
      <c r="U1002" s="23"/>
      <c r="V1002" s="23"/>
      <c r="W1002" s="33"/>
      <c r="Y1002" s="23"/>
      <c r="Z1002" s="23"/>
    </row>
    <row r="1003" spans="2:26" x14ac:dyDescent="0.35">
      <c r="B1003" s="23"/>
      <c r="C1003" s="23"/>
      <c r="D1003" s="23"/>
      <c r="E1003" s="23"/>
      <c r="F1003" s="23"/>
      <c r="G1003" s="23"/>
      <c r="H1003" s="23"/>
      <c r="I1003" s="23"/>
      <c r="J1003" s="23"/>
      <c r="K1003" s="23"/>
      <c r="L1003" s="23"/>
      <c r="M1003" s="23"/>
      <c r="N1003" s="23"/>
      <c r="O1003" s="23"/>
      <c r="P1003" s="23"/>
      <c r="Q1003" s="23"/>
      <c r="R1003" s="23"/>
      <c r="S1003" s="23"/>
      <c r="T1003" s="23"/>
      <c r="U1003" s="23"/>
      <c r="V1003" s="23"/>
      <c r="W1003" s="33"/>
      <c r="Y1003" s="23"/>
      <c r="Z1003" s="23"/>
    </row>
    <row r="1004" spans="2:26" x14ac:dyDescent="0.35">
      <c r="B1004" s="23"/>
      <c r="C1004" s="23"/>
      <c r="D1004" s="23"/>
      <c r="E1004" s="23"/>
      <c r="F1004" s="23"/>
      <c r="G1004" s="23"/>
      <c r="H1004" s="23"/>
      <c r="I1004" s="23"/>
      <c r="J1004" s="23"/>
      <c r="K1004" s="23"/>
      <c r="L1004" s="23"/>
      <c r="M1004" s="23"/>
      <c r="N1004" s="23"/>
      <c r="O1004" s="23"/>
      <c r="P1004" s="23"/>
      <c r="Q1004" s="23"/>
      <c r="R1004" s="23"/>
      <c r="S1004" s="23"/>
      <c r="T1004" s="23"/>
      <c r="U1004" s="23"/>
      <c r="V1004" s="23"/>
      <c r="W1004" s="33"/>
      <c r="Y1004" s="23"/>
      <c r="Z1004" s="23"/>
    </row>
    <row r="1005" spans="2:26" x14ac:dyDescent="0.35">
      <c r="B1005" s="23"/>
      <c r="C1005" s="23"/>
      <c r="D1005" s="23"/>
      <c r="E1005" s="23"/>
      <c r="F1005" s="23"/>
      <c r="G1005" s="23"/>
      <c r="H1005" s="23"/>
      <c r="I1005" s="23"/>
      <c r="J1005" s="23"/>
      <c r="K1005" s="23"/>
      <c r="L1005" s="23"/>
      <c r="M1005" s="23"/>
      <c r="N1005" s="23"/>
      <c r="O1005" s="23"/>
      <c r="P1005" s="23"/>
      <c r="Q1005" s="23"/>
      <c r="R1005" s="23"/>
      <c r="S1005" s="23"/>
      <c r="T1005" s="23"/>
      <c r="U1005" s="23"/>
      <c r="V1005" s="23"/>
      <c r="W1005" s="33"/>
      <c r="Y1005" s="23"/>
      <c r="Z1005" s="23"/>
    </row>
    <row r="1006" spans="2:26" x14ac:dyDescent="0.35">
      <c r="B1006" s="23"/>
      <c r="C1006" s="23"/>
      <c r="D1006" s="23"/>
      <c r="E1006" s="23"/>
      <c r="F1006" s="23"/>
      <c r="G1006" s="23"/>
      <c r="H1006" s="23"/>
      <c r="I1006" s="23"/>
      <c r="J1006" s="23"/>
      <c r="K1006" s="23"/>
      <c r="L1006" s="23"/>
      <c r="M1006" s="23"/>
      <c r="N1006" s="23"/>
      <c r="O1006" s="23"/>
      <c r="P1006" s="23"/>
      <c r="Q1006" s="23"/>
      <c r="R1006" s="23"/>
      <c r="S1006" s="23"/>
      <c r="T1006" s="23"/>
      <c r="U1006" s="23"/>
      <c r="V1006" s="23"/>
      <c r="W1006" s="33"/>
      <c r="Y1006" s="23"/>
      <c r="Z1006" s="23"/>
    </row>
    <row r="1007" spans="2:26" x14ac:dyDescent="0.35">
      <c r="B1007" s="23"/>
      <c r="C1007" s="23"/>
      <c r="D1007" s="23"/>
      <c r="E1007" s="23"/>
      <c r="F1007" s="23"/>
      <c r="G1007" s="23"/>
      <c r="H1007" s="23"/>
      <c r="I1007" s="23"/>
      <c r="J1007" s="23"/>
      <c r="K1007" s="23"/>
      <c r="L1007" s="23"/>
      <c r="M1007" s="23"/>
      <c r="N1007" s="23"/>
      <c r="O1007" s="23"/>
      <c r="P1007" s="23"/>
      <c r="Q1007" s="23"/>
      <c r="R1007" s="23"/>
      <c r="S1007" s="23"/>
      <c r="T1007" s="23"/>
      <c r="U1007" s="23"/>
      <c r="V1007" s="23"/>
      <c r="W1007" s="33"/>
      <c r="Y1007" s="23"/>
      <c r="Z1007" s="23"/>
    </row>
    <row r="1008" spans="2:26" x14ac:dyDescent="0.35">
      <c r="B1008" s="23"/>
      <c r="C1008" s="23"/>
      <c r="D1008" s="23"/>
      <c r="E1008" s="23"/>
      <c r="F1008" s="23"/>
      <c r="G1008" s="23"/>
      <c r="H1008" s="23"/>
      <c r="I1008" s="23"/>
      <c r="J1008" s="23"/>
      <c r="K1008" s="23"/>
      <c r="L1008" s="23"/>
      <c r="M1008" s="23"/>
      <c r="N1008" s="23"/>
      <c r="O1008" s="23"/>
      <c r="P1008" s="23"/>
      <c r="Q1008" s="23"/>
      <c r="R1008" s="23"/>
      <c r="S1008" s="23"/>
      <c r="T1008" s="23"/>
      <c r="U1008" s="23"/>
      <c r="V1008" s="23"/>
      <c r="W1008" s="33"/>
      <c r="Y1008" s="23"/>
      <c r="Z1008" s="23"/>
    </row>
    <row r="1009" spans="2:26" x14ac:dyDescent="0.35">
      <c r="B1009" s="23"/>
      <c r="C1009" s="23"/>
      <c r="D1009" s="23"/>
      <c r="E1009" s="23"/>
      <c r="F1009" s="23"/>
      <c r="G1009" s="23"/>
      <c r="H1009" s="23"/>
      <c r="I1009" s="23"/>
      <c r="J1009" s="23"/>
      <c r="K1009" s="23"/>
      <c r="L1009" s="23"/>
      <c r="M1009" s="23"/>
      <c r="N1009" s="23"/>
      <c r="O1009" s="23"/>
      <c r="P1009" s="23"/>
      <c r="Q1009" s="23"/>
      <c r="R1009" s="23"/>
      <c r="S1009" s="23"/>
      <c r="T1009" s="23"/>
      <c r="U1009" s="23"/>
      <c r="V1009" s="23"/>
      <c r="W1009" s="33"/>
      <c r="Y1009" s="23"/>
      <c r="Z1009" s="23"/>
    </row>
    <row r="1010" spans="2:26" x14ac:dyDescent="0.35">
      <c r="B1010" s="23"/>
      <c r="C1010" s="23"/>
      <c r="D1010" s="23"/>
      <c r="E1010" s="23"/>
      <c r="F1010" s="23"/>
      <c r="G1010" s="23"/>
      <c r="H1010" s="23"/>
      <c r="I1010" s="23"/>
      <c r="J1010" s="23"/>
      <c r="K1010" s="23"/>
      <c r="L1010" s="23"/>
      <c r="M1010" s="23"/>
      <c r="N1010" s="23"/>
      <c r="O1010" s="23"/>
      <c r="P1010" s="23"/>
      <c r="Q1010" s="23"/>
      <c r="R1010" s="23"/>
      <c r="S1010" s="23"/>
      <c r="T1010" s="23"/>
      <c r="U1010" s="23"/>
      <c r="V1010" s="23"/>
      <c r="W1010" s="33"/>
      <c r="Y1010" s="23"/>
      <c r="Z1010" s="23"/>
    </row>
    <row r="1011" spans="2:26" x14ac:dyDescent="0.35">
      <c r="B1011" s="23"/>
      <c r="C1011" s="23"/>
      <c r="D1011" s="23"/>
      <c r="E1011" s="23"/>
      <c r="F1011" s="23"/>
      <c r="G1011" s="23"/>
      <c r="H1011" s="23"/>
      <c r="I1011" s="23"/>
      <c r="J1011" s="23"/>
      <c r="K1011" s="23"/>
      <c r="L1011" s="23"/>
      <c r="M1011" s="23"/>
      <c r="N1011" s="23"/>
      <c r="O1011" s="23"/>
      <c r="P1011" s="23"/>
      <c r="Q1011" s="23"/>
      <c r="R1011" s="23"/>
      <c r="S1011" s="23"/>
      <c r="T1011" s="23"/>
      <c r="U1011" s="23"/>
      <c r="V1011" s="23"/>
      <c r="W1011" s="33"/>
      <c r="Y1011" s="23"/>
      <c r="Z1011" s="23"/>
    </row>
    <row r="1012" spans="2:26" x14ac:dyDescent="0.35">
      <c r="B1012" s="23"/>
      <c r="C1012" s="23"/>
      <c r="D1012" s="23"/>
      <c r="E1012" s="23"/>
      <c r="F1012" s="23"/>
      <c r="G1012" s="23"/>
      <c r="H1012" s="23"/>
      <c r="I1012" s="23"/>
      <c r="J1012" s="23"/>
      <c r="K1012" s="23"/>
      <c r="L1012" s="23"/>
      <c r="M1012" s="23"/>
      <c r="N1012" s="23"/>
      <c r="O1012" s="23"/>
      <c r="P1012" s="23"/>
      <c r="Q1012" s="23"/>
      <c r="R1012" s="23"/>
      <c r="S1012" s="23"/>
      <c r="T1012" s="23"/>
      <c r="U1012" s="23"/>
      <c r="V1012" s="23"/>
      <c r="W1012" s="33"/>
      <c r="Y1012" s="23"/>
      <c r="Z1012" s="23"/>
    </row>
    <row r="1013" spans="2:26" x14ac:dyDescent="0.35">
      <c r="B1013" s="23"/>
      <c r="C1013" s="23"/>
      <c r="D1013" s="23"/>
      <c r="E1013" s="23"/>
      <c r="F1013" s="23"/>
      <c r="G1013" s="23"/>
      <c r="H1013" s="23"/>
      <c r="I1013" s="23"/>
      <c r="J1013" s="23"/>
      <c r="K1013" s="23"/>
      <c r="L1013" s="23"/>
      <c r="M1013" s="23"/>
      <c r="N1013" s="23"/>
      <c r="O1013" s="23"/>
      <c r="P1013" s="23"/>
      <c r="Q1013" s="23"/>
      <c r="R1013" s="23"/>
      <c r="S1013" s="23"/>
      <c r="T1013" s="23"/>
      <c r="U1013" s="23"/>
      <c r="V1013" s="23"/>
      <c r="W1013" s="33"/>
      <c r="Y1013" s="23"/>
      <c r="Z1013" s="23"/>
    </row>
    <row r="1014" spans="2:26" x14ac:dyDescent="0.35">
      <c r="B1014" s="23"/>
      <c r="C1014" s="23"/>
      <c r="D1014" s="23"/>
      <c r="E1014" s="23"/>
      <c r="F1014" s="23"/>
      <c r="G1014" s="23"/>
      <c r="H1014" s="23"/>
      <c r="I1014" s="23"/>
      <c r="J1014" s="23"/>
      <c r="K1014" s="23"/>
      <c r="L1014" s="23"/>
      <c r="M1014" s="23"/>
      <c r="N1014" s="23"/>
      <c r="O1014" s="23"/>
      <c r="P1014" s="23"/>
      <c r="Q1014" s="23"/>
      <c r="R1014" s="23"/>
      <c r="S1014" s="23"/>
      <c r="T1014" s="23"/>
      <c r="U1014" s="23"/>
      <c r="V1014" s="23"/>
      <c r="W1014" s="33"/>
      <c r="Y1014" s="23"/>
      <c r="Z1014" s="23"/>
    </row>
    <row r="1015" spans="2:26" x14ac:dyDescent="0.35">
      <c r="B1015" s="23"/>
      <c r="C1015" s="23"/>
      <c r="D1015" s="23"/>
      <c r="E1015" s="23"/>
      <c r="F1015" s="23"/>
      <c r="G1015" s="23"/>
      <c r="H1015" s="23"/>
      <c r="I1015" s="23"/>
      <c r="J1015" s="23"/>
      <c r="K1015" s="23"/>
      <c r="L1015" s="23"/>
      <c r="M1015" s="23"/>
      <c r="N1015" s="23"/>
      <c r="O1015" s="23"/>
      <c r="P1015" s="23"/>
      <c r="Q1015" s="23"/>
      <c r="R1015" s="23"/>
      <c r="S1015" s="23"/>
      <c r="T1015" s="23"/>
      <c r="U1015" s="23"/>
      <c r="V1015" s="23"/>
      <c r="W1015" s="33"/>
      <c r="Y1015" s="23"/>
      <c r="Z1015" s="23"/>
    </row>
    <row r="1016" spans="2:26" x14ac:dyDescent="0.35">
      <c r="B1016" s="23"/>
      <c r="C1016" s="23"/>
      <c r="D1016" s="23"/>
      <c r="E1016" s="23"/>
      <c r="F1016" s="23"/>
      <c r="G1016" s="23"/>
      <c r="H1016" s="23"/>
      <c r="I1016" s="23"/>
      <c r="J1016" s="23"/>
      <c r="K1016" s="23"/>
      <c r="L1016" s="23"/>
      <c r="M1016" s="23"/>
      <c r="N1016" s="23"/>
      <c r="O1016" s="23"/>
      <c r="P1016" s="23"/>
      <c r="Q1016" s="23"/>
      <c r="R1016" s="23"/>
      <c r="S1016" s="23"/>
      <c r="T1016" s="23"/>
      <c r="U1016" s="23"/>
      <c r="V1016" s="23"/>
      <c r="W1016" s="33"/>
      <c r="Y1016" s="23"/>
      <c r="Z1016" s="23"/>
    </row>
    <row r="1017" spans="2:26" x14ac:dyDescent="0.35">
      <c r="B1017" s="23"/>
      <c r="C1017" s="23"/>
      <c r="D1017" s="23"/>
      <c r="E1017" s="23"/>
      <c r="F1017" s="23"/>
      <c r="G1017" s="23"/>
      <c r="H1017" s="23"/>
      <c r="I1017" s="23"/>
      <c r="J1017" s="23"/>
      <c r="K1017" s="23"/>
      <c r="L1017" s="23"/>
      <c r="M1017" s="23"/>
      <c r="N1017" s="23"/>
      <c r="O1017" s="23"/>
      <c r="P1017" s="23"/>
      <c r="Q1017" s="23"/>
      <c r="R1017" s="23"/>
      <c r="S1017" s="23"/>
      <c r="T1017" s="23"/>
      <c r="U1017" s="23"/>
      <c r="V1017" s="23"/>
      <c r="W1017" s="33"/>
      <c r="Y1017" s="23"/>
      <c r="Z1017" s="23"/>
    </row>
    <row r="1018" spans="2:26" x14ac:dyDescent="0.35">
      <c r="B1018" s="23"/>
      <c r="C1018" s="23"/>
      <c r="D1018" s="23"/>
      <c r="E1018" s="23"/>
      <c r="F1018" s="23"/>
      <c r="G1018" s="23"/>
      <c r="H1018" s="23"/>
      <c r="I1018" s="23"/>
      <c r="J1018" s="23"/>
      <c r="K1018" s="23"/>
      <c r="L1018" s="23"/>
      <c r="M1018" s="23"/>
      <c r="N1018" s="23"/>
      <c r="O1018" s="23"/>
      <c r="P1018" s="23"/>
      <c r="Q1018" s="23"/>
      <c r="R1018" s="23"/>
      <c r="S1018" s="23"/>
      <c r="T1018" s="23"/>
      <c r="U1018" s="23"/>
      <c r="V1018" s="23"/>
      <c r="W1018" s="33"/>
      <c r="Y1018" s="23"/>
      <c r="Z1018" s="23"/>
    </row>
    <row r="1019" spans="2:26" x14ac:dyDescent="0.35">
      <c r="B1019" s="23"/>
      <c r="C1019" s="23"/>
      <c r="D1019" s="23"/>
      <c r="E1019" s="23"/>
      <c r="F1019" s="23"/>
      <c r="G1019" s="23"/>
      <c r="H1019" s="23"/>
      <c r="I1019" s="23"/>
      <c r="J1019" s="23"/>
      <c r="K1019" s="23"/>
      <c r="L1019" s="23"/>
      <c r="M1019" s="23"/>
      <c r="N1019" s="23"/>
      <c r="O1019" s="23"/>
      <c r="P1019" s="23"/>
      <c r="Q1019" s="23"/>
      <c r="R1019" s="23"/>
      <c r="S1019" s="23"/>
      <c r="T1019" s="23"/>
      <c r="U1019" s="23"/>
      <c r="V1019" s="23"/>
      <c r="W1019" s="33"/>
      <c r="Y1019" s="23"/>
      <c r="Z1019" s="23"/>
    </row>
    <row r="1020" spans="2:26" x14ac:dyDescent="0.35">
      <c r="B1020" s="23"/>
      <c r="C1020" s="23"/>
      <c r="D1020" s="23"/>
      <c r="E1020" s="23"/>
      <c r="F1020" s="23"/>
      <c r="G1020" s="23"/>
      <c r="H1020" s="23"/>
      <c r="I1020" s="23"/>
      <c r="J1020" s="23"/>
      <c r="K1020" s="23"/>
      <c r="L1020" s="23"/>
      <c r="M1020" s="23"/>
      <c r="N1020" s="23"/>
      <c r="O1020" s="23"/>
      <c r="P1020" s="23"/>
      <c r="Q1020" s="23"/>
      <c r="R1020" s="23"/>
      <c r="S1020" s="23"/>
      <c r="T1020" s="23"/>
      <c r="U1020" s="23"/>
      <c r="V1020" s="23"/>
      <c r="W1020" s="33"/>
      <c r="Y1020" s="23"/>
      <c r="Z1020" s="23"/>
    </row>
    <row r="1021" spans="2:26" x14ac:dyDescent="0.35">
      <c r="B1021" s="23"/>
      <c r="C1021" s="23"/>
      <c r="D1021" s="23"/>
      <c r="E1021" s="23"/>
      <c r="F1021" s="23"/>
      <c r="G1021" s="23"/>
      <c r="H1021" s="23"/>
      <c r="I1021" s="23"/>
      <c r="J1021" s="23"/>
      <c r="K1021" s="23"/>
      <c r="L1021" s="23"/>
      <c r="M1021" s="23"/>
      <c r="N1021" s="23"/>
      <c r="O1021" s="23"/>
      <c r="P1021" s="23"/>
      <c r="Q1021" s="23"/>
      <c r="R1021" s="23"/>
      <c r="S1021" s="23"/>
      <c r="T1021" s="23"/>
      <c r="U1021" s="23"/>
      <c r="V1021" s="23"/>
      <c r="W1021" s="33"/>
      <c r="Y1021" s="23"/>
      <c r="Z1021" s="23"/>
    </row>
    <row r="1022" spans="2:26" x14ac:dyDescent="0.35">
      <c r="B1022" s="23"/>
      <c r="C1022" s="23"/>
      <c r="D1022" s="23"/>
      <c r="E1022" s="23"/>
      <c r="F1022" s="23"/>
      <c r="G1022" s="23"/>
      <c r="H1022" s="23"/>
      <c r="I1022" s="23"/>
      <c r="J1022" s="23"/>
      <c r="K1022" s="23"/>
      <c r="L1022" s="23"/>
      <c r="M1022" s="23"/>
      <c r="N1022" s="23"/>
      <c r="O1022" s="23"/>
      <c r="P1022" s="23"/>
      <c r="Q1022" s="23"/>
      <c r="R1022" s="23"/>
      <c r="S1022" s="23"/>
      <c r="T1022" s="23"/>
      <c r="U1022" s="23"/>
      <c r="V1022" s="23"/>
      <c r="W1022" s="33"/>
      <c r="Y1022" s="23"/>
      <c r="Z1022" s="23"/>
    </row>
    <row r="1023" spans="2:26" x14ac:dyDescent="0.35">
      <c r="B1023" s="23"/>
      <c r="C1023" s="23"/>
      <c r="D1023" s="23"/>
      <c r="E1023" s="23"/>
      <c r="F1023" s="23"/>
      <c r="G1023" s="23"/>
      <c r="H1023" s="23"/>
      <c r="I1023" s="23"/>
      <c r="J1023" s="23"/>
      <c r="K1023" s="23"/>
      <c r="L1023" s="23"/>
      <c r="M1023" s="23"/>
      <c r="N1023" s="23"/>
      <c r="O1023" s="23"/>
      <c r="P1023" s="23"/>
      <c r="Q1023" s="23"/>
      <c r="R1023" s="23"/>
      <c r="S1023" s="23"/>
      <c r="T1023" s="23"/>
      <c r="U1023" s="23"/>
      <c r="V1023" s="23"/>
      <c r="W1023" s="33"/>
      <c r="Y1023" s="23"/>
      <c r="Z1023" s="23"/>
    </row>
    <row r="1024" spans="2:26" x14ac:dyDescent="0.35">
      <c r="B1024" s="23"/>
      <c r="C1024" s="23"/>
      <c r="D1024" s="23"/>
      <c r="E1024" s="23"/>
      <c r="F1024" s="23"/>
      <c r="G1024" s="23"/>
      <c r="H1024" s="23"/>
      <c r="I1024" s="23"/>
      <c r="J1024" s="23"/>
      <c r="K1024" s="23"/>
      <c r="L1024" s="23"/>
      <c r="M1024" s="23"/>
      <c r="N1024" s="23"/>
      <c r="O1024" s="23"/>
      <c r="P1024" s="23"/>
      <c r="Q1024" s="23"/>
      <c r="R1024" s="23"/>
      <c r="S1024" s="23"/>
      <c r="T1024" s="23"/>
      <c r="U1024" s="23"/>
      <c r="V1024" s="23"/>
      <c r="W1024" s="33"/>
      <c r="Y1024" s="23"/>
      <c r="Z1024" s="23"/>
    </row>
    <row r="1025" spans="2:26" x14ac:dyDescent="0.35">
      <c r="B1025" s="23"/>
      <c r="C1025" s="23"/>
      <c r="D1025" s="23"/>
      <c r="E1025" s="23"/>
      <c r="F1025" s="23"/>
      <c r="G1025" s="23"/>
      <c r="H1025" s="23"/>
      <c r="I1025" s="23"/>
      <c r="J1025" s="23"/>
      <c r="K1025" s="23"/>
      <c r="L1025" s="23"/>
      <c r="M1025" s="23"/>
      <c r="N1025" s="23"/>
      <c r="O1025" s="23"/>
      <c r="P1025" s="23"/>
      <c r="Q1025" s="23"/>
      <c r="R1025" s="23"/>
      <c r="S1025" s="23"/>
      <c r="T1025" s="23"/>
      <c r="U1025" s="23"/>
      <c r="V1025" s="23"/>
      <c r="W1025" s="33"/>
      <c r="Y1025" s="23"/>
      <c r="Z1025" s="23"/>
    </row>
    <row r="1026" spans="2:26" x14ac:dyDescent="0.35">
      <c r="B1026" s="23"/>
      <c r="C1026" s="23"/>
      <c r="D1026" s="23"/>
      <c r="E1026" s="23"/>
      <c r="F1026" s="23"/>
      <c r="G1026" s="23"/>
      <c r="H1026" s="23"/>
      <c r="I1026" s="23"/>
      <c r="J1026" s="23"/>
      <c r="K1026" s="23"/>
      <c r="L1026" s="23"/>
      <c r="M1026" s="23"/>
      <c r="N1026" s="23"/>
      <c r="O1026" s="23"/>
      <c r="P1026" s="23"/>
      <c r="Q1026" s="23"/>
      <c r="R1026" s="23"/>
      <c r="S1026" s="23"/>
      <c r="T1026" s="23"/>
      <c r="U1026" s="23"/>
      <c r="V1026" s="23"/>
      <c r="W1026" s="33"/>
      <c r="Y1026" s="23"/>
      <c r="Z1026" s="23"/>
    </row>
    <row r="1027" spans="2:26" x14ac:dyDescent="0.35">
      <c r="B1027" s="23"/>
      <c r="C1027" s="23"/>
      <c r="D1027" s="23"/>
      <c r="E1027" s="23"/>
      <c r="F1027" s="23"/>
      <c r="G1027" s="23"/>
      <c r="H1027" s="23"/>
      <c r="I1027" s="23"/>
      <c r="J1027" s="23"/>
      <c r="K1027" s="23"/>
      <c r="L1027" s="23"/>
      <c r="M1027" s="23"/>
      <c r="N1027" s="23"/>
      <c r="O1027" s="23"/>
      <c r="P1027" s="23"/>
      <c r="Q1027" s="23"/>
      <c r="R1027" s="23"/>
      <c r="S1027" s="23"/>
      <c r="T1027" s="23"/>
      <c r="U1027" s="23"/>
      <c r="V1027" s="23"/>
      <c r="W1027" s="33"/>
      <c r="Y1027" s="23"/>
      <c r="Z1027" s="23"/>
    </row>
    <row r="1028" spans="2:26" x14ac:dyDescent="0.35">
      <c r="B1028" s="23"/>
      <c r="C1028" s="23"/>
      <c r="D1028" s="23"/>
      <c r="E1028" s="23"/>
      <c r="F1028" s="23"/>
      <c r="G1028" s="23"/>
      <c r="H1028" s="23"/>
      <c r="I1028" s="23"/>
      <c r="J1028" s="23"/>
      <c r="K1028" s="23"/>
      <c r="L1028" s="23"/>
      <c r="M1028" s="23"/>
      <c r="N1028" s="23"/>
      <c r="O1028" s="23"/>
      <c r="P1028" s="23"/>
      <c r="Q1028" s="23"/>
      <c r="R1028" s="23"/>
      <c r="S1028" s="23"/>
      <c r="T1028" s="23"/>
      <c r="U1028" s="23"/>
      <c r="V1028" s="23"/>
      <c r="W1028" s="33"/>
      <c r="Y1028" s="23"/>
      <c r="Z1028" s="23"/>
    </row>
    <row r="1029" spans="2:26" x14ac:dyDescent="0.35">
      <c r="B1029" s="23"/>
      <c r="C1029" s="23"/>
      <c r="D1029" s="23"/>
      <c r="E1029" s="23"/>
      <c r="F1029" s="23"/>
      <c r="G1029" s="23"/>
      <c r="H1029" s="23"/>
      <c r="I1029" s="23"/>
      <c r="J1029" s="23"/>
      <c r="K1029" s="23"/>
      <c r="L1029" s="23"/>
      <c r="M1029" s="23"/>
      <c r="N1029" s="23"/>
      <c r="O1029" s="23"/>
      <c r="P1029" s="23"/>
      <c r="Q1029" s="23"/>
      <c r="R1029" s="23"/>
      <c r="S1029" s="23"/>
      <c r="T1029" s="23"/>
      <c r="U1029" s="23"/>
      <c r="V1029" s="23"/>
      <c r="W1029" s="33"/>
      <c r="Y1029" s="23"/>
      <c r="Z1029" s="23"/>
    </row>
    <row r="1030" spans="2:26" x14ac:dyDescent="0.35">
      <c r="B1030" s="23"/>
      <c r="C1030" s="23"/>
      <c r="D1030" s="23"/>
      <c r="E1030" s="23"/>
      <c r="F1030" s="23"/>
      <c r="G1030" s="23"/>
      <c r="H1030" s="23"/>
      <c r="I1030" s="23"/>
      <c r="J1030" s="23"/>
      <c r="K1030" s="23"/>
      <c r="L1030" s="23"/>
      <c r="M1030" s="23"/>
      <c r="N1030" s="23"/>
      <c r="O1030" s="23"/>
      <c r="P1030" s="23"/>
      <c r="Q1030" s="23"/>
      <c r="R1030" s="23"/>
      <c r="S1030" s="23"/>
      <c r="T1030" s="23"/>
      <c r="U1030" s="23"/>
      <c r="V1030" s="23"/>
      <c r="W1030" s="33"/>
      <c r="Y1030" s="23"/>
      <c r="Z1030" s="23"/>
    </row>
    <row r="1031" spans="2:26" x14ac:dyDescent="0.35">
      <c r="B1031" s="23"/>
      <c r="C1031" s="23"/>
      <c r="D1031" s="23"/>
      <c r="E1031" s="23"/>
      <c r="F1031" s="23"/>
      <c r="G1031" s="23"/>
      <c r="H1031" s="23"/>
      <c r="I1031" s="23"/>
      <c r="J1031" s="23"/>
      <c r="K1031" s="23"/>
      <c r="L1031" s="23"/>
      <c r="M1031" s="23"/>
      <c r="N1031" s="23"/>
      <c r="O1031" s="23"/>
      <c r="P1031" s="23"/>
      <c r="Q1031" s="23"/>
      <c r="R1031" s="23"/>
      <c r="S1031" s="23"/>
      <c r="T1031" s="23"/>
      <c r="U1031" s="23"/>
      <c r="V1031" s="23"/>
      <c r="W1031" s="33"/>
      <c r="Y1031" s="23"/>
      <c r="Z1031" s="23"/>
    </row>
    <row r="1032" spans="2:26" x14ac:dyDescent="0.35">
      <c r="B1032" s="23"/>
      <c r="C1032" s="23"/>
      <c r="D1032" s="23"/>
      <c r="E1032" s="23"/>
      <c r="F1032" s="23"/>
      <c r="G1032" s="23"/>
      <c r="H1032" s="23"/>
      <c r="I1032" s="23"/>
      <c r="J1032" s="23"/>
      <c r="K1032" s="23"/>
      <c r="L1032" s="23"/>
      <c r="M1032" s="23"/>
      <c r="N1032" s="23"/>
      <c r="O1032" s="23"/>
      <c r="P1032" s="23"/>
      <c r="Q1032" s="23"/>
      <c r="R1032" s="23"/>
      <c r="S1032" s="23"/>
      <c r="T1032" s="23"/>
      <c r="U1032" s="23"/>
      <c r="V1032" s="23"/>
      <c r="W1032" s="33"/>
      <c r="Y1032" s="23"/>
      <c r="Z1032" s="23"/>
    </row>
    <row r="1033" spans="2:26" x14ac:dyDescent="0.35">
      <c r="B1033" s="23"/>
      <c r="C1033" s="23"/>
      <c r="D1033" s="23"/>
      <c r="E1033" s="23"/>
      <c r="F1033" s="23"/>
      <c r="G1033" s="23"/>
      <c r="H1033" s="23"/>
      <c r="I1033" s="23"/>
      <c r="J1033" s="23"/>
      <c r="K1033" s="23"/>
      <c r="L1033" s="23"/>
      <c r="M1033" s="23"/>
      <c r="N1033" s="23"/>
      <c r="O1033" s="23"/>
      <c r="P1033" s="23"/>
      <c r="Q1033" s="23"/>
      <c r="R1033" s="23"/>
      <c r="S1033" s="23"/>
      <c r="T1033" s="23"/>
      <c r="U1033" s="23"/>
      <c r="V1033" s="23"/>
      <c r="W1033" s="33"/>
      <c r="Y1033" s="23"/>
      <c r="Z1033" s="23"/>
    </row>
    <row r="1034" spans="2:26" x14ac:dyDescent="0.35">
      <c r="B1034" s="23"/>
      <c r="C1034" s="23"/>
      <c r="D1034" s="23"/>
      <c r="E1034" s="23"/>
      <c r="F1034" s="23"/>
      <c r="G1034" s="23"/>
      <c r="H1034" s="23"/>
      <c r="I1034" s="23"/>
      <c r="J1034" s="23"/>
      <c r="K1034" s="23"/>
      <c r="L1034" s="23"/>
      <c r="M1034" s="23"/>
      <c r="N1034" s="23"/>
      <c r="O1034" s="23"/>
      <c r="P1034" s="23"/>
      <c r="Q1034" s="23"/>
      <c r="R1034" s="23"/>
      <c r="S1034" s="23"/>
      <c r="T1034" s="23"/>
      <c r="U1034" s="23"/>
      <c r="V1034" s="23"/>
      <c r="W1034" s="33"/>
      <c r="Y1034" s="23"/>
      <c r="Z1034" s="23"/>
    </row>
    <row r="1035" spans="2:26" x14ac:dyDescent="0.35">
      <c r="B1035" s="23"/>
      <c r="C1035" s="23"/>
      <c r="D1035" s="23"/>
      <c r="E1035" s="23"/>
      <c r="F1035" s="23"/>
      <c r="G1035" s="23"/>
      <c r="H1035" s="23"/>
      <c r="I1035" s="23"/>
      <c r="J1035" s="23"/>
      <c r="K1035" s="23"/>
      <c r="L1035" s="23"/>
      <c r="M1035" s="23"/>
      <c r="N1035" s="23"/>
      <c r="O1035" s="23"/>
      <c r="P1035" s="23"/>
      <c r="Q1035" s="23"/>
      <c r="R1035" s="23"/>
      <c r="S1035" s="23"/>
      <c r="T1035" s="23"/>
      <c r="U1035" s="23"/>
      <c r="V1035" s="23"/>
      <c r="W1035" s="33"/>
      <c r="Y1035" s="23"/>
      <c r="Z1035" s="23"/>
    </row>
    <row r="1036" spans="2:26" x14ac:dyDescent="0.35">
      <c r="B1036" s="23"/>
      <c r="C1036" s="23"/>
      <c r="D1036" s="23"/>
      <c r="E1036" s="23"/>
      <c r="F1036" s="23"/>
      <c r="G1036" s="23"/>
      <c r="H1036" s="23"/>
      <c r="I1036" s="23"/>
      <c r="J1036" s="23"/>
      <c r="K1036" s="23"/>
      <c r="L1036" s="23"/>
      <c r="M1036" s="23"/>
      <c r="N1036" s="23"/>
      <c r="O1036" s="23"/>
      <c r="P1036" s="23"/>
      <c r="Q1036" s="23"/>
      <c r="R1036" s="23"/>
      <c r="S1036" s="23"/>
      <c r="T1036" s="23"/>
      <c r="U1036" s="23"/>
      <c r="V1036" s="23"/>
      <c r="W1036" s="33"/>
      <c r="Y1036" s="23"/>
      <c r="Z1036" s="23"/>
    </row>
    <row r="1037" spans="2:26" x14ac:dyDescent="0.35">
      <c r="B1037" s="23"/>
      <c r="C1037" s="23"/>
      <c r="D1037" s="23"/>
      <c r="E1037" s="23"/>
      <c r="F1037" s="23"/>
      <c r="G1037" s="23"/>
      <c r="H1037" s="23"/>
      <c r="I1037" s="23"/>
      <c r="J1037" s="23"/>
      <c r="K1037" s="23"/>
      <c r="L1037" s="23"/>
      <c r="M1037" s="23"/>
      <c r="N1037" s="23"/>
      <c r="O1037" s="23"/>
      <c r="P1037" s="23"/>
      <c r="Q1037" s="23"/>
      <c r="R1037" s="23"/>
      <c r="S1037" s="23"/>
      <c r="T1037" s="23"/>
      <c r="U1037" s="23"/>
      <c r="V1037" s="23"/>
      <c r="W1037" s="33"/>
      <c r="Y1037" s="23"/>
      <c r="Z1037" s="23"/>
    </row>
    <row r="1038" spans="2:26" x14ac:dyDescent="0.35">
      <c r="B1038" s="23"/>
      <c r="C1038" s="23"/>
      <c r="D1038" s="23"/>
      <c r="E1038" s="23"/>
      <c r="F1038" s="23"/>
      <c r="G1038" s="23"/>
      <c r="H1038" s="23"/>
      <c r="I1038" s="23"/>
      <c r="J1038" s="23"/>
      <c r="K1038" s="23"/>
      <c r="L1038" s="23"/>
      <c r="M1038" s="23"/>
      <c r="N1038" s="23"/>
      <c r="O1038" s="23"/>
      <c r="P1038" s="23"/>
      <c r="Q1038" s="23"/>
      <c r="R1038" s="23"/>
      <c r="S1038" s="23"/>
      <c r="T1038" s="23"/>
      <c r="U1038" s="23"/>
      <c r="V1038" s="23"/>
      <c r="W1038" s="33"/>
      <c r="Y1038" s="23"/>
      <c r="Z1038" s="23"/>
    </row>
    <row r="1039" spans="2:26" x14ac:dyDescent="0.35">
      <c r="B1039" s="23"/>
      <c r="C1039" s="23"/>
      <c r="D1039" s="23"/>
      <c r="E1039" s="23"/>
      <c r="F1039" s="23"/>
      <c r="G1039" s="23"/>
      <c r="H1039" s="23"/>
      <c r="I1039" s="23"/>
      <c r="J1039" s="23"/>
      <c r="K1039" s="23"/>
      <c r="L1039" s="23"/>
      <c r="M1039" s="23"/>
      <c r="N1039" s="23"/>
      <c r="O1039" s="23"/>
      <c r="P1039" s="23"/>
      <c r="Q1039" s="23"/>
      <c r="R1039" s="23"/>
      <c r="S1039" s="23"/>
      <c r="T1039" s="23"/>
      <c r="U1039" s="23"/>
      <c r="V1039" s="23"/>
      <c r="W1039" s="33"/>
      <c r="Y1039" s="23"/>
      <c r="Z1039" s="23"/>
    </row>
    <row r="1040" spans="2:26" x14ac:dyDescent="0.35">
      <c r="B1040" s="23"/>
      <c r="C1040" s="23"/>
      <c r="D1040" s="23"/>
      <c r="E1040" s="23"/>
      <c r="F1040" s="23"/>
      <c r="G1040" s="23"/>
      <c r="H1040" s="23"/>
      <c r="I1040" s="23"/>
      <c r="J1040" s="23"/>
      <c r="K1040" s="23"/>
      <c r="L1040" s="23"/>
      <c r="M1040" s="23"/>
      <c r="N1040" s="23"/>
      <c r="O1040" s="23"/>
      <c r="P1040" s="23"/>
      <c r="Q1040" s="23"/>
      <c r="R1040" s="23"/>
      <c r="S1040" s="23"/>
      <c r="T1040" s="23"/>
      <c r="U1040" s="23"/>
      <c r="V1040" s="23"/>
      <c r="W1040" s="33"/>
      <c r="Y1040" s="23"/>
      <c r="Z1040" s="23"/>
    </row>
    <row r="1041" spans="2:26" x14ac:dyDescent="0.35">
      <c r="B1041" s="23"/>
      <c r="C1041" s="23"/>
      <c r="D1041" s="23"/>
      <c r="E1041" s="23"/>
      <c r="F1041" s="23"/>
      <c r="G1041" s="23"/>
      <c r="H1041" s="23"/>
      <c r="I1041" s="23"/>
      <c r="J1041" s="23"/>
      <c r="K1041" s="23"/>
      <c r="L1041" s="23"/>
      <c r="M1041" s="23"/>
      <c r="N1041" s="23"/>
      <c r="O1041" s="23"/>
      <c r="P1041" s="23"/>
      <c r="Q1041" s="23"/>
      <c r="R1041" s="23"/>
      <c r="S1041" s="23"/>
      <c r="T1041" s="23"/>
      <c r="U1041" s="23"/>
      <c r="V1041" s="23"/>
      <c r="W1041" s="33"/>
      <c r="Y1041" s="23"/>
      <c r="Z1041" s="23"/>
    </row>
    <row r="1042" spans="2:26" x14ac:dyDescent="0.35">
      <c r="B1042" s="23"/>
      <c r="C1042" s="23"/>
      <c r="D1042" s="23"/>
      <c r="E1042" s="23"/>
      <c r="F1042" s="23"/>
      <c r="G1042" s="23"/>
      <c r="H1042" s="23"/>
      <c r="I1042" s="23"/>
      <c r="J1042" s="23"/>
      <c r="K1042" s="23"/>
      <c r="L1042" s="23"/>
      <c r="M1042" s="23"/>
      <c r="N1042" s="23"/>
      <c r="O1042" s="23"/>
      <c r="P1042" s="23"/>
      <c r="Q1042" s="23"/>
      <c r="R1042" s="23"/>
      <c r="S1042" s="23"/>
      <c r="T1042" s="23"/>
      <c r="U1042" s="23"/>
      <c r="V1042" s="23"/>
      <c r="W1042" s="33"/>
      <c r="Y1042" s="23"/>
      <c r="Z1042" s="23"/>
    </row>
    <row r="1043" spans="2:26" x14ac:dyDescent="0.35">
      <c r="B1043" s="23"/>
      <c r="C1043" s="23"/>
      <c r="D1043" s="23"/>
      <c r="E1043" s="23"/>
      <c r="F1043" s="23"/>
      <c r="G1043" s="23"/>
      <c r="H1043" s="23"/>
      <c r="I1043" s="23"/>
      <c r="J1043" s="23"/>
      <c r="K1043" s="23"/>
      <c r="L1043" s="23"/>
      <c r="M1043" s="23"/>
      <c r="N1043" s="23"/>
      <c r="O1043" s="23"/>
      <c r="P1043" s="23"/>
      <c r="Q1043" s="23"/>
      <c r="R1043" s="23"/>
      <c r="S1043" s="23"/>
      <c r="T1043" s="23"/>
      <c r="U1043" s="23"/>
      <c r="V1043" s="23"/>
      <c r="W1043" s="33"/>
      <c r="Y1043" s="23"/>
      <c r="Z1043" s="23"/>
    </row>
    <row r="1044" spans="2:26" x14ac:dyDescent="0.35">
      <c r="B1044" s="23"/>
      <c r="C1044" s="23"/>
      <c r="D1044" s="23"/>
      <c r="E1044" s="23"/>
      <c r="F1044" s="23"/>
      <c r="G1044" s="23"/>
      <c r="H1044" s="23"/>
      <c r="I1044" s="23"/>
      <c r="J1044" s="23"/>
      <c r="K1044" s="23"/>
      <c r="L1044" s="23"/>
      <c r="M1044" s="23"/>
      <c r="N1044" s="23"/>
      <c r="O1044" s="23"/>
      <c r="P1044" s="23"/>
      <c r="Q1044" s="23"/>
      <c r="R1044" s="23"/>
      <c r="S1044" s="23"/>
      <c r="T1044" s="23"/>
      <c r="U1044" s="23"/>
      <c r="V1044" s="23"/>
      <c r="W1044" s="33"/>
      <c r="Y1044" s="23"/>
      <c r="Z1044" s="23"/>
    </row>
    <row r="1045" spans="2:26" x14ac:dyDescent="0.35">
      <c r="B1045" s="23"/>
      <c r="C1045" s="23"/>
      <c r="D1045" s="23"/>
      <c r="E1045" s="23"/>
      <c r="F1045" s="23"/>
      <c r="G1045" s="23"/>
      <c r="H1045" s="23"/>
      <c r="I1045" s="23"/>
      <c r="J1045" s="23"/>
      <c r="K1045" s="23"/>
      <c r="L1045" s="23"/>
      <c r="M1045" s="23"/>
      <c r="N1045" s="23"/>
      <c r="O1045" s="23"/>
      <c r="P1045" s="23"/>
      <c r="Q1045" s="23"/>
      <c r="R1045" s="23"/>
      <c r="S1045" s="23"/>
      <c r="T1045" s="23"/>
      <c r="U1045" s="23"/>
      <c r="V1045" s="23"/>
      <c r="W1045" s="33"/>
      <c r="Y1045" s="23"/>
      <c r="Z1045" s="23"/>
    </row>
    <row r="1046" spans="2:26" x14ac:dyDescent="0.35">
      <c r="B1046" s="23"/>
      <c r="C1046" s="23"/>
      <c r="D1046" s="23"/>
      <c r="E1046" s="23"/>
      <c r="F1046" s="23"/>
      <c r="G1046" s="23"/>
      <c r="H1046" s="23"/>
      <c r="I1046" s="23"/>
      <c r="J1046" s="23"/>
      <c r="K1046" s="23"/>
      <c r="L1046" s="23"/>
      <c r="M1046" s="23"/>
      <c r="N1046" s="23"/>
      <c r="O1046" s="23"/>
      <c r="P1046" s="23"/>
      <c r="Q1046" s="23"/>
      <c r="R1046" s="23"/>
      <c r="S1046" s="23"/>
      <c r="T1046" s="23"/>
      <c r="U1046" s="23"/>
      <c r="V1046" s="23"/>
      <c r="W1046" s="33"/>
      <c r="Y1046" s="23"/>
      <c r="Z1046" s="23"/>
    </row>
    <row r="1047" spans="2:26" x14ac:dyDescent="0.35">
      <c r="B1047" s="23"/>
      <c r="C1047" s="23"/>
      <c r="D1047" s="23"/>
      <c r="E1047" s="23"/>
      <c r="F1047" s="23"/>
      <c r="G1047" s="23"/>
      <c r="H1047" s="23"/>
      <c r="I1047" s="23"/>
      <c r="J1047" s="23"/>
      <c r="K1047" s="23"/>
      <c r="L1047" s="23"/>
      <c r="M1047" s="23"/>
      <c r="N1047" s="23"/>
      <c r="O1047" s="23"/>
      <c r="P1047" s="23"/>
      <c r="Q1047" s="23"/>
      <c r="R1047" s="23"/>
      <c r="S1047" s="23"/>
      <c r="T1047" s="23"/>
      <c r="U1047" s="23"/>
      <c r="V1047" s="23"/>
      <c r="W1047" s="33"/>
      <c r="Y1047" s="23"/>
      <c r="Z1047" s="23"/>
    </row>
    <row r="1048" spans="2:26" x14ac:dyDescent="0.35">
      <c r="B1048" s="23"/>
      <c r="C1048" s="23"/>
      <c r="D1048" s="23"/>
      <c r="E1048" s="23"/>
      <c r="F1048" s="23"/>
      <c r="G1048" s="23"/>
      <c r="H1048" s="23"/>
      <c r="I1048" s="23"/>
      <c r="J1048" s="23"/>
      <c r="K1048" s="23"/>
      <c r="L1048" s="23"/>
      <c r="M1048" s="23"/>
      <c r="N1048" s="23"/>
      <c r="O1048" s="23"/>
      <c r="P1048" s="23"/>
      <c r="Q1048" s="23"/>
      <c r="R1048" s="23"/>
      <c r="S1048" s="23"/>
      <c r="T1048" s="23"/>
      <c r="U1048" s="23"/>
      <c r="V1048" s="23"/>
      <c r="W1048" s="33"/>
      <c r="Y1048" s="23"/>
      <c r="Z1048" s="23"/>
    </row>
    <row r="1049" spans="2:26" x14ac:dyDescent="0.35">
      <c r="B1049" s="23"/>
      <c r="C1049" s="23"/>
      <c r="D1049" s="23"/>
      <c r="E1049" s="23"/>
      <c r="F1049" s="23"/>
      <c r="G1049" s="23"/>
      <c r="H1049" s="23"/>
      <c r="I1049" s="23"/>
      <c r="J1049" s="23"/>
      <c r="K1049" s="23"/>
      <c r="L1049" s="23"/>
      <c r="M1049" s="23"/>
      <c r="N1049" s="23"/>
      <c r="O1049" s="23"/>
      <c r="P1049" s="23"/>
      <c r="Q1049" s="23"/>
      <c r="R1049" s="23"/>
      <c r="S1049" s="23"/>
      <c r="T1049" s="23"/>
      <c r="U1049" s="23"/>
      <c r="V1049" s="23"/>
      <c r="W1049" s="33"/>
      <c r="Y1049" s="23"/>
      <c r="Z1049" s="23"/>
    </row>
    <row r="1050" spans="2:26" x14ac:dyDescent="0.35">
      <c r="B1050" s="23"/>
      <c r="C1050" s="23"/>
      <c r="D1050" s="23"/>
      <c r="E1050" s="23"/>
      <c r="F1050" s="23"/>
      <c r="G1050" s="23"/>
      <c r="H1050" s="23"/>
      <c r="I1050" s="23"/>
      <c r="J1050" s="23"/>
      <c r="K1050" s="23"/>
      <c r="L1050" s="23"/>
      <c r="M1050" s="23"/>
      <c r="N1050" s="23"/>
      <c r="O1050" s="23"/>
      <c r="P1050" s="23"/>
      <c r="Q1050" s="23"/>
      <c r="R1050" s="23"/>
      <c r="S1050" s="23"/>
      <c r="T1050" s="23"/>
      <c r="U1050" s="23"/>
      <c r="V1050" s="23"/>
      <c r="W1050" s="33"/>
      <c r="Y1050" s="23"/>
      <c r="Z1050" s="23"/>
    </row>
    <row r="1051" spans="2:26" x14ac:dyDescent="0.35">
      <c r="B1051" s="23"/>
      <c r="C1051" s="23"/>
      <c r="D1051" s="23"/>
      <c r="E1051" s="23"/>
      <c r="F1051" s="23"/>
      <c r="G1051" s="23"/>
      <c r="H1051" s="23"/>
      <c r="I1051" s="23"/>
      <c r="J1051" s="23"/>
      <c r="K1051" s="23"/>
      <c r="L1051" s="23"/>
      <c r="M1051" s="23"/>
      <c r="N1051" s="23"/>
      <c r="O1051" s="23"/>
      <c r="P1051" s="23"/>
      <c r="Q1051" s="23"/>
      <c r="R1051" s="23"/>
      <c r="S1051" s="23"/>
      <c r="T1051" s="23"/>
      <c r="U1051" s="23"/>
      <c r="V1051" s="23"/>
      <c r="W1051" s="33"/>
      <c r="Y1051" s="23"/>
      <c r="Z1051" s="23"/>
    </row>
    <row r="1052" spans="2:26" x14ac:dyDescent="0.35">
      <c r="B1052" s="23"/>
      <c r="C1052" s="23"/>
      <c r="D1052" s="23"/>
      <c r="E1052" s="23"/>
      <c r="F1052" s="23"/>
      <c r="G1052" s="23"/>
      <c r="H1052" s="23"/>
      <c r="I1052" s="23"/>
      <c r="J1052" s="23"/>
      <c r="K1052" s="23"/>
      <c r="L1052" s="23"/>
      <c r="M1052" s="23"/>
      <c r="N1052" s="23"/>
      <c r="O1052" s="23"/>
      <c r="P1052" s="23"/>
      <c r="Q1052" s="23"/>
      <c r="R1052" s="23"/>
      <c r="S1052" s="23"/>
      <c r="T1052" s="23"/>
      <c r="U1052" s="23"/>
      <c r="V1052" s="23"/>
      <c r="W1052" s="33"/>
      <c r="Y1052" s="23"/>
      <c r="Z1052" s="23"/>
    </row>
    <row r="1053" spans="2:26" x14ac:dyDescent="0.35">
      <c r="B1053" s="23"/>
      <c r="C1053" s="23"/>
      <c r="D1053" s="23"/>
      <c r="E1053" s="23"/>
      <c r="F1053" s="23"/>
      <c r="G1053" s="23"/>
      <c r="H1053" s="23"/>
      <c r="I1053" s="23"/>
      <c r="J1053" s="23"/>
      <c r="K1053" s="23"/>
      <c r="L1053" s="23"/>
      <c r="M1053" s="23"/>
      <c r="N1053" s="23"/>
      <c r="O1053" s="23"/>
      <c r="P1053" s="23"/>
      <c r="Q1053" s="23"/>
      <c r="R1053" s="23"/>
      <c r="S1053" s="23"/>
      <c r="T1053" s="23"/>
      <c r="U1053" s="23"/>
      <c r="V1053" s="23"/>
      <c r="W1053" s="33"/>
      <c r="Y1053" s="23"/>
      <c r="Z1053" s="23"/>
    </row>
    <row r="1054" spans="2:26" x14ac:dyDescent="0.35">
      <c r="B1054" s="23"/>
      <c r="C1054" s="23"/>
      <c r="D1054" s="23"/>
      <c r="E1054" s="23"/>
      <c r="F1054" s="23"/>
      <c r="G1054" s="23"/>
      <c r="H1054" s="23"/>
      <c r="I1054" s="23"/>
      <c r="J1054" s="23"/>
      <c r="K1054" s="23"/>
      <c r="L1054" s="23"/>
      <c r="M1054" s="23"/>
      <c r="N1054" s="23"/>
      <c r="O1054" s="23"/>
      <c r="P1054" s="23"/>
      <c r="Q1054" s="23"/>
      <c r="R1054" s="23"/>
      <c r="S1054" s="23"/>
      <c r="T1054" s="23"/>
      <c r="U1054" s="23"/>
      <c r="V1054" s="23"/>
      <c r="W1054" s="33"/>
      <c r="Y1054" s="23"/>
      <c r="Z1054" s="23"/>
    </row>
    <row r="1055" spans="2:26" x14ac:dyDescent="0.35">
      <c r="B1055" s="23"/>
      <c r="C1055" s="23"/>
      <c r="D1055" s="23"/>
      <c r="E1055" s="23"/>
      <c r="F1055" s="23"/>
      <c r="G1055" s="23"/>
      <c r="H1055" s="23"/>
      <c r="I1055" s="23"/>
      <c r="J1055" s="23"/>
      <c r="K1055" s="23"/>
      <c r="L1055" s="23"/>
      <c r="M1055" s="23"/>
      <c r="N1055" s="23"/>
      <c r="O1055" s="23"/>
      <c r="P1055" s="23"/>
      <c r="Q1055" s="23"/>
      <c r="R1055" s="23"/>
      <c r="S1055" s="23"/>
      <c r="T1055" s="23"/>
      <c r="U1055" s="23"/>
      <c r="V1055" s="23"/>
      <c r="W1055" s="33"/>
      <c r="Y1055" s="23"/>
      <c r="Z1055" s="23"/>
    </row>
    <row r="1056" spans="2:26" x14ac:dyDescent="0.35">
      <c r="B1056" s="23"/>
      <c r="C1056" s="23"/>
      <c r="D1056" s="23"/>
      <c r="E1056" s="23"/>
      <c r="F1056" s="23"/>
      <c r="G1056" s="23"/>
      <c r="H1056" s="23"/>
      <c r="I1056" s="23"/>
      <c r="J1056" s="23"/>
      <c r="K1056" s="23"/>
      <c r="L1056" s="23"/>
      <c r="M1056" s="23"/>
      <c r="N1056" s="23"/>
      <c r="O1056" s="23"/>
      <c r="P1056" s="23"/>
      <c r="Q1056" s="23"/>
      <c r="R1056" s="23"/>
      <c r="S1056" s="23"/>
      <c r="T1056" s="23"/>
      <c r="U1056" s="23"/>
      <c r="V1056" s="23"/>
      <c r="W1056" s="33"/>
      <c r="Y1056" s="23"/>
      <c r="Z1056" s="23"/>
    </row>
    <row r="1057" spans="2:26" x14ac:dyDescent="0.35">
      <c r="B1057" s="23"/>
      <c r="C1057" s="23"/>
      <c r="D1057" s="23"/>
      <c r="E1057" s="23"/>
      <c r="F1057" s="23"/>
      <c r="G1057" s="23"/>
      <c r="H1057" s="23"/>
      <c r="I1057" s="23"/>
      <c r="J1057" s="23"/>
      <c r="K1057" s="23"/>
      <c r="L1057" s="23"/>
      <c r="M1057" s="23"/>
      <c r="N1057" s="23"/>
      <c r="O1057" s="23"/>
      <c r="P1057" s="23"/>
      <c r="Q1057" s="23"/>
      <c r="R1057" s="23"/>
      <c r="S1057" s="23"/>
      <c r="T1057" s="23"/>
      <c r="U1057" s="23"/>
      <c r="V1057" s="23"/>
      <c r="W1057" s="33"/>
      <c r="Y1057" s="23"/>
      <c r="Z1057" s="23"/>
    </row>
    <row r="1058" spans="2:26" x14ac:dyDescent="0.35">
      <c r="B1058" s="23"/>
      <c r="C1058" s="23"/>
      <c r="D1058" s="23"/>
      <c r="E1058" s="23"/>
      <c r="F1058" s="23"/>
      <c r="G1058" s="23"/>
      <c r="H1058" s="23"/>
      <c r="I1058" s="23"/>
      <c r="J1058" s="23"/>
      <c r="K1058" s="23"/>
      <c r="L1058" s="23"/>
      <c r="M1058" s="23"/>
      <c r="N1058" s="23"/>
      <c r="O1058" s="23"/>
      <c r="P1058" s="23"/>
      <c r="Q1058" s="23"/>
      <c r="R1058" s="23"/>
      <c r="S1058" s="23"/>
      <c r="T1058" s="23"/>
      <c r="U1058" s="23"/>
      <c r="V1058" s="23"/>
      <c r="W1058" s="33"/>
      <c r="Y1058" s="23"/>
      <c r="Z1058" s="23"/>
    </row>
    <row r="1059" spans="2:26" x14ac:dyDescent="0.35">
      <c r="B1059" s="23"/>
      <c r="C1059" s="23"/>
      <c r="D1059" s="23"/>
      <c r="E1059" s="23"/>
      <c r="F1059" s="23"/>
      <c r="G1059" s="23"/>
      <c r="H1059" s="23"/>
      <c r="I1059" s="23"/>
      <c r="J1059" s="23"/>
      <c r="K1059" s="23"/>
      <c r="L1059" s="23"/>
      <c r="M1059" s="23"/>
      <c r="N1059" s="23"/>
      <c r="O1059" s="23"/>
      <c r="P1059" s="23"/>
      <c r="Q1059" s="23"/>
      <c r="R1059" s="23"/>
      <c r="S1059" s="23"/>
      <c r="T1059" s="23"/>
      <c r="U1059" s="23"/>
      <c r="V1059" s="23"/>
      <c r="W1059" s="33"/>
      <c r="Y1059" s="23"/>
      <c r="Z1059" s="23"/>
    </row>
    <row r="1060" spans="2:26" x14ac:dyDescent="0.35">
      <c r="B1060" s="23"/>
      <c r="C1060" s="23"/>
      <c r="D1060" s="23"/>
      <c r="E1060" s="23"/>
      <c r="F1060" s="23"/>
      <c r="G1060" s="23"/>
      <c r="H1060" s="23"/>
      <c r="I1060" s="23"/>
      <c r="J1060" s="23"/>
      <c r="K1060" s="23"/>
      <c r="L1060" s="23"/>
      <c r="M1060" s="23"/>
      <c r="N1060" s="23"/>
      <c r="O1060" s="23"/>
      <c r="P1060" s="23"/>
      <c r="Q1060" s="23"/>
      <c r="R1060" s="23"/>
      <c r="S1060" s="23"/>
      <c r="T1060" s="23"/>
      <c r="U1060" s="23"/>
      <c r="V1060" s="23"/>
      <c r="W1060" s="33"/>
      <c r="Y1060" s="23"/>
      <c r="Z1060" s="23"/>
    </row>
    <row r="1061" spans="2:26" x14ac:dyDescent="0.35">
      <c r="B1061" s="23"/>
      <c r="C1061" s="23"/>
      <c r="D1061" s="23"/>
      <c r="E1061" s="23"/>
      <c r="F1061" s="23"/>
      <c r="G1061" s="23"/>
      <c r="H1061" s="23"/>
      <c r="I1061" s="23"/>
      <c r="J1061" s="23"/>
      <c r="K1061" s="23"/>
      <c r="L1061" s="23"/>
      <c r="M1061" s="23"/>
      <c r="N1061" s="23"/>
      <c r="O1061" s="23"/>
      <c r="P1061" s="23"/>
      <c r="Q1061" s="23"/>
      <c r="R1061" s="23"/>
      <c r="S1061" s="23"/>
      <c r="T1061" s="23"/>
      <c r="U1061" s="23"/>
      <c r="V1061" s="23"/>
      <c r="W1061" s="33"/>
      <c r="Y1061" s="23"/>
      <c r="Z1061" s="23"/>
    </row>
    <row r="1062" spans="2:26" x14ac:dyDescent="0.35">
      <c r="B1062" s="23"/>
      <c r="C1062" s="23"/>
      <c r="D1062" s="23"/>
      <c r="E1062" s="23"/>
      <c r="F1062" s="23"/>
      <c r="G1062" s="23"/>
      <c r="H1062" s="23"/>
      <c r="I1062" s="23"/>
      <c r="J1062" s="23"/>
      <c r="K1062" s="23"/>
      <c r="L1062" s="23"/>
      <c r="M1062" s="23"/>
      <c r="N1062" s="23"/>
      <c r="O1062" s="23"/>
      <c r="P1062" s="23"/>
      <c r="Q1062" s="23"/>
      <c r="R1062" s="23"/>
      <c r="S1062" s="23"/>
      <c r="T1062" s="23"/>
      <c r="U1062" s="23"/>
      <c r="V1062" s="23"/>
      <c r="W1062" s="33"/>
      <c r="Y1062" s="23"/>
      <c r="Z1062" s="23"/>
    </row>
    <row r="1063" spans="2:26" x14ac:dyDescent="0.35">
      <c r="B1063" s="23"/>
      <c r="C1063" s="23"/>
      <c r="D1063" s="23"/>
      <c r="E1063" s="23"/>
      <c r="F1063" s="23"/>
      <c r="G1063" s="23"/>
      <c r="H1063" s="23"/>
      <c r="I1063" s="23"/>
      <c r="J1063" s="23"/>
      <c r="K1063" s="23"/>
      <c r="L1063" s="23"/>
      <c r="M1063" s="23"/>
      <c r="N1063" s="23"/>
      <c r="O1063" s="23"/>
      <c r="P1063" s="23"/>
      <c r="Q1063" s="23"/>
      <c r="R1063" s="23"/>
      <c r="S1063" s="23"/>
      <c r="T1063" s="23"/>
      <c r="U1063" s="23"/>
      <c r="V1063" s="23"/>
      <c r="W1063" s="33"/>
      <c r="Y1063" s="23"/>
      <c r="Z1063" s="23"/>
    </row>
    <row r="1064" spans="2:26" x14ac:dyDescent="0.35">
      <c r="B1064" s="23"/>
      <c r="C1064" s="23"/>
      <c r="D1064" s="23"/>
      <c r="E1064" s="23"/>
      <c r="F1064" s="23"/>
      <c r="G1064" s="23"/>
      <c r="H1064" s="23"/>
      <c r="I1064" s="23"/>
      <c r="J1064" s="23"/>
      <c r="K1064" s="23"/>
      <c r="L1064" s="23"/>
      <c r="M1064" s="23"/>
      <c r="N1064" s="23"/>
      <c r="O1064" s="23"/>
      <c r="P1064" s="23"/>
      <c r="Q1064" s="23"/>
      <c r="R1064" s="23"/>
      <c r="S1064" s="23"/>
      <c r="T1064" s="23"/>
      <c r="U1064" s="23"/>
      <c r="V1064" s="23"/>
      <c r="W1064" s="33"/>
      <c r="Y1064" s="23"/>
      <c r="Z1064" s="23"/>
    </row>
    <row r="1065" spans="2:26" x14ac:dyDescent="0.35">
      <c r="B1065" s="23"/>
      <c r="C1065" s="23"/>
      <c r="D1065" s="23"/>
      <c r="E1065" s="23"/>
      <c r="F1065" s="23"/>
      <c r="G1065" s="23"/>
      <c r="H1065" s="23"/>
      <c r="I1065" s="23"/>
      <c r="J1065" s="23"/>
      <c r="K1065" s="23"/>
      <c r="L1065" s="23"/>
      <c r="M1065" s="23"/>
      <c r="N1065" s="23"/>
      <c r="O1065" s="23"/>
      <c r="P1065" s="23"/>
      <c r="Q1065" s="23"/>
      <c r="R1065" s="23"/>
      <c r="S1065" s="23"/>
      <c r="T1065" s="23"/>
      <c r="U1065" s="23"/>
      <c r="V1065" s="23"/>
      <c r="W1065" s="33"/>
      <c r="Y1065" s="23"/>
      <c r="Z1065" s="23"/>
    </row>
    <row r="1066" spans="2:26" x14ac:dyDescent="0.35">
      <c r="B1066" s="23"/>
      <c r="C1066" s="23"/>
      <c r="D1066" s="23"/>
      <c r="E1066" s="23"/>
      <c r="F1066" s="23"/>
      <c r="G1066" s="23"/>
      <c r="H1066" s="23"/>
      <c r="I1066" s="23"/>
      <c r="J1066" s="23"/>
      <c r="K1066" s="23"/>
      <c r="L1066" s="23"/>
      <c r="M1066" s="23"/>
      <c r="N1066" s="23"/>
      <c r="O1066" s="23"/>
      <c r="P1066" s="23"/>
      <c r="Q1066" s="23"/>
      <c r="R1066" s="23"/>
      <c r="S1066" s="23"/>
      <c r="T1066" s="23"/>
      <c r="U1066" s="23"/>
      <c r="V1066" s="23"/>
      <c r="W1066" s="33"/>
      <c r="Y1066" s="23"/>
      <c r="Z1066" s="23"/>
    </row>
    <row r="1067" spans="2:26" x14ac:dyDescent="0.35">
      <c r="B1067" s="23"/>
      <c r="C1067" s="23"/>
      <c r="D1067" s="23"/>
      <c r="E1067" s="23"/>
      <c r="F1067" s="23"/>
      <c r="G1067" s="23"/>
      <c r="H1067" s="23"/>
      <c r="I1067" s="23"/>
      <c r="J1067" s="23"/>
      <c r="K1067" s="23"/>
      <c r="L1067" s="23"/>
      <c r="M1067" s="23"/>
      <c r="N1067" s="23"/>
      <c r="O1067" s="23"/>
      <c r="P1067" s="23"/>
      <c r="Q1067" s="23"/>
      <c r="R1067" s="23"/>
      <c r="S1067" s="23"/>
      <c r="T1067" s="23"/>
      <c r="U1067" s="23"/>
      <c r="V1067" s="23"/>
      <c r="W1067" s="33"/>
      <c r="Y1067" s="23"/>
      <c r="Z1067" s="23"/>
    </row>
    <row r="1068" spans="2:26" x14ac:dyDescent="0.35">
      <c r="B1068" s="23"/>
      <c r="C1068" s="23"/>
      <c r="D1068" s="23"/>
      <c r="E1068" s="23"/>
      <c r="F1068" s="23"/>
      <c r="G1068" s="23"/>
      <c r="H1068" s="23"/>
      <c r="I1068" s="23"/>
      <c r="J1068" s="23"/>
      <c r="K1068" s="23"/>
      <c r="L1068" s="23"/>
      <c r="M1068" s="23"/>
      <c r="N1068" s="23"/>
      <c r="O1068" s="23"/>
      <c r="P1068" s="23"/>
      <c r="Q1068" s="23"/>
      <c r="R1068" s="23"/>
      <c r="S1068" s="23"/>
      <c r="T1068" s="23"/>
      <c r="U1068" s="23"/>
      <c r="V1068" s="23"/>
      <c r="W1068" s="33"/>
      <c r="Y1068" s="23"/>
      <c r="Z1068" s="23"/>
    </row>
    <row r="1069" spans="2:26" x14ac:dyDescent="0.35">
      <c r="B1069" s="23"/>
      <c r="C1069" s="23"/>
      <c r="D1069" s="23"/>
      <c r="E1069" s="23"/>
      <c r="F1069" s="23"/>
      <c r="G1069" s="23"/>
      <c r="H1069" s="23"/>
      <c r="I1069" s="23"/>
      <c r="J1069" s="23"/>
      <c r="K1069" s="23"/>
      <c r="L1069" s="23"/>
      <c r="M1069" s="23"/>
      <c r="N1069" s="23"/>
      <c r="O1069" s="23"/>
      <c r="P1069" s="23"/>
      <c r="Q1069" s="23"/>
      <c r="R1069" s="23"/>
      <c r="S1069" s="23"/>
      <c r="T1069" s="23"/>
      <c r="U1069" s="23"/>
      <c r="V1069" s="23"/>
      <c r="W1069" s="33"/>
      <c r="Y1069" s="23"/>
      <c r="Z1069" s="23"/>
    </row>
    <row r="1070" spans="2:26" x14ac:dyDescent="0.35">
      <c r="B1070" s="23"/>
      <c r="C1070" s="23"/>
      <c r="D1070" s="23"/>
      <c r="E1070" s="23"/>
      <c r="F1070" s="23"/>
      <c r="G1070" s="23"/>
      <c r="H1070" s="23"/>
      <c r="I1070" s="23"/>
      <c r="J1070" s="23"/>
      <c r="K1070" s="23"/>
      <c r="L1070" s="23"/>
      <c r="M1070" s="23"/>
      <c r="N1070" s="23"/>
      <c r="O1070" s="23"/>
      <c r="P1070" s="23"/>
      <c r="Q1070" s="23"/>
      <c r="R1070" s="23"/>
      <c r="S1070" s="23"/>
      <c r="T1070" s="23"/>
      <c r="U1070" s="23"/>
      <c r="V1070" s="23"/>
      <c r="W1070" s="33"/>
      <c r="Y1070" s="23"/>
      <c r="Z1070" s="23"/>
    </row>
    <row r="1071" spans="2:26" x14ac:dyDescent="0.35">
      <c r="B1071" s="23"/>
      <c r="C1071" s="23"/>
      <c r="D1071" s="23"/>
      <c r="E1071" s="23"/>
      <c r="F1071" s="23"/>
      <c r="G1071" s="23"/>
      <c r="H1071" s="23"/>
      <c r="I1071" s="23"/>
      <c r="J1071" s="23"/>
      <c r="K1071" s="23"/>
      <c r="L1071" s="23"/>
      <c r="M1071" s="23"/>
      <c r="N1071" s="23"/>
      <c r="O1071" s="23"/>
      <c r="P1071" s="23"/>
      <c r="Q1071" s="23"/>
      <c r="R1071" s="23"/>
      <c r="S1071" s="23"/>
      <c r="T1071" s="23"/>
      <c r="U1071" s="23"/>
      <c r="V1071" s="23"/>
      <c r="W1071" s="33"/>
      <c r="Y1071" s="23"/>
      <c r="Z1071" s="23"/>
    </row>
    <row r="1072" spans="2:26" x14ac:dyDescent="0.35">
      <c r="B1072" s="23"/>
      <c r="C1072" s="23"/>
      <c r="D1072" s="23"/>
      <c r="E1072" s="23"/>
      <c r="F1072" s="23"/>
      <c r="G1072" s="23"/>
      <c r="H1072" s="23"/>
      <c r="I1072" s="23"/>
      <c r="J1072" s="23"/>
      <c r="K1072" s="23"/>
      <c r="L1072" s="23"/>
      <c r="M1072" s="23"/>
      <c r="N1072" s="23"/>
      <c r="O1072" s="23"/>
      <c r="P1072" s="23"/>
      <c r="Q1072" s="23"/>
      <c r="R1072" s="23"/>
      <c r="S1072" s="23"/>
      <c r="T1072" s="23"/>
      <c r="U1072" s="23"/>
      <c r="V1072" s="23"/>
      <c r="W1072" s="33"/>
      <c r="Y1072" s="23"/>
      <c r="Z1072" s="23"/>
    </row>
    <row r="1073" spans="2:26" x14ac:dyDescent="0.35">
      <c r="B1073" s="23"/>
      <c r="C1073" s="23"/>
      <c r="D1073" s="23"/>
      <c r="E1073" s="23"/>
      <c r="F1073" s="23"/>
      <c r="G1073" s="23"/>
      <c r="H1073" s="23"/>
      <c r="I1073" s="23"/>
      <c r="J1073" s="23"/>
      <c r="K1073" s="23"/>
      <c r="L1073" s="23"/>
      <c r="M1073" s="23"/>
      <c r="N1073" s="23"/>
      <c r="O1073" s="23"/>
      <c r="P1073" s="23"/>
      <c r="Q1073" s="23"/>
      <c r="R1073" s="23"/>
      <c r="S1073" s="23"/>
      <c r="T1073" s="23"/>
      <c r="U1073" s="23"/>
      <c r="V1073" s="23"/>
      <c r="W1073" s="33"/>
      <c r="Y1073" s="23"/>
      <c r="Z1073" s="23"/>
    </row>
    <row r="1074" spans="2:26" x14ac:dyDescent="0.35">
      <c r="B1074" s="23"/>
      <c r="C1074" s="23"/>
      <c r="D1074" s="23"/>
      <c r="E1074" s="23"/>
      <c r="F1074" s="23"/>
      <c r="G1074" s="23"/>
      <c r="H1074" s="23"/>
      <c r="I1074" s="23"/>
      <c r="J1074" s="23"/>
      <c r="K1074" s="23"/>
      <c r="L1074" s="23"/>
      <c r="M1074" s="23"/>
      <c r="N1074" s="23"/>
      <c r="O1074" s="23"/>
      <c r="P1074" s="23"/>
      <c r="Q1074" s="23"/>
      <c r="R1074" s="23"/>
      <c r="S1074" s="23"/>
      <c r="T1074" s="23"/>
      <c r="U1074" s="23"/>
      <c r="V1074" s="23"/>
      <c r="W1074" s="33"/>
      <c r="Y1074" s="23"/>
      <c r="Z1074" s="23"/>
    </row>
    <row r="1075" spans="2:26" x14ac:dyDescent="0.35">
      <c r="B1075" s="23"/>
      <c r="C1075" s="23"/>
      <c r="D1075" s="23"/>
      <c r="E1075" s="23"/>
      <c r="F1075" s="23"/>
      <c r="G1075" s="23"/>
      <c r="H1075" s="23"/>
      <c r="I1075" s="23"/>
      <c r="J1075" s="23"/>
      <c r="K1075" s="23"/>
      <c r="L1075" s="23"/>
      <c r="M1075" s="23"/>
      <c r="N1075" s="23"/>
      <c r="O1075" s="23"/>
      <c r="P1075" s="23"/>
      <c r="Q1075" s="23"/>
      <c r="R1075" s="23"/>
      <c r="S1075" s="23"/>
      <c r="T1075" s="23"/>
      <c r="U1075" s="23"/>
      <c r="V1075" s="23"/>
      <c r="W1075" s="33"/>
      <c r="Y1075" s="23"/>
      <c r="Z1075" s="23"/>
    </row>
    <row r="1076" spans="2:26" x14ac:dyDescent="0.35">
      <c r="B1076" s="23"/>
      <c r="C1076" s="23"/>
      <c r="D1076" s="23"/>
      <c r="E1076" s="23"/>
      <c r="F1076" s="23"/>
      <c r="G1076" s="23"/>
      <c r="H1076" s="23"/>
      <c r="I1076" s="23"/>
      <c r="J1076" s="23"/>
      <c r="K1076" s="23"/>
      <c r="L1076" s="23"/>
      <c r="M1076" s="23"/>
      <c r="N1076" s="23"/>
      <c r="O1076" s="23"/>
      <c r="P1076" s="23"/>
      <c r="Q1076" s="23"/>
      <c r="R1076" s="23"/>
      <c r="S1076" s="23"/>
      <c r="T1076" s="23"/>
      <c r="U1076" s="23"/>
      <c r="V1076" s="23"/>
      <c r="W1076" s="33"/>
      <c r="Y1076" s="23"/>
      <c r="Z1076" s="23"/>
    </row>
    <row r="1077" spans="2:26" x14ac:dyDescent="0.35">
      <c r="B1077" s="23"/>
      <c r="C1077" s="23"/>
      <c r="D1077" s="23"/>
      <c r="E1077" s="23"/>
      <c r="F1077" s="23"/>
      <c r="G1077" s="23"/>
      <c r="H1077" s="23"/>
      <c r="I1077" s="23"/>
      <c r="J1077" s="23"/>
      <c r="K1077" s="23"/>
      <c r="L1077" s="23"/>
      <c r="M1077" s="23"/>
      <c r="N1077" s="23"/>
      <c r="O1077" s="23"/>
      <c r="P1077" s="23"/>
      <c r="Q1077" s="23"/>
      <c r="R1077" s="23"/>
      <c r="S1077" s="23"/>
      <c r="T1077" s="23"/>
      <c r="U1077" s="23"/>
      <c r="V1077" s="23"/>
      <c r="W1077" s="33"/>
      <c r="Y1077" s="23"/>
      <c r="Z1077" s="23"/>
    </row>
    <row r="1078" spans="2:26" x14ac:dyDescent="0.35">
      <c r="B1078" s="23"/>
      <c r="C1078" s="23"/>
      <c r="D1078" s="23"/>
      <c r="E1078" s="23"/>
      <c r="F1078" s="23"/>
      <c r="G1078" s="23"/>
      <c r="H1078" s="23"/>
      <c r="I1078" s="23"/>
      <c r="J1078" s="23"/>
      <c r="K1078" s="23"/>
      <c r="L1078" s="23"/>
      <c r="M1078" s="23"/>
      <c r="N1078" s="23"/>
      <c r="O1078" s="23"/>
      <c r="P1078" s="23"/>
      <c r="Q1078" s="23"/>
      <c r="R1078" s="23"/>
      <c r="S1078" s="23"/>
      <c r="T1078" s="23"/>
      <c r="U1078" s="23"/>
      <c r="V1078" s="23"/>
      <c r="W1078" s="33"/>
      <c r="Y1078" s="23"/>
      <c r="Z1078" s="23"/>
    </row>
    <row r="1079" spans="2:26" x14ac:dyDescent="0.35">
      <c r="B1079" s="23"/>
      <c r="C1079" s="23"/>
      <c r="D1079" s="23"/>
      <c r="E1079" s="23"/>
      <c r="F1079" s="23"/>
      <c r="G1079" s="23"/>
      <c r="H1079" s="23"/>
      <c r="I1079" s="23"/>
      <c r="J1079" s="23"/>
      <c r="K1079" s="23"/>
      <c r="L1079" s="23"/>
      <c r="M1079" s="23"/>
      <c r="N1079" s="23"/>
      <c r="O1079" s="23"/>
      <c r="P1079" s="23"/>
      <c r="Q1079" s="23"/>
      <c r="R1079" s="23"/>
      <c r="S1079" s="23"/>
      <c r="T1079" s="23"/>
      <c r="U1079" s="23"/>
      <c r="V1079" s="23"/>
      <c r="W1079" s="33"/>
      <c r="Y1079" s="23"/>
      <c r="Z1079" s="23"/>
    </row>
    <row r="1080" spans="2:26" x14ac:dyDescent="0.35">
      <c r="B1080" s="23"/>
      <c r="C1080" s="23"/>
      <c r="D1080" s="23"/>
      <c r="E1080" s="23"/>
      <c r="F1080" s="23"/>
      <c r="G1080" s="23"/>
      <c r="H1080" s="23"/>
      <c r="I1080" s="23"/>
      <c r="J1080" s="23"/>
      <c r="K1080" s="23"/>
      <c r="L1080" s="23"/>
      <c r="M1080" s="23"/>
      <c r="N1080" s="23"/>
      <c r="O1080" s="23"/>
      <c r="P1080" s="23"/>
      <c r="Q1080" s="23"/>
      <c r="R1080" s="23"/>
      <c r="S1080" s="23"/>
      <c r="T1080" s="23"/>
      <c r="U1080" s="23"/>
      <c r="V1080" s="23"/>
      <c r="W1080" s="33"/>
      <c r="Y1080" s="23"/>
      <c r="Z1080" s="23"/>
    </row>
    <row r="1081" spans="2:26" x14ac:dyDescent="0.35">
      <c r="B1081" s="23"/>
      <c r="C1081" s="23"/>
      <c r="D1081" s="23"/>
      <c r="E1081" s="23"/>
      <c r="F1081" s="23"/>
      <c r="G1081" s="23"/>
      <c r="H1081" s="23"/>
      <c r="I1081" s="23"/>
      <c r="J1081" s="23"/>
      <c r="K1081" s="23"/>
      <c r="L1081" s="23"/>
      <c r="M1081" s="23"/>
      <c r="N1081" s="23"/>
      <c r="O1081" s="23"/>
      <c r="P1081" s="23"/>
      <c r="Q1081" s="23"/>
      <c r="R1081" s="23"/>
      <c r="S1081" s="23"/>
      <c r="T1081" s="23"/>
      <c r="U1081" s="23"/>
      <c r="V1081" s="23"/>
      <c r="W1081" s="33"/>
      <c r="Y1081" s="23"/>
      <c r="Z1081" s="23"/>
    </row>
    <row r="1082" spans="2:26" x14ac:dyDescent="0.35">
      <c r="B1082" s="23"/>
      <c r="C1082" s="23"/>
      <c r="D1082" s="23"/>
      <c r="E1082" s="23"/>
      <c r="F1082" s="23"/>
      <c r="G1082" s="23"/>
      <c r="H1082" s="23"/>
      <c r="I1082" s="23"/>
      <c r="J1082" s="23"/>
      <c r="K1082" s="23"/>
      <c r="L1082" s="23"/>
      <c r="M1082" s="23"/>
      <c r="N1082" s="23"/>
      <c r="O1082" s="23"/>
      <c r="P1082" s="23"/>
      <c r="Q1082" s="23"/>
      <c r="R1082" s="23"/>
      <c r="S1082" s="23"/>
      <c r="T1082" s="23"/>
      <c r="U1082" s="23"/>
      <c r="V1082" s="23"/>
      <c r="W1082" s="33"/>
      <c r="Y1082" s="23"/>
      <c r="Z1082" s="23"/>
    </row>
    <row r="1083" spans="2:26" x14ac:dyDescent="0.35">
      <c r="B1083" s="23"/>
      <c r="C1083" s="23"/>
      <c r="D1083" s="23"/>
      <c r="E1083" s="23"/>
      <c r="F1083" s="23"/>
      <c r="G1083" s="23"/>
      <c r="H1083" s="23"/>
      <c r="I1083" s="23"/>
      <c r="J1083" s="23"/>
      <c r="K1083" s="23"/>
      <c r="L1083" s="23"/>
      <c r="M1083" s="23"/>
      <c r="N1083" s="23"/>
      <c r="O1083" s="23"/>
      <c r="P1083" s="23"/>
      <c r="Q1083" s="23"/>
      <c r="R1083" s="23"/>
      <c r="S1083" s="23"/>
      <c r="T1083" s="23"/>
      <c r="U1083" s="23"/>
      <c r="V1083" s="23"/>
      <c r="W1083" s="33"/>
      <c r="Y1083" s="23"/>
      <c r="Z1083" s="23"/>
    </row>
    <row r="1084" spans="2:26" x14ac:dyDescent="0.35">
      <c r="B1084" s="23"/>
      <c r="C1084" s="23"/>
      <c r="D1084" s="23"/>
      <c r="E1084" s="23"/>
      <c r="F1084" s="23"/>
      <c r="G1084" s="23"/>
      <c r="H1084" s="23"/>
      <c r="I1084" s="23"/>
      <c r="J1084" s="23"/>
      <c r="K1084" s="23"/>
      <c r="L1084" s="23"/>
      <c r="M1084" s="23"/>
      <c r="N1084" s="23"/>
      <c r="O1084" s="23"/>
      <c r="P1084" s="23"/>
      <c r="Q1084" s="23"/>
      <c r="R1084" s="23"/>
      <c r="S1084" s="23"/>
      <c r="T1084" s="23"/>
      <c r="U1084" s="23"/>
      <c r="V1084" s="23"/>
      <c r="W1084" s="33"/>
      <c r="Y1084" s="23"/>
      <c r="Z1084" s="23"/>
    </row>
    <row r="1085" spans="2:26" x14ac:dyDescent="0.35">
      <c r="B1085" s="23"/>
      <c r="C1085" s="23"/>
      <c r="D1085" s="23"/>
      <c r="E1085" s="23"/>
      <c r="F1085" s="23"/>
      <c r="G1085" s="23"/>
      <c r="H1085" s="23"/>
      <c r="I1085" s="23"/>
      <c r="J1085" s="23"/>
      <c r="K1085" s="23"/>
      <c r="L1085" s="23"/>
      <c r="M1085" s="23"/>
      <c r="N1085" s="23"/>
      <c r="O1085" s="23"/>
      <c r="P1085" s="23"/>
      <c r="Q1085" s="23"/>
      <c r="R1085" s="23"/>
      <c r="S1085" s="23"/>
      <c r="T1085" s="23"/>
      <c r="U1085" s="23"/>
      <c r="V1085" s="23"/>
      <c r="W1085" s="33"/>
      <c r="Y1085" s="23"/>
      <c r="Z1085" s="23"/>
    </row>
    <row r="1086" spans="2:26" x14ac:dyDescent="0.35">
      <c r="B1086" s="23"/>
      <c r="C1086" s="23"/>
      <c r="D1086" s="23"/>
      <c r="E1086" s="23"/>
      <c r="F1086" s="23"/>
      <c r="G1086" s="23"/>
      <c r="H1086" s="23"/>
      <c r="I1086" s="23"/>
      <c r="J1086" s="23"/>
      <c r="K1086" s="23"/>
      <c r="L1086" s="23"/>
      <c r="M1086" s="23"/>
      <c r="N1086" s="23"/>
      <c r="O1086" s="23"/>
      <c r="P1086" s="23"/>
      <c r="Q1086" s="23"/>
      <c r="R1086" s="23"/>
      <c r="S1086" s="23"/>
      <c r="T1086" s="23"/>
      <c r="U1086" s="23"/>
      <c r="V1086" s="23"/>
      <c r="W1086" s="33"/>
      <c r="Y1086" s="23"/>
      <c r="Z1086" s="23"/>
    </row>
    <row r="1087" spans="2:26" x14ac:dyDescent="0.35">
      <c r="B1087" s="23"/>
      <c r="C1087" s="23"/>
      <c r="D1087" s="23"/>
      <c r="E1087" s="23"/>
      <c r="F1087" s="23"/>
      <c r="G1087" s="23"/>
      <c r="H1087" s="23"/>
      <c r="I1087" s="23"/>
      <c r="J1087" s="23"/>
      <c r="K1087" s="23"/>
      <c r="L1087" s="23"/>
      <c r="M1087" s="23"/>
      <c r="N1087" s="23"/>
      <c r="O1087" s="23"/>
      <c r="P1087" s="23"/>
      <c r="Q1087" s="23"/>
      <c r="R1087" s="23"/>
      <c r="S1087" s="23"/>
      <c r="T1087" s="23"/>
      <c r="U1087" s="23"/>
      <c r="V1087" s="23"/>
      <c r="W1087" s="33"/>
      <c r="Y1087" s="23"/>
      <c r="Z1087" s="23"/>
    </row>
    <row r="1088" spans="2:26" x14ac:dyDescent="0.35">
      <c r="B1088" s="23"/>
      <c r="C1088" s="23"/>
      <c r="D1088" s="23"/>
      <c r="E1088" s="23"/>
      <c r="F1088" s="23"/>
      <c r="G1088" s="23"/>
      <c r="H1088" s="23"/>
      <c r="I1088" s="23"/>
      <c r="J1088" s="23"/>
      <c r="K1088" s="23"/>
      <c r="L1088" s="23"/>
      <c r="M1088" s="23"/>
      <c r="N1088" s="23"/>
      <c r="O1088" s="23"/>
      <c r="P1088" s="23"/>
      <c r="Q1088" s="23"/>
      <c r="R1088" s="23"/>
      <c r="S1088" s="23"/>
      <c r="T1088" s="23"/>
      <c r="U1088" s="23"/>
      <c r="V1088" s="23"/>
      <c r="W1088" s="33"/>
      <c r="Y1088" s="23"/>
      <c r="Z1088" s="23"/>
    </row>
    <row r="1089" spans="2:26" x14ac:dyDescent="0.35">
      <c r="B1089" s="23"/>
      <c r="C1089" s="23"/>
      <c r="D1089" s="23"/>
      <c r="E1089" s="23"/>
      <c r="F1089" s="23"/>
      <c r="G1089" s="23"/>
      <c r="H1089" s="23"/>
      <c r="I1089" s="23"/>
      <c r="J1089" s="23"/>
      <c r="K1089" s="23"/>
      <c r="L1089" s="23"/>
      <c r="M1089" s="23"/>
      <c r="N1089" s="23"/>
      <c r="O1089" s="23"/>
      <c r="P1089" s="23"/>
      <c r="Q1089" s="23"/>
      <c r="R1089" s="23"/>
      <c r="S1089" s="23"/>
      <c r="T1089" s="23"/>
      <c r="U1089" s="23"/>
      <c r="V1089" s="23"/>
      <c r="W1089" s="33"/>
      <c r="Y1089" s="23"/>
      <c r="Z1089" s="23"/>
    </row>
    <row r="1090" spans="2:26" x14ac:dyDescent="0.35">
      <c r="B1090" s="23"/>
      <c r="C1090" s="23"/>
      <c r="D1090" s="23"/>
      <c r="E1090" s="23"/>
      <c r="F1090" s="23"/>
      <c r="G1090" s="23"/>
      <c r="H1090" s="23"/>
      <c r="I1090" s="23"/>
      <c r="J1090" s="23"/>
      <c r="K1090" s="23"/>
      <c r="L1090" s="23"/>
      <c r="M1090" s="23"/>
      <c r="N1090" s="23"/>
      <c r="O1090" s="23"/>
      <c r="P1090" s="23"/>
      <c r="Q1090" s="23"/>
      <c r="R1090" s="23"/>
      <c r="S1090" s="23"/>
      <c r="T1090" s="23"/>
      <c r="U1090" s="23"/>
      <c r="V1090" s="23"/>
      <c r="W1090" s="33"/>
      <c r="Y1090" s="23"/>
      <c r="Z1090" s="23"/>
    </row>
    <row r="1091" spans="2:26" x14ac:dyDescent="0.35">
      <c r="B1091" s="23"/>
      <c r="C1091" s="23"/>
      <c r="D1091" s="23"/>
      <c r="E1091" s="23"/>
      <c r="F1091" s="23"/>
      <c r="G1091" s="23"/>
      <c r="H1091" s="23"/>
      <c r="I1091" s="23"/>
      <c r="J1091" s="23"/>
      <c r="K1091" s="23"/>
      <c r="L1091" s="23"/>
      <c r="M1091" s="23"/>
      <c r="N1091" s="23"/>
      <c r="O1091" s="23"/>
      <c r="P1091" s="23"/>
      <c r="Q1091" s="23"/>
      <c r="R1091" s="23"/>
      <c r="S1091" s="23"/>
      <c r="T1091" s="23"/>
      <c r="U1091" s="23"/>
      <c r="V1091" s="23"/>
      <c r="W1091" s="33"/>
      <c r="Y1091" s="23"/>
      <c r="Z1091" s="23"/>
    </row>
    <row r="1092" spans="2:26" x14ac:dyDescent="0.35">
      <c r="B1092" s="23"/>
      <c r="C1092" s="23"/>
      <c r="D1092" s="23"/>
      <c r="E1092" s="23"/>
      <c r="F1092" s="23"/>
      <c r="G1092" s="23"/>
      <c r="H1092" s="23"/>
      <c r="I1092" s="23"/>
      <c r="J1092" s="23"/>
      <c r="K1092" s="23"/>
      <c r="L1092" s="23"/>
      <c r="M1092" s="23"/>
      <c r="N1092" s="23"/>
      <c r="O1092" s="23"/>
      <c r="P1092" s="23"/>
      <c r="Q1092" s="23"/>
      <c r="R1092" s="23"/>
      <c r="S1092" s="23"/>
      <c r="T1092" s="23"/>
      <c r="U1092" s="23"/>
      <c r="V1092" s="23"/>
      <c r="W1092" s="33"/>
      <c r="Y1092" s="23"/>
      <c r="Z1092" s="23"/>
    </row>
    <row r="1093" spans="2:26" x14ac:dyDescent="0.35">
      <c r="B1093" s="23"/>
      <c r="C1093" s="23"/>
      <c r="D1093" s="23"/>
      <c r="E1093" s="23"/>
      <c r="F1093" s="23"/>
      <c r="G1093" s="23"/>
      <c r="H1093" s="23"/>
      <c r="I1093" s="23"/>
      <c r="J1093" s="23"/>
      <c r="K1093" s="23"/>
      <c r="L1093" s="23"/>
      <c r="M1093" s="23"/>
      <c r="N1093" s="23"/>
      <c r="O1093" s="23"/>
      <c r="P1093" s="23"/>
      <c r="Q1093" s="23"/>
      <c r="R1093" s="23"/>
      <c r="S1093" s="23"/>
      <c r="T1093" s="23"/>
      <c r="U1093" s="23"/>
      <c r="V1093" s="23"/>
      <c r="W1093" s="33"/>
      <c r="Y1093" s="23"/>
      <c r="Z1093" s="23"/>
    </row>
    <row r="1094" spans="2:26" x14ac:dyDescent="0.35">
      <c r="B1094" s="23"/>
      <c r="C1094" s="23"/>
      <c r="D1094" s="23"/>
      <c r="E1094" s="23"/>
      <c r="F1094" s="23"/>
      <c r="G1094" s="23"/>
      <c r="H1094" s="23"/>
      <c r="I1094" s="23"/>
      <c r="J1094" s="23"/>
      <c r="K1094" s="23"/>
      <c r="L1094" s="23"/>
      <c r="M1094" s="23"/>
      <c r="N1094" s="23"/>
      <c r="O1094" s="23"/>
      <c r="P1094" s="23"/>
      <c r="Q1094" s="23"/>
      <c r="R1094" s="23"/>
      <c r="S1094" s="23"/>
      <c r="T1094" s="23"/>
      <c r="U1094" s="23"/>
      <c r="V1094" s="23"/>
      <c r="W1094" s="33"/>
      <c r="Y1094" s="23"/>
      <c r="Z1094" s="23"/>
    </row>
    <row r="1095" spans="2:26" x14ac:dyDescent="0.35">
      <c r="B1095" s="23"/>
      <c r="C1095" s="23"/>
      <c r="D1095" s="23"/>
      <c r="E1095" s="23"/>
      <c r="F1095" s="23"/>
      <c r="G1095" s="23"/>
      <c r="H1095" s="23"/>
      <c r="I1095" s="23"/>
      <c r="J1095" s="23"/>
      <c r="K1095" s="23"/>
      <c r="L1095" s="23"/>
      <c r="M1095" s="23"/>
      <c r="N1095" s="23"/>
      <c r="O1095" s="23"/>
      <c r="P1095" s="23"/>
      <c r="Q1095" s="23"/>
      <c r="R1095" s="23"/>
      <c r="S1095" s="23"/>
      <c r="T1095" s="23"/>
      <c r="U1095" s="23"/>
      <c r="V1095" s="23"/>
      <c r="W1095" s="33"/>
      <c r="Y1095" s="23"/>
      <c r="Z1095" s="23"/>
    </row>
    <row r="1096" spans="2:26" x14ac:dyDescent="0.35">
      <c r="B1096" s="23"/>
      <c r="C1096" s="23"/>
      <c r="D1096" s="23"/>
      <c r="E1096" s="23"/>
      <c r="F1096" s="23"/>
      <c r="G1096" s="23"/>
      <c r="H1096" s="23"/>
      <c r="I1096" s="23"/>
      <c r="J1096" s="23"/>
      <c r="K1096" s="23"/>
      <c r="L1096" s="23"/>
      <c r="M1096" s="23"/>
      <c r="N1096" s="23"/>
      <c r="O1096" s="23"/>
      <c r="P1096" s="23"/>
      <c r="Q1096" s="23"/>
      <c r="R1096" s="23"/>
      <c r="S1096" s="23"/>
      <c r="T1096" s="23"/>
      <c r="U1096" s="23"/>
      <c r="V1096" s="23"/>
      <c r="W1096" s="33"/>
      <c r="Y1096" s="23"/>
      <c r="Z1096" s="23"/>
    </row>
    <row r="1097" spans="2:26" x14ac:dyDescent="0.35">
      <c r="B1097" s="23"/>
      <c r="C1097" s="23"/>
      <c r="D1097" s="23"/>
      <c r="E1097" s="23"/>
      <c r="F1097" s="23"/>
      <c r="G1097" s="23"/>
      <c r="H1097" s="23"/>
      <c r="I1097" s="23"/>
      <c r="J1097" s="23"/>
      <c r="K1097" s="23"/>
      <c r="L1097" s="23"/>
      <c r="M1097" s="23"/>
      <c r="N1097" s="23"/>
      <c r="O1097" s="23"/>
      <c r="P1097" s="23"/>
      <c r="Q1097" s="23"/>
      <c r="R1097" s="23"/>
      <c r="S1097" s="23"/>
      <c r="T1097" s="23"/>
      <c r="U1097" s="23"/>
      <c r="V1097" s="23"/>
      <c r="W1097" s="33"/>
      <c r="Y1097" s="23"/>
      <c r="Z1097" s="23"/>
    </row>
    <row r="1098" spans="2:26" x14ac:dyDescent="0.35">
      <c r="B1098" s="23"/>
      <c r="C1098" s="23"/>
      <c r="D1098" s="23"/>
      <c r="E1098" s="23"/>
      <c r="F1098" s="23"/>
      <c r="G1098" s="23"/>
      <c r="H1098" s="23"/>
      <c r="I1098" s="23"/>
      <c r="J1098" s="23"/>
      <c r="K1098" s="23"/>
      <c r="L1098" s="23"/>
      <c r="M1098" s="23"/>
      <c r="N1098" s="23"/>
      <c r="O1098" s="23"/>
      <c r="P1098" s="23"/>
      <c r="Q1098" s="23"/>
      <c r="R1098" s="23"/>
      <c r="S1098" s="23"/>
      <c r="T1098" s="23"/>
      <c r="U1098" s="23"/>
      <c r="V1098" s="23"/>
      <c r="W1098" s="33"/>
      <c r="Y1098" s="23"/>
      <c r="Z1098" s="23"/>
    </row>
    <row r="1099" spans="2:26" x14ac:dyDescent="0.35">
      <c r="B1099" s="23"/>
      <c r="C1099" s="23"/>
      <c r="D1099" s="23"/>
      <c r="E1099" s="23"/>
      <c r="F1099" s="23"/>
      <c r="G1099" s="23"/>
      <c r="H1099" s="23"/>
      <c r="I1099" s="23"/>
      <c r="J1099" s="23"/>
      <c r="K1099" s="23"/>
      <c r="L1099" s="23"/>
      <c r="M1099" s="23"/>
      <c r="N1099" s="23"/>
      <c r="O1099" s="23"/>
      <c r="P1099" s="23"/>
      <c r="Q1099" s="23"/>
      <c r="R1099" s="23"/>
      <c r="S1099" s="23"/>
      <c r="T1099" s="23"/>
      <c r="U1099" s="23"/>
      <c r="V1099" s="23"/>
      <c r="W1099" s="33"/>
      <c r="Y1099" s="23"/>
      <c r="Z1099" s="23"/>
    </row>
    <row r="1100" spans="2:26" x14ac:dyDescent="0.35">
      <c r="B1100" s="23"/>
      <c r="C1100" s="23"/>
      <c r="D1100" s="23"/>
      <c r="E1100" s="23"/>
      <c r="F1100" s="23"/>
      <c r="G1100" s="23"/>
      <c r="H1100" s="23"/>
      <c r="I1100" s="23"/>
      <c r="J1100" s="23"/>
      <c r="K1100" s="23"/>
      <c r="L1100" s="23"/>
      <c r="M1100" s="23"/>
      <c r="N1100" s="23"/>
      <c r="O1100" s="23"/>
      <c r="P1100" s="23"/>
      <c r="Q1100" s="23"/>
      <c r="R1100" s="23"/>
      <c r="S1100" s="23"/>
      <c r="T1100" s="23"/>
      <c r="U1100" s="23"/>
      <c r="V1100" s="23"/>
      <c r="W1100" s="33"/>
      <c r="Y1100" s="23"/>
      <c r="Z1100" s="23"/>
    </row>
    <row r="1101" spans="2:26" x14ac:dyDescent="0.35">
      <c r="B1101" s="23"/>
      <c r="C1101" s="23"/>
      <c r="D1101" s="23"/>
      <c r="E1101" s="23"/>
      <c r="F1101" s="23"/>
      <c r="G1101" s="23"/>
      <c r="H1101" s="23"/>
      <c r="I1101" s="23"/>
      <c r="J1101" s="23"/>
      <c r="K1101" s="23"/>
      <c r="L1101" s="23"/>
      <c r="M1101" s="23"/>
      <c r="N1101" s="23"/>
      <c r="O1101" s="23"/>
      <c r="P1101" s="23"/>
      <c r="Q1101" s="23"/>
      <c r="R1101" s="23"/>
      <c r="S1101" s="23"/>
      <c r="T1101" s="23"/>
      <c r="U1101" s="23"/>
      <c r="V1101" s="23"/>
      <c r="W1101" s="33"/>
      <c r="Y1101" s="23"/>
      <c r="Z1101" s="23"/>
    </row>
    <row r="1102" spans="2:26" x14ac:dyDescent="0.35">
      <c r="B1102" s="23"/>
      <c r="C1102" s="23"/>
      <c r="D1102" s="23"/>
      <c r="E1102" s="23"/>
      <c r="F1102" s="23"/>
      <c r="G1102" s="23"/>
      <c r="H1102" s="23"/>
      <c r="I1102" s="23"/>
      <c r="J1102" s="23"/>
      <c r="K1102" s="23"/>
      <c r="L1102" s="23"/>
      <c r="M1102" s="23"/>
      <c r="N1102" s="23"/>
      <c r="O1102" s="23"/>
      <c r="P1102" s="23"/>
      <c r="Q1102" s="23"/>
      <c r="R1102" s="23"/>
      <c r="S1102" s="23"/>
      <c r="T1102" s="23"/>
      <c r="U1102" s="23"/>
      <c r="V1102" s="23"/>
      <c r="W1102" s="33"/>
      <c r="Y1102" s="23"/>
      <c r="Z1102" s="23"/>
    </row>
    <row r="1103" spans="2:26" x14ac:dyDescent="0.35">
      <c r="B1103" s="23"/>
      <c r="C1103" s="23"/>
      <c r="D1103" s="23"/>
      <c r="E1103" s="23"/>
      <c r="F1103" s="23"/>
      <c r="G1103" s="23"/>
      <c r="H1103" s="23"/>
      <c r="I1103" s="23"/>
      <c r="J1103" s="23"/>
      <c r="K1103" s="23"/>
      <c r="L1103" s="23"/>
      <c r="M1103" s="23"/>
      <c r="N1103" s="23"/>
      <c r="O1103" s="23"/>
      <c r="P1103" s="23"/>
      <c r="Q1103" s="23"/>
      <c r="R1103" s="23"/>
      <c r="S1103" s="23"/>
      <c r="T1103" s="23"/>
      <c r="U1103" s="23"/>
      <c r="V1103" s="23"/>
      <c r="W1103" s="33"/>
      <c r="Y1103" s="23"/>
      <c r="Z1103" s="23"/>
    </row>
    <row r="1104" spans="2:26" x14ac:dyDescent="0.35">
      <c r="B1104" s="23"/>
      <c r="C1104" s="23"/>
      <c r="D1104" s="23"/>
      <c r="E1104" s="23"/>
      <c r="F1104" s="23"/>
      <c r="G1104" s="23"/>
      <c r="H1104" s="23"/>
      <c r="I1104" s="23"/>
      <c r="J1104" s="23"/>
      <c r="K1104" s="23"/>
      <c r="L1104" s="23"/>
      <c r="M1104" s="23"/>
      <c r="N1104" s="23"/>
      <c r="O1104" s="23"/>
      <c r="P1104" s="23"/>
      <c r="Q1104" s="23"/>
      <c r="R1104" s="23"/>
      <c r="S1104" s="23"/>
      <c r="T1104" s="23"/>
      <c r="U1104" s="23"/>
      <c r="V1104" s="23"/>
      <c r="W1104" s="33"/>
      <c r="Y1104" s="23"/>
      <c r="Z1104" s="23"/>
    </row>
    <row r="1105" spans="2:26" x14ac:dyDescent="0.35">
      <c r="B1105" s="23"/>
      <c r="C1105" s="23"/>
      <c r="D1105" s="23"/>
      <c r="E1105" s="23"/>
      <c r="F1105" s="23"/>
      <c r="G1105" s="23"/>
      <c r="H1105" s="23"/>
      <c r="I1105" s="23"/>
      <c r="J1105" s="23"/>
      <c r="K1105" s="23"/>
      <c r="L1105" s="23"/>
      <c r="M1105" s="23"/>
      <c r="N1105" s="23"/>
      <c r="O1105" s="23"/>
      <c r="P1105" s="23"/>
      <c r="Q1105" s="23"/>
      <c r="R1105" s="23"/>
      <c r="S1105" s="23"/>
      <c r="T1105" s="23"/>
      <c r="U1105" s="23"/>
      <c r="V1105" s="23"/>
      <c r="W1105" s="33"/>
      <c r="Y1105" s="23"/>
      <c r="Z1105" s="23"/>
    </row>
    <row r="1106" spans="2:26" x14ac:dyDescent="0.35">
      <c r="B1106" s="23"/>
      <c r="C1106" s="23"/>
      <c r="D1106" s="23"/>
      <c r="E1106" s="23"/>
      <c r="F1106" s="23"/>
      <c r="G1106" s="23"/>
      <c r="H1106" s="23"/>
      <c r="I1106" s="23"/>
      <c r="J1106" s="23"/>
      <c r="K1106" s="23"/>
      <c r="L1106" s="23"/>
      <c r="M1106" s="23"/>
      <c r="N1106" s="23"/>
      <c r="O1106" s="23"/>
      <c r="P1106" s="23"/>
      <c r="Q1106" s="23"/>
      <c r="R1106" s="23"/>
      <c r="S1106" s="23"/>
      <c r="T1106" s="23"/>
      <c r="U1106" s="23"/>
      <c r="V1106" s="23"/>
      <c r="W1106" s="33"/>
      <c r="Y1106" s="23"/>
      <c r="Z1106" s="23"/>
    </row>
    <row r="1107" spans="2:26" x14ac:dyDescent="0.35">
      <c r="B1107" s="23"/>
      <c r="C1107" s="23"/>
      <c r="D1107" s="23"/>
      <c r="E1107" s="23"/>
      <c r="F1107" s="23"/>
      <c r="G1107" s="23"/>
      <c r="H1107" s="23"/>
      <c r="I1107" s="23"/>
      <c r="J1107" s="23"/>
      <c r="K1107" s="23"/>
      <c r="L1107" s="23"/>
      <c r="M1107" s="23"/>
      <c r="N1107" s="23"/>
      <c r="O1107" s="23"/>
      <c r="P1107" s="23"/>
      <c r="Q1107" s="23"/>
      <c r="R1107" s="23"/>
      <c r="S1107" s="23"/>
      <c r="T1107" s="23"/>
      <c r="U1107" s="23"/>
      <c r="V1107" s="23"/>
      <c r="W1107" s="33"/>
      <c r="Y1107" s="23"/>
      <c r="Z1107" s="23"/>
    </row>
    <row r="1108" spans="2:26" x14ac:dyDescent="0.35">
      <c r="B1108" s="23"/>
      <c r="C1108" s="23"/>
      <c r="D1108" s="23"/>
      <c r="E1108" s="23"/>
      <c r="F1108" s="23"/>
      <c r="G1108" s="23"/>
      <c r="H1108" s="23"/>
      <c r="I1108" s="23"/>
      <c r="J1108" s="23"/>
      <c r="K1108" s="23"/>
      <c r="L1108" s="23"/>
      <c r="M1108" s="23"/>
      <c r="N1108" s="23"/>
      <c r="O1108" s="23"/>
      <c r="P1108" s="23"/>
      <c r="Q1108" s="23"/>
      <c r="R1108" s="23"/>
      <c r="S1108" s="23"/>
      <c r="T1108" s="23"/>
      <c r="U1108" s="23"/>
      <c r="V1108" s="23"/>
      <c r="W1108" s="33"/>
      <c r="Y1108" s="23"/>
      <c r="Z1108" s="23"/>
    </row>
    <row r="1109" spans="2:26" x14ac:dyDescent="0.35">
      <c r="B1109" s="23"/>
      <c r="C1109" s="23"/>
      <c r="D1109" s="23"/>
      <c r="E1109" s="23"/>
      <c r="F1109" s="23"/>
      <c r="G1109" s="23"/>
      <c r="H1109" s="23"/>
      <c r="I1109" s="23"/>
      <c r="J1109" s="23"/>
      <c r="K1109" s="23"/>
      <c r="L1109" s="23"/>
      <c r="M1109" s="23"/>
      <c r="N1109" s="23"/>
      <c r="O1109" s="23"/>
      <c r="P1109" s="23"/>
      <c r="Q1109" s="23"/>
      <c r="R1109" s="23"/>
      <c r="S1109" s="23"/>
      <c r="T1109" s="23"/>
      <c r="U1109" s="23"/>
      <c r="V1109" s="23"/>
      <c r="W1109" s="33"/>
      <c r="Y1109" s="23"/>
      <c r="Z1109" s="23"/>
    </row>
    <row r="1110" spans="2:26" x14ac:dyDescent="0.35">
      <c r="B1110" s="23"/>
      <c r="C1110" s="23"/>
      <c r="D1110" s="23"/>
      <c r="E1110" s="23"/>
      <c r="F1110" s="23"/>
      <c r="G1110" s="23"/>
      <c r="H1110" s="23"/>
      <c r="I1110" s="23"/>
      <c r="J1110" s="23"/>
      <c r="K1110" s="23"/>
      <c r="L1110" s="23"/>
      <c r="M1110" s="23"/>
      <c r="N1110" s="23"/>
      <c r="O1110" s="23"/>
      <c r="P1110" s="23"/>
      <c r="Q1110" s="23"/>
      <c r="R1110" s="23"/>
      <c r="S1110" s="23"/>
      <c r="T1110" s="23"/>
      <c r="U1110" s="23"/>
      <c r="V1110" s="23"/>
      <c r="W1110" s="33"/>
      <c r="Y1110" s="23"/>
      <c r="Z1110" s="23"/>
    </row>
    <row r="1111" spans="2:26" x14ac:dyDescent="0.35">
      <c r="B1111" s="23"/>
      <c r="C1111" s="23"/>
      <c r="D1111" s="23"/>
      <c r="E1111" s="23"/>
      <c r="F1111" s="23"/>
      <c r="G1111" s="23"/>
      <c r="H1111" s="23"/>
      <c r="I1111" s="23"/>
      <c r="J1111" s="23"/>
      <c r="K1111" s="23"/>
      <c r="L1111" s="23"/>
      <c r="M1111" s="23"/>
      <c r="N1111" s="23"/>
      <c r="O1111" s="23"/>
      <c r="P1111" s="23"/>
      <c r="Q1111" s="23"/>
      <c r="R1111" s="23"/>
      <c r="S1111" s="23"/>
      <c r="T1111" s="23"/>
      <c r="U1111" s="23"/>
      <c r="V1111" s="23"/>
      <c r="W1111" s="33"/>
      <c r="Y1111" s="23"/>
      <c r="Z1111" s="23"/>
    </row>
    <row r="1112" spans="2:26" x14ac:dyDescent="0.35">
      <c r="B1112" s="23"/>
      <c r="C1112" s="23"/>
      <c r="D1112" s="23"/>
      <c r="E1112" s="23"/>
      <c r="F1112" s="23"/>
      <c r="G1112" s="23"/>
      <c r="H1112" s="23"/>
      <c r="I1112" s="23"/>
      <c r="J1112" s="23"/>
      <c r="K1112" s="23"/>
      <c r="L1112" s="23"/>
      <c r="M1112" s="23"/>
      <c r="N1112" s="23"/>
      <c r="O1112" s="23"/>
      <c r="P1112" s="23"/>
      <c r="Q1112" s="23"/>
      <c r="R1112" s="23"/>
      <c r="S1112" s="23"/>
      <c r="T1112" s="23"/>
      <c r="U1112" s="23"/>
      <c r="V1112" s="23"/>
      <c r="W1112" s="33"/>
      <c r="Y1112" s="23"/>
      <c r="Z1112" s="23"/>
    </row>
    <row r="1113" spans="2:26" x14ac:dyDescent="0.35">
      <c r="B1113" s="23"/>
      <c r="C1113" s="23"/>
      <c r="D1113" s="23"/>
      <c r="E1113" s="23"/>
      <c r="F1113" s="23"/>
      <c r="G1113" s="23"/>
      <c r="H1113" s="23"/>
      <c r="I1113" s="23"/>
      <c r="J1113" s="23"/>
      <c r="K1113" s="23"/>
      <c r="L1113" s="23"/>
      <c r="M1113" s="23"/>
      <c r="N1113" s="23"/>
      <c r="O1113" s="23"/>
      <c r="P1113" s="23"/>
      <c r="Q1113" s="23"/>
      <c r="R1113" s="23"/>
      <c r="S1113" s="23"/>
      <c r="T1113" s="23"/>
      <c r="U1113" s="23"/>
      <c r="V1113" s="23"/>
      <c r="W1113" s="33"/>
      <c r="Y1113" s="23"/>
      <c r="Z1113" s="23"/>
    </row>
    <row r="1114" spans="2:26" x14ac:dyDescent="0.35">
      <c r="B1114" s="23"/>
      <c r="C1114" s="23"/>
      <c r="D1114" s="23"/>
      <c r="E1114" s="23"/>
      <c r="F1114" s="23"/>
      <c r="G1114" s="23"/>
      <c r="H1114" s="23"/>
      <c r="I1114" s="23"/>
      <c r="J1114" s="23"/>
      <c r="K1114" s="23"/>
      <c r="L1114" s="23"/>
      <c r="M1114" s="23"/>
      <c r="N1114" s="23"/>
      <c r="O1114" s="23"/>
      <c r="P1114" s="23"/>
      <c r="Q1114" s="23"/>
      <c r="R1114" s="23"/>
      <c r="S1114" s="23"/>
      <c r="T1114" s="23"/>
      <c r="U1114" s="23"/>
      <c r="V1114" s="23"/>
      <c r="W1114" s="33"/>
      <c r="Y1114" s="23"/>
      <c r="Z1114" s="23"/>
    </row>
    <row r="1115" spans="2:26" x14ac:dyDescent="0.35">
      <c r="B1115" s="23"/>
      <c r="C1115" s="23"/>
      <c r="D1115" s="23"/>
      <c r="E1115" s="23"/>
      <c r="F1115" s="23"/>
      <c r="G1115" s="23"/>
      <c r="H1115" s="23"/>
      <c r="I1115" s="23"/>
      <c r="J1115" s="23"/>
      <c r="K1115" s="23"/>
      <c r="L1115" s="23"/>
      <c r="M1115" s="23"/>
      <c r="N1115" s="23"/>
      <c r="O1115" s="23"/>
      <c r="P1115" s="23"/>
      <c r="Q1115" s="23"/>
      <c r="R1115" s="23"/>
      <c r="S1115" s="23"/>
      <c r="T1115" s="23"/>
      <c r="U1115" s="23"/>
      <c r="V1115" s="23"/>
      <c r="W1115" s="33"/>
      <c r="Y1115" s="23"/>
      <c r="Z1115" s="23"/>
    </row>
    <row r="1116" spans="2:26" x14ac:dyDescent="0.35">
      <c r="B1116" s="23"/>
      <c r="C1116" s="23"/>
      <c r="D1116" s="23"/>
      <c r="E1116" s="23"/>
      <c r="F1116" s="23"/>
      <c r="G1116" s="23"/>
      <c r="H1116" s="23"/>
      <c r="I1116" s="23"/>
      <c r="J1116" s="23"/>
      <c r="K1116" s="23"/>
      <c r="L1116" s="23"/>
      <c r="M1116" s="23"/>
      <c r="N1116" s="23"/>
      <c r="O1116" s="23"/>
      <c r="P1116" s="23"/>
      <c r="Q1116" s="23"/>
      <c r="R1116" s="23"/>
      <c r="S1116" s="23"/>
      <c r="T1116" s="23"/>
      <c r="U1116" s="23"/>
      <c r="V1116" s="23"/>
      <c r="W1116" s="33"/>
      <c r="Y1116" s="23"/>
      <c r="Z1116" s="23"/>
    </row>
    <row r="1117" spans="2:26" x14ac:dyDescent="0.35">
      <c r="B1117" s="23"/>
      <c r="C1117" s="23"/>
      <c r="D1117" s="23"/>
      <c r="E1117" s="23"/>
      <c r="F1117" s="23"/>
      <c r="G1117" s="23"/>
      <c r="H1117" s="23"/>
      <c r="I1117" s="23"/>
      <c r="J1117" s="23"/>
      <c r="K1117" s="23"/>
      <c r="L1117" s="23"/>
      <c r="M1117" s="23"/>
      <c r="N1117" s="23"/>
      <c r="O1117" s="23"/>
      <c r="P1117" s="23"/>
      <c r="Q1117" s="23"/>
      <c r="R1117" s="23"/>
      <c r="S1117" s="23"/>
      <c r="T1117" s="23"/>
      <c r="U1117" s="23"/>
      <c r="V1117" s="23"/>
      <c r="W1117" s="33"/>
      <c r="Y1117" s="23"/>
      <c r="Z1117" s="23"/>
    </row>
    <row r="1118" spans="2:26" x14ac:dyDescent="0.35">
      <c r="B1118" s="23"/>
      <c r="C1118" s="23"/>
      <c r="D1118" s="23"/>
      <c r="E1118" s="23"/>
      <c r="F1118" s="23"/>
      <c r="G1118" s="23"/>
      <c r="H1118" s="23"/>
      <c r="I1118" s="23"/>
      <c r="J1118" s="23"/>
      <c r="K1118" s="23"/>
      <c r="L1118" s="23"/>
      <c r="M1118" s="23"/>
      <c r="N1118" s="23"/>
      <c r="O1118" s="23"/>
      <c r="P1118" s="23"/>
      <c r="Q1118" s="23"/>
      <c r="R1118" s="23"/>
      <c r="S1118" s="23"/>
      <c r="T1118" s="23"/>
      <c r="U1118" s="23"/>
      <c r="V1118" s="23"/>
      <c r="W1118" s="33"/>
      <c r="Y1118" s="23"/>
      <c r="Z1118" s="23"/>
    </row>
    <row r="1119" spans="2:26" x14ac:dyDescent="0.35">
      <c r="B1119" s="23"/>
      <c r="C1119" s="23"/>
      <c r="D1119" s="23"/>
      <c r="E1119" s="23"/>
      <c r="F1119" s="23"/>
      <c r="G1119" s="23"/>
      <c r="H1119" s="23"/>
      <c r="I1119" s="23"/>
      <c r="J1119" s="23"/>
      <c r="K1119" s="23"/>
      <c r="L1119" s="23"/>
      <c r="M1119" s="23"/>
      <c r="N1119" s="23"/>
      <c r="O1119" s="23"/>
      <c r="P1119" s="23"/>
      <c r="Q1119" s="23"/>
      <c r="R1119" s="23"/>
      <c r="S1119" s="23"/>
      <c r="T1119" s="23"/>
      <c r="U1119" s="23"/>
      <c r="V1119" s="23"/>
      <c r="W1119" s="33"/>
      <c r="Y1119" s="23"/>
      <c r="Z1119" s="23"/>
    </row>
    <row r="1120" spans="2:26" x14ac:dyDescent="0.35">
      <c r="B1120" s="23"/>
      <c r="C1120" s="23"/>
      <c r="D1120" s="23"/>
      <c r="E1120" s="23"/>
      <c r="F1120" s="23"/>
      <c r="G1120" s="23"/>
      <c r="H1120" s="23"/>
      <c r="I1120" s="23"/>
      <c r="J1120" s="23"/>
      <c r="K1120" s="23"/>
      <c r="L1120" s="23"/>
      <c r="M1120" s="23"/>
      <c r="N1120" s="23"/>
      <c r="O1120" s="23"/>
      <c r="P1120" s="23"/>
      <c r="Q1120" s="23"/>
      <c r="R1120" s="23"/>
      <c r="S1120" s="23"/>
      <c r="T1120" s="23"/>
      <c r="U1120" s="23"/>
      <c r="V1120" s="23"/>
      <c r="W1120" s="33"/>
      <c r="Y1120" s="23"/>
      <c r="Z1120" s="23"/>
    </row>
    <row r="1121" spans="2:26" x14ac:dyDescent="0.35">
      <c r="B1121" s="23"/>
      <c r="C1121" s="23"/>
      <c r="D1121" s="23"/>
      <c r="E1121" s="23"/>
      <c r="F1121" s="23"/>
      <c r="G1121" s="23"/>
      <c r="H1121" s="23"/>
      <c r="I1121" s="23"/>
      <c r="J1121" s="23"/>
      <c r="K1121" s="23"/>
      <c r="L1121" s="23"/>
      <c r="M1121" s="23"/>
      <c r="N1121" s="23"/>
      <c r="O1121" s="23"/>
      <c r="P1121" s="23"/>
      <c r="Q1121" s="23"/>
      <c r="R1121" s="23"/>
      <c r="S1121" s="23"/>
      <c r="T1121" s="23"/>
      <c r="U1121" s="23"/>
      <c r="V1121" s="23"/>
      <c r="W1121" s="33"/>
      <c r="Y1121" s="23"/>
      <c r="Z1121" s="23"/>
    </row>
    <row r="1122" spans="2:26" x14ac:dyDescent="0.35">
      <c r="B1122" s="23"/>
      <c r="C1122" s="23"/>
      <c r="D1122" s="23"/>
      <c r="E1122" s="23"/>
      <c r="F1122" s="23"/>
      <c r="G1122" s="23"/>
      <c r="H1122" s="23"/>
      <c r="I1122" s="23"/>
      <c r="J1122" s="23"/>
      <c r="K1122" s="23"/>
      <c r="L1122" s="23"/>
      <c r="M1122" s="23"/>
      <c r="N1122" s="23"/>
      <c r="O1122" s="23"/>
      <c r="P1122" s="23"/>
      <c r="Q1122" s="23"/>
      <c r="R1122" s="23"/>
      <c r="S1122" s="23"/>
      <c r="T1122" s="23"/>
      <c r="U1122" s="23"/>
      <c r="V1122" s="23"/>
      <c r="W1122" s="33"/>
      <c r="Y1122" s="23"/>
      <c r="Z1122" s="23"/>
    </row>
    <row r="1123" spans="2:26" x14ac:dyDescent="0.35">
      <c r="B1123" s="23"/>
      <c r="C1123" s="23"/>
      <c r="D1123" s="23"/>
      <c r="E1123" s="23"/>
      <c r="F1123" s="23"/>
      <c r="G1123" s="23"/>
      <c r="H1123" s="23"/>
      <c r="I1123" s="23"/>
      <c r="J1123" s="23"/>
      <c r="K1123" s="23"/>
      <c r="L1123" s="23"/>
      <c r="M1123" s="23"/>
      <c r="N1123" s="23"/>
      <c r="O1123" s="23"/>
      <c r="P1123" s="23"/>
      <c r="Q1123" s="23"/>
      <c r="R1123" s="23"/>
      <c r="S1123" s="23"/>
      <c r="T1123" s="23"/>
      <c r="U1123" s="23"/>
      <c r="V1123" s="23"/>
      <c r="W1123" s="33"/>
      <c r="Y1123" s="23"/>
      <c r="Z1123" s="23"/>
    </row>
    <row r="1124" spans="2:26" x14ac:dyDescent="0.35">
      <c r="B1124" s="23"/>
      <c r="C1124" s="23"/>
      <c r="D1124" s="23"/>
      <c r="E1124" s="23"/>
      <c r="F1124" s="23"/>
      <c r="G1124" s="23"/>
      <c r="H1124" s="23"/>
      <c r="I1124" s="23"/>
      <c r="J1124" s="23"/>
      <c r="K1124" s="23"/>
      <c r="L1124" s="23"/>
      <c r="M1124" s="23"/>
      <c r="N1124" s="23"/>
      <c r="O1124" s="23"/>
      <c r="P1124" s="23"/>
      <c r="Q1124" s="23"/>
      <c r="R1124" s="23"/>
      <c r="S1124" s="23"/>
      <c r="T1124" s="23"/>
      <c r="U1124" s="23"/>
      <c r="V1124" s="23"/>
      <c r="W1124" s="33"/>
      <c r="Y1124" s="23"/>
      <c r="Z1124" s="23"/>
    </row>
    <row r="1125" spans="2:26" x14ac:dyDescent="0.35">
      <c r="B1125" s="23"/>
      <c r="C1125" s="23"/>
      <c r="D1125" s="23"/>
      <c r="E1125" s="23"/>
      <c r="F1125" s="23"/>
      <c r="G1125" s="23"/>
      <c r="H1125" s="23"/>
      <c r="I1125" s="23"/>
      <c r="J1125" s="23"/>
      <c r="K1125" s="23"/>
      <c r="L1125" s="23"/>
      <c r="M1125" s="23"/>
      <c r="N1125" s="23"/>
      <c r="O1125" s="23"/>
      <c r="P1125" s="23"/>
      <c r="Q1125" s="23"/>
      <c r="R1125" s="23"/>
      <c r="S1125" s="23"/>
      <c r="T1125" s="23"/>
      <c r="U1125" s="23"/>
      <c r="V1125" s="23"/>
      <c r="W1125" s="33"/>
      <c r="Y1125" s="23"/>
      <c r="Z1125" s="23"/>
    </row>
    <row r="1126" spans="2:26" x14ac:dyDescent="0.35">
      <c r="B1126" s="23"/>
      <c r="C1126" s="23"/>
      <c r="D1126" s="23"/>
      <c r="E1126" s="23"/>
      <c r="F1126" s="23"/>
      <c r="G1126" s="23"/>
      <c r="H1126" s="23"/>
      <c r="I1126" s="23"/>
      <c r="J1126" s="23"/>
      <c r="K1126" s="23"/>
      <c r="L1126" s="23"/>
      <c r="M1126" s="23"/>
      <c r="N1126" s="23"/>
      <c r="O1126" s="23"/>
      <c r="P1126" s="23"/>
      <c r="Q1126" s="23"/>
      <c r="R1126" s="23"/>
      <c r="S1126" s="23"/>
      <c r="T1126" s="23"/>
      <c r="U1126" s="23"/>
      <c r="V1126" s="23"/>
      <c r="W1126" s="33"/>
      <c r="Y1126" s="23"/>
      <c r="Z1126" s="23"/>
    </row>
    <row r="1127" spans="2:26" x14ac:dyDescent="0.35">
      <c r="B1127" s="23"/>
      <c r="C1127" s="23"/>
      <c r="D1127" s="23"/>
      <c r="E1127" s="23"/>
      <c r="F1127" s="23"/>
      <c r="G1127" s="23"/>
      <c r="H1127" s="23"/>
      <c r="I1127" s="23"/>
      <c r="J1127" s="23"/>
      <c r="K1127" s="23"/>
      <c r="L1127" s="23"/>
      <c r="M1127" s="23"/>
      <c r="N1127" s="23"/>
      <c r="O1127" s="23"/>
      <c r="P1127" s="23"/>
      <c r="Q1127" s="23"/>
      <c r="R1127" s="23"/>
      <c r="S1127" s="23"/>
      <c r="T1127" s="23"/>
      <c r="U1127" s="23"/>
      <c r="V1127" s="23"/>
      <c r="W1127" s="33"/>
      <c r="Y1127" s="23"/>
      <c r="Z1127" s="23"/>
    </row>
    <row r="1128" spans="2:26" x14ac:dyDescent="0.35">
      <c r="B1128" s="23"/>
      <c r="C1128" s="23"/>
      <c r="D1128" s="23"/>
      <c r="E1128" s="23"/>
      <c r="F1128" s="23"/>
      <c r="G1128" s="23"/>
      <c r="H1128" s="23"/>
      <c r="I1128" s="23"/>
      <c r="J1128" s="23"/>
      <c r="K1128" s="23"/>
      <c r="L1128" s="23"/>
      <c r="M1128" s="23"/>
      <c r="N1128" s="23"/>
      <c r="O1128" s="23"/>
      <c r="P1128" s="23"/>
      <c r="Q1128" s="23"/>
      <c r="R1128" s="23"/>
      <c r="S1128" s="23"/>
      <c r="T1128" s="23"/>
      <c r="U1128" s="23"/>
      <c r="V1128" s="23"/>
      <c r="W1128" s="33"/>
      <c r="Y1128" s="23"/>
      <c r="Z1128" s="23"/>
    </row>
    <row r="1129" spans="2:26" x14ac:dyDescent="0.35">
      <c r="B1129" s="23"/>
      <c r="C1129" s="23"/>
      <c r="D1129" s="23"/>
      <c r="E1129" s="23"/>
      <c r="F1129" s="23"/>
      <c r="G1129" s="23"/>
      <c r="H1129" s="23"/>
      <c r="I1129" s="23"/>
      <c r="J1129" s="23"/>
      <c r="K1129" s="23"/>
      <c r="L1129" s="23"/>
      <c r="M1129" s="23"/>
      <c r="N1129" s="23"/>
      <c r="O1129" s="23"/>
      <c r="P1129" s="23"/>
      <c r="Q1129" s="23"/>
      <c r="R1129" s="23"/>
      <c r="S1129" s="23"/>
      <c r="T1129" s="23"/>
      <c r="U1129" s="23"/>
      <c r="V1129" s="23"/>
      <c r="W1129" s="33"/>
      <c r="Y1129" s="23"/>
      <c r="Z1129" s="23"/>
    </row>
    <row r="1130" spans="2:26" x14ac:dyDescent="0.35">
      <c r="B1130" s="23"/>
      <c r="C1130" s="23"/>
      <c r="D1130" s="23"/>
      <c r="E1130" s="23"/>
      <c r="F1130" s="23"/>
      <c r="G1130" s="23"/>
      <c r="H1130" s="23"/>
      <c r="I1130" s="23"/>
      <c r="J1130" s="23"/>
      <c r="K1130" s="23"/>
      <c r="L1130" s="23"/>
      <c r="M1130" s="23"/>
      <c r="N1130" s="23"/>
      <c r="O1130" s="23"/>
      <c r="P1130" s="23"/>
      <c r="Q1130" s="23"/>
      <c r="R1130" s="23"/>
      <c r="S1130" s="23"/>
      <c r="T1130" s="23"/>
      <c r="U1130" s="23"/>
      <c r="V1130" s="23"/>
      <c r="W1130" s="33"/>
      <c r="Y1130" s="23"/>
      <c r="Z1130" s="23"/>
    </row>
    <row r="1131" spans="2:26" x14ac:dyDescent="0.35">
      <c r="B1131" s="23"/>
      <c r="C1131" s="23"/>
      <c r="D1131" s="23"/>
      <c r="E1131" s="23"/>
      <c r="F1131" s="23"/>
      <c r="G1131" s="23"/>
      <c r="H1131" s="23"/>
      <c r="I1131" s="23"/>
      <c r="J1131" s="23"/>
      <c r="K1131" s="23"/>
      <c r="L1131" s="23"/>
      <c r="M1131" s="23"/>
      <c r="N1131" s="23"/>
      <c r="O1131" s="23"/>
      <c r="P1131" s="23"/>
      <c r="Q1131" s="23"/>
      <c r="R1131" s="23"/>
      <c r="S1131" s="23"/>
      <c r="T1131" s="23"/>
      <c r="U1131" s="23"/>
      <c r="V1131" s="23"/>
      <c r="W1131" s="33"/>
      <c r="Y1131" s="23"/>
      <c r="Z1131" s="23"/>
    </row>
    <row r="1132" spans="2:26" x14ac:dyDescent="0.35">
      <c r="B1132" s="23"/>
      <c r="C1132" s="23"/>
      <c r="D1132" s="23"/>
      <c r="E1132" s="23"/>
      <c r="F1132" s="23"/>
      <c r="G1132" s="23"/>
      <c r="H1132" s="23"/>
      <c r="I1132" s="23"/>
      <c r="J1132" s="23"/>
      <c r="K1132" s="23"/>
      <c r="L1132" s="23"/>
      <c r="M1132" s="23"/>
      <c r="N1132" s="23"/>
      <c r="O1132" s="23"/>
      <c r="P1132" s="23"/>
      <c r="Q1132" s="23"/>
      <c r="R1132" s="23"/>
      <c r="S1132" s="23"/>
      <c r="T1132" s="23"/>
      <c r="U1132" s="23"/>
      <c r="V1132" s="23"/>
      <c r="W1132" s="33"/>
      <c r="Y1132" s="23"/>
      <c r="Z1132" s="23"/>
    </row>
    <row r="1133" spans="2:26" x14ac:dyDescent="0.35">
      <c r="B1133" s="23"/>
      <c r="C1133" s="23"/>
      <c r="D1133" s="23"/>
      <c r="E1133" s="23"/>
      <c r="F1133" s="23"/>
      <c r="G1133" s="23"/>
      <c r="H1133" s="23"/>
      <c r="I1133" s="23"/>
      <c r="J1133" s="23"/>
      <c r="K1133" s="23"/>
      <c r="L1133" s="23"/>
      <c r="M1133" s="23"/>
      <c r="N1133" s="23"/>
      <c r="O1133" s="23"/>
      <c r="P1133" s="23"/>
      <c r="Q1133" s="23"/>
      <c r="R1133" s="23"/>
      <c r="S1133" s="23"/>
      <c r="T1133" s="23"/>
      <c r="U1133" s="23"/>
      <c r="V1133" s="23"/>
      <c r="W1133" s="33"/>
      <c r="Y1133" s="23"/>
      <c r="Z1133" s="23"/>
    </row>
    <row r="1134" spans="2:26" x14ac:dyDescent="0.35">
      <c r="B1134" s="23"/>
      <c r="C1134" s="23"/>
      <c r="D1134" s="23"/>
      <c r="E1134" s="23"/>
      <c r="F1134" s="23"/>
      <c r="G1134" s="23"/>
      <c r="H1134" s="23"/>
      <c r="I1134" s="23"/>
      <c r="J1134" s="23"/>
      <c r="K1134" s="23"/>
      <c r="L1134" s="23"/>
      <c r="M1134" s="23"/>
      <c r="N1134" s="23"/>
      <c r="O1134" s="23"/>
      <c r="P1134" s="23"/>
      <c r="Q1134" s="23"/>
      <c r="R1134" s="23"/>
      <c r="S1134" s="23"/>
      <c r="T1134" s="23"/>
      <c r="U1134" s="23"/>
      <c r="V1134" s="23"/>
      <c r="W1134" s="33"/>
      <c r="Y1134" s="23"/>
      <c r="Z1134" s="23"/>
    </row>
    <row r="1135" spans="2:26" x14ac:dyDescent="0.35">
      <c r="B1135" s="23"/>
      <c r="C1135" s="23"/>
      <c r="D1135" s="23"/>
      <c r="E1135" s="23"/>
      <c r="F1135" s="23"/>
      <c r="G1135" s="23"/>
      <c r="H1135" s="23"/>
      <c r="I1135" s="23"/>
      <c r="J1135" s="23"/>
      <c r="K1135" s="23"/>
      <c r="L1135" s="23"/>
      <c r="M1135" s="23"/>
      <c r="N1135" s="23"/>
      <c r="O1135" s="23"/>
      <c r="P1135" s="23"/>
      <c r="Q1135" s="23"/>
      <c r="R1135" s="23"/>
      <c r="S1135" s="23"/>
      <c r="T1135" s="23"/>
      <c r="U1135" s="23"/>
      <c r="V1135" s="23"/>
      <c r="W1135" s="33"/>
      <c r="Y1135" s="23"/>
      <c r="Z1135" s="23"/>
    </row>
    <row r="1136" spans="2:26" x14ac:dyDescent="0.35">
      <c r="B1136" s="23"/>
      <c r="C1136" s="23"/>
      <c r="D1136" s="23"/>
      <c r="E1136" s="23"/>
      <c r="F1136" s="23"/>
      <c r="G1136" s="23"/>
      <c r="H1136" s="23"/>
      <c r="I1136" s="23"/>
      <c r="J1136" s="23"/>
      <c r="K1136" s="23"/>
      <c r="L1136" s="23"/>
      <c r="M1136" s="23"/>
      <c r="N1136" s="23"/>
      <c r="O1136" s="23"/>
      <c r="P1136" s="23"/>
      <c r="Q1136" s="23"/>
      <c r="R1136" s="23"/>
      <c r="S1136" s="23"/>
      <c r="T1136" s="23"/>
      <c r="U1136" s="23"/>
      <c r="V1136" s="23"/>
      <c r="W1136" s="33"/>
      <c r="Y1136" s="23"/>
      <c r="Z1136" s="23"/>
    </row>
    <row r="1137" spans="2:26" x14ac:dyDescent="0.35">
      <c r="B1137" s="23"/>
      <c r="C1137" s="23"/>
      <c r="D1137" s="23"/>
      <c r="E1137" s="23"/>
      <c r="F1137" s="23"/>
      <c r="G1137" s="23"/>
      <c r="H1137" s="23"/>
      <c r="I1137" s="23"/>
      <c r="J1137" s="23"/>
      <c r="K1137" s="23"/>
      <c r="L1137" s="23"/>
      <c r="M1137" s="23"/>
      <c r="N1137" s="23"/>
      <c r="O1137" s="23"/>
      <c r="P1137" s="23"/>
      <c r="Q1137" s="23"/>
      <c r="R1137" s="23"/>
      <c r="S1137" s="23"/>
      <c r="T1137" s="23"/>
      <c r="U1137" s="23"/>
      <c r="V1137" s="23"/>
      <c r="W1137" s="33"/>
      <c r="Y1137" s="23"/>
      <c r="Z1137" s="23"/>
    </row>
    <row r="1138" spans="2:26" x14ac:dyDescent="0.35">
      <c r="B1138" s="23"/>
      <c r="C1138" s="23"/>
      <c r="D1138" s="23"/>
      <c r="E1138" s="23"/>
      <c r="F1138" s="23"/>
      <c r="G1138" s="23"/>
      <c r="H1138" s="23"/>
      <c r="I1138" s="23"/>
      <c r="J1138" s="23"/>
      <c r="K1138" s="23"/>
      <c r="L1138" s="23"/>
      <c r="M1138" s="23"/>
      <c r="N1138" s="23"/>
      <c r="O1138" s="23"/>
      <c r="P1138" s="23"/>
      <c r="Q1138" s="23"/>
      <c r="R1138" s="23"/>
      <c r="S1138" s="23"/>
      <c r="T1138" s="23"/>
      <c r="U1138" s="23"/>
      <c r="V1138" s="23"/>
      <c r="W1138" s="33"/>
      <c r="Y1138" s="23"/>
      <c r="Z1138" s="23"/>
    </row>
    <row r="1139" spans="2:26" x14ac:dyDescent="0.35">
      <c r="B1139" s="23"/>
      <c r="C1139" s="23"/>
      <c r="D1139" s="23"/>
      <c r="E1139" s="23"/>
      <c r="F1139" s="23"/>
      <c r="G1139" s="23"/>
      <c r="H1139" s="23"/>
      <c r="I1139" s="23"/>
      <c r="J1139" s="23"/>
      <c r="K1139" s="23"/>
      <c r="L1139" s="23"/>
      <c r="M1139" s="23"/>
      <c r="N1139" s="23"/>
      <c r="O1139" s="23"/>
      <c r="P1139" s="23"/>
      <c r="Q1139" s="23"/>
      <c r="R1139" s="23"/>
      <c r="S1139" s="23"/>
      <c r="T1139" s="23"/>
      <c r="U1139" s="23"/>
      <c r="V1139" s="23"/>
      <c r="W1139" s="33"/>
      <c r="Y1139" s="23"/>
      <c r="Z1139" s="23"/>
    </row>
    <row r="1140" spans="2:26" x14ac:dyDescent="0.35">
      <c r="B1140" s="23"/>
      <c r="C1140" s="23"/>
      <c r="D1140" s="23"/>
      <c r="E1140" s="23"/>
      <c r="F1140" s="23"/>
      <c r="G1140" s="23"/>
      <c r="H1140" s="23"/>
      <c r="I1140" s="23"/>
      <c r="J1140" s="23"/>
      <c r="K1140" s="23"/>
      <c r="L1140" s="23"/>
      <c r="M1140" s="23"/>
      <c r="N1140" s="23"/>
      <c r="O1140" s="23"/>
      <c r="P1140" s="23"/>
      <c r="Q1140" s="23"/>
      <c r="R1140" s="23"/>
      <c r="S1140" s="23"/>
      <c r="T1140" s="23"/>
      <c r="U1140" s="23"/>
      <c r="V1140" s="23"/>
      <c r="W1140" s="33"/>
      <c r="Y1140" s="23"/>
      <c r="Z1140" s="23"/>
    </row>
    <row r="1141" spans="2:26" x14ac:dyDescent="0.35">
      <c r="B1141" s="23"/>
      <c r="C1141" s="23"/>
      <c r="D1141" s="23"/>
      <c r="E1141" s="23"/>
      <c r="F1141" s="23"/>
      <c r="G1141" s="23"/>
      <c r="H1141" s="23"/>
      <c r="I1141" s="23"/>
      <c r="J1141" s="23"/>
      <c r="K1141" s="23"/>
      <c r="L1141" s="23"/>
      <c r="M1141" s="23"/>
      <c r="N1141" s="23"/>
      <c r="O1141" s="23"/>
      <c r="P1141" s="23"/>
      <c r="Q1141" s="23"/>
      <c r="R1141" s="23"/>
      <c r="S1141" s="23"/>
      <c r="T1141" s="23"/>
      <c r="U1141" s="23"/>
      <c r="V1141" s="23"/>
      <c r="W1141" s="33"/>
      <c r="Y1141" s="23"/>
      <c r="Z1141" s="23"/>
    </row>
    <row r="1142" spans="2:26" x14ac:dyDescent="0.35">
      <c r="B1142" s="23"/>
      <c r="C1142" s="23"/>
      <c r="D1142" s="23"/>
      <c r="E1142" s="23"/>
      <c r="F1142" s="23"/>
      <c r="G1142" s="23"/>
      <c r="H1142" s="23"/>
      <c r="I1142" s="23"/>
      <c r="J1142" s="23"/>
      <c r="K1142" s="23"/>
      <c r="L1142" s="23"/>
      <c r="M1142" s="23"/>
      <c r="N1142" s="23"/>
      <c r="O1142" s="23"/>
      <c r="P1142" s="23"/>
      <c r="Q1142" s="23"/>
      <c r="R1142" s="23"/>
      <c r="S1142" s="23"/>
      <c r="T1142" s="23"/>
      <c r="U1142" s="23"/>
      <c r="V1142" s="23"/>
      <c r="W1142" s="33"/>
      <c r="Y1142" s="23"/>
      <c r="Z1142" s="23"/>
    </row>
    <row r="1143" spans="2:26" x14ac:dyDescent="0.35">
      <c r="B1143" s="23"/>
      <c r="C1143" s="23"/>
      <c r="D1143" s="23"/>
      <c r="E1143" s="23"/>
      <c r="F1143" s="23"/>
      <c r="G1143" s="23"/>
      <c r="H1143" s="23"/>
      <c r="I1143" s="23"/>
      <c r="J1143" s="23"/>
      <c r="K1143" s="23"/>
      <c r="L1143" s="23"/>
      <c r="M1143" s="23"/>
      <c r="N1143" s="23"/>
      <c r="O1143" s="23"/>
      <c r="P1143" s="23"/>
      <c r="Q1143" s="23"/>
      <c r="R1143" s="23"/>
      <c r="S1143" s="23"/>
      <c r="T1143" s="23"/>
      <c r="U1143" s="23"/>
      <c r="V1143" s="23"/>
      <c r="W1143" s="33"/>
      <c r="Y1143" s="23"/>
      <c r="Z1143" s="23"/>
    </row>
    <row r="1144" spans="2:26" x14ac:dyDescent="0.35">
      <c r="B1144" s="23"/>
      <c r="C1144" s="23"/>
      <c r="D1144" s="23"/>
      <c r="E1144" s="23"/>
      <c r="F1144" s="23"/>
      <c r="G1144" s="23"/>
      <c r="H1144" s="23"/>
      <c r="I1144" s="23"/>
      <c r="J1144" s="23"/>
      <c r="K1144" s="23"/>
      <c r="L1144" s="23"/>
      <c r="M1144" s="23"/>
      <c r="N1144" s="23"/>
      <c r="O1144" s="23"/>
      <c r="P1144" s="23"/>
      <c r="Q1144" s="23"/>
      <c r="R1144" s="23"/>
      <c r="S1144" s="23"/>
      <c r="T1144" s="23"/>
      <c r="U1144" s="23"/>
      <c r="V1144" s="23"/>
      <c r="W1144" s="33"/>
      <c r="Y1144" s="23"/>
      <c r="Z1144" s="23"/>
    </row>
    <row r="1145" spans="2:26" x14ac:dyDescent="0.35">
      <c r="B1145" s="23"/>
      <c r="C1145" s="23"/>
      <c r="D1145" s="23"/>
      <c r="E1145" s="23"/>
      <c r="F1145" s="23"/>
      <c r="G1145" s="23"/>
      <c r="H1145" s="23"/>
      <c r="I1145" s="23"/>
      <c r="J1145" s="23"/>
      <c r="K1145" s="23"/>
      <c r="L1145" s="23"/>
      <c r="M1145" s="23"/>
      <c r="N1145" s="23"/>
      <c r="O1145" s="23"/>
      <c r="P1145" s="23"/>
      <c r="Q1145" s="23"/>
      <c r="R1145" s="23"/>
      <c r="S1145" s="23"/>
      <c r="T1145" s="23"/>
      <c r="U1145" s="23"/>
      <c r="V1145" s="23"/>
      <c r="W1145" s="33"/>
      <c r="Y1145" s="23"/>
      <c r="Z1145" s="23"/>
    </row>
    <row r="1146" spans="2:26" x14ac:dyDescent="0.35">
      <c r="B1146" s="23"/>
      <c r="C1146" s="23"/>
      <c r="D1146" s="23"/>
      <c r="E1146" s="23"/>
      <c r="F1146" s="23"/>
      <c r="G1146" s="23"/>
      <c r="H1146" s="23"/>
      <c r="I1146" s="23"/>
      <c r="J1146" s="23"/>
      <c r="K1146" s="23"/>
      <c r="L1146" s="23"/>
      <c r="M1146" s="23"/>
      <c r="N1146" s="23"/>
      <c r="O1146" s="23"/>
      <c r="P1146" s="23"/>
      <c r="Q1146" s="23"/>
      <c r="R1146" s="23"/>
      <c r="S1146" s="23"/>
      <c r="T1146" s="23"/>
      <c r="U1146" s="23"/>
      <c r="V1146" s="23"/>
      <c r="W1146" s="33"/>
      <c r="Y1146" s="23"/>
      <c r="Z1146" s="23"/>
    </row>
    <row r="1147" spans="2:26" x14ac:dyDescent="0.35">
      <c r="B1147" s="23"/>
      <c r="C1147" s="23"/>
      <c r="D1147" s="23"/>
      <c r="E1147" s="23"/>
      <c r="F1147" s="23"/>
      <c r="G1147" s="23"/>
      <c r="H1147" s="23"/>
      <c r="I1147" s="23"/>
      <c r="J1147" s="23"/>
      <c r="K1147" s="23"/>
      <c r="L1147" s="23"/>
      <c r="M1147" s="23"/>
      <c r="N1147" s="23"/>
      <c r="O1147" s="23"/>
      <c r="P1147" s="23"/>
      <c r="Q1147" s="23"/>
      <c r="R1147" s="23"/>
      <c r="S1147" s="23"/>
      <c r="T1147" s="23"/>
      <c r="U1147" s="23"/>
      <c r="V1147" s="23"/>
      <c r="W1147" s="33"/>
      <c r="Y1147" s="23"/>
      <c r="Z1147" s="23"/>
    </row>
    <row r="1148" spans="2:26" x14ac:dyDescent="0.35">
      <c r="B1148" s="23"/>
      <c r="C1148" s="23"/>
      <c r="D1148" s="23"/>
      <c r="E1148" s="23"/>
      <c r="F1148" s="23"/>
      <c r="G1148" s="23"/>
      <c r="H1148" s="23"/>
      <c r="I1148" s="23"/>
      <c r="J1148" s="23"/>
      <c r="K1148" s="23"/>
      <c r="L1148" s="23"/>
      <c r="M1148" s="23"/>
      <c r="N1148" s="23"/>
      <c r="O1148" s="23"/>
      <c r="P1148" s="23"/>
      <c r="Q1148" s="23"/>
      <c r="R1148" s="23"/>
      <c r="S1148" s="23"/>
      <c r="T1148" s="23"/>
      <c r="U1148" s="23"/>
      <c r="V1148" s="23"/>
      <c r="W1148" s="33"/>
      <c r="Y1148" s="23"/>
      <c r="Z1148" s="23"/>
    </row>
    <row r="1149" spans="2:26" x14ac:dyDescent="0.35">
      <c r="B1149" s="23"/>
      <c r="C1149" s="23"/>
      <c r="D1149" s="23"/>
      <c r="E1149" s="23"/>
      <c r="F1149" s="23"/>
      <c r="G1149" s="23"/>
      <c r="H1149" s="23"/>
      <c r="I1149" s="23"/>
      <c r="J1149" s="23"/>
      <c r="K1149" s="23"/>
      <c r="L1149" s="23"/>
      <c r="M1149" s="23"/>
      <c r="N1149" s="23"/>
      <c r="O1149" s="23"/>
      <c r="P1149" s="23"/>
      <c r="Q1149" s="23"/>
      <c r="R1149" s="23"/>
      <c r="S1149" s="23"/>
      <c r="T1149" s="23"/>
      <c r="U1149" s="23"/>
      <c r="V1149" s="23"/>
      <c r="W1149" s="33"/>
      <c r="Y1149" s="23"/>
      <c r="Z1149" s="23"/>
    </row>
    <row r="1150" spans="2:26" x14ac:dyDescent="0.35">
      <c r="B1150" s="23"/>
      <c r="C1150" s="23"/>
      <c r="D1150" s="23"/>
      <c r="E1150" s="23"/>
      <c r="F1150" s="23"/>
      <c r="G1150" s="23"/>
      <c r="H1150" s="23"/>
      <c r="I1150" s="23"/>
      <c r="J1150" s="23"/>
      <c r="K1150" s="23"/>
      <c r="L1150" s="23"/>
      <c r="M1150" s="23"/>
      <c r="N1150" s="23"/>
      <c r="O1150" s="23"/>
      <c r="P1150" s="23"/>
      <c r="Q1150" s="23"/>
      <c r="R1150" s="23"/>
      <c r="S1150" s="23"/>
      <c r="T1150" s="23"/>
      <c r="U1150" s="23"/>
      <c r="V1150" s="23"/>
      <c r="W1150" s="33"/>
      <c r="Y1150" s="23"/>
      <c r="Z1150" s="23"/>
    </row>
    <row r="1151" spans="2:26" x14ac:dyDescent="0.35">
      <c r="B1151" s="23"/>
      <c r="C1151" s="23"/>
      <c r="D1151" s="23"/>
      <c r="E1151" s="23"/>
      <c r="F1151" s="23"/>
      <c r="G1151" s="23"/>
      <c r="H1151" s="23"/>
      <c r="I1151" s="23"/>
      <c r="J1151" s="23"/>
      <c r="K1151" s="23"/>
      <c r="L1151" s="23"/>
      <c r="M1151" s="23"/>
      <c r="N1151" s="23"/>
      <c r="O1151" s="23"/>
      <c r="P1151" s="23"/>
      <c r="Q1151" s="23"/>
      <c r="R1151" s="23"/>
      <c r="S1151" s="23"/>
      <c r="T1151" s="23"/>
      <c r="U1151" s="23"/>
      <c r="V1151" s="23"/>
      <c r="W1151" s="33"/>
      <c r="Y1151" s="23"/>
      <c r="Z1151" s="23"/>
    </row>
    <row r="1152" spans="2:26" x14ac:dyDescent="0.35">
      <c r="B1152" s="23"/>
      <c r="C1152" s="23"/>
      <c r="D1152" s="23"/>
      <c r="E1152" s="23"/>
      <c r="F1152" s="23"/>
      <c r="G1152" s="23"/>
      <c r="H1152" s="23"/>
      <c r="I1152" s="23"/>
      <c r="J1152" s="23"/>
      <c r="K1152" s="23"/>
      <c r="L1152" s="23"/>
      <c r="M1152" s="23"/>
      <c r="N1152" s="23"/>
      <c r="O1152" s="23"/>
      <c r="P1152" s="23"/>
      <c r="Q1152" s="23"/>
      <c r="R1152" s="23"/>
      <c r="S1152" s="23"/>
      <c r="T1152" s="23"/>
      <c r="U1152" s="23"/>
      <c r="V1152" s="23"/>
      <c r="W1152" s="33"/>
      <c r="Y1152" s="23"/>
      <c r="Z1152" s="23"/>
    </row>
    <row r="1153" spans="2:26" x14ac:dyDescent="0.35">
      <c r="B1153" s="23"/>
      <c r="C1153" s="23"/>
      <c r="D1153" s="23"/>
      <c r="E1153" s="23"/>
      <c r="F1153" s="23"/>
      <c r="G1153" s="23"/>
      <c r="H1153" s="23"/>
      <c r="I1153" s="23"/>
      <c r="J1153" s="23"/>
      <c r="K1153" s="23"/>
      <c r="L1153" s="23"/>
      <c r="M1153" s="23"/>
      <c r="N1153" s="23"/>
      <c r="O1153" s="23"/>
      <c r="P1153" s="23"/>
      <c r="Q1153" s="23"/>
      <c r="R1153" s="23"/>
      <c r="S1153" s="23"/>
      <c r="T1153" s="23"/>
      <c r="U1153" s="23"/>
      <c r="V1153" s="23"/>
      <c r="W1153" s="33"/>
      <c r="Y1153" s="23"/>
      <c r="Z1153" s="23"/>
    </row>
    <row r="1154" spans="2:26" x14ac:dyDescent="0.35">
      <c r="B1154" s="23"/>
      <c r="C1154" s="23"/>
      <c r="D1154" s="23"/>
      <c r="E1154" s="23"/>
      <c r="F1154" s="23"/>
      <c r="G1154" s="23"/>
      <c r="H1154" s="23"/>
      <c r="I1154" s="23"/>
      <c r="J1154" s="23"/>
      <c r="K1154" s="23"/>
      <c r="L1154" s="23"/>
      <c r="M1154" s="23"/>
      <c r="N1154" s="23"/>
      <c r="O1154" s="23"/>
      <c r="P1154" s="23"/>
      <c r="Q1154" s="23"/>
      <c r="R1154" s="23"/>
      <c r="S1154" s="23"/>
      <c r="T1154" s="23"/>
      <c r="U1154" s="23"/>
      <c r="V1154" s="23"/>
      <c r="W1154" s="33"/>
      <c r="Y1154" s="23"/>
      <c r="Z1154" s="23"/>
    </row>
    <row r="1155" spans="2:26" x14ac:dyDescent="0.35">
      <c r="B1155" s="23"/>
      <c r="C1155" s="23"/>
      <c r="D1155" s="23"/>
      <c r="E1155" s="23"/>
      <c r="F1155" s="23"/>
      <c r="G1155" s="23"/>
      <c r="H1155" s="23"/>
      <c r="I1155" s="23"/>
      <c r="J1155" s="23"/>
      <c r="K1155" s="23"/>
      <c r="L1155" s="23"/>
      <c r="M1155" s="23"/>
      <c r="N1155" s="23"/>
      <c r="O1155" s="23"/>
      <c r="P1155" s="23"/>
      <c r="Q1155" s="23"/>
      <c r="R1155" s="23"/>
      <c r="S1155" s="23"/>
      <c r="T1155" s="23"/>
      <c r="U1155" s="23"/>
      <c r="V1155" s="23"/>
      <c r="W1155" s="33"/>
      <c r="Y1155" s="23"/>
      <c r="Z1155" s="23"/>
    </row>
    <row r="1156" spans="2:26" x14ac:dyDescent="0.35">
      <c r="B1156" s="23"/>
      <c r="C1156" s="23"/>
      <c r="D1156" s="23"/>
      <c r="E1156" s="23"/>
      <c r="F1156" s="23"/>
      <c r="G1156" s="23"/>
      <c r="H1156" s="23"/>
      <c r="I1156" s="23"/>
      <c r="J1156" s="23"/>
      <c r="K1156" s="23"/>
      <c r="L1156" s="23"/>
      <c r="M1156" s="23"/>
      <c r="N1156" s="23"/>
      <c r="O1156" s="23"/>
      <c r="P1156" s="23"/>
      <c r="Q1156" s="23"/>
      <c r="R1156" s="23"/>
      <c r="S1156" s="23"/>
      <c r="T1156" s="23"/>
      <c r="U1156" s="23"/>
      <c r="V1156" s="23"/>
      <c r="W1156" s="33"/>
      <c r="Y1156" s="23"/>
      <c r="Z1156" s="23"/>
    </row>
    <row r="1157" spans="2:26" x14ac:dyDescent="0.35">
      <c r="B1157" s="23"/>
      <c r="C1157" s="23"/>
      <c r="D1157" s="23"/>
      <c r="E1157" s="23"/>
      <c r="F1157" s="23"/>
      <c r="G1157" s="23"/>
      <c r="H1157" s="23"/>
      <c r="I1157" s="23"/>
      <c r="J1157" s="23"/>
      <c r="K1157" s="23"/>
      <c r="L1157" s="23"/>
      <c r="M1157" s="23"/>
      <c r="N1157" s="23"/>
      <c r="O1157" s="23"/>
      <c r="P1157" s="23"/>
      <c r="Q1157" s="23"/>
      <c r="R1157" s="23"/>
      <c r="S1157" s="23"/>
      <c r="T1157" s="23"/>
      <c r="U1157" s="23"/>
      <c r="V1157" s="23"/>
      <c r="W1157" s="33"/>
      <c r="Y1157" s="23"/>
      <c r="Z1157" s="23"/>
    </row>
    <row r="1158" spans="2:26" x14ac:dyDescent="0.35">
      <c r="B1158" s="23"/>
      <c r="C1158" s="23"/>
      <c r="D1158" s="23"/>
      <c r="E1158" s="23"/>
      <c r="F1158" s="23"/>
      <c r="G1158" s="23"/>
      <c r="H1158" s="23"/>
      <c r="I1158" s="23"/>
      <c r="J1158" s="23"/>
      <c r="K1158" s="23"/>
      <c r="L1158" s="23"/>
      <c r="M1158" s="23"/>
      <c r="N1158" s="23"/>
      <c r="O1158" s="23"/>
      <c r="P1158" s="23"/>
      <c r="Q1158" s="23"/>
      <c r="R1158" s="23"/>
      <c r="S1158" s="23"/>
      <c r="T1158" s="23"/>
      <c r="U1158" s="23"/>
      <c r="V1158" s="23"/>
      <c r="W1158" s="33"/>
      <c r="Y1158" s="23"/>
      <c r="Z1158" s="23"/>
    </row>
    <row r="1159" spans="2:26" x14ac:dyDescent="0.35">
      <c r="B1159" s="23"/>
      <c r="C1159" s="23"/>
      <c r="D1159" s="23"/>
      <c r="E1159" s="23"/>
      <c r="F1159" s="23"/>
      <c r="G1159" s="23"/>
      <c r="H1159" s="23"/>
      <c r="I1159" s="23"/>
      <c r="J1159" s="23"/>
      <c r="K1159" s="23"/>
      <c r="L1159" s="23"/>
      <c r="M1159" s="23"/>
      <c r="N1159" s="23"/>
      <c r="O1159" s="23"/>
      <c r="P1159" s="23"/>
      <c r="Q1159" s="23"/>
      <c r="R1159" s="23"/>
      <c r="S1159" s="23"/>
      <c r="T1159" s="23"/>
      <c r="U1159" s="23"/>
      <c r="V1159" s="23"/>
      <c r="W1159" s="33"/>
      <c r="Y1159" s="23"/>
      <c r="Z1159" s="23"/>
    </row>
    <row r="1160" spans="2:26" x14ac:dyDescent="0.35">
      <c r="B1160" s="23"/>
      <c r="C1160" s="23"/>
      <c r="D1160" s="23"/>
      <c r="E1160" s="23"/>
      <c r="F1160" s="23"/>
      <c r="G1160" s="23"/>
      <c r="H1160" s="23"/>
      <c r="I1160" s="23"/>
      <c r="J1160" s="23"/>
      <c r="K1160" s="23"/>
      <c r="L1160" s="23"/>
      <c r="M1160" s="23"/>
      <c r="N1160" s="23"/>
      <c r="O1160" s="23"/>
      <c r="P1160" s="23"/>
      <c r="Q1160" s="23"/>
      <c r="R1160" s="23"/>
      <c r="S1160" s="23"/>
      <c r="T1160" s="23"/>
      <c r="U1160" s="23"/>
      <c r="V1160" s="23"/>
      <c r="W1160" s="33"/>
      <c r="Y1160" s="23"/>
      <c r="Z1160" s="23"/>
    </row>
    <row r="1161" spans="2:26" x14ac:dyDescent="0.35">
      <c r="B1161" s="23"/>
      <c r="C1161" s="23"/>
      <c r="D1161" s="23"/>
      <c r="E1161" s="23"/>
      <c r="F1161" s="23"/>
      <c r="G1161" s="23"/>
      <c r="H1161" s="23"/>
      <c r="I1161" s="23"/>
      <c r="J1161" s="23"/>
      <c r="K1161" s="23"/>
      <c r="L1161" s="23"/>
      <c r="M1161" s="23"/>
      <c r="N1161" s="23"/>
      <c r="O1161" s="23"/>
      <c r="P1161" s="23"/>
      <c r="Q1161" s="23"/>
      <c r="R1161" s="23"/>
      <c r="S1161" s="23"/>
      <c r="T1161" s="23"/>
      <c r="U1161" s="23"/>
      <c r="V1161" s="23"/>
      <c r="W1161" s="33"/>
      <c r="Y1161" s="23"/>
      <c r="Z1161" s="23"/>
    </row>
    <row r="1162" spans="2:26" x14ac:dyDescent="0.35">
      <c r="B1162" s="23"/>
      <c r="C1162" s="23"/>
      <c r="D1162" s="23"/>
      <c r="E1162" s="23"/>
      <c r="F1162" s="23"/>
      <c r="G1162" s="23"/>
      <c r="H1162" s="23"/>
      <c r="I1162" s="23"/>
      <c r="J1162" s="23"/>
      <c r="K1162" s="23"/>
      <c r="L1162" s="23"/>
      <c r="M1162" s="23"/>
      <c r="N1162" s="23"/>
      <c r="O1162" s="23"/>
      <c r="P1162" s="23"/>
      <c r="Q1162" s="23"/>
      <c r="R1162" s="23"/>
      <c r="S1162" s="23"/>
      <c r="T1162" s="23"/>
      <c r="U1162" s="23"/>
      <c r="V1162" s="23"/>
      <c r="W1162" s="33"/>
      <c r="Y1162" s="23"/>
      <c r="Z1162" s="23"/>
    </row>
    <row r="1163" spans="2:26" x14ac:dyDescent="0.35">
      <c r="B1163" s="23"/>
      <c r="C1163" s="23"/>
      <c r="D1163" s="23"/>
      <c r="E1163" s="23"/>
      <c r="F1163" s="23"/>
      <c r="G1163" s="23"/>
      <c r="H1163" s="23"/>
      <c r="I1163" s="23"/>
      <c r="J1163" s="23"/>
      <c r="K1163" s="23"/>
      <c r="L1163" s="23"/>
      <c r="M1163" s="23"/>
      <c r="N1163" s="23"/>
      <c r="O1163" s="23"/>
      <c r="P1163" s="23"/>
      <c r="Q1163" s="23"/>
      <c r="R1163" s="23"/>
      <c r="S1163" s="23"/>
      <c r="T1163" s="23"/>
      <c r="U1163" s="23"/>
      <c r="V1163" s="23"/>
      <c r="W1163" s="33"/>
      <c r="Y1163" s="23"/>
      <c r="Z1163" s="23"/>
    </row>
    <row r="1164" spans="2:26" x14ac:dyDescent="0.35">
      <c r="B1164" s="23"/>
      <c r="C1164" s="23"/>
      <c r="D1164" s="23"/>
      <c r="E1164" s="23"/>
      <c r="F1164" s="23"/>
      <c r="G1164" s="23"/>
      <c r="H1164" s="23"/>
      <c r="I1164" s="23"/>
      <c r="J1164" s="23"/>
      <c r="K1164" s="23"/>
      <c r="L1164" s="23"/>
      <c r="M1164" s="23"/>
      <c r="N1164" s="23"/>
      <c r="O1164" s="23"/>
      <c r="P1164" s="23"/>
      <c r="Q1164" s="23"/>
      <c r="R1164" s="23"/>
      <c r="S1164" s="23"/>
      <c r="T1164" s="23"/>
      <c r="U1164" s="23"/>
      <c r="V1164" s="23"/>
      <c r="W1164" s="33"/>
      <c r="Y1164" s="23"/>
      <c r="Z1164" s="23"/>
    </row>
    <row r="1165" spans="2:26" x14ac:dyDescent="0.35">
      <c r="B1165" s="23"/>
      <c r="C1165" s="23"/>
      <c r="D1165" s="23"/>
      <c r="E1165" s="23"/>
      <c r="F1165" s="23"/>
      <c r="G1165" s="23"/>
      <c r="H1165" s="23"/>
      <c r="I1165" s="23"/>
      <c r="J1165" s="23"/>
      <c r="K1165" s="23"/>
      <c r="L1165" s="23"/>
      <c r="M1165" s="23"/>
      <c r="N1165" s="23"/>
      <c r="O1165" s="23"/>
      <c r="P1165" s="23"/>
      <c r="Q1165" s="23"/>
      <c r="R1165" s="23"/>
      <c r="S1165" s="23"/>
      <c r="T1165" s="23"/>
      <c r="U1165" s="23"/>
      <c r="V1165" s="23"/>
      <c r="W1165" s="33"/>
      <c r="Y1165" s="23"/>
      <c r="Z1165" s="23"/>
    </row>
    <row r="1166" spans="2:26" x14ac:dyDescent="0.35">
      <c r="B1166" s="23"/>
      <c r="C1166" s="23"/>
      <c r="D1166" s="23"/>
      <c r="E1166" s="23"/>
      <c r="F1166" s="23"/>
      <c r="G1166" s="23"/>
      <c r="H1166" s="23"/>
      <c r="I1166" s="23"/>
      <c r="J1166" s="23"/>
      <c r="K1166" s="23"/>
      <c r="L1166" s="23"/>
      <c r="M1166" s="23"/>
      <c r="N1166" s="23"/>
      <c r="O1166" s="23"/>
      <c r="P1166" s="23"/>
      <c r="Q1166" s="23"/>
      <c r="R1166" s="23"/>
      <c r="S1166" s="23"/>
      <c r="T1166" s="23"/>
      <c r="U1166" s="23"/>
      <c r="V1166" s="23"/>
      <c r="W1166" s="33"/>
      <c r="Y1166" s="23"/>
      <c r="Z1166" s="23"/>
    </row>
    <row r="1167" spans="2:26" x14ac:dyDescent="0.35">
      <c r="B1167" s="23"/>
      <c r="C1167" s="23"/>
      <c r="D1167" s="23"/>
      <c r="E1167" s="23"/>
      <c r="F1167" s="23"/>
      <c r="G1167" s="23"/>
      <c r="H1167" s="23"/>
      <c r="I1167" s="23"/>
      <c r="J1167" s="23"/>
      <c r="K1167" s="23"/>
      <c r="L1167" s="23"/>
      <c r="M1167" s="23"/>
      <c r="N1167" s="23"/>
      <c r="O1167" s="23"/>
      <c r="P1167" s="23"/>
      <c r="Q1167" s="23"/>
      <c r="R1167" s="23"/>
      <c r="S1167" s="23"/>
      <c r="T1167" s="23"/>
      <c r="U1167" s="23"/>
      <c r="V1167" s="23"/>
      <c r="W1167" s="33"/>
      <c r="Y1167" s="23"/>
      <c r="Z1167" s="23"/>
    </row>
    <row r="1168" spans="2:26" x14ac:dyDescent="0.35">
      <c r="B1168" s="23"/>
      <c r="C1168" s="23"/>
      <c r="D1168" s="23"/>
      <c r="E1168" s="23"/>
      <c r="F1168" s="23"/>
      <c r="G1168" s="23"/>
      <c r="H1168" s="23"/>
      <c r="I1168" s="23"/>
      <c r="J1168" s="23"/>
      <c r="K1168" s="23"/>
      <c r="L1168" s="23"/>
      <c r="M1168" s="23"/>
      <c r="N1168" s="23"/>
      <c r="O1168" s="23"/>
      <c r="P1168" s="23"/>
      <c r="Q1168" s="23"/>
      <c r="R1168" s="23"/>
      <c r="S1168" s="23"/>
      <c r="T1168" s="23"/>
      <c r="U1168" s="23"/>
      <c r="V1168" s="23"/>
      <c r="W1168" s="33"/>
      <c r="Y1168" s="23"/>
      <c r="Z1168" s="23"/>
    </row>
    <row r="1169" spans="2:26" x14ac:dyDescent="0.35">
      <c r="B1169" s="23"/>
      <c r="C1169" s="23"/>
      <c r="D1169" s="23"/>
      <c r="E1169" s="23"/>
      <c r="F1169" s="23"/>
      <c r="G1169" s="23"/>
      <c r="H1169" s="23"/>
      <c r="I1169" s="23"/>
      <c r="J1169" s="23"/>
      <c r="K1169" s="23"/>
      <c r="L1169" s="23"/>
      <c r="M1169" s="23"/>
      <c r="N1169" s="23"/>
      <c r="O1169" s="23"/>
      <c r="P1169" s="23"/>
      <c r="Q1169" s="23"/>
      <c r="R1169" s="23"/>
      <c r="S1169" s="23"/>
      <c r="T1169" s="23"/>
      <c r="U1169" s="23"/>
      <c r="V1169" s="23"/>
      <c r="W1169" s="33"/>
      <c r="Y1169" s="23"/>
      <c r="Z1169" s="23"/>
    </row>
    <row r="1170" spans="2:26" x14ac:dyDescent="0.35">
      <c r="B1170" s="23"/>
      <c r="C1170" s="23"/>
      <c r="D1170" s="23"/>
      <c r="E1170" s="23"/>
      <c r="F1170" s="23"/>
      <c r="G1170" s="23"/>
      <c r="H1170" s="23"/>
      <c r="I1170" s="23"/>
      <c r="J1170" s="23"/>
      <c r="K1170" s="23"/>
      <c r="L1170" s="23"/>
      <c r="M1170" s="23"/>
      <c r="N1170" s="23"/>
      <c r="O1170" s="23"/>
      <c r="P1170" s="23"/>
      <c r="Q1170" s="23"/>
      <c r="R1170" s="23"/>
      <c r="S1170" s="23"/>
      <c r="T1170" s="23"/>
      <c r="U1170" s="23"/>
      <c r="V1170" s="23"/>
      <c r="W1170" s="33"/>
      <c r="Y1170" s="23"/>
      <c r="Z1170" s="23"/>
    </row>
    <row r="1171" spans="2:26" x14ac:dyDescent="0.35">
      <c r="B1171" s="23"/>
      <c r="C1171" s="23"/>
      <c r="D1171" s="23"/>
      <c r="E1171" s="23"/>
      <c r="F1171" s="23"/>
      <c r="G1171" s="23"/>
      <c r="H1171" s="23"/>
      <c r="I1171" s="23"/>
      <c r="J1171" s="23"/>
      <c r="K1171" s="23"/>
      <c r="L1171" s="23"/>
      <c r="M1171" s="23"/>
      <c r="N1171" s="23"/>
      <c r="O1171" s="23"/>
      <c r="P1171" s="23"/>
      <c r="Q1171" s="23"/>
      <c r="R1171" s="23"/>
      <c r="S1171" s="23"/>
      <c r="T1171" s="23"/>
      <c r="U1171" s="23"/>
      <c r="V1171" s="23"/>
      <c r="W1171" s="33"/>
      <c r="Y1171" s="23"/>
      <c r="Z1171" s="23"/>
    </row>
    <row r="1172" spans="2:26" x14ac:dyDescent="0.35">
      <c r="B1172" s="23"/>
      <c r="C1172" s="23"/>
      <c r="D1172" s="23"/>
      <c r="E1172" s="23"/>
      <c r="F1172" s="23"/>
      <c r="G1172" s="23"/>
      <c r="H1172" s="23"/>
      <c r="I1172" s="23"/>
      <c r="J1172" s="23"/>
      <c r="K1172" s="23"/>
      <c r="L1172" s="23"/>
      <c r="M1172" s="23"/>
      <c r="N1172" s="23"/>
      <c r="O1172" s="23"/>
      <c r="P1172" s="23"/>
      <c r="Q1172" s="23"/>
      <c r="R1172" s="23"/>
      <c r="S1172" s="23"/>
      <c r="T1172" s="23"/>
      <c r="U1172" s="23"/>
      <c r="V1172" s="23"/>
      <c r="W1172" s="33"/>
      <c r="Y1172" s="23"/>
      <c r="Z1172" s="23"/>
    </row>
    <row r="1173" spans="2:26" x14ac:dyDescent="0.35">
      <c r="B1173" s="23"/>
      <c r="C1173" s="23"/>
      <c r="D1173" s="23"/>
      <c r="E1173" s="23"/>
      <c r="F1173" s="23"/>
      <c r="G1173" s="23"/>
      <c r="H1173" s="23"/>
      <c r="I1173" s="23"/>
      <c r="J1173" s="23"/>
      <c r="K1173" s="23"/>
      <c r="L1173" s="23"/>
      <c r="M1173" s="23"/>
      <c r="N1173" s="23"/>
      <c r="O1173" s="23"/>
      <c r="P1173" s="23"/>
      <c r="Q1173" s="23"/>
      <c r="R1173" s="23"/>
      <c r="S1173" s="23"/>
      <c r="T1173" s="23"/>
      <c r="U1173" s="23"/>
      <c r="V1173" s="23"/>
      <c r="W1173" s="33"/>
      <c r="Y1173" s="23"/>
      <c r="Z1173" s="23"/>
    </row>
    <row r="1174" spans="2:26" x14ac:dyDescent="0.35">
      <c r="B1174" s="23"/>
      <c r="C1174" s="23"/>
      <c r="D1174" s="23"/>
      <c r="E1174" s="23"/>
      <c r="F1174" s="23"/>
      <c r="G1174" s="23"/>
      <c r="H1174" s="23"/>
      <c r="I1174" s="23"/>
      <c r="J1174" s="23"/>
      <c r="K1174" s="23"/>
      <c r="L1174" s="23"/>
      <c r="M1174" s="23"/>
      <c r="N1174" s="23"/>
      <c r="O1174" s="23"/>
      <c r="P1174" s="23"/>
      <c r="Q1174" s="23"/>
      <c r="R1174" s="23"/>
      <c r="S1174" s="23"/>
      <c r="T1174" s="23"/>
      <c r="U1174" s="23"/>
      <c r="V1174" s="23"/>
      <c r="W1174" s="33"/>
      <c r="Y1174" s="23"/>
      <c r="Z1174" s="23"/>
    </row>
    <row r="1175" spans="2:26" x14ac:dyDescent="0.35">
      <c r="B1175" s="23"/>
      <c r="C1175" s="23"/>
      <c r="D1175" s="23"/>
      <c r="E1175" s="23"/>
      <c r="F1175" s="23"/>
      <c r="G1175" s="23"/>
      <c r="H1175" s="23"/>
      <c r="I1175" s="23"/>
      <c r="J1175" s="23"/>
      <c r="K1175" s="23"/>
      <c r="L1175" s="23"/>
      <c r="M1175" s="23"/>
      <c r="N1175" s="23"/>
      <c r="O1175" s="23"/>
      <c r="P1175" s="23"/>
      <c r="Q1175" s="23"/>
      <c r="R1175" s="23"/>
      <c r="S1175" s="23"/>
      <c r="T1175" s="23"/>
      <c r="U1175" s="23"/>
      <c r="V1175" s="23"/>
      <c r="W1175" s="33"/>
      <c r="Y1175" s="23"/>
      <c r="Z1175" s="23"/>
    </row>
    <row r="1176" spans="2:26" x14ac:dyDescent="0.35">
      <c r="B1176" s="23"/>
      <c r="C1176" s="23"/>
      <c r="D1176" s="23"/>
      <c r="E1176" s="23"/>
      <c r="F1176" s="23"/>
      <c r="G1176" s="23"/>
      <c r="H1176" s="23"/>
      <c r="I1176" s="23"/>
      <c r="J1176" s="23"/>
      <c r="K1176" s="23"/>
      <c r="L1176" s="23"/>
      <c r="M1176" s="23"/>
      <c r="N1176" s="23"/>
      <c r="O1176" s="23"/>
      <c r="P1176" s="23"/>
      <c r="Q1176" s="23"/>
      <c r="R1176" s="23"/>
      <c r="S1176" s="23"/>
      <c r="T1176" s="23"/>
      <c r="U1176" s="23"/>
      <c r="V1176" s="23"/>
      <c r="W1176" s="33"/>
      <c r="Y1176" s="23"/>
      <c r="Z1176" s="23"/>
    </row>
    <row r="1177" spans="2:26" x14ac:dyDescent="0.35">
      <c r="B1177" s="23"/>
      <c r="C1177" s="23"/>
      <c r="D1177" s="23"/>
      <c r="E1177" s="23"/>
      <c r="F1177" s="23"/>
      <c r="G1177" s="23"/>
      <c r="H1177" s="23"/>
      <c r="I1177" s="23"/>
      <c r="J1177" s="23"/>
      <c r="K1177" s="23"/>
      <c r="L1177" s="23"/>
      <c r="M1177" s="23"/>
      <c r="N1177" s="23"/>
      <c r="O1177" s="23"/>
      <c r="P1177" s="23"/>
      <c r="Q1177" s="23"/>
      <c r="R1177" s="23"/>
      <c r="S1177" s="23"/>
      <c r="T1177" s="23"/>
      <c r="U1177" s="23"/>
      <c r="V1177" s="23"/>
      <c r="W1177" s="33"/>
      <c r="Y1177" s="23"/>
      <c r="Z1177" s="23"/>
    </row>
    <row r="1178" spans="2:26" x14ac:dyDescent="0.35">
      <c r="B1178" s="23"/>
      <c r="C1178" s="23"/>
      <c r="D1178" s="23"/>
      <c r="E1178" s="23"/>
      <c r="F1178" s="23"/>
      <c r="G1178" s="23"/>
      <c r="H1178" s="23"/>
      <c r="I1178" s="23"/>
      <c r="J1178" s="23"/>
      <c r="K1178" s="23"/>
      <c r="L1178" s="23"/>
      <c r="M1178" s="23"/>
      <c r="N1178" s="23"/>
      <c r="O1178" s="23"/>
      <c r="P1178" s="23"/>
      <c r="Q1178" s="23"/>
      <c r="R1178" s="23"/>
      <c r="S1178" s="23"/>
      <c r="T1178" s="23"/>
      <c r="U1178" s="23"/>
      <c r="V1178" s="23"/>
      <c r="W1178" s="33"/>
      <c r="Y1178" s="23"/>
      <c r="Z1178" s="23"/>
    </row>
    <row r="1179" spans="2:26" x14ac:dyDescent="0.35">
      <c r="B1179" s="23"/>
      <c r="C1179" s="23"/>
      <c r="D1179" s="23"/>
      <c r="E1179" s="23"/>
      <c r="F1179" s="23"/>
      <c r="G1179" s="23"/>
      <c r="H1179" s="23"/>
      <c r="I1179" s="23"/>
      <c r="J1179" s="23"/>
      <c r="K1179" s="23"/>
      <c r="L1179" s="23"/>
      <c r="M1179" s="23"/>
      <c r="N1179" s="23"/>
      <c r="O1179" s="23"/>
      <c r="P1179" s="23"/>
      <c r="Q1179" s="23"/>
      <c r="R1179" s="23"/>
      <c r="S1179" s="23"/>
      <c r="T1179" s="23"/>
      <c r="U1179" s="23"/>
      <c r="V1179" s="23"/>
      <c r="W1179" s="33"/>
      <c r="Y1179" s="23"/>
      <c r="Z1179" s="23"/>
    </row>
    <row r="1180" spans="2:26" x14ac:dyDescent="0.35">
      <c r="B1180" s="23"/>
      <c r="C1180" s="23"/>
      <c r="D1180" s="23"/>
      <c r="E1180" s="23"/>
      <c r="F1180" s="23"/>
      <c r="G1180" s="23"/>
      <c r="H1180" s="23"/>
      <c r="I1180" s="23"/>
      <c r="J1180" s="23"/>
      <c r="K1180" s="23"/>
      <c r="L1180" s="23"/>
      <c r="M1180" s="23"/>
      <c r="N1180" s="23"/>
      <c r="O1180" s="23"/>
      <c r="P1180" s="23"/>
      <c r="Q1180" s="23"/>
      <c r="R1180" s="23"/>
      <c r="S1180" s="23"/>
      <c r="T1180" s="23"/>
      <c r="U1180" s="23"/>
      <c r="V1180" s="23"/>
      <c r="W1180" s="33"/>
      <c r="Y1180" s="23"/>
      <c r="Z1180" s="23"/>
    </row>
    <row r="1181" spans="2:26" x14ac:dyDescent="0.35">
      <c r="B1181" s="23"/>
      <c r="C1181" s="23"/>
      <c r="D1181" s="23"/>
      <c r="E1181" s="23"/>
      <c r="F1181" s="23"/>
      <c r="G1181" s="23"/>
      <c r="H1181" s="23"/>
      <c r="I1181" s="23"/>
      <c r="J1181" s="23"/>
      <c r="K1181" s="23"/>
      <c r="L1181" s="23"/>
      <c r="M1181" s="23"/>
      <c r="N1181" s="23"/>
      <c r="O1181" s="23"/>
      <c r="P1181" s="23"/>
      <c r="Q1181" s="23"/>
      <c r="R1181" s="23"/>
      <c r="S1181" s="23"/>
      <c r="T1181" s="23"/>
      <c r="U1181" s="23"/>
      <c r="V1181" s="23"/>
      <c r="W1181" s="33"/>
      <c r="Y1181" s="23"/>
      <c r="Z1181" s="23"/>
    </row>
    <row r="1182" spans="2:26" x14ac:dyDescent="0.35">
      <c r="B1182" s="23"/>
      <c r="C1182" s="23"/>
      <c r="D1182" s="23"/>
      <c r="E1182" s="23"/>
      <c r="F1182" s="23"/>
      <c r="G1182" s="23"/>
      <c r="H1182" s="23"/>
      <c r="I1182" s="23"/>
      <c r="J1182" s="23"/>
      <c r="K1182" s="23"/>
      <c r="L1182" s="23"/>
      <c r="M1182" s="23"/>
      <c r="N1182" s="23"/>
      <c r="O1182" s="23"/>
      <c r="P1182" s="23"/>
      <c r="Q1182" s="23"/>
      <c r="R1182" s="23"/>
      <c r="S1182" s="23"/>
      <c r="T1182" s="23"/>
      <c r="U1182" s="23"/>
      <c r="V1182" s="23"/>
      <c r="W1182" s="33"/>
      <c r="Y1182" s="23"/>
      <c r="Z1182" s="23"/>
    </row>
    <row r="1183" spans="2:26" x14ac:dyDescent="0.35">
      <c r="B1183" s="23"/>
      <c r="C1183" s="23"/>
      <c r="D1183" s="23"/>
      <c r="E1183" s="23"/>
      <c r="F1183" s="23"/>
      <c r="G1183" s="23"/>
      <c r="H1183" s="23"/>
      <c r="I1183" s="23"/>
      <c r="J1183" s="23"/>
      <c r="K1183" s="23"/>
      <c r="L1183" s="23"/>
      <c r="M1183" s="23"/>
      <c r="N1183" s="23"/>
      <c r="O1183" s="23"/>
      <c r="P1183" s="23"/>
      <c r="Q1183" s="23"/>
      <c r="R1183" s="23"/>
      <c r="S1183" s="23"/>
      <c r="T1183" s="23"/>
      <c r="U1183" s="23"/>
      <c r="V1183" s="23"/>
      <c r="W1183" s="33"/>
      <c r="Y1183" s="23"/>
      <c r="Z1183" s="23"/>
    </row>
    <row r="1184" spans="2:26" x14ac:dyDescent="0.35">
      <c r="B1184" s="23"/>
      <c r="C1184" s="23"/>
      <c r="D1184" s="23"/>
      <c r="E1184" s="23"/>
      <c r="F1184" s="23"/>
      <c r="G1184" s="23"/>
      <c r="H1184" s="23"/>
      <c r="I1184" s="23"/>
      <c r="J1184" s="23"/>
      <c r="K1184" s="23"/>
      <c r="L1184" s="23"/>
      <c r="M1184" s="23"/>
      <c r="N1184" s="23"/>
      <c r="O1184" s="23"/>
      <c r="P1184" s="23"/>
      <c r="Q1184" s="23"/>
      <c r="R1184" s="23"/>
      <c r="S1184" s="23"/>
      <c r="T1184" s="23"/>
      <c r="U1184" s="23"/>
      <c r="V1184" s="23"/>
      <c r="W1184" s="33"/>
      <c r="Y1184" s="23"/>
      <c r="Z1184" s="23"/>
    </row>
    <row r="1185" spans="2:26" x14ac:dyDescent="0.35">
      <c r="B1185" s="23"/>
      <c r="C1185" s="23"/>
      <c r="D1185" s="23"/>
      <c r="E1185" s="23"/>
      <c r="F1185" s="23"/>
      <c r="G1185" s="23"/>
      <c r="H1185" s="23"/>
      <c r="I1185" s="23"/>
      <c r="J1185" s="23"/>
      <c r="K1185" s="23"/>
      <c r="L1185" s="23"/>
      <c r="M1185" s="23"/>
      <c r="N1185" s="23"/>
      <c r="O1185" s="23"/>
      <c r="P1185" s="23"/>
      <c r="Q1185" s="23"/>
      <c r="R1185" s="23"/>
      <c r="S1185" s="23"/>
      <c r="T1185" s="23"/>
      <c r="U1185" s="23"/>
      <c r="V1185" s="23"/>
      <c r="W1185" s="33"/>
      <c r="Y1185" s="23"/>
      <c r="Z1185" s="23"/>
    </row>
    <row r="1186" spans="2:26" x14ac:dyDescent="0.35">
      <c r="B1186" s="23"/>
      <c r="C1186" s="23"/>
      <c r="D1186" s="23"/>
      <c r="E1186" s="23"/>
      <c r="F1186" s="23"/>
      <c r="G1186" s="23"/>
      <c r="H1186" s="23"/>
      <c r="I1186" s="23"/>
      <c r="J1186" s="23"/>
      <c r="K1186" s="23"/>
      <c r="L1186" s="23"/>
      <c r="M1186" s="23"/>
      <c r="N1186" s="23"/>
      <c r="O1186" s="23"/>
      <c r="P1186" s="23"/>
      <c r="Q1186" s="23"/>
      <c r="R1186" s="23"/>
      <c r="S1186" s="23"/>
      <c r="T1186" s="23"/>
      <c r="U1186" s="23"/>
      <c r="V1186" s="23"/>
      <c r="W1186" s="33"/>
      <c r="Y1186" s="23"/>
      <c r="Z1186" s="23"/>
    </row>
    <row r="1187" spans="2:26" x14ac:dyDescent="0.35">
      <c r="B1187" s="23"/>
      <c r="C1187" s="23"/>
      <c r="D1187" s="23"/>
      <c r="E1187" s="23"/>
      <c r="F1187" s="23"/>
      <c r="G1187" s="23"/>
      <c r="H1187" s="23"/>
      <c r="I1187" s="23"/>
      <c r="J1187" s="23"/>
      <c r="K1187" s="23"/>
      <c r="L1187" s="23"/>
      <c r="M1187" s="23"/>
      <c r="N1187" s="23"/>
      <c r="O1187" s="23"/>
      <c r="P1187" s="23"/>
      <c r="Q1187" s="23"/>
      <c r="R1187" s="23"/>
      <c r="S1187" s="23"/>
      <c r="T1187" s="23"/>
      <c r="U1187" s="23"/>
      <c r="V1187" s="23"/>
      <c r="W1187" s="33"/>
      <c r="Y1187" s="23"/>
      <c r="Z1187" s="23"/>
    </row>
    <row r="1188" spans="2:26" x14ac:dyDescent="0.35">
      <c r="B1188" s="23"/>
      <c r="C1188" s="23"/>
      <c r="D1188" s="23"/>
      <c r="E1188" s="23"/>
      <c r="F1188" s="23"/>
      <c r="G1188" s="23"/>
      <c r="H1188" s="23"/>
      <c r="I1188" s="23"/>
      <c r="J1188" s="23"/>
      <c r="K1188" s="23"/>
      <c r="L1188" s="23"/>
      <c r="M1188" s="23"/>
      <c r="N1188" s="23"/>
      <c r="O1188" s="23"/>
      <c r="P1188" s="23"/>
      <c r="Q1188" s="23"/>
      <c r="R1188" s="23"/>
      <c r="S1188" s="23"/>
      <c r="T1188" s="23"/>
      <c r="U1188" s="23"/>
      <c r="V1188" s="23"/>
      <c r="W1188" s="33"/>
      <c r="Y1188" s="23"/>
      <c r="Z1188" s="23"/>
    </row>
    <row r="1189" spans="2:26" x14ac:dyDescent="0.35">
      <c r="B1189" s="23"/>
      <c r="C1189" s="23"/>
      <c r="D1189" s="23"/>
      <c r="E1189" s="23"/>
      <c r="F1189" s="23"/>
      <c r="G1189" s="23"/>
      <c r="H1189" s="23"/>
      <c r="I1189" s="23"/>
      <c r="J1189" s="23"/>
      <c r="K1189" s="23"/>
      <c r="L1189" s="23"/>
      <c r="M1189" s="23"/>
      <c r="N1189" s="23"/>
      <c r="O1189" s="23"/>
      <c r="P1189" s="23"/>
      <c r="Q1189" s="23"/>
      <c r="R1189" s="23"/>
      <c r="S1189" s="23"/>
      <c r="T1189" s="23"/>
      <c r="U1189" s="23"/>
      <c r="V1189" s="23"/>
      <c r="W1189" s="33"/>
      <c r="Y1189" s="23"/>
      <c r="Z1189" s="23"/>
    </row>
    <row r="1190" spans="2:26" x14ac:dyDescent="0.35">
      <c r="B1190" s="23"/>
      <c r="C1190" s="23"/>
      <c r="D1190" s="23"/>
      <c r="E1190" s="23"/>
      <c r="F1190" s="23"/>
      <c r="G1190" s="23"/>
      <c r="H1190" s="23"/>
      <c r="I1190" s="23"/>
      <c r="J1190" s="23"/>
      <c r="K1190" s="23"/>
      <c r="L1190" s="23"/>
      <c r="M1190" s="23"/>
      <c r="N1190" s="23"/>
      <c r="O1190" s="23"/>
      <c r="P1190" s="23"/>
      <c r="Q1190" s="23"/>
      <c r="R1190" s="23"/>
      <c r="S1190" s="23"/>
      <c r="T1190" s="23"/>
      <c r="U1190" s="23"/>
      <c r="V1190" s="23"/>
      <c r="W1190" s="33"/>
      <c r="Y1190" s="23"/>
      <c r="Z1190" s="23"/>
    </row>
    <row r="1191" spans="2:26" x14ac:dyDescent="0.35">
      <c r="B1191" s="23"/>
      <c r="C1191" s="23"/>
      <c r="D1191" s="23"/>
      <c r="E1191" s="23"/>
      <c r="F1191" s="23"/>
      <c r="G1191" s="23"/>
      <c r="H1191" s="23"/>
      <c r="I1191" s="23"/>
      <c r="J1191" s="23"/>
      <c r="K1191" s="23"/>
      <c r="L1191" s="23"/>
      <c r="M1191" s="23"/>
      <c r="N1191" s="23"/>
      <c r="O1191" s="23"/>
      <c r="P1191" s="23"/>
      <c r="Q1191" s="23"/>
      <c r="R1191" s="23"/>
      <c r="S1191" s="23"/>
      <c r="T1191" s="23"/>
      <c r="U1191" s="23"/>
      <c r="V1191" s="23"/>
      <c r="W1191" s="33"/>
      <c r="Y1191" s="23"/>
      <c r="Z1191" s="23"/>
    </row>
    <row r="1192" spans="2:26" x14ac:dyDescent="0.35">
      <c r="B1192" s="23"/>
      <c r="C1192" s="23"/>
      <c r="D1192" s="23"/>
      <c r="E1192" s="23"/>
      <c r="F1192" s="23"/>
      <c r="G1192" s="23"/>
      <c r="H1192" s="23"/>
      <c r="I1192" s="23"/>
      <c r="J1192" s="23"/>
      <c r="K1192" s="23"/>
      <c r="L1192" s="23"/>
      <c r="M1192" s="23"/>
      <c r="N1192" s="23"/>
      <c r="O1192" s="23"/>
      <c r="P1192" s="23"/>
      <c r="Q1192" s="23"/>
      <c r="R1192" s="23"/>
      <c r="S1192" s="23"/>
      <c r="T1192" s="23"/>
      <c r="U1192" s="23"/>
      <c r="V1192" s="23"/>
      <c r="W1192" s="33"/>
      <c r="Y1192" s="23"/>
      <c r="Z1192" s="23"/>
    </row>
    <row r="1193" spans="2:26" x14ac:dyDescent="0.35">
      <c r="B1193" s="23"/>
      <c r="C1193" s="23"/>
      <c r="D1193" s="23"/>
      <c r="E1193" s="23"/>
      <c r="F1193" s="23"/>
      <c r="G1193" s="23"/>
      <c r="H1193" s="23"/>
      <c r="I1193" s="23"/>
      <c r="J1193" s="23"/>
      <c r="K1193" s="23"/>
      <c r="L1193" s="23"/>
      <c r="M1193" s="23"/>
      <c r="N1193" s="23"/>
      <c r="O1193" s="23"/>
      <c r="P1193" s="23"/>
      <c r="Q1193" s="23"/>
      <c r="R1193" s="23"/>
      <c r="S1193" s="23"/>
      <c r="T1193" s="23"/>
      <c r="U1193" s="23"/>
      <c r="V1193" s="23"/>
      <c r="W1193" s="33"/>
      <c r="Y1193" s="23"/>
      <c r="Z1193" s="23"/>
    </row>
    <row r="1194" spans="2:26" x14ac:dyDescent="0.35">
      <c r="B1194" s="23"/>
      <c r="C1194" s="23"/>
      <c r="D1194" s="23"/>
      <c r="E1194" s="23"/>
      <c r="F1194" s="23"/>
      <c r="G1194" s="23"/>
      <c r="H1194" s="23"/>
      <c r="I1194" s="23"/>
      <c r="J1194" s="23"/>
      <c r="K1194" s="23"/>
      <c r="L1194" s="23"/>
      <c r="M1194" s="23"/>
      <c r="N1194" s="23"/>
      <c r="O1194" s="23"/>
      <c r="P1194" s="23"/>
      <c r="Q1194" s="23"/>
      <c r="R1194" s="23"/>
      <c r="S1194" s="23"/>
      <c r="T1194" s="23"/>
      <c r="U1194" s="23"/>
      <c r="V1194" s="23"/>
      <c r="W1194" s="33"/>
      <c r="Y1194" s="23"/>
      <c r="Z1194" s="23"/>
    </row>
    <row r="1195" spans="2:26" x14ac:dyDescent="0.35">
      <c r="B1195" s="23"/>
      <c r="C1195" s="23"/>
      <c r="D1195" s="23"/>
      <c r="E1195" s="23"/>
      <c r="F1195" s="23"/>
      <c r="G1195" s="23"/>
      <c r="H1195" s="23"/>
      <c r="I1195" s="23"/>
      <c r="J1195" s="23"/>
      <c r="K1195" s="23"/>
      <c r="L1195" s="23"/>
      <c r="M1195" s="23"/>
      <c r="N1195" s="23"/>
      <c r="O1195" s="23"/>
      <c r="P1195" s="23"/>
      <c r="Q1195" s="23"/>
      <c r="R1195" s="23"/>
      <c r="S1195" s="23"/>
      <c r="T1195" s="23"/>
      <c r="U1195" s="23"/>
      <c r="V1195" s="23"/>
      <c r="W1195" s="33"/>
      <c r="Y1195" s="23"/>
      <c r="Z1195" s="23"/>
    </row>
    <row r="1196" spans="2:26" x14ac:dyDescent="0.35">
      <c r="B1196" s="23"/>
      <c r="C1196" s="23"/>
      <c r="D1196" s="23"/>
      <c r="E1196" s="23"/>
      <c r="F1196" s="23"/>
      <c r="G1196" s="23"/>
      <c r="H1196" s="23"/>
      <c r="I1196" s="23"/>
      <c r="J1196" s="23"/>
      <c r="K1196" s="23"/>
      <c r="L1196" s="23"/>
      <c r="M1196" s="23"/>
      <c r="N1196" s="23"/>
      <c r="O1196" s="23"/>
      <c r="P1196" s="23"/>
      <c r="Q1196" s="23"/>
      <c r="R1196" s="23"/>
      <c r="S1196" s="23"/>
      <c r="T1196" s="23"/>
      <c r="U1196" s="23"/>
      <c r="V1196" s="23"/>
      <c r="W1196" s="33"/>
      <c r="Y1196" s="23"/>
      <c r="Z1196" s="23"/>
    </row>
    <row r="1197" spans="2:26" x14ac:dyDescent="0.35">
      <c r="B1197" s="23"/>
      <c r="C1197" s="23"/>
      <c r="D1197" s="23"/>
      <c r="E1197" s="23"/>
      <c r="F1197" s="23"/>
      <c r="G1197" s="23"/>
      <c r="H1197" s="23"/>
      <c r="I1197" s="23"/>
      <c r="J1197" s="23"/>
      <c r="K1197" s="23"/>
      <c r="L1197" s="23"/>
      <c r="M1197" s="23"/>
      <c r="N1197" s="23"/>
      <c r="O1197" s="23"/>
      <c r="P1197" s="23"/>
      <c r="Q1197" s="23"/>
      <c r="R1197" s="23"/>
      <c r="S1197" s="23"/>
      <c r="T1197" s="23"/>
      <c r="U1197" s="23"/>
      <c r="V1197" s="23"/>
      <c r="W1197" s="33"/>
      <c r="Y1197" s="23"/>
      <c r="Z1197" s="23"/>
    </row>
    <row r="1198" spans="2:26" x14ac:dyDescent="0.35">
      <c r="B1198" s="23"/>
      <c r="C1198" s="23"/>
      <c r="D1198" s="23"/>
      <c r="E1198" s="23"/>
      <c r="F1198" s="23"/>
      <c r="G1198" s="23"/>
      <c r="H1198" s="23"/>
      <c r="I1198" s="23"/>
      <c r="J1198" s="23"/>
      <c r="K1198" s="23"/>
      <c r="L1198" s="23"/>
      <c r="M1198" s="23"/>
      <c r="N1198" s="23"/>
      <c r="O1198" s="23"/>
      <c r="P1198" s="23"/>
      <c r="Q1198" s="23"/>
      <c r="R1198" s="23"/>
      <c r="S1198" s="23"/>
      <c r="T1198" s="23"/>
      <c r="U1198" s="23"/>
      <c r="V1198" s="23"/>
      <c r="W1198" s="33"/>
      <c r="Y1198" s="23"/>
      <c r="Z1198" s="23"/>
    </row>
    <row r="1199" spans="2:26" x14ac:dyDescent="0.35">
      <c r="B1199" s="23"/>
      <c r="C1199" s="23"/>
      <c r="D1199" s="23"/>
      <c r="E1199" s="23"/>
      <c r="F1199" s="23"/>
      <c r="G1199" s="23"/>
      <c r="H1199" s="23"/>
      <c r="I1199" s="23"/>
      <c r="J1199" s="23"/>
      <c r="K1199" s="23"/>
      <c r="L1199" s="23"/>
      <c r="M1199" s="23"/>
      <c r="N1199" s="23"/>
      <c r="O1199" s="23"/>
      <c r="P1199" s="23"/>
      <c r="Q1199" s="23"/>
      <c r="R1199" s="23"/>
      <c r="S1199" s="23"/>
      <c r="T1199" s="23"/>
      <c r="U1199" s="23"/>
      <c r="V1199" s="23"/>
      <c r="W1199" s="33"/>
      <c r="Y1199" s="23"/>
      <c r="Z1199" s="23"/>
    </row>
    <row r="1200" spans="2:26" x14ac:dyDescent="0.35">
      <c r="B1200" s="23"/>
      <c r="C1200" s="23"/>
      <c r="D1200" s="23"/>
      <c r="E1200" s="23"/>
      <c r="F1200" s="23"/>
      <c r="G1200" s="23"/>
      <c r="H1200" s="23"/>
      <c r="I1200" s="23"/>
      <c r="J1200" s="23"/>
      <c r="K1200" s="23"/>
      <c r="L1200" s="23"/>
      <c r="M1200" s="23"/>
      <c r="N1200" s="23"/>
      <c r="O1200" s="23"/>
      <c r="P1200" s="23"/>
      <c r="Q1200" s="23"/>
      <c r="R1200" s="23"/>
      <c r="S1200" s="23"/>
      <c r="T1200" s="23"/>
      <c r="U1200" s="23"/>
      <c r="V1200" s="23"/>
      <c r="W1200" s="33"/>
      <c r="Y1200" s="23"/>
      <c r="Z1200" s="23"/>
    </row>
    <row r="1201" spans="2:26" x14ac:dyDescent="0.35">
      <c r="B1201" s="23"/>
      <c r="C1201" s="23"/>
      <c r="D1201" s="23"/>
      <c r="E1201" s="23"/>
      <c r="F1201" s="23"/>
      <c r="G1201" s="23"/>
      <c r="H1201" s="23"/>
      <c r="I1201" s="23"/>
      <c r="J1201" s="23"/>
      <c r="K1201" s="23"/>
      <c r="L1201" s="23"/>
      <c r="M1201" s="23"/>
      <c r="N1201" s="23"/>
      <c r="O1201" s="23"/>
      <c r="P1201" s="23"/>
      <c r="Q1201" s="23"/>
      <c r="R1201" s="23"/>
      <c r="S1201" s="23"/>
      <c r="T1201" s="23"/>
      <c r="U1201" s="23"/>
      <c r="V1201" s="23"/>
      <c r="W1201" s="33"/>
      <c r="Y1201" s="23"/>
      <c r="Z1201" s="23"/>
    </row>
    <row r="1202" spans="2:26" x14ac:dyDescent="0.35">
      <c r="B1202" s="23"/>
      <c r="C1202" s="23"/>
      <c r="D1202" s="23"/>
      <c r="E1202" s="23"/>
      <c r="F1202" s="23"/>
      <c r="G1202" s="23"/>
      <c r="H1202" s="23"/>
      <c r="I1202" s="23"/>
      <c r="J1202" s="23"/>
      <c r="K1202" s="23"/>
      <c r="L1202" s="23"/>
      <c r="M1202" s="23"/>
      <c r="N1202" s="23"/>
      <c r="O1202" s="23"/>
      <c r="P1202" s="23"/>
      <c r="Q1202" s="23"/>
      <c r="R1202" s="23"/>
      <c r="S1202" s="23"/>
      <c r="T1202" s="23"/>
      <c r="U1202" s="23"/>
      <c r="V1202" s="23"/>
      <c r="W1202" s="33"/>
      <c r="Y1202" s="23"/>
      <c r="Z1202" s="23"/>
    </row>
    <row r="1203" spans="2:26" x14ac:dyDescent="0.35">
      <c r="B1203" s="23"/>
      <c r="C1203" s="23"/>
      <c r="D1203" s="23"/>
      <c r="E1203" s="23"/>
      <c r="F1203" s="23"/>
      <c r="G1203" s="23"/>
      <c r="H1203" s="23"/>
      <c r="I1203" s="23"/>
      <c r="J1203" s="23"/>
      <c r="K1203" s="23"/>
      <c r="L1203" s="23"/>
      <c r="M1203" s="23"/>
      <c r="N1203" s="23"/>
      <c r="O1203" s="23"/>
      <c r="P1203" s="23"/>
      <c r="Q1203" s="23"/>
      <c r="R1203" s="23"/>
      <c r="S1203" s="23"/>
      <c r="T1203" s="23"/>
      <c r="U1203" s="23"/>
      <c r="V1203" s="23"/>
      <c r="W1203" s="33"/>
      <c r="Y1203" s="23"/>
      <c r="Z1203" s="23"/>
    </row>
    <row r="1204" spans="2:26" x14ac:dyDescent="0.35">
      <c r="B1204" s="23"/>
      <c r="C1204" s="23"/>
      <c r="D1204" s="23"/>
      <c r="E1204" s="23"/>
      <c r="F1204" s="23"/>
      <c r="G1204" s="23"/>
      <c r="H1204" s="23"/>
      <c r="I1204" s="23"/>
      <c r="J1204" s="23"/>
      <c r="K1204" s="23"/>
      <c r="L1204" s="23"/>
      <c r="M1204" s="23"/>
      <c r="N1204" s="23"/>
      <c r="O1204" s="23"/>
      <c r="P1204" s="23"/>
      <c r="Q1204" s="23"/>
      <c r="R1204" s="23"/>
      <c r="S1204" s="23"/>
      <c r="T1204" s="23"/>
      <c r="U1204" s="23"/>
      <c r="V1204" s="23"/>
      <c r="W1204" s="33"/>
      <c r="Y1204" s="23"/>
      <c r="Z1204" s="23"/>
    </row>
    <row r="1205" spans="2:26" x14ac:dyDescent="0.35">
      <c r="B1205" s="23"/>
      <c r="C1205" s="23"/>
      <c r="D1205" s="23"/>
      <c r="E1205" s="23"/>
      <c r="F1205" s="23"/>
      <c r="G1205" s="23"/>
      <c r="H1205" s="23"/>
      <c r="I1205" s="23"/>
      <c r="J1205" s="23"/>
      <c r="K1205" s="23"/>
      <c r="L1205" s="23"/>
      <c r="M1205" s="23"/>
      <c r="N1205" s="23"/>
      <c r="O1205" s="23"/>
      <c r="P1205" s="23"/>
      <c r="Q1205" s="23"/>
      <c r="R1205" s="23"/>
      <c r="S1205" s="23"/>
      <c r="T1205" s="23"/>
      <c r="U1205" s="23"/>
      <c r="V1205" s="23"/>
      <c r="W1205" s="33"/>
      <c r="Y1205" s="23"/>
      <c r="Z1205" s="23"/>
    </row>
    <row r="1206" spans="2:26" x14ac:dyDescent="0.35">
      <c r="B1206" s="23"/>
      <c r="C1206" s="23"/>
      <c r="D1206" s="23"/>
      <c r="E1206" s="23"/>
      <c r="F1206" s="23"/>
      <c r="G1206" s="23"/>
      <c r="H1206" s="23"/>
      <c r="I1206" s="23"/>
      <c r="J1206" s="23"/>
      <c r="K1206" s="23"/>
      <c r="L1206" s="23"/>
      <c r="M1206" s="23"/>
      <c r="N1206" s="23"/>
      <c r="O1206" s="23"/>
      <c r="P1206" s="23"/>
      <c r="Q1206" s="23"/>
      <c r="R1206" s="23"/>
      <c r="S1206" s="23"/>
      <c r="T1206" s="23"/>
      <c r="U1206" s="23"/>
      <c r="V1206" s="23"/>
      <c r="W1206" s="33"/>
      <c r="Y1206" s="23"/>
      <c r="Z1206" s="23"/>
    </row>
    <row r="1207" spans="2:26" x14ac:dyDescent="0.35">
      <c r="B1207" s="23"/>
      <c r="C1207" s="23"/>
      <c r="D1207" s="23"/>
      <c r="E1207" s="23"/>
      <c r="F1207" s="23"/>
      <c r="G1207" s="23"/>
      <c r="H1207" s="23"/>
      <c r="I1207" s="23"/>
      <c r="J1207" s="23"/>
      <c r="K1207" s="23"/>
      <c r="L1207" s="23"/>
      <c r="M1207" s="23"/>
      <c r="N1207" s="23"/>
      <c r="O1207" s="23"/>
      <c r="P1207" s="23"/>
      <c r="Q1207" s="23"/>
      <c r="R1207" s="23"/>
      <c r="S1207" s="23"/>
      <c r="T1207" s="23"/>
      <c r="U1207" s="23"/>
      <c r="V1207" s="23"/>
      <c r="W1207" s="33"/>
      <c r="Y1207" s="23"/>
      <c r="Z1207" s="23"/>
    </row>
    <row r="1208" spans="2:26" x14ac:dyDescent="0.35">
      <c r="B1208" s="23"/>
      <c r="C1208" s="23"/>
      <c r="D1208" s="23"/>
      <c r="E1208" s="23"/>
      <c r="F1208" s="23"/>
      <c r="G1208" s="23"/>
      <c r="H1208" s="23"/>
      <c r="I1208" s="23"/>
      <c r="J1208" s="23"/>
      <c r="K1208" s="23"/>
      <c r="L1208" s="23"/>
      <c r="M1208" s="23"/>
      <c r="N1208" s="23"/>
      <c r="O1208" s="23"/>
      <c r="P1208" s="23"/>
      <c r="Q1208" s="23"/>
      <c r="R1208" s="23"/>
      <c r="S1208" s="23"/>
      <c r="T1208" s="23"/>
      <c r="U1208" s="23"/>
      <c r="V1208" s="23"/>
      <c r="W1208" s="33"/>
      <c r="Y1208" s="23"/>
      <c r="Z1208" s="23"/>
    </row>
    <row r="1209" spans="2:26" x14ac:dyDescent="0.35">
      <c r="B1209" s="23"/>
      <c r="C1209" s="23"/>
      <c r="D1209" s="23"/>
      <c r="E1209" s="23"/>
      <c r="F1209" s="23"/>
      <c r="G1209" s="23"/>
      <c r="H1209" s="23"/>
      <c r="I1209" s="23"/>
      <c r="J1209" s="23"/>
      <c r="K1209" s="23"/>
      <c r="L1209" s="23"/>
      <c r="M1209" s="23"/>
      <c r="N1209" s="23"/>
      <c r="O1209" s="23"/>
      <c r="P1209" s="23"/>
      <c r="Q1209" s="23"/>
      <c r="R1209" s="23"/>
      <c r="S1209" s="23"/>
      <c r="T1209" s="23"/>
      <c r="U1209" s="23"/>
      <c r="V1209" s="23"/>
      <c r="W1209" s="33"/>
      <c r="Y1209" s="23"/>
      <c r="Z1209" s="23"/>
    </row>
    <row r="1210" spans="2:26" x14ac:dyDescent="0.35">
      <c r="B1210" s="23"/>
      <c r="C1210" s="23"/>
      <c r="D1210" s="23"/>
      <c r="E1210" s="23"/>
      <c r="F1210" s="23"/>
      <c r="G1210" s="23"/>
      <c r="H1210" s="23"/>
      <c r="I1210" s="23"/>
      <c r="J1210" s="23"/>
      <c r="K1210" s="23"/>
      <c r="L1210" s="23"/>
      <c r="M1210" s="23"/>
      <c r="N1210" s="23"/>
      <c r="O1210" s="23"/>
      <c r="P1210" s="23"/>
      <c r="Q1210" s="23"/>
      <c r="R1210" s="23"/>
      <c r="S1210" s="23"/>
      <c r="T1210" s="23"/>
      <c r="U1210" s="23"/>
      <c r="V1210" s="23"/>
      <c r="W1210" s="33"/>
      <c r="Y1210" s="23"/>
      <c r="Z1210" s="23"/>
    </row>
    <row r="1211" spans="2:26" x14ac:dyDescent="0.35">
      <c r="B1211" s="23"/>
      <c r="C1211" s="23"/>
      <c r="D1211" s="23"/>
      <c r="E1211" s="23"/>
      <c r="F1211" s="23"/>
      <c r="G1211" s="23"/>
      <c r="H1211" s="23"/>
      <c r="I1211" s="23"/>
      <c r="J1211" s="23"/>
      <c r="K1211" s="23"/>
      <c r="L1211" s="23"/>
      <c r="M1211" s="23"/>
      <c r="N1211" s="23"/>
      <c r="O1211" s="23"/>
      <c r="P1211" s="23"/>
      <c r="Q1211" s="23"/>
      <c r="R1211" s="23"/>
      <c r="S1211" s="23"/>
      <c r="T1211" s="23"/>
      <c r="U1211" s="23"/>
      <c r="V1211" s="23"/>
      <c r="W1211" s="33"/>
      <c r="Y1211" s="23"/>
      <c r="Z1211" s="23"/>
    </row>
    <row r="1212" spans="2:26" x14ac:dyDescent="0.35">
      <c r="B1212" s="23"/>
      <c r="C1212" s="23"/>
      <c r="D1212" s="23"/>
      <c r="E1212" s="23"/>
      <c r="F1212" s="23"/>
      <c r="G1212" s="23"/>
      <c r="H1212" s="23"/>
      <c r="I1212" s="23"/>
      <c r="J1212" s="23"/>
      <c r="K1212" s="23"/>
      <c r="L1212" s="23"/>
      <c r="M1212" s="23"/>
      <c r="N1212" s="23"/>
      <c r="O1212" s="23"/>
      <c r="P1212" s="23"/>
      <c r="Q1212" s="23"/>
      <c r="R1212" s="23"/>
      <c r="S1212" s="23"/>
      <c r="T1212" s="23"/>
      <c r="U1212" s="23"/>
      <c r="V1212" s="23"/>
      <c r="W1212" s="33"/>
      <c r="Y1212" s="23"/>
      <c r="Z1212" s="23"/>
    </row>
    <row r="1213" spans="2:26" x14ac:dyDescent="0.35">
      <c r="B1213" s="23"/>
      <c r="C1213" s="23"/>
      <c r="D1213" s="23"/>
      <c r="E1213" s="23"/>
      <c r="F1213" s="23"/>
      <c r="G1213" s="23"/>
      <c r="H1213" s="23"/>
      <c r="I1213" s="23"/>
      <c r="J1213" s="23"/>
      <c r="K1213" s="23"/>
      <c r="L1213" s="23"/>
      <c r="M1213" s="23"/>
      <c r="N1213" s="23"/>
      <c r="O1213" s="23"/>
      <c r="P1213" s="23"/>
      <c r="Q1213" s="23"/>
      <c r="R1213" s="23"/>
      <c r="S1213" s="23"/>
      <c r="T1213" s="23"/>
      <c r="U1213" s="23"/>
      <c r="V1213" s="23"/>
      <c r="W1213" s="33"/>
      <c r="Y1213" s="23"/>
      <c r="Z1213" s="23"/>
    </row>
    <row r="1214" spans="2:26" x14ac:dyDescent="0.35">
      <c r="B1214" s="23"/>
      <c r="C1214" s="23"/>
      <c r="D1214" s="23"/>
      <c r="E1214" s="23"/>
      <c r="F1214" s="23"/>
      <c r="G1214" s="23"/>
      <c r="H1214" s="23"/>
      <c r="I1214" s="23"/>
      <c r="J1214" s="23"/>
      <c r="K1214" s="23"/>
      <c r="L1214" s="23"/>
      <c r="M1214" s="23"/>
      <c r="N1214" s="23"/>
      <c r="O1214" s="23"/>
      <c r="P1214" s="23"/>
      <c r="Q1214" s="23"/>
      <c r="R1214" s="23"/>
      <c r="S1214" s="23"/>
      <c r="T1214" s="23"/>
      <c r="U1214" s="23"/>
      <c r="V1214" s="23"/>
      <c r="W1214" s="33"/>
      <c r="Y1214" s="23"/>
      <c r="Z1214" s="23"/>
    </row>
    <row r="1215" spans="2:26" x14ac:dyDescent="0.35">
      <c r="B1215" s="23"/>
      <c r="C1215" s="23"/>
      <c r="D1215" s="23"/>
      <c r="E1215" s="23"/>
      <c r="F1215" s="23"/>
      <c r="G1215" s="23"/>
      <c r="H1215" s="23"/>
      <c r="I1215" s="23"/>
      <c r="J1215" s="23"/>
      <c r="K1215" s="23"/>
      <c r="L1215" s="23"/>
      <c r="M1215" s="23"/>
      <c r="N1215" s="23"/>
      <c r="O1215" s="23"/>
      <c r="P1215" s="23"/>
      <c r="Q1215" s="23"/>
      <c r="R1215" s="23"/>
      <c r="S1215" s="23"/>
      <c r="T1215" s="23"/>
      <c r="U1215" s="23"/>
      <c r="V1215" s="23"/>
      <c r="W1215" s="33"/>
      <c r="Y1215" s="23"/>
      <c r="Z1215" s="23"/>
    </row>
    <row r="1216" spans="2:26" x14ac:dyDescent="0.35">
      <c r="B1216" s="23"/>
      <c r="C1216" s="23"/>
      <c r="D1216" s="23"/>
      <c r="E1216" s="23"/>
      <c r="F1216" s="23"/>
      <c r="G1216" s="23"/>
      <c r="H1216" s="23"/>
      <c r="I1216" s="23"/>
      <c r="J1216" s="23"/>
      <c r="K1216" s="23"/>
      <c r="L1216" s="23"/>
      <c r="M1216" s="23"/>
      <c r="N1216" s="23"/>
      <c r="O1216" s="23"/>
      <c r="P1216" s="23"/>
      <c r="Q1216" s="23"/>
      <c r="R1216" s="23"/>
      <c r="S1216" s="23"/>
      <c r="T1216" s="23"/>
      <c r="U1216" s="23"/>
      <c r="V1216" s="23"/>
      <c r="W1216" s="33"/>
      <c r="Y1216" s="23"/>
      <c r="Z1216" s="23"/>
    </row>
    <row r="1217" spans="2:26" x14ac:dyDescent="0.35">
      <c r="B1217" s="23"/>
      <c r="C1217" s="23"/>
      <c r="D1217" s="23"/>
      <c r="E1217" s="23"/>
      <c r="F1217" s="23"/>
      <c r="G1217" s="23"/>
      <c r="H1217" s="23"/>
      <c r="I1217" s="23"/>
      <c r="J1217" s="23"/>
      <c r="K1217" s="23"/>
      <c r="L1217" s="23"/>
      <c r="M1217" s="23"/>
      <c r="N1217" s="23"/>
      <c r="O1217" s="23"/>
      <c r="P1217" s="23"/>
      <c r="Q1217" s="23"/>
      <c r="R1217" s="23"/>
      <c r="S1217" s="23"/>
      <c r="T1217" s="23"/>
      <c r="U1217" s="23"/>
      <c r="V1217" s="23"/>
      <c r="W1217" s="33"/>
      <c r="Y1217" s="23"/>
      <c r="Z1217" s="23"/>
    </row>
    <row r="1218" spans="2:26" x14ac:dyDescent="0.35">
      <c r="B1218" s="23"/>
      <c r="C1218" s="23"/>
      <c r="D1218" s="23"/>
      <c r="E1218" s="23"/>
      <c r="F1218" s="23"/>
      <c r="G1218" s="23"/>
      <c r="H1218" s="23"/>
      <c r="I1218" s="23"/>
      <c r="J1218" s="23"/>
      <c r="K1218" s="23"/>
      <c r="L1218" s="23"/>
      <c r="M1218" s="23"/>
      <c r="N1218" s="23"/>
      <c r="O1218" s="23"/>
      <c r="P1218" s="23"/>
      <c r="Q1218" s="23"/>
      <c r="R1218" s="23"/>
      <c r="S1218" s="23"/>
      <c r="T1218" s="23"/>
      <c r="U1218" s="23"/>
      <c r="V1218" s="23"/>
      <c r="W1218" s="33"/>
      <c r="Y1218" s="23"/>
      <c r="Z1218" s="23"/>
    </row>
    <row r="1219" spans="2:26" x14ac:dyDescent="0.35">
      <c r="B1219" s="23"/>
      <c r="C1219" s="23"/>
      <c r="D1219" s="23"/>
      <c r="E1219" s="23"/>
      <c r="F1219" s="23"/>
      <c r="G1219" s="23"/>
      <c r="H1219" s="23"/>
      <c r="I1219" s="23"/>
      <c r="J1219" s="23"/>
      <c r="K1219" s="23"/>
      <c r="L1219" s="23"/>
      <c r="M1219" s="23"/>
      <c r="N1219" s="23"/>
      <c r="O1219" s="23"/>
      <c r="P1219" s="23"/>
      <c r="Q1219" s="23"/>
      <c r="R1219" s="23"/>
      <c r="S1219" s="23"/>
      <c r="T1219" s="23"/>
      <c r="U1219" s="23"/>
      <c r="V1219" s="23"/>
      <c r="W1219" s="33"/>
      <c r="Y1219" s="23"/>
      <c r="Z1219" s="23"/>
    </row>
    <row r="1220" spans="2:26" x14ac:dyDescent="0.35">
      <c r="B1220" s="23"/>
      <c r="C1220" s="23"/>
      <c r="D1220" s="23"/>
      <c r="E1220" s="23"/>
      <c r="F1220" s="23"/>
      <c r="G1220" s="23"/>
      <c r="H1220" s="23"/>
      <c r="I1220" s="23"/>
      <c r="J1220" s="23"/>
      <c r="K1220" s="23"/>
      <c r="L1220" s="23"/>
      <c r="M1220" s="23"/>
      <c r="N1220" s="23"/>
      <c r="O1220" s="23"/>
      <c r="P1220" s="23"/>
      <c r="Q1220" s="23"/>
      <c r="R1220" s="23"/>
      <c r="S1220" s="23"/>
      <c r="T1220" s="23"/>
      <c r="U1220" s="23"/>
      <c r="V1220" s="23"/>
      <c r="W1220" s="33"/>
      <c r="Y1220" s="23"/>
      <c r="Z1220" s="23"/>
    </row>
    <row r="1221" spans="2:26" x14ac:dyDescent="0.35">
      <c r="B1221" s="23"/>
      <c r="C1221" s="23"/>
      <c r="D1221" s="23"/>
      <c r="E1221" s="23"/>
      <c r="F1221" s="23"/>
      <c r="G1221" s="23"/>
      <c r="H1221" s="23"/>
      <c r="I1221" s="23"/>
      <c r="J1221" s="23"/>
      <c r="K1221" s="23"/>
      <c r="L1221" s="23"/>
      <c r="M1221" s="23"/>
      <c r="N1221" s="23"/>
      <c r="O1221" s="23"/>
      <c r="P1221" s="23"/>
      <c r="Q1221" s="23"/>
      <c r="R1221" s="23"/>
      <c r="S1221" s="23"/>
      <c r="T1221" s="23"/>
      <c r="U1221" s="23"/>
      <c r="V1221" s="23"/>
      <c r="W1221" s="33"/>
      <c r="Y1221" s="23"/>
      <c r="Z1221" s="23"/>
    </row>
    <row r="1222" spans="2:26" x14ac:dyDescent="0.35">
      <c r="B1222" s="23"/>
      <c r="C1222" s="23"/>
      <c r="D1222" s="23"/>
      <c r="E1222" s="23"/>
      <c r="F1222" s="23"/>
      <c r="G1222" s="23"/>
      <c r="H1222" s="23"/>
      <c r="I1222" s="23"/>
      <c r="J1222" s="23"/>
      <c r="K1222" s="23"/>
      <c r="L1222" s="23"/>
      <c r="M1222" s="23"/>
      <c r="N1222" s="23"/>
      <c r="O1222" s="23"/>
      <c r="P1222" s="23"/>
      <c r="Q1222" s="23"/>
      <c r="R1222" s="23"/>
      <c r="S1222" s="23"/>
      <c r="T1222" s="23"/>
      <c r="U1222" s="23"/>
      <c r="V1222" s="23"/>
      <c r="W1222" s="33"/>
      <c r="Y1222" s="23"/>
      <c r="Z1222" s="23"/>
    </row>
    <row r="1223" spans="2:26" x14ac:dyDescent="0.35">
      <c r="B1223" s="23"/>
      <c r="C1223" s="23"/>
      <c r="D1223" s="23"/>
      <c r="E1223" s="23"/>
      <c r="F1223" s="23"/>
      <c r="G1223" s="23"/>
      <c r="H1223" s="23"/>
      <c r="I1223" s="23"/>
      <c r="J1223" s="23"/>
      <c r="K1223" s="23"/>
      <c r="L1223" s="23"/>
      <c r="M1223" s="23"/>
      <c r="N1223" s="23"/>
      <c r="O1223" s="23"/>
      <c r="P1223" s="23"/>
      <c r="Q1223" s="23"/>
      <c r="R1223" s="23"/>
      <c r="S1223" s="23"/>
      <c r="T1223" s="23"/>
      <c r="U1223" s="23"/>
      <c r="V1223" s="23"/>
      <c r="W1223" s="33"/>
      <c r="Y1223" s="23"/>
      <c r="Z1223" s="23"/>
    </row>
    <row r="1224" spans="2:26" x14ac:dyDescent="0.35">
      <c r="B1224" s="23"/>
      <c r="C1224" s="23"/>
      <c r="D1224" s="23"/>
      <c r="E1224" s="23"/>
      <c r="F1224" s="23"/>
      <c r="G1224" s="23"/>
      <c r="H1224" s="23"/>
      <c r="I1224" s="23"/>
      <c r="J1224" s="23"/>
      <c r="K1224" s="23"/>
      <c r="L1224" s="23"/>
      <c r="M1224" s="23"/>
      <c r="N1224" s="23"/>
      <c r="O1224" s="23"/>
      <c r="P1224" s="23"/>
      <c r="Q1224" s="23"/>
      <c r="R1224" s="23"/>
      <c r="S1224" s="23"/>
      <c r="T1224" s="23"/>
      <c r="U1224" s="23"/>
      <c r="V1224" s="23"/>
      <c r="W1224" s="33"/>
      <c r="Y1224" s="23"/>
      <c r="Z1224" s="23"/>
    </row>
    <row r="1225" spans="2:26" x14ac:dyDescent="0.35">
      <c r="B1225" s="23"/>
      <c r="C1225" s="23"/>
      <c r="D1225" s="23"/>
      <c r="E1225" s="23"/>
      <c r="F1225" s="23"/>
      <c r="G1225" s="23"/>
      <c r="H1225" s="23"/>
      <c r="I1225" s="23"/>
      <c r="J1225" s="23"/>
      <c r="K1225" s="23"/>
      <c r="L1225" s="23"/>
      <c r="M1225" s="23"/>
      <c r="N1225" s="23"/>
      <c r="O1225" s="23"/>
      <c r="P1225" s="23"/>
      <c r="Q1225" s="23"/>
      <c r="R1225" s="23"/>
      <c r="S1225" s="23"/>
      <c r="T1225" s="23"/>
      <c r="U1225" s="23"/>
      <c r="V1225" s="23"/>
      <c r="W1225" s="33"/>
      <c r="Y1225" s="23"/>
      <c r="Z1225" s="23"/>
    </row>
    <row r="1226" spans="2:26" x14ac:dyDescent="0.35">
      <c r="B1226" s="23"/>
      <c r="C1226" s="23"/>
      <c r="D1226" s="23"/>
      <c r="E1226" s="23"/>
      <c r="F1226" s="23"/>
      <c r="G1226" s="23"/>
      <c r="H1226" s="23"/>
      <c r="I1226" s="23"/>
      <c r="J1226" s="23"/>
      <c r="K1226" s="23"/>
      <c r="L1226" s="23"/>
      <c r="M1226" s="23"/>
      <c r="N1226" s="23"/>
      <c r="O1226" s="23"/>
      <c r="P1226" s="23"/>
      <c r="Q1226" s="23"/>
      <c r="R1226" s="23"/>
      <c r="S1226" s="23"/>
      <c r="T1226" s="23"/>
      <c r="U1226" s="23"/>
      <c r="V1226" s="23"/>
      <c r="W1226" s="33"/>
      <c r="Y1226" s="23"/>
      <c r="Z1226" s="23"/>
    </row>
    <row r="1227" spans="2:26" x14ac:dyDescent="0.35">
      <c r="B1227" s="23"/>
      <c r="C1227" s="23"/>
      <c r="D1227" s="23"/>
      <c r="E1227" s="23"/>
      <c r="F1227" s="23"/>
      <c r="G1227" s="23"/>
      <c r="H1227" s="23"/>
      <c r="I1227" s="23"/>
      <c r="J1227" s="23"/>
      <c r="K1227" s="23"/>
      <c r="L1227" s="23"/>
      <c r="M1227" s="23"/>
      <c r="N1227" s="23"/>
      <c r="O1227" s="23"/>
      <c r="P1227" s="23"/>
      <c r="Q1227" s="23"/>
      <c r="R1227" s="23"/>
      <c r="S1227" s="23"/>
      <c r="T1227" s="23"/>
      <c r="U1227" s="23"/>
      <c r="V1227" s="23"/>
      <c r="W1227" s="33"/>
      <c r="Y1227" s="23"/>
      <c r="Z1227" s="23"/>
    </row>
    <row r="1228" spans="2:26" x14ac:dyDescent="0.35">
      <c r="B1228" s="23"/>
      <c r="C1228" s="23"/>
      <c r="D1228" s="23"/>
      <c r="E1228" s="23"/>
      <c r="F1228" s="23"/>
      <c r="G1228" s="23"/>
      <c r="H1228" s="23"/>
      <c r="I1228" s="23"/>
      <c r="J1228" s="23"/>
      <c r="K1228" s="23"/>
      <c r="L1228" s="23"/>
      <c r="M1228" s="23"/>
      <c r="N1228" s="23"/>
      <c r="O1228" s="23"/>
      <c r="P1228" s="23"/>
      <c r="Q1228" s="23"/>
      <c r="R1228" s="23"/>
      <c r="S1228" s="23"/>
      <c r="T1228" s="23"/>
      <c r="U1228" s="23"/>
      <c r="V1228" s="23"/>
      <c r="W1228" s="33"/>
      <c r="Y1228" s="23"/>
      <c r="Z1228" s="23"/>
    </row>
    <row r="1229" spans="2:26" x14ac:dyDescent="0.35">
      <c r="B1229" s="23"/>
      <c r="C1229" s="23"/>
      <c r="D1229" s="23"/>
      <c r="E1229" s="23"/>
      <c r="F1229" s="23"/>
      <c r="G1229" s="23"/>
      <c r="H1229" s="23"/>
      <c r="I1229" s="23"/>
      <c r="J1229" s="23"/>
      <c r="K1229" s="23"/>
      <c r="L1229" s="23"/>
      <c r="M1229" s="23"/>
      <c r="N1229" s="23"/>
      <c r="O1229" s="23"/>
      <c r="P1229" s="23"/>
      <c r="Q1229" s="23"/>
      <c r="R1229" s="23"/>
      <c r="S1229" s="23"/>
      <c r="T1229" s="23"/>
      <c r="U1229" s="23"/>
      <c r="V1229" s="23"/>
      <c r="W1229" s="33"/>
      <c r="Y1229" s="23"/>
      <c r="Z1229" s="23"/>
    </row>
    <row r="1230" spans="2:26" x14ac:dyDescent="0.35">
      <c r="B1230" s="23"/>
      <c r="C1230" s="23"/>
      <c r="D1230" s="23"/>
      <c r="E1230" s="23"/>
      <c r="F1230" s="23"/>
      <c r="G1230" s="23"/>
      <c r="H1230" s="23"/>
      <c r="I1230" s="23"/>
      <c r="J1230" s="23"/>
      <c r="K1230" s="23"/>
      <c r="L1230" s="23"/>
      <c r="M1230" s="23"/>
      <c r="N1230" s="23"/>
      <c r="O1230" s="23"/>
      <c r="P1230" s="23"/>
      <c r="Q1230" s="23"/>
      <c r="R1230" s="23"/>
      <c r="S1230" s="23"/>
      <c r="T1230" s="23"/>
      <c r="U1230" s="23"/>
      <c r="V1230" s="23"/>
      <c r="W1230" s="33"/>
      <c r="Y1230" s="23"/>
      <c r="Z1230" s="23"/>
    </row>
    <row r="1231" spans="2:26" x14ac:dyDescent="0.35">
      <c r="B1231" s="23"/>
      <c r="C1231" s="23"/>
      <c r="D1231" s="23"/>
      <c r="E1231" s="23"/>
      <c r="F1231" s="23"/>
      <c r="G1231" s="23"/>
      <c r="H1231" s="23"/>
      <c r="I1231" s="23"/>
      <c r="J1231" s="23"/>
      <c r="K1231" s="23"/>
      <c r="L1231" s="23"/>
      <c r="M1231" s="23"/>
      <c r="N1231" s="23"/>
      <c r="O1231" s="23"/>
      <c r="P1231" s="23"/>
      <c r="Q1231" s="23"/>
      <c r="R1231" s="23"/>
      <c r="S1231" s="23"/>
      <c r="T1231" s="23"/>
      <c r="U1231" s="23"/>
      <c r="V1231" s="23"/>
      <c r="W1231" s="33"/>
      <c r="Y1231" s="23"/>
      <c r="Z1231" s="23"/>
    </row>
    <row r="1232" spans="2:26" x14ac:dyDescent="0.35">
      <c r="B1232" s="23"/>
      <c r="C1232" s="23"/>
      <c r="D1232" s="23"/>
      <c r="E1232" s="23"/>
      <c r="F1232" s="23"/>
      <c r="G1232" s="23"/>
      <c r="H1232" s="23"/>
      <c r="I1232" s="23"/>
      <c r="J1232" s="23"/>
      <c r="K1232" s="23"/>
      <c r="L1232" s="23"/>
      <c r="M1232" s="23"/>
      <c r="N1232" s="23"/>
      <c r="O1232" s="23"/>
      <c r="P1232" s="23"/>
      <c r="Q1232" s="23"/>
      <c r="R1232" s="23"/>
      <c r="S1232" s="23"/>
      <c r="T1232" s="23"/>
      <c r="U1232" s="23"/>
      <c r="V1232" s="23"/>
      <c r="W1232" s="33"/>
      <c r="Y1232" s="23"/>
      <c r="Z1232" s="23"/>
    </row>
    <row r="1233" spans="2:26" x14ac:dyDescent="0.35">
      <c r="B1233" s="23"/>
      <c r="C1233" s="23"/>
      <c r="D1233" s="23"/>
      <c r="E1233" s="23"/>
      <c r="F1233" s="23"/>
      <c r="G1233" s="23"/>
      <c r="H1233" s="23"/>
      <c r="I1233" s="23"/>
      <c r="J1233" s="23"/>
      <c r="K1233" s="23"/>
      <c r="L1233" s="23"/>
      <c r="M1233" s="23"/>
      <c r="N1233" s="23"/>
      <c r="O1233" s="23"/>
      <c r="P1233" s="23"/>
      <c r="Q1233" s="23"/>
      <c r="R1233" s="23"/>
      <c r="S1233" s="23"/>
      <c r="T1233" s="23"/>
      <c r="U1233" s="23"/>
      <c r="V1233" s="23"/>
      <c r="W1233" s="33"/>
      <c r="Y1233" s="23"/>
      <c r="Z1233" s="23"/>
    </row>
    <row r="1234" spans="2:26" x14ac:dyDescent="0.35">
      <c r="B1234" s="23"/>
      <c r="C1234" s="23"/>
      <c r="D1234" s="23"/>
      <c r="E1234" s="23"/>
      <c r="F1234" s="23"/>
      <c r="G1234" s="23"/>
      <c r="H1234" s="23"/>
      <c r="I1234" s="23"/>
      <c r="J1234" s="23"/>
      <c r="K1234" s="23"/>
      <c r="L1234" s="23"/>
      <c r="M1234" s="23"/>
      <c r="N1234" s="23"/>
      <c r="O1234" s="23"/>
      <c r="P1234" s="23"/>
      <c r="Q1234" s="23"/>
      <c r="R1234" s="23"/>
      <c r="S1234" s="23"/>
      <c r="T1234" s="23"/>
      <c r="U1234" s="23"/>
      <c r="V1234" s="23"/>
      <c r="W1234" s="33"/>
      <c r="Y1234" s="23"/>
      <c r="Z1234" s="23"/>
    </row>
    <row r="1235" spans="2:26" x14ac:dyDescent="0.35">
      <c r="B1235" s="23"/>
      <c r="C1235" s="23"/>
      <c r="D1235" s="23"/>
      <c r="E1235" s="23"/>
      <c r="F1235" s="23"/>
      <c r="G1235" s="23"/>
      <c r="H1235" s="23"/>
      <c r="I1235" s="23"/>
      <c r="J1235" s="23"/>
      <c r="K1235" s="23"/>
      <c r="L1235" s="23"/>
      <c r="M1235" s="23"/>
      <c r="N1235" s="23"/>
      <c r="O1235" s="23"/>
      <c r="P1235" s="23"/>
      <c r="Q1235" s="23"/>
      <c r="R1235" s="23"/>
      <c r="S1235" s="23"/>
      <c r="T1235" s="23"/>
      <c r="U1235" s="23"/>
      <c r="V1235" s="23"/>
      <c r="W1235" s="33"/>
      <c r="Y1235" s="23"/>
      <c r="Z1235" s="23"/>
    </row>
    <row r="1236" spans="2:26" x14ac:dyDescent="0.35">
      <c r="B1236" s="23"/>
      <c r="C1236" s="23"/>
      <c r="D1236" s="23"/>
      <c r="E1236" s="23"/>
      <c r="F1236" s="23"/>
      <c r="G1236" s="23"/>
      <c r="H1236" s="23"/>
      <c r="I1236" s="23"/>
      <c r="J1236" s="23"/>
      <c r="K1236" s="23"/>
      <c r="L1236" s="23"/>
      <c r="M1236" s="23"/>
      <c r="N1236" s="23"/>
      <c r="O1236" s="23"/>
      <c r="P1236" s="23"/>
      <c r="Q1236" s="23"/>
      <c r="R1236" s="23"/>
      <c r="S1236" s="23"/>
      <c r="T1236" s="23"/>
      <c r="U1236" s="23"/>
      <c r="V1236" s="23"/>
      <c r="W1236" s="33"/>
      <c r="Y1236" s="23"/>
      <c r="Z1236" s="23"/>
    </row>
    <row r="1237" spans="2:26" x14ac:dyDescent="0.35">
      <c r="B1237" s="23"/>
      <c r="C1237" s="23"/>
      <c r="D1237" s="23"/>
      <c r="E1237" s="23"/>
      <c r="F1237" s="23"/>
      <c r="G1237" s="23"/>
      <c r="H1237" s="23"/>
      <c r="I1237" s="23"/>
      <c r="J1237" s="23"/>
      <c r="K1237" s="23"/>
      <c r="L1237" s="23"/>
      <c r="M1237" s="23"/>
      <c r="N1237" s="23"/>
      <c r="O1237" s="23"/>
      <c r="P1237" s="23"/>
      <c r="Q1237" s="23"/>
      <c r="R1237" s="23"/>
      <c r="S1237" s="23"/>
      <c r="T1237" s="23"/>
      <c r="U1237" s="23"/>
      <c r="V1237" s="23"/>
      <c r="W1237" s="33"/>
      <c r="Y1237" s="23"/>
      <c r="Z1237" s="23"/>
    </row>
    <row r="1238" spans="2:26" x14ac:dyDescent="0.35">
      <c r="B1238" s="23"/>
      <c r="C1238" s="23"/>
      <c r="D1238" s="23"/>
      <c r="E1238" s="23"/>
      <c r="F1238" s="23"/>
      <c r="G1238" s="23"/>
      <c r="H1238" s="23"/>
      <c r="I1238" s="23"/>
      <c r="J1238" s="23"/>
      <c r="K1238" s="23"/>
      <c r="L1238" s="23"/>
      <c r="M1238" s="23"/>
      <c r="N1238" s="23"/>
      <c r="O1238" s="23"/>
      <c r="P1238" s="23"/>
      <c r="Q1238" s="23"/>
      <c r="R1238" s="23"/>
      <c r="S1238" s="23"/>
      <c r="T1238" s="23"/>
      <c r="U1238" s="23"/>
      <c r="V1238" s="23"/>
      <c r="W1238" s="33"/>
      <c r="Y1238" s="23"/>
      <c r="Z1238" s="23"/>
    </row>
    <row r="1239" spans="2:26" x14ac:dyDescent="0.35">
      <c r="B1239" s="23"/>
      <c r="C1239" s="23"/>
      <c r="D1239" s="23"/>
      <c r="E1239" s="23"/>
      <c r="F1239" s="23"/>
      <c r="G1239" s="23"/>
      <c r="H1239" s="23"/>
      <c r="I1239" s="23"/>
      <c r="J1239" s="23"/>
      <c r="K1239" s="23"/>
      <c r="L1239" s="23"/>
      <c r="M1239" s="23"/>
      <c r="N1239" s="23"/>
      <c r="O1239" s="23"/>
      <c r="P1239" s="23"/>
      <c r="Q1239" s="23"/>
      <c r="R1239" s="23"/>
      <c r="S1239" s="23"/>
      <c r="T1239" s="23"/>
      <c r="U1239" s="23"/>
      <c r="V1239" s="23"/>
      <c r="W1239" s="33"/>
      <c r="Y1239" s="23"/>
      <c r="Z1239" s="23"/>
    </row>
    <row r="1240" spans="2:26" x14ac:dyDescent="0.35">
      <c r="B1240" s="23"/>
      <c r="C1240" s="23"/>
      <c r="D1240" s="23"/>
      <c r="E1240" s="23"/>
      <c r="F1240" s="23"/>
      <c r="G1240" s="23"/>
      <c r="H1240" s="23"/>
      <c r="I1240" s="23"/>
      <c r="J1240" s="23"/>
      <c r="K1240" s="23"/>
      <c r="L1240" s="23"/>
      <c r="M1240" s="23"/>
      <c r="N1240" s="23"/>
      <c r="O1240" s="23"/>
      <c r="P1240" s="23"/>
      <c r="Q1240" s="23"/>
      <c r="R1240" s="23"/>
      <c r="S1240" s="23"/>
      <c r="T1240" s="23"/>
      <c r="U1240" s="23"/>
      <c r="V1240" s="23"/>
      <c r="W1240" s="33"/>
      <c r="Y1240" s="23"/>
      <c r="Z1240" s="23"/>
    </row>
    <row r="1241" spans="2:26" x14ac:dyDescent="0.35">
      <c r="B1241" s="23"/>
      <c r="C1241" s="23"/>
      <c r="D1241" s="23"/>
      <c r="E1241" s="23"/>
      <c r="F1241" s="23"/>
      <c r="G1241" s="23"/>
      <c r="H1241" s="23"/>
      <c r="I1241" s="23"/>
      <c r="J1241" s="23"/>
      <c r="K1241" s="23"/>
      <c r="L1241" s="23"/>
      <c r="M1241" s="23"/>
      <c r="N1241" s="23"/>
      <c r="O1241" s="23"/>
      <c r="P1241" s="23"/>
      <c r="Q1241" s="23"/>
      <c r="R1241" s="23"/>
      <c r="S1241" s="23"/>
      <c r="T1241" s="23"/>
      <c r="U1241" s="23"/>
      <c r="V1241" s="23"/>
      <c r="W1241" s="33"/>
      <c r="Y1241" s="23"/>
      <c r="Z1241" s="23"/>
    </row>
    <row r="1242" spans="2:26" x14ac:dyDescent="0.35">
      <c r="B1242" s="23"/>
      <c r="C1242" s="23"/>
      <c r="D1242" s="23"/>
      <c r="E1242" s="23"/>
      <c r="F1242" s="23"/>
      <c r="G1242" s="23"/>
      <c r="H1242" s="23"/>
      <c r="I1242" s="23"/>
      <c r="J1242" s="23"/>
      <c r="K1242" s="23"/>
      <c r="L1242" s="23"/>
      <c r="M1242" s="23"/>
      <c r="N1242" s="23"/>
      <c r="O1242" s="23"/>
      <c r="P1242" s="23"/>
      <c r="Q1242" s="23"/>
      <c r="R1242" s="23"/>
      <c r="S1242" s="23"/>
      <c r="T1242" s="23"/>
      <c r="U1242" s="23"/>
      <c r="V1242" s="23"/>
      <c r="W1242" s="33"/>
      <c r="Y1242" s="23"/>
      <c r="Z1242" s="23"/>
    </row>
    <row r="1243" spans="2:26" x14ac:dyDescent="0.35">
      <c r="B1243" s="23"/>
      <c r="C1243" s="23"/>
      <c r="D1243" s="23"/>
      <c r="E1243" s="23"/>
      <c r="F1243" s="23"/>
      <c r="G1243" s="23"/>
      <c r="H1243" s="23"/>
      <c r="I1243" s="23"/>
      <c r="J1243" s="23"/>
      <c r="K1243" s="23"/>
      <c r="L1243" s="23"/>
      <c r="M1243" s="23"/>
      <c r="N1243" s="23"/>
      <c r="O1243" s="23"/>
      <c r="P1243" s="23"/>
      <c r="Q1243" s="23"/>
      <c r="R1243" s="23"/>
      <c r="S1243" s="23"/>
      <c r="T1243" s="23"/>
      <c r="U1243" s="23"/>
      <c r="V1243" s="23"/>
      <c r="W1243" s="33"/>
      <c r="Y1243" s="23"/>
      <c r="Z1243" s="23"/>
    </row>
    <row r="1244" spans="2:26" x14ac:dyDescent="0.35">
      <c r="B1244" s="23"/>
      <c r="C1244" s="23"/>
      <c r="D1244" s="23"/>
      <c r="E1244" s="23"/>
      <c r="F1244" s="23"/>
      <c r="G1244" s="23"/>
      <c r="H1244" s="23"/>
      <c r="I1244" s="23"/>
      <c r="J1244" s="23"/>
      <c r="K1244" s="23"/>
      <c r="L1244" s="23"/>
      <c r="M1244" s="23"/>
      <c r="N1244" s="23"/>
      <c r="O1244" s="23"/>
      <c r="P1244" s="23"/>
      <c r="Q1244" s="23"/>
      <c r="R1244" s="23"/>
      <c r="S1244" s="23"/>
      <c r="T1244" s="23"/>
      <c r="U1244" s="23"/>
      <c r="V1244" s="23"/>
      <c r="W1244" s="33"/>
      <c r="Y1244" s="23"/>
      <c r="Z1244" s="23"/>
    </row>
    <row r="1245" spans="2:26" x14ac:dyDescent="0.35">
      <c r="B1245" s="23"/>
      <c r="C1245" s="23"/>
      <c r="D1245" s="23"/>
      <c r="E1245" s="23"/>
      <c r="F1245" s="23"/>
      <c r="G1245" s="23"/>
      <c r="H1245" s="23"/>
      <c r="I1245" s="23"/>
      <c r="J1245" s="23"/>
      <c r="K1245" s="23"/>
      <c r="L1245" s="23"/>
      <c r="M1245" s="23"/>
      <c r="N1245" s="23"/>
      <c r="O1245" s="23"/>
      <c r="P1245" s="23"/>
      <c r="Q1245" s="23"/>
      <c r="R1245" s="23"/>
      <c r="S1245" s="23"/>
      <c r="T1245" s="23"/>
      <c r="U1245" s="23"/>
      <c r="V1245" s="23"/>
      <c r="W1245" s="33"/>
      <c r="Y1245" s="23"/>
      <c r="Z1245" s="23"/>
    </row>
    <row r="1246" spans="2:26" x14ac:dyDescent="0.35">
      <c r="B1246" s="23"/>
      <c r="C1246" s="23"/>
      <c r="D1246" s="23"/>
      <c r="E1246" s="23"/>
      <c r="F1246" s="23"/>
      <c r="G1246" s="23"/>
      <c r="H1246" s="23"/>
      <c r="I1246" s="23"/>
      <c r="J1246" s="23"/>
      <c r="K1246" s="23"/>
      <c r="L1246" s="23"/>
      <c r="M1246" s="23"/>
      <c r="N1246" s="23"/>
      <c r="O1246" s="23"/>
      <c r="P1246" s="23"/>
      <c r="Q1246" s="23"/>
      <c r="R1246" s="23"/>
      <c r="S1246" s="23"/>
      <c r="T1246" s="23"/>
      <c r="U1246" s="23"/>
      <c r="V1246" s="23"/>
      <c r="W1246" s="33"/>
      <c r="Y1246" s="23"/>
      <c r="Z1246" s="23"/>
    </row>
    <row r="1247" spans="2:26" x14ac:dyDescent="0.35">
      <c r="B1247" s="23"/>
      <c r="C1247" s="23"/>
      <c r="D1247" s="23"/>
      <c r="E1247" s="23"/>
      <c r="F1247" s="23"/>
      <c r="G1247" s="23"/>
      <c r="H1247" s="23"/>
      <c r="I1247" s="23"/>
      <c r="J1247" s="23"/>
      <c r="K1247" s="23"/>
      <c r="L1247" s="23"/>
      <c r="M1247" s="23"/>
      <c r="N1247" s="23"/>
      <c r="O1247" s="23"/>
      <c r="P1247" s="23"/>
      <c r="Q1247" s="23"/>
      <c r="R1247" s="23"/>
      <c r="S1247" s="23"/>
      <c r="T1247" s="23"/>
      <c r="U1247" s="23"/>
      <c r="V1247" s="23"/>
      <c r="W1247" s="33"/>
      <c r="Y1247" s="23"/>
      <c r="Z1247" s="23"/>
    </row>
    <row r="1248" spans="2:26" x14ac:dyDescent="0.35">
      <c r="B1248" s="23"/>
      <c r="C1248" s="23"/>
      <c r="D1248" s="23"/>
      <c r="E1248" s="23"/>
      <c r="F1248" s="23"/>
      <c r="G1248" s="23"/>
      <c r="H1248" s="23"/>
      <c r="I1248" s="23"/>
      <c r="J1248" s="23"/>
      <c r="K1248" s="23"/>
      <c r="L1248" s="23"/>
      <c r="M1248" s="23"/>
      <c r="N1248" s="23"/>
      <c r="O1248" s="23"/>
      <c r="P1248" s="23"/>
      <c r="Q1248" s="23"/>
      <c r="R1248" s="23"/>
      <c r="S1248" s="23"/>
      <c r="T1248" s="23"/>
      <c r="U1248" s="23"/>
      <c r="V1248" s="23"/>
      <c r="W1248" s="33"/>
      <c r="Y1248" s="23"/>
      <c r="Z1248" s="23"/>
    </row>
    <row r="1249" spans="2:26" x14ac:dyDescent="0.35">
      <c r="B1249" s="23"/>
      <c r="C1249" s="23"/>
      <c r="D1249" s="23"/>
      <c r="E1249" s="23"/>
      <c r="F1249" s="23"/>
      <c r="G1249" s="23"/>
      <c r="H1249" s="23"/>
      <c r="I1249" s="23"/>
      <c r="J1249" s="23"/>
      <c r="K1249" s="23"/>
      <c r="L1249" s="23"/>
      <c r="M1249" s="23"/>
      <c r="N1249" s="23"/>
      <c r="O1249" s="23"/>
      <c r="P1249" s="23"/>
      <c r="Q1249" s="23"/>
      <c r="R1249" s="23"/>
      <c r="S1249" s="23"/>
      <c r="T1249" s="23"/>
      <c r="U1249" s="23"/>
      <c r="V1249" s="23"/>
      <c r="W1249" s="33"/>
      <c r="Y1249" s="23"/>
      <c r="Z1249" s="23"/>
    </row>
    <row r="1250" spans="2:26" x14ac:dyDescent="0.35">
      <c r="B1250" s="23"/>
      <c r="C1250" s="23"/>
      <c r="D1250" s="23"/>
      <c r="E1250" s="23"/>
      <c r="F1250" s="23"/>
      <c r="G1250" s="23"/>
      <c r="H1250" s="23"/>
      <c r="I1250" s="23"/>
      <c r="J1250" s="23"/>
      <c r="K1250" s="23"/>
      <c r="L1250" s="23"/>
      <c r="M1250" s="23"/>
      <c r="N1250" s="23"/>
      <c r="O1250" s="23"/>
      <c r="P1250" s="23"/>
      <c r="Q1250" s="23"/>
      <c r="R1250" s="23"/>
      <c r="S1250" s="23"/>
      <c r="T1250" s="23"/>
      <c r="U1250" s="23"/>
      <c r="V1250" s="23"/>
      <c r="W1250" s="33"/>
      <c r="Y1250" s="23"/>
      <c r="Z1250" s="23"/>
    </row>
    <row r="1251" spans="2:26" x14ac:dyDescent="0.35">
      <c r="B1251" s="23"/>
      <c r="C1251" s="23"/>
      <c r="D1251" s="23"/>
      <c r="E1251" s="23"/>
      <c r="F1251" s="23"/>
      <c r="G1251" s="23"/>
      <c r="H1251" s="23"/>
      <c r="I1251" s="23"/>
      <c r="J1251" s="23"/>
      <c r="K1251" s="23"/>
      <c r="L1251" s="23"/>
      <c r="M1251" s="23"/>
      <c r="N1251" s="23"/>
      <c r="O1251" s="23"/>
      <c r="P1251" s="23"/>
      <c r="Q1251" s="23"/>
      <c r="R1251" s="23"/>
      <c r="S1251" s="23"/>
      <c r="T1251" s="23"/>
      <c r="U1251" s="23"/>
      <c r="V1251" s="23"/>
      <c r="W1251" s="33"/>
      <c r="Y1251" s="23"/>
      <c r="Z1251" s="23"/>
    </row>
    <row r="1252" spans="2:26" x14ac:dyDescent="0.35">
      <c r="B1252" s="23"/>
      <c r="C1252" s="23"/>
      <c r="D1252" s="23"/>
      <c r="E1252" s="23"/>
      <c r="F1252" s="23"/>
      <c r="G1252" s="23"/>
      <c r="H1252" s="23"/>
      <c r="I1252" s="23"/>
      <c r="J1252" s="23"/>
      <c r="K1252" s="23"/>
      <c r="L1252" s="23"/>
      <c r="M1252" s="23"/>
      <c r="N1252" s="23"/>
      <c r="O1252" s="23"/>
      <c r="P1252" s="23"/>
      <c r="Q1252" s="23"/>
      <c r="R1252" s="23"/>
      <c r="S1252" s="23"/>
      <c r="T1252" s="23"/>
      <c r="U1252" s="23"/>
      <c r="V1252" s="23"/>
      <c r="W1252" s="33"/>
      <c r="Y1252" s="23"/>
      <c r="Z1252" s="23"/>
    </row>
    <row r="1253" spans="2:26" x14ac:dyDescent="0.35">
      <c r="B1253" s="23"/>
      <c r="C1253" s="23"/>
      <c r="D1253" s="23"/>
      <c r="E1253" s="23"/>
      <c r="F1253" s="23"/>
      <c r="G1253" s="23"/>
      <c r="H1253" s="23"/>
      <c r="I1253" s="23"/>
      <c r="J1253" s="23"/>
      <c r="K1253" s="23"/>
      <c r="L1253" s="23"/>
      <c r="M1253" s="23"/>
      <c r="N1253" s="23"/>
      <c r="O1253" s="23"/>
      <c r="P1253" s="23"/>
      <c r="Q1253" s="23"/>
      <c r="R1253" s="23"/>
      <c r="S1253" s="23"/>
      <c r="T1253" s="23"/>
      <c r="U1253" s="23"/>
      <c r="V1253" s="23"/>
      <c r="W1253" s="33"/>
      <c r="Y1253" s="23"/>
      <c r="Z1253" s="23"/>
    </row>
    <row r="1254" spans="2:26" x14ac:dyDescent="0.35">
      <c r="B1254" s="23"/>
      <c r="C1254" s="23"/>
      <c r="D1254" s="23"/>
      <c r="E1254" s="23"/>
      <c r="F1254" s="23"/>
      <c r="G1254" s="23"/>
      <c r="H1254" s="23"/>
      <c r="I1254" s="23"/>
      <c r="J1254" s="23"/>
      <c r="K1254" s="23"/>
      <c r="L1254" s="23"/>
      <c r="M1254" s="23"/>
      <c r="N1254" s="23"/>
      <c r="O1254" s="23"/>
      <c r="P1254" s="23"/>
      <c r="Q1254" s="23"/>
      <c r="R1254" s="23"/>
      <c r="S1254" s="23"/>
      <c r="T1254" s="23"/>
      <c r="U1254" s="23"/>
      <c r="V1254" s="23"/>
      <c r="W1254" s="33"/>
      <c r="Y1254" s="23"/>
      <c r="Z1254" s="23"/>
    </row>
    <row r="1255" spans="2:26" x14ac:dyDescent="0.35">
      <c r="B1255" s="23"/>
      <c r="C1255" s="23"/>
      <c r="D1255" s="23"/>
      <c r="E1255" s="23"/>
      <c r="F1255" s="23"/>
      <c r="G1255" s="23"/>
      <c r="H1255" s="23"/>
      <c r="I1255" s="23"/>
      <c r="J1255" s="23"/>
      <c r="K1255" s="23"/>
      <c r="L1255" s="23"/>
      <c r="M1255" s="23"/>
      <c r="N1255" s="23"/>
      <c r="O1255" s="23"/>
      <c r="P1255" s="23"/>
      <c r="Q1255" s="23"/>
      <c r="R1255" s="23"/>
      <c r="S1255" s="23"/>
      <c r="T1255" s="23"/>
      <c r="U1255" s="23"/>
      <c r="V1255" s="23"/>
      <c r="W1255" s="33"/>
      <c r="Y1255" s="23"/>
      <c r="Z1255" s="23"/>
    </row>
    <row r="1256" spans="2:26" x14ac:dyDescent="0.35">
      <c r="B1256" s="23"/>
      <c r="C1256" s="23"/>
      <c r="D1256" s="23"/>
      <c r="E1256" s="23"/>
      <c r="F1256" s="23"/>
      <c r="G1256" s="23"/>
      <c r="H1256" s="23"/>
      <c r="I1256" s="23"/>
      <c r="J1256" s="23"/>
      <c r="K1256" s="23"/>
      <c r="L1256" s="23"/>
      <c r="M1256" s="23"/>
      <c r="N1256" s="23"/>
      <c r="O1256" s="23"/>
      <c r="P1256" s="23"/>
      <c r="Q1256" s="23"/>
      <c r="R1256" s="23"/>
      <c r="S1256" s="23"/>
      <c r="T1256" s="23"/>
      <c r="U1256" s="23"/>
      <c r="V1256" s="23"/>
      <c r="W1256" s="33"/>
      <c r="Y1256" s="23"/>
      <c r="Z1256" s="23"/>
    </row>
    <row r="1257" spans="2:26" x14ac:dyDescent="0.35">
      <c r="B1257" s="23"/>
      <c r="C1257" s="23"/>
      <c r="D1257" s="23"/>
      <c r="E1257" s="23"/>
      <c r="F1257" s="23"/>
      <c r="G1257" s="23"/>
      <c r="H1257" s="23"/>
      <c r="I1257" s="23"/>
      <c r="J1257" s="23"/>
      <c r="K1257" s="23"/>
      <c r="L1257" s="23"/>
      <c r="M1257" s="23"/>
      <c r="N1257" s="23"/>
      <c r="O1257" s="23"/>
      <c r="P1257" s="23"/>
      <c r="Q1257" s="23"/>
      <c r="R1257" s="23"/>
      <c r="S1257" s="23"/>
      <c r="T1257" s="23"/>
      <c r="U1257" s="23"/>
      <c r="V1257" s="23"/>
      <c r="W1257" s="33"/>
      <c r="Y1257" s="23"/>
      <c r="Z1257" s="23"/>
    </row>
    <row r="1258" spans="2:26" x14ac:dyDescent="0.35">
      <c r="B1258" s="23"/>
      <c r="C1258" s="23"/>
      <c r="D1258" s="23"/>
      <c r="E1258" s="23"/>
      <c r="F1258" s="23"/>
      <c r="G1258" s="23"/>
      <c r="H1258" s="23"/>
      <c r="I1258" s="23"/>
      <c r="J1258" s="23"/>
      <c r="K1258" s="23"/>
      <c r="L1258" s="23"/>
      <c r="M1258" s="23"/>
      <c r="N1258" s="23"/>
      <c r="O1258" s="23"/>
      <c r="P1258" s="23"/>
      <c r="Q1258" s="23"/>
      <c r="R1258" s="23"/>
      <c r="S1258" s="23"/>
      <c r="T1258" s="23"/>
      <c r="U1258" s="23"/>
      <c r="V1258" s="23"/>
      <c r="W1258" s="33"/>
      <c r="Y1258" s="23"/>
      <c r="Z1258" s="23"/>
    </row>
    <row r="1259" spans="2:26" x14ac:dyDescent="0.35">
      <c r="B1259" s="23"/>
      <c r="C1259" s="23"/>
      <c r="D1259" s="23"/>
      <c r="E1259" s="23"/>
      <c r="F1259" s="23"/>
      <c r="G1259" s="23"/>
      <c r="H1259" s="23"/>
      <c r="I1259" s="23"/>
      <c r="J1259" s="23"/>
      <c r="K1259" s="23"/>
      <c r="L1259" s="23"/>
      <c r="M1259" s="23"/>
      <c r="N1259" s="23"/>
      <c r="O1259" s="23"/>
      <c r="P1259" s="23"/>
      <c r="Q1259" s="23"/>
      <c r="R1259" s="23"/>
      <c r="S1259" s="23"/>
      <c r="T1259" s="23"/>
      <c r="U1259" s="23"/>
      <c r="V1259" s="23"/>
      <c r="W1259" s="33"/>
      <c r="Y1259" s="23"/>
      <c r="Z1259" s="23"/>
    </row>
    <row r="1260" spans="2:26" x14ac:dyDescent="0.35">
      <c r="B1260" s="23"/>
      <c r="C1260" s="23"/>
      <c r="D1260" s="23"/>
      <c r="E1260" s="23"/>
      <c r="F1260" s="23"/>
      <c r="G1260" s="23"/>
      <c r="H1260" s="23"/>
      <c r="I1260" s="23"/>
      <c r="J1260" s="23"/>
      <c r="K1260" s="23"/>
      <c r="L1260" s="23"/>
      <c r="M1260" s="23"/>
      <c r="N1260" s="23"/>
      <c r="O1260" s="23"/>
      <c r="P1260" s="23"/>
      <c r="Q1260" s="23"/>
      <c r="R1260" s="23"/>
      <c r="S1260" s="23"/>
      <c r="T1260" s="23"/>
      <c r="U1260" s="23"/>
      <c r="V1260" s="23"/>
      <c r="W1260" s="33"/>
      <c r="Y1260" s="23"/>
      <c r="Z1260" s="23"/>
    </row>
    <row r="1261" spans="2:26" x14ac:dyDescent="0.35">
      <c r="B1261" s="23"/>
      <c r="C1261" s="23"/>
      <c r="D1261" s="23"/>
      <c r="E1261" s="23"/>
      <c r="F1261" s="23"/>
      <c r="G1261" s="23"/>
      <c r="H1261" s="23"/>
      <c r="I1261" s="23"/>
      <c r="J1261" s="23"/>
      <c r="K1261" s="23"/>
      <c r="L1261" s="23"/>
      <c r="M1261" s="23"/>
      <c r="N1261" s="23"/>
      <c r="O1261" s="23"/>
      <c r="P1261" s="23"/>
      <c r="Q1261" s="23"/>
      <c r="R1261" s="23"/>
      <c r="S1261" s="23"/>
      <c r="T1261" s="23"/>
      <c r="U1261" s="23"/>
      <c r="V1261" s="23"/>
      <c r="W1261" s="33"/>
      <c r="Y1261" s="23"/>
      <c r="Z1261" s="23"/>
    </row>
    <row r="1262" spans="2:26" x14ac:dyDescent="0.35">
      <c r="B1262" s="23"/>
      <c r="C1262" s="23"/>
      <c r="D1262" s="23"/>
      <c r="E1262" s="23"/>
      <c r="F1262" s="23"/>
      <c r="G1262" s="23"/>
      <c r="H1262" s="23"/>
      <c r="I1262" s="23"/>
      <c r="J1262" s="23"/>
      <c r="K1262" s="23"/>
      <c r="L1262" s="23"/>
      <c r="M1262" s="23"/>
      <c r="N1262" s="23"/>
      <c r="O1262" s="23"/>
      <c r="P1262" s="23"/>
      <c r="Q1262" s="23"/>
      <c r="R1262" s="23"/>
      <c r="S1262" s="23"/>
      <c r="T1262" s="23"/>
      <c r="U1262" s="23"/>
      <c r="V1262" s="23"/>
      <c r="W1262" s="33"/>
      <c r="Y1262" s="23"/>
      <c r="Z1262" s="23"/>
    </row>
    <row r="1263" spans="2:26" x14ac:dyDescent="0.35">
      <c r="B1263" s="23"/>
      <c r="C1263" s="23"/>
      <c r="D1263" s="23"/>
      <c r="E1263" s="23"/>
      <c r="F1263" s="23"/>
      <c r="G1263" s="23"/>
      <c r="H1263" s="23"/>
      <c r="I1263" s="23"/>
      <c r="J1263" s="23"/>
      <c r="K1263" s="23"/>
      <c r="L1263" s="23"/>
      <c r="M1263" s="23"/>
      <c r="N1263" s="23"/>
      <c r="O1263" s="23"/>
      <c r="P1263" s="23"/>
      <c r="Q1263" s="23"/>
      <c r="R1263" s="23"/>
      <c r="S1263" s="23"/>
      <c r="T1263" s="23"/>
      <c r="U1263" s="23"/>
      <c r="V1263" s="23"/>
      <c r="W1263" s="33"/>
      <c r="Y1263" s="23"/>
      <c r="Z1263" s="23"/>
    </row>
    <row r="1264" spans="2:26" x14ac:dyDescent="0.35">
      <c r="B1264" s="23"/>
      <c r="C1264" s="23"/>
      <c r="D1264" s="23"/>
      <c r="E1264" s="23"/>
      <c r="F1264" s="23"/>
      <c r="G1264" s="23"/>
      <c r="H1264" s="23"/>
      <c r="I1264" s="23"/>
      <c r="J1264" s="23"/>
      <c r="K1264" s="23"/>
      <c r="L1264" s="23"/>
      <c r="M1264" s="23"/>
      <c r="N1264" s="23"/>
      <c r="O1264" s="23"/>
      <c r="P1264" s="23"/>
      <c r="Q1264" s="23"/>
      <c r="R1264" s="23"/>
      <c r="S1264" s="23"/>
      <c r="T1264" s="23"/>
      <c r="U1264" s="23"/>
      <c r="V1264" s="23"/>
      <c r="W1264" s="33"/>
      <c r="Y1264" s="23"/>
      <c r="Z1264" s="23"/>
    </row>
    <row r="1265" spans="2:26" x14ac:dyDescent="0.35">
      <c r="B1265" s="23"/>
      <c r="C1265" s="23"/>
      <c r="D1265" s="23"/>
      <c r="E1265" s="23"/>
      <c r="F1265" s="23"/>
      <c r="G1265" s="23"/>
      <c r="H1265" s="23"/>
      <c r="I1265" s="23"/>
      <c r="J1265" s="23"/>
      <c r="K1265" s="23"/>
      <c r="L1265" s="23"/>
      <c r="M1265" s="23"/>
      <c r="N1265" s="23"/>
      <c r="O1265" s="23"/>
      <c r="P1265" s="23"/>
      <c r="Q1265" s="23"/>
      <c r="R1265" s="23"/>
      <c r="S1265" s="23"/>
      <c r="T1265" s="23"/>
      <c r="U1265" s="23"/>
      <c r="V1265" s="23"/>
      <c r="W1265" s="33"/>
      <c r="Y1265" s="23"/>
      <c r="Z1265" s="23"/>
    </row>
    <row r="1266" spans="2:26" x14ac:dyDescent="0.35">
      <c r="B1266" s="23"/>
      <c r="C1266" s="23"/>
      <c r="D1266" s="23"/>
      <c r="E1266" s="23"/>
      <c r="F1266" s="23"/>
      <c r="G1266" s="23"/>
      <c r="H1266" s="23"/>
      <c r="I1266" s="23"/>
      <c r="J1266" s="23"/>
      <c r="K1266" s="23"/>
      <c r="L1266" s="23"/>
      <c r="M1266" s="23"/>
      <c r="N1266" s="23"/>
      <c r="O1266" s="23"/>
      <c r="P1266" s="23"/>
      <c r="Q1266" s="23"/>
      <c r="R1266" s="23"/>
      <c r="S1266" s="23"/>
      <c r="T1266" s="23"/>
      <c r="U1266" s="23"/>
      <c r="V1266" s="23"/>
      <c r="W1266" s="33"/>
      <c r="Y1266" s="23"/>
      <c r="Z1266" s="23"/>
    </row>
    <row r="1267" spans="2:26" x14ac:dyDescent="0.35">
      <c r="B1267" s="23"/>
      <c r="C1267" s="23"/>
      <c r="D1267" s="23"/>
      <c r="E1267" s="23"/>
      <c r="F1267" s="23"/>
      <c r="G1267" s="23"/>
      <c r="H1267" s="23"/>
      <c r="I1267" s="23"/>
      <c r="J1267" s="23"/>
      <c r="K1267" s="23"/>
      <c r="L1267" s="23"/>
      <c r="M1267" s="23"/>
      <c r="N1267" s="23"/>
      <c r="O1267" s="23"/>
      <c r="P1267" s="23"/>
      <c r="Q1267" s="23"/>
      <c r="R1267" s="23"/>
      <c r="S1267" s="23"/>
      <c r="T1267" s="23"/>
      <c r="U1267" s="23"/>
      <c r="V1267" s="23"/>
      <c r="W1267" s="33"/>
      <c r="Y1267" s="23"/>
      <c r="Z1267" s="23"/>
    </row>
    <row r="1268" spans="2:26" x14ac:dyDescent="0.35">
      <c r="B1268" s="23"/>
      <c r="C1268" s="23"/>
      <c r="D1268" s="23"/>
      <c r="E1268" s="23"/>
      <c r="F1268" s="23"/>
      <c r="G1268" s="23"/>
      <c r="H1268" s="23"/>
      <c r="I1268" s="23"/>
      <c r="J1268" s="23"/>
      <c r="K1268" s="23"/>
      <c r="L1268" s="23"/>
      <c r="M1268" s="23"/>
      <c r="N1268" s="23"/>
      <c r="O1268" s="23"/>
      <c r="P1268" s="23"/>
      <c r="Q1268" s="23"/>
      <c r="R1268" s="23"/>
      <c r="S1268" s="23"/>
      <c r="T1268" s="23"/>
      <c r="U1268" s="23"/>
      <c r="V1268" s="23"/>
      <c r="W1268" s="33"/>
      <c r="Y1268" s="23"/>
      <c r="Z1268" s="23"/>
    </row>
    <row r="1269" spans="2:26" x14ac:dyDescent="0.35">
      <c r="B1269" s="23"/>
      <c r="C1269" s="23"/>
      <c r="D1269" s="23"/>
      <c r="E1269" s="23"/>
      <c r="F1269" s="23"/>
      <c r="G1269" s="23"/>
      <c r="H1269" s="23"/>
      <c r="I1269" s="23"/>
      <c r="J1269" s="23"/>
      <c r="K1269" s="23"/>
      <c r="L1269" s="23"/>
      <c r="M1269" s="23"/>
      <c r="N1269" s="23"/>
      <c r="O1269" s="23"/>
      <c r="P1269" s="23"/>
      <c r="Q1269" s="23"/>
      <c r="R1269" s="23"/>
      <c r="S1269" s="23"/>
      <c r="T1269" s="23"/>
      <c r="U1269" s="23"/>
      <c r="V1269" s="23"/>
      <c r="W1269" s="33"/>
      <c r="Y1269" s="23"/>
      <c r="Z1269" s="23"/>
    </row>
    <row r="1270" spans="2:26" x14ac:dyDescent="0.35">
      <c r="B1270" s="23"/>
      <c r="C1270" s="23"/>
      <c r="D1270" s="23"/>
      <c r="E1270" s="23"/>
      <c r="F1270" s="23"/>
      <c r="G1270" s="23"/>
      <c r="H1270" s="23"/>
      <c r="I1270" s="23"/>
      <c r="J1270" s="23"/>
      <c r="K1270" s="23"/>
      <c r="L1270" s="23"/>
      <c r="M1270" s="23"/>
      <c r="N1270" s="23"/>
      <c r="O1270" s="23"/>
      <c r="P1270" s="23"/>
      <c r="Q1270" s="23"/>
      <c r="R1270" s="23"/>
      <c r="S1270" s="23"/>
      <c r="T1270" s="23"/>
      <c r="U1270" s="23"/>
      <c r="V1270" s="23"/>
      <c r="W1270" s="33"/>
      <c r="Y1270" s="23"/>
      <c r="Z1270" s="23"/>
    </row>
    <row r="1271" spans="2:26" x14ac:dyDescent="0.35">
      <c r="B1271" s="23"/>
      <c r="C1271" s="23"/>
      <c r="D1271" s="23"/>
      <c r="E1271" s="23"/>
      <c r="F1271" s="23"/>
      <c r="G1271" s="23"/>
      <c r="H1271" s="23"/>
      <c r="I1271" s="23"/>
      <c r="J1271" s="23"/>
      <c r="K1271" s="23"/>
      <c r="L1271" s="23"/>
      <c r="M1271" s="23"/>
      <c r="N1271" s="23"/>
      <c r="O1271" s="23"/>
      <c r="P1271" s="23"/>
      <c r="Q1271" s="23"/>
      <c r="R1271" s="23"/>
      <c r="S1271" s="23"/>
      <c r="T1271" s="23"/>
      <c r="U1271" s="23"/>
      <c r="V1271" s="23"/>
      <c r="W1271" s="33"/>
      <c r="Y1271" s="23"/>
      <c r="Z1271" s="23"/>
    </row>
    <row r="1272" spans="2:26" x14ac:dyDescent="0.35">
      <c r="B1272" s="23"/>
      <c r="C1272" s="23"/>
      <c r="D1272" s="23"/>
      <c r="E1272" s="23"/>
      <c r="F1272" s="23"/>
      <c r="G1272" s="23"/>
      <c r="H1272" s="23"/>
      <c r="I1272" s="23"/>
      <c r="J1272" s="23"/>
      <c r="K1272" s="23"/>
      <c r="L1272" s="23"/>
      <c r="M1272" s="23"/>
      <c r="N1272" s="23"/>
      <c r="O1272" s="23"/>
      <c r="P1272" s="23"/>
      <c r="Q1272" s="23"/>
      <c r="R1272" s="23"/>
      <c r="S1272" s="23"/>
      <c r="T1272" s="23"/>
      <c r="U1272" s="23"/>
      <c r="V1272" s="23"/>
      <c r="W1272" s="33"/>
      <c r="Y1272" s="23"/>
      <c r="Z1272" s="23"/>
    </row>
    <row r="1273" spans="2:26" x14ac:dyDescent="0.35">
      <c r="B1273" s="23"/>
      <c r="C1273" s="23"/>
      <c r="D1273" s="23"/>
      <c r="E1273" s="23"/>
      <c r="F1273" s="23"/>
      <c r="G1273" s="23"/>
      <c r="H1273" s="23"/>
      <c r="I1273" s="23"/>
      <c r="J1273" s="23"/>
      <c r="K1273" s="23"/>
      <c r="L1273" s="23"/>
      <c r="M1273" s="23"/>
      <c r="N1273" s="23"/>
      <c r="O1273" s="23"/>
      <c r="P1273" s="23"/>
      <c r="Q1273" s="23"/>
      <c r="R1273" s="23"/>
      <c r="S1273" s="23"/>
      <c r="T1273" s="23"/>
      <c r="U1273" s="23"/>
      <c r="V1273" s="23"/>
      <c r="W1273" s="33"/>
      <c r="Y1273" s="23"/>
      <c r="Z1273" s="23"/>
    </row>
    <row r="1274" spans="2:26" x14ac:dyDescent="0.35">
      <c r="B1274" s="23"/>
      <c r="C1274" s="23"/>
      <c r="D1274" s="23"/>
      <c r="E1274" s="23"/>
      <c r="F1274" s="23"/>
      <c r="G1274" s="23"/>
      <c r="H1274" s="23"/>
      <c r="I1274" s="23"/>
      <c r="J1274" s="23"/>
      <c r="K1274" s="23"/>
      <c r="L1274" s="23"/>
      <c r="M1274" s="23"/>
      <c r="N1274" s="23"/>
      <c r="O1274" s="23"/>
      <c r="P1274" s="23"/>
      <c r="Q1274" s="23"/>
      <c r="R1274" s="23"/>
      <c r="S1274" s="23"/>
      <c r="T1274" s="23"/>
      <c r="U1274" s="23"/>
      <c r="V1274" s="23"/>
      <c r="W1274" s="33"/>
      <c r="Y1274" s="23"/>
      <c r="Z1274" s="23"/>
    </row>
    <row r="1275" spans="2:26" x14ac:dyDescent="0.35">
      <c r="B1275" s="23"/>
      <c r="C1275" s="23"/>
      <c r="D1275" s="23"/>
      <c r="E1275" s="23"/>
      <c r="F1275" s="23"/>
      <c r="G1275" s="23"/>
      <c r="H1275" s="23"/>
      <c r="I1275" s="23"/>
      <c r="J1275" s="23"/>
      <c r="K1275" s="23"/>
      <c r="L1275" s="23"/>
      <c r="M1275" s="23"/>
      <c r="N1275" s="23"/>
      <c r="O1275" s="23"/>
      <c r="P1275" s="23"/>
      <c r="Q1275" s="23"/>
      <c r="R1275" s="23"/>
      <c r="S1275" s="23"/>
      <c r="T1275" s="23"/>
      <c r="U1275" s="23"/>
      <c r="V1275" s="23"/>
      <c r="W1275" s="33"/>
      <c r="Y1275" s="23"/>
      <c r="Z1275" s="23"/>
    </row>
    <row r="1276" spans="2:26" x14ac:dyDescent="0.35">
      <c r="B1276" s="23"/>
      <c r="C1276" s="23"/>
      <c r="D1276" s="23"/>
      <c r="E1276" s="23"/>
      <c r="F1276" s="23"/>
      <c r="G1276" s="23"/>
      <c r="H1276" s="23"/>
      <c r="I1276" s="23"/>
      <c r="J1276" s="23"/>
      <c r="K1276" s="23"/>
      <c r="L1276" s="23"/>
      <c r="M1276" s="23"/>
      <c r="N1276" s="23"/>
      <c r="O1276" s="23"/>
      <c r="P1276" s="23"/>
      <c r="Q1276" s="23"/>
      <c r="R1276" s="23"/>
      <c r="S1276" s="23"/>
      <c r="T1276" s="23"/>
      <c r="U1276" s="23"/>
      <c r="V1276" s="23"/>
      <c r="W1276" s="33"/>
      <c r="Y1276" s="23"/>
      <c r="Z1276" s="23"/>
    </row>
    <row r="1277" spans="2:26" x14ac:dyDescent="0.35">
      <c r="B1277" s="23"/>
      <c r="C1277" s="23"/>
      <c r="D1277" s="23"/>
      <c r="E1277" s="23"/>
      <c r="F1277" s="23"/>
      <c r="G1277" s="23"/>
      <c r="H1277" s="23"/>
      <c r="I1277" s="23"/>
      <c r="J1277" s="23"/>
      <c r="K1277" s="23"/>
      <c r="L1277" s="23"/>
      <c r="M1277" s="23"/>
      <c r="N1277" s="23"/>
      <c r="O1277" s="23"/>
      <c r="P1277" s="23"/>
      <c r="Q1277" s="23"/>
      <c r="R1277" s="23"/>
      <c r="S1277" s="23"/>
      <c r="T1277" s="23"/>
      <c r="U1277" s="23"/>
      <c r="V1277" s="23"/>
      <c r="W1277" s="33"/>
      <c r="Y1277" s="23"/>
      <c r="Z1277" s="23"/>
    </row>
    <row r="1278" spans="2:26" x14ac:dyDescent="0.35">
      <c r="B1278" s="23"/>
      <c r="C1278" s="23"/>
      <c r="D1278" s="23"/>
      <c r="E1278" s="23"/>
      <c r="F1278" s="23"/>
      <c r="G1278" s="23"/>
      <c r="H1278" s="23"/>
      <c r="I1278" s="23"/>
      <c r="J1278" s="23"/>
      <c r="K1278" s="23"/>
      <c r="L1278" s="23"/>
      <c r="M1278" s="23"/>
      <c r="N1278" s="23"/>
      <c r="O1278" s="23"/>
      <c r="P1278" s="23"/>
      <c r="Q1278" s="23"/>
      <c r="R1278" s="23"/>
      <c r="S1278" s="23"/>
      <c r="T1278" s="23"/>
      <c r="U1278" s="23"/>
      <c r="V1278" s="23"/>
      <c r="W1278" s="33"/>
      <c r="Y1278" s="23"/>
      <c r="Z1278" s="23"/>
    </row>
    <row r="1279" spans="2:26" x14ac:dyDescent="0.35">
      <c r="B1279" s="23"/>
      <c r="C1279" s="23"/>
      <c r="D1279" s="23"/>
      <c r="E1279" s="23"/>
      <c r="F1279" s="23"/>
      <c r="G1279" s="23"/>
      <c r="H1279" s="23"/>
      <c r="I1279" s="23"/>
      <c r="J1279" s="23"/>
      <c r="K1279" s="23"/>
      <c r="L1279" s="23"/>
      <c r="M1279" s="23"/>
      <c r="N1279" s="23"/>
      <c r="O1279" s="23"/>
      <c r="P1279" s="23"/>
      <c r="Q1279" s="23"/>
      <c r="R1279" s="23"/>
      <c r="S1279" s="23"/>
      <c r="T1279" s="23"/>
      <c r="U1279" s="23"/>
      <c r="V1279" s="23"/>
      <c r="W1279" s="33"/>
      <c r="Y1279" s="23"/>
      <c r="Z1279" s="23"/>
    </row>
    <row r="1280" spans="2:26" x14ac:dyDescent="0.35">
      <c r="B1280" s="23"/>
      <c r="C1280" s="23"/>
      <c r="D1280" s="23"/>
      <c r="E1280" s="23"/>
      <c r="F1280" s="23"/>
      <c r="G1280" s="23"/>
      <c r="H1280" s="23"/>
      <c r="I1280" s="23"/>
      <c r="J1280" s="23"/>
      <c r="K1280" s="23"/>
      <c r="L1280" s="23"/>
      <c r="M1280" s="23"/>
      <c r="N1280" s="23"/>
      <c r="O1280" s="23"/>
      <c r="P1280" s="23"/>
      <c r="Q1280" s="23"/>
      <c r="R1280" s="23"/>
      <c r="S1280" s="23"/>
      <c r="T1280" s="23"/>
      <c r="U1280" s="23"/>
      <c r="V1280" s="23"/>
      <c r="W1280" s="33"/>
      <c r="Y1280" s="23"/>
      <c r="Z1280" s="23"/>
    </row>
    <row r="1281" spans="2:26" x14ac:dyDescent="0.35">
      <c r="B1281" s="23"/>
      <c r="C1281" s="23"/>
      <c r="D1281" s="23"/>
      <c r="E1281" s="23"/>
      <c r="F1281" s="23"/>
      <c r="G1281" s="23"/>
      <c r="H1281" s="23"/>
      <c r="I1281" s="23"/>
      <c r="J1281" s="23"/>
      <c r="K1281" s="23"/>
      <c r="L1281" s="23"/>
      <c r="M1281" s="23"/>
      <c r="N1281" s="23"/>
      <c r="O1281" s="23"/>
      <c r="P1281" s="23"/>
      <c r="Q1281" s="23"/>
      <c r="R1281" s="23"/>
      <c r="S1281" s="23"/>
      <c r="T1281" s="23"/>
      <c r="U1281" s="23"/>
      <c r="V1281" s="23"/>
      <c r="W1281" s="33"/>
      <c r="Y1281" s="23"/>
      <c r="Z1281" s="23"/>
    </row>
    <row r="1282" spans="2:26" x14ac:dyDescent="0.35">
      <c r="B1282" s="23"/>
      <c r="C1282" s="23"/>
      <c r="D1282" s="23"/>
      <c r="E1282" s="23"/>
      <c r="F1282" s="23"/>
      <c r="G1282" s="23"/>
      <c r="H1282" s="23"/>
      <c r="I1282" s="23"/>
      <c r="J1282" s="23"/>
      <c r="K1282" s="23"/>
      <c r="L1282" s="23"/>
      <c r="M1282" s="23"/>
      <c r="N1282" s="23"/>
      <c r="O1282" s="23"/>
      <c r="P1282" s="23"/>
      <c r="Q1282" s="23"/>
      <c r="R1282" s="23"/>
      <c r="S1282" s="23"/>
      <c r="T1282" s="23"/>
      <c r="U1282" s="23"/>
      <c r="V1282" s="23"/>
      <c r="W1282" s="33"/>
      <c r="Y1282" s="23"/>
      <c r="Z1282" s="23"/>
    </row>
    <row r="1283" spans="2:26" x14ac:dyDescent="0.35">
      <c r="B1283" s="23"/>
      <c r="C1283" s="23"/>
      <c r="D1283" s="23"/>
      <c r="E1283" s="23"/>
      <c r="F1283" s="23"/>
      <c r="G1283" s="23"/>
      <c r="H1283" s="23"/>
      <c r="I1283" s="23"/>
      <c r="J1283" s="23"/>
      <c r="K1283" s="23"/>
      <c r="L1283" s="23"/>
      <c r="M1283" s="23"/>
      <c r="N1283" s="23"/>
      <c r="O1283" s="23"/>
      <c r="P1283" s="23"/>
      <c r="Q1283" s="23"/>
      <c r="R1283" s="23"/>
      <c r="S1283" s="23"/>
      <c r="T1283" s="23"/>
      <c r="U1283" s="23"/>
      <c r="V1283" s="23"/>
      <c r="W1283" s="33"/>
      <c r="Y1283" s="23"/>
      <c r="Z1283" s="23"/>
    </row>
    <row r="1284" spans="2:26" x14ac:dyDescent="0.35">
      <c r="B1284" s="23"/>
      <c r="C1284" s="23"/>
      <c r="D1284" s="23"/>
      <c r="E1284" s="23"/>
      <c r="F1284" s="23"/>
      <c r="G1284" s="23"/>
      <c r="H1284" s="23"/>
      <c r="I1284" s="23"/>
      <c r="J1284" s="23"/>
      <c r="K1284" s="23"/>
      <c r="L1284" s="23"/>
      <c r="M1284" s="23"/>
      <c r="N1284" s="23"/>
      <c r="O1284" s="23"/>
      <c r="P1284" s="23"/>
      <c r="Q1284" s="23"/>
      <c r="R1284" s="23"/>
      <c r="S1284" s="23"/>
      <c r="T1284" s="23"/>
      <c r="U1284" s="23"/>
      <c r="V1284" s="23"/>
      <c r="W1284" s="33"/>
      <c r="Y1284" s="23"/>
      <c r="Z1284" s="23"/>
    </row>
    <row r="1285" spans="2:26" x14ac:dyDescent="0.35">
      <c r="B1285" s="23"/>
      <c r="C1285" s="23"/>
      <c r="D1285" s="23"/>
      <c r="E1285" s="23"/>
      <c r="F1285" s="23"/>
      <c r="G1285" s="23"/>
      <c r="H1285" s="23"/>
      <c r="I1285" s="23"/>
      <c r="J1285" s="23"/>
      <c r="K1285" s="23"/>
      <c r="L1285" s="23"/>
      <c r="M1285" s="23"/>
      <c r="N1285" s="23"/>
      <c r="O1285" s="23"/>
      <c r="P1285" s="23"/>
      <c r="Q1285" s="23"/>
      <c r="R1285" s="23"/>
      <c r="S1285" s="23"/>
      <c r="T1285" s="23"/>
      <c r="U1285" s="23"/>
      <c r="V1285" s="23"/>
      <c r="W1285" s="33"/>
      <c r="Y1285" s="23"/>
      <c r="Z1285" s="23"/>
    </row>
    <row r="1286" spans="2:26" x14ac:dyDescent="0.35">
      <c r="B1286" s="23"/>
      <c r="C1286" s="23"/>
      <c r="D1286" s="23"/>
      <c r="E1286" s="23"/>
      <c r="F1286" s="23"/>
      <c r="G1286" s="23"/>
      <c r="H1286" s="23"/>
      <c r="I1286" s="23"/>
      <c r="J1286" s="23"/>
      <c r="K1286" s="23"/>
      <c r="L1286" s="23"/>
      <c r="M1286" s="23"/>
      <c r="N1286" s="23"/>
      <c r="O1286" s="23"/>
      <c r="P1286" s="23"/>
      <c r="Q1286" s="23"/>
      <c r="R1286" s="23"/>
      <c r="S1286" s="23"/>
      <c r="T1286" s="23"/>
      <c r="U1286" s="23"/>
      <c r="V1286" s="23"/>
      <c r="W1286" s="33"/>
      <c r="Y1286" s="23"/>
      <c r="Z1286" s="23"/>
    </row>
    <row r="1287" spans="2:26" x14ac:dyDescent="0.35">
      <c r="B1287" s="23"/>
      <c r="C1287" s="23"/>
      <c r="D1287" s="23"/>
      <c r="E1287" s="23"/>
      <c r="F1287" s="23"/>
      <c r="G1287" s="23"/>
      <c r="H1287" s="23"/>
      <c r="I1287" s="23"/>
      <c r="J1287" s="23"/>
      <c r="K1287" s="23"/>
      <c r="L1287" s="23"/>
      <c r="M1287" s="23"/>
      <c r="N1287" s="23"/>
      <c r="O1287" s="23"/>
      <c r="P1287" s="23"/>
      <c r="Q1287" s="23"/>
      <c r="R1287" s="23"/>
      <c r="S1287" s="23"/>
      <c r="T1287" s="23"/>
      <c r="U1287" s="23"/>
      <c r="V1287" s="23"/>
      <c r="W1287" s="33"/>
      <c r="Y1287" s="23"/>
      <c r="Z1287" s="23"/>
    </row>
    <row r="1288" spans="2:26" x14ac:dyDescent="0.35">
      <c r="B1288" s="23"/>
      <c r="C1288" s="23"/>
      <c r="D1288" s="23"/>
      <c r="E1288" s="23"/>
      <c r="F1288" s="23"/>
      <c r="G1288" s="23"/>
      <c r="H1288" s="23"/>
      <c r="I1288" s="23"/>
      <c r="J1288" s="23"/>
      <c r="K1288" s="23"/>
      <c r="L1288" s="23"/>
      <c r="M1288" s="23"/>
      <c r="N1288" s="23"/>
      <c r="O1288" s="23"/>
      <c r="P1288" s="23"/>
      <c r="Q1288" s="23"/>
      <c r="R1288" s="23"/>
      <c r="S1288" s="23"/>
      <c r="T1288" s="23"/>
      <c r="U1288" s="23"/>
      <c r="V1288" s="23"/>
      <c r="W1288" s="33"/>
      <c r="Y1288" s="23"/>
      <c r="Z1288" s="23"/>
    </row>
    <row r="1289" spans="2:26" x14ac:dyDescent="0.35">
      <c r="B1289" s="23"/>
      <c r="C1289" s="23"/>
      <c r="D1289" s="23"/>
      <c r="E1289" s="23"/>
      <c r="F1289" s="23"/>
      <c r="G1289" s="23"/>
      <c r="H1289" s="23"/>
      <c r="I1289" s="23"/>
      <c r="J1289" s="23"/>
      <c r="K1289" s="23"/>
      <c r="L1289" s="23"/>
      <c r="M1289" s="23"/>
      <c r="N1289" s="23"/>
      <c r="O1289" s="23"/>
      <c r="P1289" s="23"/>
      <c r="Q1289" s="23"/>
      <c r="R1289" s="23"/>
      <c r="S1289" s="23"/>
      <c r="T1289" s="23"/>
      <c r="U1289" s="23"/>
      <c r="V1289" s="23"/>
      <c r="W1289" s="33"/>
      <c r="Y1289" s="23"/>
      <c r="Z1289" s="23"/>
    </row>
    <row r="1290" spans="2:26" x14ac:dyDescent="0.35">
      <c r="B1290" s="23"/>
      <c r="C1290" s="23"/>
      <c r="D1290" s="23"/>
      <c r="E1290" s="23"/>
      <c r="F1290" s="23"/>
      <c r="G1290" s="23"/>
      <c r="H1290" s="23"/>
      <c r="I1290" s="23"/>
      <c r="J1290" s="23"/>
      <c r="K1290" s="23"/>
      <c r="L1290" s="23"/>
      <c r="M1290" s="23"/>
      <c r="N1290" s="23"/>
      <c r="O1290" s="23"/>
      <c r="P1290" s="23"/>
      <c r="Q1290" s="23"/>
      <c r="R1290" s="23"/>
      <c r="S1290" s="23"/>
      <c r="T1290" s="23"/>
      <c r="U1290" s="23"/>
      <c r="V1290" s="23"/>
      <c r="W1290" s="33"/>
      <c r="Y1290" s="23"/>
      <c r="Z1290" s="23"/>
    </row>
    <row r="1291" spans="2:26" x14ac:dyDescent="0.35">
      <c r="B1291" s="23"/>
      <c r="C1291" s="23"/>
      <c r="D1291" s="23"/>
      <c r="E1291" s="23"/>
      <c r="F1291" s="23"/>
      <c r="G1291" s="23"/>
      <c r="H1291" s="23"/>
      <c r="I1291" s="23"/>
      <c r="J1291" s="23"/>
      <c r="K1291" s="23"/>
      <c r="L1291" s="23"/>
      <c r="M1291" s="23"/>
      <c r="N1291" s="23"/>
      <c r="O1291" s="23"/>
      <c r="P1291" s="23"/>
      <c r="Q1291" s="23"/>
      <c r="R1291" s="23"/>
      <c r="S1291" s="23"/>
      <c r="T1291" s="23"/>
      <c r="U1291" s="23"/>
      <c r="V1291" s="23"/>
      <c r="W1291" s="33"/>
      <c r="Y1291" s="23"/>
      <c r="Z1291" s="23"/>
    </row>
    <row r="1292" spans="2:26" x14ac:dyDescent="0.35">
      <c r="B1292" s="23"/>
      <c r="C1292" s="23"/>
      <c r="D1292" s="23"/>
      <c r="E1292" s="23"/>
      <c r="F1292" s="23"/>
      <c r="G1292" s="23"/>
      <c r="H1292" s="23"/>
      <c r="I1292" s="23"/>
      <c r="J1292" s="23"/>
      <c r="K1292" s="23"/>
      <c r="L1292" s="23"/>
      <c r="M1292" s="23"/>
      <c r="N1292" s="23"/>
      <c r="O1292" s="23"/>
      <c r="P1292" s="23"/>
      <c r="Q1292" s="23"/>
      <c r="R1292" s="23"/>
      <c r="S1292" s="23"/>
      <c r="T1292" s="23"/>
      <c r="U1292" s="23"/>
      <c r="V1292" s="23"/>
      <c r="W1292" s="33"/>
      <c r="Y1292" s="23"/>
      <c r="Z1292" s="23"/>
    </row>
    <row r="1293" spans="2:26" x14ac:dyDescent="0.35">
      <c r="B1293" s="23"/>
      <c r="C1293" s="23"/>
      <c r="D1293" s="23"/>
      <c r="E1293" s="23"/>
      <c r="F1293" s="23"/>
      <c r="G1293" s="23"/>
      <c r="H1293" s="23"/>
      <c r="I1293" s="23"/>
      <c r="J1293" s="23"/>
      <c r="K1293" s="23"/>
      <c r="L1293" s="23"/>
      <c r="M1293" s="23"/>
      <c r="N1293" s="23"/>
      <c r="O1293" s="23"/>
      <c r="P1293" s="23"/>
      <c r="Q1293" s="23"/>
      <c r="R1293" s="23"/>
      <c r="S1293" s="23"/>
      <c r="T1293" s="23"/>
      <c r="U1293" s="23"/>
      <c r="V1293" s="23"/>
      <c r="W1293" s="33"/>
      <c r="Y1293" s="23"/>
      <c r="Z1293" s="23"/>
    </row>
    <row r="1294" spans="2:26" x14ac:dyDescent="0.35">
      <c r="B1294" s="23"/>
      <c r="C1294" s="23"/>
      <c r="D1294" s="23"/>
      <c r="E1294" s="23"/>
      <c r="F1294" s="23"/>
      <c r="G1294" s="23"/>
      <c r="H1294" s="23"/>
      <c r="I1294" s="23"/>
      <c r="J1294" s="23"/>
      <c r="K1294" s="23"/>
      <c r="L1294" s="23"/>
      <c r="M1294" s="23"/>
      <c r="N1294" s="23"/>
      <c r="O1294" s="23"/>
      <c r="P1294" s="23"/>
      <c r="Q1294" s="23"/>
      <c r="R1294" s="23"/>
      <c r="S1294" s="23"/>
      <c r="T1294" s="23"/>
      <c r="U1294" s="23"/>
      <c r="V1294" s="23"/>
      <c r="W1294" s="33"/>
      <c r="Y1294" s="23"/>
      <c r="Z1294" s="23"/>
    </row>
    <row r="1295" spans="2:26" x14ac:dyDescent="0.35">
      <c r="B1295" s="23"/>
      <c r="C1295" s="23"/>
      <c r="D1295" s="23"/>
      <c r="E1295" s="23"/>
      <c r="F1295" s="23"/>
      <c r="G1295" s="23"/>
      <c r="H1295" s="23"/>
      <c r="I1295" s="23"/>
      <c r="J1295" s="23"/>
      <c r="K1295" s="23"/>
      <c r="L1295" s="23"/>
      <c r="M1295" s="23"/>
      <c r="N1295" s="23"/>
      <c r="O1295" s="23"/>
      <c r="P1295" s="23"/>
      <c r="Q1295" s="23"/>
      <c r="R1295" s="23"/>
      <c r="S1295" s="23"/>
      <c r="T1295" s="23"/>
      <c r="U1295" s="23"/>
      <c r="V1295" s="23"/>
      <c r="W1295" s="33"/>
      <c r="Y1295" s="23"/>
      <c r="Z1295" s="23"/>
    </row>
    <row r="1296" spans="2:26" x14ac:dyDescent="0.35">
      <c r="B1296" s="23"/>
      <c r="C1296" s="23"/>
      <c r="D1296" s="23"/>
      <c r="E1296" s="23"/>
      <c r="F1296" s="23"/>
      <c r="G1296" s="23"/>
      <c r="H1296" s="23"/>
      <c r="I1296" s="23"/>
      <c r="J1296" s="23"/>
      <c r="K1296" s="23"/>
      <c r="L1296" s="23"/>
      <c r="M1296" s="23"/>
      <c r="N1296" s="23"/>
      <c r="O1296" s="23"/>
      <c r="P1296" s="23"/>
      <c r="Q1296" s="23"/>
      <c r="R1296" s="23"/>
      <c r="S1296" s="23"/>
      <c r="T1296" s="23"/>
      <c r="U1296" s="23"/>
      <c r="V1296" s="23"/>
      <c r="W1296" s="33"/>
      <c r="Y1296" s="23"/>
      <c r="Z1296" s="23"/>
    </row>
    <row r="1297" spans="2:26" x14ac:dyDescent="0.35">
      <c r="B1297" s="23"/>
      <c r="C1297" s="23"/>
      <c r="D1297" s="23"/>
      <c r="E1297" s="23"/>
      <c r="F1297" s="23"/>
      <c r="G1297" s="23"/>
      <c r="H1297" s="23"/>
      <c r="I1297" s="23"/>
      <c r="J1297" s="23"/>
      <c r="K1297" s="23"/>
      <c r="L1297" s="23"/>
      <c r="M1297" s="23"/>
      <c r="N1297" s="23"/>
      <c r="O1297" s="23"/>
      <c r="P1297" s="23"/>
      <c r="Q1297" s="23"/>
      <c r="R1297" s="23"/>
      <c r="S1297" s="23"/>
      <c r="T1297" s="23"/>
      <c r="U1297" s="23"/>
      <c r="V1297" s="23"/>
      <c r="W1297" s="33"/>
      <c r="Y1297" s="23"/>
      <c r="Z1297" s="23"/>
    </row>
    <row r="1298" spans="2:26" x14ac:dyDescent="0.35">
      <c r="B1298" s="23"/>
      <c r="C1298" s="23"/>
      <c r="D1298" s="23"/>
      <c r="E1298" s="23"/>
      <c r="F1298" s="23"/>
      <c r="G1298" s="23"/>
      <c r="H1298" s="23"/>
      <c r="I1298" s="23"/>
      <c r="J1298" s="23"/>
      <c r="K1298" s="23"/>
      <c r="L1298" s="23"/>
      <c r="M1298" s="23"/>
      <c r="N1298" s="23"/>
      <c r="O1298" s="23"/>
      <c r="P1298" s="23"/>
      <c r="Q1298" s="23"/>
      <c r="R1298" s="23"/>
      <c r="S1298" s="23"/>
      <c r="T1298" s="23"/>
      <c r="U1298" s="23"/>
      <c r="V1298" s="23"/>
      <c r="W1298" s="33"/>
      <c r="Y1298" s="23"/>
      <c r="Z1298" s="23"/>
    </row>
    <row r="1299" spans="2:26" x14ac:dyDescent="0.35">
      <c r="B1299" s="23"/>
      <c r="C1299" s="23"/>
      <c r="D1299" s="23"/>
      <c r="E1299" s="23"/>
      <c r="F1299" s="23"/>
      <c r="G1299" s="23"/>
      <c r="H1299" s="23"/>
      <c r="I1299" s="23"/>
      <c r="J1299" s="23"/>
      <c r="K1299" s="23"/>
      <c r="L1299" s="23"/>
      <c r="M1299" s="23"/>
      <c r="N1299" s="23"/>
      <c r="O1299" s="23"/>
      <c r="P1299" s="23"/>
      <c r="Q1299" s="23"/>
      <c r="R1299" s="23"/>
      <c r="S1299" s="23"/>
      <c r="T1299" s="23"/>
      <c r="U1299" s="23"/>
      <c r="V1299" s="23"/>
      <c r="W1299" s="33"/>
      <c r="Y1299" s="23"/>
      <c r="Z1299" s="23"/>
    </row>
    <row r="1300" spans="2:26" x14ac:dyDescent="0.35">
      <c r="B1300" s="23"/>
      <c r="C1300" s="23"/>
      <c r="D1300" s="23"/>
      <c r="E1300" s="23"/>
      <c r="F1300" s="23"/>
      <c r="G1300" s="23"/>
      <c r="H1300" s="23"/>
      <c r="I1300" s="23"/>
      <c r="J1300" s="23"/>
      <c r="K1300" s="23"/>
      <c r="L1300" s="23"/>
      <c r="M1300" s="23"/>
      <c r="N1300" s="23"/>
      <c r="O1300" s="23"/>
      <c r="P1300" s="23"/>
      <c r="Q1300" s="23"/>
      <c r="R1300" s="23"/>
      <c r="S1300" s="23"/>
      <c r="T1300" s="23"/>
      <c r="U1300" s="23"/>
      <c r="V1300" s="23"/>
      <c r="W1300" s="33"/>
      <c r="Y1300" s="23"/>
      <c r="Z1300" s="23"/>
    </row>
    <row r="1301" spans="2:26" x14ac:dyDescent="0.35">
      <c r="B1301" s="23"/>
      <c r="C1301" s="23"/>
      <c r="D1301" s="23"/>
      <c r="E1301" s="23"/>
      <c r="F1301" s="23"/>
      <c r="G1301" s="23"/>
      <c r="H1301" s="23"/>
      <c r="I1301" s="23"/>
      <c r="J1301" s="23"/>
      <c r="K1301" s="23"/>
      <c r="L1301" s="23"/>
      <c r="M1301" s="23"/>
      <c r="N1301" s="23"/>
      <c r="O1301" s="23"/>
      <c r="P1301" s="23"/>
      <c r="Q1301" s="23"/>
      <c r="R1301" s="23"/>
      <c r="S1301" s="23"/>
      <c r="T1301" s="23"/>
      <c r="U1301" s="23"/>
      <c r="V1301" s="23"/>
      <c r="W1301" s="33"/>
      <c r="Y1301" s="23"/>
      <c r="Z1301" s="23"/>
    </row>
    <row r="1302" spans="2:26" x14ac:dyDescent="0.35">
      <c r="B1302" s="23"/>
      <c r="C1302" s="23"/>
      <c r="D1302" s="23"/>
      <c r="E1302" s="23"/>
      <c r="F1302" s="23"/>
      <c r="G1302" s="23"/>
      <c r="H1302" s="23"/>
      <c r="I1302" s="23"/>
      <c r="J1302" s="23"/>
      <c r="K1302" s="23"/>
      <c r="L1302" s="23"/>
      <c r="M1302" s="23"/>
      <c r="N1302" s="23"/>
      <c r="O1302" s="23"/>
      <c r="P1302" s="23"/>
      <c r="Q1302" s="23"/>
      <c r="R1302" s="23"/>
      <c r="S1302" s="23"/>
      <c r="T1302" s="23"/>
      <c r="U1302" s="23"/>
      <c r="V1302" s="23"/>
      <c r="W1302" s="33"/>
      <c r="Y1302" s="23"/>
      <c r="Z1302" s="23"/>
    </row>
    <row r="1303" spans="2:26" x14ac:dyDescent="0.35">
      <c r="B1303" s="23"/>
      <c r="C1303" s="23"/>
      <c r="D1303" s="23"/>
      <c r="E1303" s="23"/>
      <c r="F1303" s="23"/>
      <c r="G1303" s="23"/>
      <c r="H1303" s="23"/>
      <c r="I1303" s="23"/>
      <c r="J1303" s="23"/>
      <c r="K1303" s="23"/>
      <c r="L1303" s="23"/>
      <c r="M1303" s="23"/>
      <c r="N1303" s="23"/>
      <c r="O1303" s="23"/>
      <c r="P1303" s="23"/>
      <c r="Q1303" s="23"/>
      <c r="R1303" s="23"/>
      <c r="S1303" s="23"/>
      <c r="T1303" s="23"/>
      <c r="U1303" s="23"/>
      <c r="V1303" s="23"/>
      <c r="W1303" s="33"/>
      <c r="Y1303" s="23"/>
      <c r="Z1303" s="23"/>
    </row>
    <row r="1304" spans="2:26" x14ac:dyDescent="0.35">
      <c r="B1304" s="23"/>
      <c r="C1304" s="23"/>
      <c r="D1304" s="23"/>
      <c r="E1304" s="23"/>
      <c r="F1304" s="23"/>
      <c r="G1304" s="23"/>
      <c r="H1304" s="23"/>
      <c r="I1304" s="23"/>
      <c r="J1304" s="23"/>
      <c r="K1304" s="23"/>
      <c r="L1304" s="23"/>
      <c r="M1304" s="23"/>
      <c r="N1304" s="23"/>
      <c r="O1304" s="23"/>
      <c r="P1304" s="23"/>
      <c r="Q1304" s="23"/>
      <c r="R1304" s="23"/>
      <c r="S1304" s="23"/>
      <c r="T1304" s="23"/>
      <c r="U1304" s="23"/>
      <c r="V1304" s="23"/>
      <c r="W1304" s="33"/>
      <c r="Y1304" s="23"/>
      <c r="Z1304" s="23"/>
    </row>
    <row r="1305" spans="2:26" x14ac:dyDescent="0.35">
      <c r="B1305" s="23"/>
      <c r="C1305" s="23"/>
      <c r="D1305" s="23"/>
      <c r="E1305" s="23"/>
      <c r="F1305" s="23"/>
      <c r="G1305" s="23"/>
      <c r="H1305" s="23"/>
      <c r="I1305" s="23"/>
      <c r="J1305" s="23"/>
      <c r="K1305" s="23"/>
      <c r="L1305" s="23"/>
      <c r="M1305" s="23"/>
      <c r="N1305" s="23"/>
      <c r="O1305" s="23"/>
      <c r="P1305" s="23"/>
      <c r="Q1305" s="23"/>
      <c r="R1305" s="23"/>
      <c r="S1305" s="23"/>
      <c r="T1305" s="23"/>
      <c r="U1305" s="23"/>
      <c r="V1305" s="23"/>
      <c r="W1305" s="33"/>
      <c r="Y1305" s="23"/>
      <c r="Z1305" s="23"/>
    </row>
    <row r="1306" spans="2:26" x14ac:dyDescent="0.35">
      <c r="B1306" s="23"/>
      <c r="C1306" s="23"/>
      <c r="D1306" s="23"/>
      <c r="E1306" s="23"/>
      <c r="F1306" s="23"/>
      <c r="G1306" s="23"/>
      <c r="H1306" s="23"/>
      <c r="I1306" s="23"/>
      <c r="J1306" s="23"/>
      <c r="K1306" s="23"/>
      <c r="L1306" s="23"/>
      <c r="M1306" s="23"/>
      <c r="N1306" s="23"/>
      <c r="O1306" s="23"/>
      <c r="P1306" s="23"/>
      <c r="Q1306" s="23"/>
      <c r="R1306" s="23"/>
      <c r="S1306" s="23"/>
      <c r="T1306" s="23"/>
      <c r="U1306" s="23"/>
      <c r="V1306" s="23"/>
      <c r="W1306" s="33"/>
      <c r="Y1306" s="23"/>
      <c r="Z1306" s="23"/>
    </row>
    <row r="1307" spans="2:26" x14ac:dyDescent="0.35">
      <c r="B1307" s="23"/>
      <c r="C1307" s="23"/>
      <c r="D1307" s="23"/>
      <c r="E1307" s="23"/>
      <c r="F1307" s="23"/>
      <c r="G1307" s="23"/>
      <c r="H1307" s="23"/>
      <c r="I1307" s="23"/>
      <c r="J1307" s="23"/>
      <c r="K1307" s="23"/>
      <c r="L1307" s="23"/>
      <c r="M1307" s="23"/>
      <c r="N1307" s="23"/>
      <c r="O1307" s="23"/>
      <c r="P1307" s="23"/>
      <c r="Q1307" s="23"/>
      <c r="R1307" s="23"/>
      <c r="S1307" s="23"/>
      <c r="T1307" s="23"/>
      <c r="U1307" s="23"/>
      <c r="V1307" s="23"/>
      <c r="W1307" s="33"/>
      <c r="Y1307" s="23"/>
      <c r="Z1307" s="23"/>
    </row>
    <row r="1308" spans="2:26" x14ac:dyDescent="0.35">
      <c r="B1308" s="23"/>
      <c r="C1308" s="23"/>
      <c r="D1308" s="23"/>
      <c r="E1308" s="23"/>
      <c r="F1308" s="23"/>
      <c r="G1308" s="23"/>
      <c r="H1308" s="23"/>
      <c r="I1308" s="23"/>
      <c r="J1308" s="23"/>
      <c r="K1308" s="23"/>
      <c r="L1308" s="23"/>
      <c r="M1308" s="23"/>
      <c r="N1308" s="23"/>
      <c r="O1308" s="23"/>
      <c r="P1308" s="23"/>
      <c r="Q1308" s="23"/>
      <c r="R1308" s="23"/>
      <c r="S1308" s="23"/>
      <c r="T1308" s="23"/>
      <c r="U1308" s="23"/>
      <c r="V1308" s="23"/>
      <c r="W1308" s="33"/>
      <c r="Y1308" s="23"/>
      <c r="Z1308" s="23"/>
    </row>
    <row r="1309" spans="2:26" x14ac:dyDescent="0.35">
      <c r="B1309" s="23"/>
      <c r="C1309" s="23"/>
      <c r="D1309" s="23"/>
      <c r="E1309" s="23"/>
      <c r="F1309" s="23"/>
      <c r="G1309" s="23"/>
      <c r="H1309" s="23"/>
      <c r="I1309" s="23"/>
      <c r="J1309" s="23"/>
      <c r="K1309" s="23"/>
      <c r="L1309" s="23"/>
      <c r="M1309" s="23"/>
      <c r="N1309" s="23"/>
      <c r="O1309" s="23"/>
      <c r="P1309" s="23"/>
      <c r="Q1309" s="23"/>
      <c r="R1309" s="23"/>
      <c r="S1309" s="23"/>
      <c r="T1309" s="23"/>
      <c r="U1309" s="23"/>
      <c r="V1309" s="23"/>
      <c r="W1309" s="33"/>
      <c r="Y1309" s="23"/>
      <c r="Z1309" s="23"/>
    </row>
    <row r="1310" spans="2:26" x14ac:dyDescent="0.35">
      <c r="B1310" s="23"/>
      <c r="C1310" s="23"/>
      <c r="D1310" s="23"/>
      <c r="E1310" s="23"/>
      <c r="F1310" s="23"/>
      <c r="G1310" s="23"/>
      <c r="H1310" s="23"/>
      <c r="I1310" s="23"/>
      <c r="J1310" s="23"/>
      <c r="K1310" s="23"/>
      <c r="L1310" s="23"/>
      <c r="M1310" s="23"/>
      <c r="N1310" s="23"/>
      <c r="O1310" s="23"/>
      <c r="P1310" s="23"/>
      <c r="Q1310" s="23"/>
      <c r="R1310" s="23"/>
      <c r="S1310" s="23"/>
      <c r="T1310" s="23"/>
      <c r="U1310" s="23"/>
      <c r="V1310" s="23"/>
      <c r="W1310" s="33"/>
      <c r="Y1310" s="23"/>
      <c r="Z1310" s="23"/>
    </row>
    <row r="1311" spans="2:26" x14ac:dyDescent="0.35">
      <c r="B1311" s="23"/>
      <c r="C1311" s="23"/>
      <c r="D1311" s="23"/>
      <c r="E1311" s="23"/>
      <c r="F1311" s="23"/>
      <c r="G1311" s="23"/>
      <c r="H1311" s="23"/>
      <c r="I1311" s="23"/>
      <c r="J1311" s="23"/>
      <c r="K1311" s="23"/>
      <c r="L1311" s="23"/>
      <c r="M1311" s="23"/>
      <c r="N1311" s="23"/>
      <c r="O1311" s="23"/>
      <c r="P1311" s="23"/>
      <c r="Q1311" s="23"/>
      <c r="R1311" s="23"/>
      <c r="S1311" s="23"/>
      <c r="T1311" s="23"/>
      <c r="U1311" s="23"/>
      <c r="V1311" s="23"/>
      <c r="W1311" s="33"/>
      <c r="Y1311" s="23"/>
      <c r="Z1311" s="23"/>
    </row>
    <row r="1312" spans="2:26" x14ac:dyDescent="0.35">
      <c r="B1312" s="23"/>
      <c r="C1312" s="23"/>
      <c r="D1312" s="23"/>
      <c r="E1312" s="23"/>
      <c r="F1312" s="23"/>
      <c r="G1312" s="23"/>
      <c r="H1312" s="23"/>
      <c r="I1312" s="23"/>
      <c r="J1312" s="23"/>
      <c r="K1312" s="23"/>
      <c r="L1312" s="23"/>
      <c r="M1312" s="23"/>
      <c r="N1312" s="23"/>
      <c r="O1312" s="23"/>
      <c r="P1312" s="23"/>
      <c r="Q1312" s="23"/>
      <c r="R1312" s="23"/>
      <c r="S1312" s="23"/>
      <c r="T1312" s="23"/>
      <c r="U1312" s="23"/>
      <c r="V1312" s="23"/>
      <c r="W1312" s="33"/>
      <c r="Y1312" s="23"/>
      <c r="Z1312" s="23"/>
    </row>
    <row r="1313" spans="2:26" x14ac:dyDescent="0.35">
      <c r="B1313" s="23"/>
      <c r="C1313" s="23"/>
      <c r="D1313" s="23"/>
      <c r="E1313" s="23"/>
      <c r="F1313" s="23"/>
      <c r="G1313" s="23"/>
      <c r="H1313" s="23"/>
      <c r="I1313" s="23"/>
      <c r="J1313" s="23"/>
      <c r="K1313" s="23"/>
      <c r="L1313" s="23"/>
      <c r="M1313" s="23"/>
      <c r="N1313" s="23"/>
      <c r="O1313" s="23"/>
      <c r="P1313" s="23"/>
      <c r="Q1313" s="23"/>
      <c r="R1313" s="23"/>
      <c r="S1313" s="23"/>
      <c r="T1313" s="23"/>
      <c r="U1313" s="23"/>
      <c r="V1313" s="23"/>
      <c r="W1313" s="33"/>
      <c r="Y1313" s="23"/>
      <c r="Z1313" s="23"/>
    </row>
    <row r="1314" spans="2:26" x14ac:dyDescent="0.35">
      <c r="B1314" s="23"/>
      <c r="C1314" s="23"/>
      <c r="D1314" s="23"/>
      <c r="E1314" s="23"/>
      <c r="F1314" s="23"/>
      <c r="G1314" s="23"/>
      <c r="H1314" s="23"/>
      <c r="I1314" s="23"/>
      <c r="J1314" s="23"/>
      <c r="K1314" s="23"/>
      <c r="L1314" s="23"/>
      <c r="M1314" s="23"/>
      <c r="N1314" s="23"/>
      <c r="O1314" s="23"/>
      <c r="P1314" s="23"/>
      <c r="Q1314" s="23"/>
      <c r="R1314" s="23"/>
      <c r="S1314" s="23"/>
      <c r="T1314" s="23"/>
      <c r="U1314" s="23"/>
      <c r="V1314" s="23"/>
      <c r="W1314" s="33"/>
      <c r="Y1314" s="23"/>
      <c r="Z1314" s="23"/>
    </row>
    <row r="1315" spans="2:26" x14ac:dyDescent="0.35">
      <c r="B1315" s="23"/>
      <c r="C1315" s="23"/>
      <c r="D1315" s="23"/>
      <c r="E1315" s="23"/>
      <c r="F1315" s="23"/>
      <c r="G1315" s="23"/>
      <c r="H1315" s="23"/>
      <c r="I1315" s="23"/>
      <c r="J1315" s="23"/>
      <c r="K1315" s="23"/>
      <c r="L1315" s="23"/>
      <c r="M1315" s="23"/>
      <c r="N1315" s="23"/>
      <c r="O1315" s="23"/>
      <c r="P1315" s="23"/>
      <c r="Q1315" s="23"/>
      <c r="R1315" s="23"/>
      <c r="S1315" s="23"/>
      <c r="T1315" s="23"/>
      <c r="U1315" s="23"/>
      <c r="V1315" s="23"/>
      <c r="W1315" s="33"/>
      <c r="Y1315" s="23"/>
      <c r="Z1315" s="23"/>
    </row>
    <row r="1316" spans="2:26" x14ac:dyDescent="0.35">
      <c r="B1316" s="23"/>
      <c r="C1316" s="23"/>
      <c r="D1316" s="23"/>
      <c r="E1316" s="23"/>
      <c r="F1316" s="23"/>
      <c r="G1316" s="23"/>
      <c r="H1316" s="23"/>
      <c r="I1316" s="23"/>
      <c r="J1316" s="23"/>
      <c r="K1316" s="23"/>
      <c r="L1316" s="23"/>
      <c r="M1316" s="23"/>
      <c r="N1316" s="23"/>
      <c r="O1316" s="23"/>
      <c r="P1316" s="23"/>
      <c r="Q1316" s="23"/>
      <c r="R1316" s="23"/>
      <c r="S1316" s="23"/>
      <c r="T1316" s="23"/>
      <c r="U1316" s="23"/>
      <c r="V1316" s="23"/>
      <c r="W1316" s="33"/>
      <c r="Y1316" s="23"/>
      <c r="Z1316" s="23"/>
    </row>
    <row r="1317" spans="2:26" x14ac:dyDescent="0.35">
      <c r="B1317" s="23"/>
      <c r="C1317" s="23"/>
      <c r="D1317" s="23"/>
      <c r="E1317" s="23"/>
      <c r="F1317" s="23"/>
      <c r="G1317" s="23"/>
      <c r="H1317" s="23"/>
      <c r="I1317" s="23"/>
      <c r="J1317" s="23"/>
      <c r="K1317" s="23"/>
      <c r="L1317" s="23"/>
      <c r="M1317" s="23"/>
      <c r="N1317" s="23"/>
      <c r="O1317" s="23"/>
      <c r="P1317" s="23"/>
      <c r="Q1317" s="23"/>
      <c r="R1317" s="23"/>
      <c r="S1317" s="23"/>
      <c r="T1317" s="23"/>
      <c r="U1317" s="23"/>
      <c r="V1317" s="23"/>
      <c r="W1317" s="33"/>
      <c r="Y1317" s="23"/>
      <c r="Z1317" s="23"/>
    </row>
    <row r="1318" spans="2:26" x14ac:dyDescent="0.35">
      <c r="B1318" s="23"/>
      <c r="C1318" s="23"/>
      <c r="D1318" s="23"/>
      <c r="E1318" s="23"/>
      <c r="F1318" s="23"/>
      <c r="G1318" s="23"/>
      <c r="H1318" s="23"/>
      <c r="I1318" s="23"/>
      <c r="J1318" s="23"/>
      <c r="K1318" s="23"/>
      <c r="L1318" s="23"/>
      <c r="M1318" s="23"/>
      <c r="N1318" s="23"/>
      <c r="O1318" s="23"/>
      <c r="P1318" s="23"/>
      <c r="Q1318" s="23"/>
      <c r="R1318" s="23"/>
      <c r="S1318" s="23"/>
      <c r="T1318" s="23"/>
      <c r="U1318" s="23"/>
      <c r="V1318" s="23"/>
      <c r="W1318" s="33"/>
      <c r="Y1318" s="23"/>
      <c r="Z1318" s="23"/>
    </row>
    <row r="1319" spans="2:26" x14ac:dyDescent="0.35">
      <c r="B1319" s="23"/>
      <c r="C1319" s="23"/>
      <c r="D1319" s="23"/>
      <c r="E1319" s="23"/>
      <c r="F1319" s="23"/>
      <c r="G1319" s="23"/>
      <c r="H1319" s="23"/>
      <c r="I1319" s="23"/>
      <c r="J1319" s="23"/>
      <c r="K1319" s="23"/>
      <c r="L1319" s="23"/>
      <c r="M1319" s="23"/>
      <c r="N1319" s="23"/>
      <c r="O1319" s="23"/>
      <c r="P1319" s="23"/>
      <c r="Q1319" s="23"/>
      <c r="R1319" s="23"/>
      <c r="S1319" s="23"/>
      <c r="T1319" s="23"/>
      <c r="U1319" s="23"/>
      <c r="V1319" s="23"/>
      <c r="W1319" s="33"/>
      <c r="Y1319" s="23"/>
      <c r="Z1319" s="23"/>
    </row>
    <row r="1320" spans="2:26" x14ac:dyDescent="0.35">
      <c r="B1320" s="23"/>
      <c r="C1320" s="23"/>
      <c r="D1320" s="23"/>
      <c r="E1320" s="23"/>
      <c r="F1320" s="23"/>
      <c r="G1320" s="23"/>
      <c r="H1320" s="23"/>
      <c r="I1320" s="23"/>
      <c r="J1320" s="23"/>
      <c r="K1320" s="23"/>
      <c r="L1320" s="23"/>
      <c r="M1320" s="23"/>
      <c r="N1320" s="23"/>
      <c r="O1320" s="23"/>
      <c r="P1320" s="23"/>
      <c r="Q1320" s="23"/>
      <c r="R1320" s="23"/>
      <c r="S1320" s="23"/>
      <c r="T1320" s="23"/>
      <c r="U1320" s="23"/>
      <c r="V1320" s="23"/>
      <c r="W1320" s="33"/>
      <c r="Y1320" s="23"/>
      <c r="Z1320" s="23"/>
    </row>
    <row r="1321" spans="2:26" x14ac:dyDescent="0.35">
      <c r="B1321" s="23"/>
      <c r="C1321" s="23"/>
      <c r="D1321" s="23"/>
      <c r="E1321" s="23"/>
      <c r="F1321" s="23"/>
      <c r="G1321" s="23"/>
      <c r="H1321" s="23"/>
      <c r="I1321" s="23"/>
      <c r="J1321" s="23"/>
      <c r="K1321" s="23"/>
      <c r="L1321" s="23"/>
      <c r="M1321" s="23"/>
      <c r="N1321" s="23"/>
      <c r="O1321" s="23"/>
      <c r="P1321" s="23"/>
      <c r="Q1321" s="23"/>
      <c r="R1321" s="23"/>
      <c r="S1321" s="23"/>
      <c r="T1321" s="23"/>
      <c r="U1321" s="23"/>
      <c r="V1321" s="23"/>
      <c r="W1321" s="33"/>
      <c r="Y1321" s="23"/>
      <c r="Z1321" s="23"/>
    </row>
    <row r="1322" spans="2:26" x14ac:dyDescent="0.35">
      <c r="B1322" s="23"/>
      <c r="C1322" s="23"/>
      <c r="D1322" s="23"/>
      <c r="E1322" s="23"/>
      <c r="F1322" s="23"/>
      <c r="G1322" s="23"/>
      <c r="H1322" s="23"/>
      <c r="I1322" s="23"/>
      <c r="J1322" s="23"/>
      <c r="K1322" s="23"/>
      <c r="L1322" s="23"/>
      <c r="M1322" s="23"/>
      <c r="N1322" s="23"/>
      <c r="O1322" s="23"/>
      <c r="P1322" s="23"/>
      <c r="Q1322" s="23"/>
      <c r="R1322" s="23"/>
      <c r="S1322" s="23"/>
      <c r="T1322" s="23"/>
      <c r="U1322" s="23"/>
      <c r="V1322" s="23"/>
      <c r="W1322" s="33"/>
      <c r="Y1322" s="23"/>
      <c r="Z1322" s="23"/>
    </row>
    <row r="1323" spans="2:26" x14ac:dyDescent="0.35">
      <c r="B1323" s="23"/>
      <c r="C1323" s="23"/>
      <c r="D1323" s="23"/>
      <c r="E1323" s="23"/>
      <c r="F1323" s="23"/>
      <c r="G1323" s="23"/>
      <c r="H1323" s="23"/>
      <c r="I1323" s="23"/>
      <c r="J1323" s="23"/>
      <c r="K1323" s="23"/>
      <c r="L1323" s="23"/>
      <c r="M1323" s="23"/>
      <c r="N1323" s="23"/>
      <c r="O1323" s="23"/>
      <c r="P1323" s="23"/>
      <c r="Q1323" s="23"/>
      <c r="R1323" s="23"/>
      <c r="S1323" s="23"/>
      <c r="T1323" s="23"/>
      <c r="U1323" s="23"/>
      <c r="V1323" s="23"/>
      <c r="W1323" s="33"/>
      <c r="Y1323" s="23"/>
      <c r="Z1323" s="23"/>
    </row>
    <row r="1324" spans="2:26" x14ac:dyDescent="0.35">
      <c r="B1324" s="23"/>
      <c r="C1324" s="23"/>
      <c r="D1324" s="23"/>
      <c r="E1324" s="23"/>
      <c r="F1324" s="23"/>
      <c r="G1324" s="23"/>
      <c r="H1324" s="23"/>
      <c r="I1324" s="23"/>
      <c r="J1324" s="23"/>
      <c r="K1324" s="23"/>
      <c r="L1324" s="23"/>
      <c r="M1324" s="23"/>
      <c r="N1324" s="23"/>
      <c r="O1324" s="23"/>
      <c r="P1324" s="23"/>
      <c r="Q1324" s="23"/>
      <c r="R1324" s="23"/>
      <c r="S1324" s="23"/>
      <c r="T1324" s="23"/>
      <c r="U1324" s="23"/>
      <c r="V1324" s="23"/>
      <c r="W1324" s="33"/>
      <c r="Y1324" s="23"/>
      <c r="Z1324" s="23"/>
    </row>
    <row r="1325" spans="2:26" x14ac:dyDescent="0.35">
      <c r="B1325" s="23"/>
      <c r="C1325" s="23"/>
      <c r="D1325" s="23"/>
      <c r="E1325" s="23"/>
      <c r="F1325" s="23"/>
      <c r="G1325" s="23"/>
      <c r="H1325" s="23"/>
      <c r="I1325" s="23"/>
      <c r="J1325" s="23"/>
      <c r="K1325" s="23"/>
      <c r="L1325" s="23"/>
      <c r="M1325" s="23"/>
      <c r="N1325" s="23"/>
      <c r="O1325" s="23"/>
      <c r="P1325" s="23"/>
      <c r="Q1325" s="23"/>
      <c r="R1325" s="23"/>
      <c r="S1325" s="23"/>
      <c r="T1325" s="23"/>
      <c r="U1325" s="23"/>
      <c r="V1325" s="23"/>
      <c r="W1325" s="33"/>
      <c r="Y1325" s="23"/>
      <c r="Z1325" s="23"/>
    </row>
    <row r="1326" spans="2:26" x14ac:dyDescent="0.35">
      <c r="B1326" s="23"/>
      <c r="C1326" s="23"/>
      <c r="D1326" s="23"/>
      <c r="E1326" s="23"/>
      <c r="F1326" s="23"/>
      <c r="G1326" s="23"/>
      <c r="H1326" s="23"/>
      <c r="I1326" s="23"/>
      <c r="J1326" s="23"/>
      <c r="K1326" s="23"/>
      <c r="L1326" s="23"/>
      <c r="M1326" s="23"/>
      <c r="N1326" s="23"/>
      <c r="O1326" s="23"/>
      <c r="P1326" s="23"/>
      <c r="Q1326" s="23"/>
      <c r="R1326" s="23"/>
      <c r="S1326" s="23"/>
      <c r="T1326" s="23"/>
      <c r="U1326" s="23"/>
      <c r="V1326" s="23"/>
      <c r="W1326" s="33"/>
      <c r="Y1326" s="23"/>
      <c r="Z1326" s="23"/>
    </row>
    <row r="1327" spans="2:26" x14ac:dyDescent="0.35">
      <c r="B1327" s="23"/>
      <c r="C1327" s="23"/>
      <c r="D1327" s="23"/>
      <c r="E1327" s="23"/>
      <c r="F1327" s="23"/>
      <c r="G1327" s="23"/>
      <c r="H1327" s="23"/>
      <c r="I1327" s="23"/>
      <c r="J1327" s="23"/>
      <c r="K1327" s="23"/>
      <c r="L1327" s="23"/>
      <c r="M1327" s="23"/>
      <c r="N1327" s="23"/>
      <c r="O1327" s="23"/>
      <c r="P1327" s="23"/>
      <c r="Q1327" s="23"/>
      <c r="R1327" s="23"/>
      <c r="S1327" s="23"/>
      <c r="T1327" s="23"/>
      <c r="U1327" s="23"/>
      <c r="V1327" s="23"/>
      <c r="W1327" s="33"/>
      <c r="Y1327" s="23"/>
      <c r="Z1327" s="23"/>
    </row>
    <row r="1328" spans="2:26" x14ac:dyDescent="0.35">
      <c r="B1328" s="23"/>
      <c r="C1328" s="23"/>
      <c r="D1328" s="23"/>
      <c r="E1328" s="23"/>
      <c r="F1328" s="23"/>
      <c r="G1328" s="23"/>
      <c r="H1328" s="23"/>
      <c r="I1328" s="23"/>
      <c r="J1328" s="23"/>
      <c r="K1328" s="23"/>
      <c r="L1328" s="23"/>
      <c r="M1328" s="23"/>
      <c r="N1328" s="23"/>
      <c r="O1328" s="23"/>
      <c r="P1328" s="23"/>
      <c r="Q1328" s="23"/>
      <c r="R1328" s="23"/>
      <c r="S1328" s="23"/>
      <c r="T1328" s="23"/>
      <c r="U1328" s="23"/>
      <c r="V1328" s="23"/>
      <c r="W1328" s="33"/>
      <c r="Y1328" s="23"/>
      <c r="Z1328" s="23"/>
    </row>
    <row r="1329" spans="2:26" x14ac:dyDescent="0.35">
      <c r="B1329" s="23"/>
      <c r="C1329" s="23"/>
      <c r="D1329" s="23"/>
      <c r="E1329" s="23"/>
      <c r="F1329" s="23"/>
      <c r="G1329" s="23"/>
      <c r="H1329" s="23"/>
      <c r="I1329" s="23"/>
      <c r="J1329" s="23"/>
      <c r="K1329" s="23"/>
      <c r="L1329" s="23"/>
      <c r="M1329" s="23"/>
      <c r="N1329" s="23"/>
      <c r="O1329" s="23"/>
      <c r="P1329" s="23"/>
      <c r="Q1329" s="23"/>
      <c r="R1329" s="23"/>
      <c r="S1329" s="23"/>
      <c r="T1329" s="23"/>
      <c r="U1329" s="23"/>
      <c r="V1329" s="23"/>
      <c r="W1329" s="33"/>
      <c r="Y1329" s="23"/>
      <c r="Z1329" s="23"/>
    </row>
    <row r="1330" spans="2:26" x14ac:dyDescent="0.35">
      <c r="B1330" s="23"/>
      <c r="C1330" s="23"/>
      <c r="D1330" s="23"/>
      <c r="E1330" s="23"/>
      <c r="F1330" s="23"/>
      <c r="G1330" s="23"/>
      <c r="H1330" s="23"/>
      <c r="I1330" s="23"/>
      <c r="J1330" s="23"/>
      <c r="K1330" s="23"/>
      <c r="L1330" s="23"/>
      <c r="M1330" s="23"/>
      <c r="N1330" s="23"/>
      <c r="O1330" s="23"/>
      <c r="P1330" s="23"/>
      <c r="Q1330" s="23"/>
      <c r="R1330" s="23"/>
      <c r="S1330" s="23"/>
      <c r="T1330" s="23"/>
      <c r="U1330" s="23"/>
      <c r="V1330" s="23"/>
      <c r="W1330" s="33"/>
      <c r="Y1330" s="23"/>
      <c r="Z1330" s="23"/>
    </row>
    <row r="1331" spans="2:26" x14ac:dyDescent="0.35">
      <c r="B1331" s="23"/>
      <c r="C1331" s="23"/>
      <c r="D1331" s="23"/>
      <c r="E1331" s="23"/>
      <c r="F1331" s="23"/>
      <c r="G1331" s="23"/>
      <c r="H1331" s="23"/>
      <c r="I1331" s="23"/>
      <c r="J1331" s="23"/>
      <c r="K1331" s="23"/>
      <c r="L1331" s="23"/>
      <c r="M1331" s="23"/>
      <c r="N1331" s="23"/>
      <c r="O1331" s="23"/>
      <c r="P1331" s="23"/>
      <c r="Q1331" s="23"/>
      <c r="R1331" s="23"/>
      <c r="S1331" s="23"/>
      <c r="T1331" s="23"/>
      <c r="U1331" s="23"/>
      <c r="V1331" s="23"/>
      <c r="W1331" s="33"/>
      <c r="Y1331" s="23"/>
      <c r="Z1331" s="23"/>
    </row>
    <row r="1332" spans="2:26" x14ac:dyDescent="0.35">
      <c r="B1332" s="23"/>
      <c r="C1332" s="23"/>
      <c r="D1332" s="23"/>
      <c r="E1332" s="23"/>
      <c r="F1332" s="23"/>
      <c r="G1332" s="23"/>
      <c r="H1332" s="23"/>
      <c r="I1332" s="23"/>
      <c r="J1332" s="23"/>
      <c r="K1332" s="23"/>
      <c r="L1332" s="23"/>
      <c r="M1332" s="23"/>
      <c r="N1332" s="23"/>
      <c r="O1332" s="23"/>
      <c r="P1332" s="23"/>
      <c r="Q1332" s="23"/>
      <c r="R1332" s="23"/>
      <c r="S1332" s="23"/>
      <c r="T1332" s="23"/>
      <c r="U1332" s="23"/>
      <c r="V1332" s="23"/>
      <c r="W1332" s="33"/>
      <c r="Y1332" s="23"/>
      <c r="Z1332" s="23"/>
    </row>
    <row r="1333" spans="2:26" x14ac:dyDescent="0.35">
      <c r="B1333" s="23"/>
      <c r="C1333" s="23"/>
      <c r="D1333" s="23"/>
      <c r="E1333" s="23"/>
      <c r="F1333" s="23"/>
      <c r="G1333" s="23"/>
      <c r="H1333" s="23"/>
      <c r="I1333" s="23"/>
      <c r="J1333" s="23"/>
      <c r="K1333" s="23"/>
      <c r="L1333" s="23"/>
      <c r="M1333" s="23"/>
      <c r="N1333" s="23"/>
      <c r="O1333" s="23"/>
      <c r="P1333" s="23"/>
      <c r="Q1333" s="23"/>
      <c r="R1333" s="23"/>
      <c r="S1333" s="23"/>
      <c r="T1333" s="23"/>
      <c r="U1333" s="23"/>
      <c r="V1333" s="23"/>
      <c r="W1333" s="33"/>
      <c r="Y1333" s="23"/>
      <c r="Z1333" s="23"/>
    </row>
    <row r="1334" spans="2:26" x14ac:dyDescent="0.35">
      <c r="B1334" s="23"/>
      <c r="C1334" s="23"/>
      <c r="D1334" s="23"/>
      <c r="E1334" s="23"/>
      <c r="F1334" s="23"/>
      <c r="G1334" s="23"/>
      <c r="H1334" s="23"/>
      <c r="I1334" s="23"/>
      <c r="J1334" s="23"/>
      <c r="K1334" s="23"/>
      <c r="L1334" s="23"/>
      <c r="M1334" s="23"/>
      <c r="N1334" s="23"/>
      <c r="O1334" s="23"/>
      <c r="P1334" s="23"/>
      <c r="Q1334" s="23"/>
      <c r="R1334" s="23"/>
      <c r="S1334" s="23"/>
      <c r="T1334" s="23"/>
      <c r="U1334" s="23"/>
      <c r="V1334" s="23"/>
      <c r="W1334" s="33"/>
      <c r="Y1334" s="23"/>
      <c r="Z1334" s="23"/>
    </row>
    <row r="1335" spans="2:26" x14ac:dyDescent="0.35">
      <c r="B1335" s="23"/>
      <c r="C1335" s="23"/>
      <c r="D1335" s="23"/>
      <c r="E1335" s="23"/>
      <c r="F1335" s="23"/>
      <c r="G1335" s="23"/>
      <c r="H1335" s="23"/>
      <c r="I1335" s="23"/>
      <c r="J1335" s="23"/>
      <c r="K1335" s="23"/>
      <c r="L1335" s="23"/>
      <c r="M1335" s="23"/>
      <c r="N1335" s="23"/>
      <c r="O1335" s="23"/>
      <c r="P1335" s="23"/>
      <c r="Q1335" s="23"/>
      <c r="R1335" s="23"/>
      <c r="S1335" s="23"/>
      <c r="T1335" s="23"/>
      <c r="U1335" s="23"/>
      <c r="V1335" s="23"/>
      <c r="W1335" s="33"/>
      <c r="Y1335" s="23"/>
      <c r="Z1335" s="23"/>
    </row>
    <row r="1336" spans="2:26" x14ac:dyDescent="0.35">
      <c r="B1336" s="23"/>
      <c r="C1336" s="23"/>
      <c r="D1336" s="23"/>
      <c r="E1336" s="23"/>
      <c r="F1336" s="23"/>
      <c r="G1336" s="23"/>
      <c r="H1336" s="23"/>
      <c r="I1336" s="23"/>
      <c r="J1336" s="23"/>
      <c r="K1336" s="23"/>
      <c r="L1336" s="23"/>
      <c r="M1336" s="23"/>
      <c r="N1336" s="23"/>
      <c r="O1336" s="23"/>
      <c r="P1336" s="23"/>
      <c r="Q1336" s="23"/>
      <c r="R1336" s="23"/>
      <c r="S1336" s="23"/>
      <c r="T1336" s="23"/>
      <c r="U1336" s="23"/>
      <c r="V1336" s="23"/>
      <c r="W1336" s="33"/>
      <c r="Y1336" s="23"/>
      <c r="Z1336" s="23"/>
    </row>
    <row r="1337" spans="2:26" x14ac:dyDescent="0.35">
      <c r="B1337" s="23"/>
      <c r="C1337" s="23"/>
      <c r="D1337" s="23"/>
      <c r="E1337" s="23"/>
      <c r="F1337" s="23"/>
      <c r="G1337" s="23"/>
      <c r="H1337" s="23"/>
      <c r="I1337" s="23"/>
      <c r="J1337" s="23"/>
      <c r="K1337" s="23"/>
      <c r="L1337" s="23"/>
      <c r="M1337" s="23"/>
      <c r="N1337" s="23"/>
      <c r="O1337" s="23"/>
      <c r="P1337" s="23"/>
      <c r="Q1337" s="23"/>
      <c r="R1337" s="23"/>
      <c r="S1337" s="23"/>
      <c r="T1337" s="23"/>
      <c r="U1337" s="23"/>
      <c r="V1337" s="23"/>
      <c r="W1337" s="33"/>
      <c r="Y1337" s="23"/>
      <c r="Z1337" s="23"/>
    </row>
    <row r="1338" spans="2:26" x14ac:dyDescent="0.35">
      <c r="B1338" s="23"/>
      <c r="C1338" s="23"/>
      <c r="D1338" s="23"/>
      <c r="E1338" s="23"/>
      <c r="F1338" s="23"/>
      <c r="G1338" s="23"/>
      <c r="H1338" s="23"/>
      <c r="I1338" s="23"/>
      <c r="J1338" s="23"/>
      <c r="K1338" s="23"/>
      <c r="L1338" s="23"/>
      <c r="M1338" s="23"/>
      <c r="N1338" s="23"/>
      <c r="O1338" s="23"/>
      <c r="P1338" s="23"/>
      <c r="Q1338" s="23"/>
      <c r="R1338" s="23"/>
      <c r="S1338" s="23"/>
      <c r="T1338" s="23"/>
      <c r="U1338" s="23"/>
      <c r="V1338" s="23"/>
      <c r="W1338" s="33"/>
      <c r="Y1338" s="23"/>
      <c r="Z1338" s="23"/>
    </row>
    <row r="1339" spans="2:26" x14ac:dyDescent="0.35">
      <c r="B1339" s="23"/>
      <c r="C1339" s="23"/>
      <c r="D1339" s="23"/>
      <c r="E1339" s="23"/>
      <c r="F1339" s="23"/>
      <c r="G1339" s="23"/>
      <c r="H1339" s="23"/>
      <c r="I1339" s="23"/>
      <c r="J1339" s="23"/>
      <c r="K1339" s="23"/>
      <c r="L1339" s="23"/>
      <c r="M1339" s="23"/>
      <c r="N1339" s="23"/>
      <c r="O1339" s="23"/>
      <c r="P1339" s="23"/>
      <c r="Q1339" s="23"/>
      <c r="R1339" s="23"/>
      <c r="S1339" s="23"/>
      <c r="T1339" s="23"/>
      <c r="U1339" s="23"/>
      <c r="V1339" s="23"/>
      <c r="W1339" s="33"/>
      <c r="Y1339" s="23"/>
      <c r="Z1339" s="23"/>
    </row>
    <row r="1340" spans="2:26" x14ac:dyDescent="0.35">
      <c r="B1340" s="23"/>
      <c r="C1340" s="23"/>
      <c r="D1340" s="23"/>
      <c r="E1340" s="23"/>
      <c r="F1340" s="23"/>
      <c r="G1340" s="23"/>
      <c r="H1340" s="23"/>
      <c r="I1340" s="23"/>
      <c r="J1340" s="23"/>
      <c r="K1340" s="23"/>
      <c r="L1340" s="23"/>
      <c r="M1340" s="23"/>
      <c r="N1340" s="23"/>
      <c r="O1340" s="23"/>
      <c r="P1340" s="23"/>
      <c r="Q1340" s="23"/>
      <c r="R1340" s="23"/>
      <c r="S1340" s="23"/>
      <c r="T1340" s="23"/>
      <c r="U1340" s="23"/>
      <c r="V1340" s="23"/>
      <c r="W1340" s="33"/>
      <c r="Y1340" s="23"/>
      <c r="Z1340" s="23"/>
    </row>
    <row r="1341" spans="2:26" x14ac:dyDescent="0.35">
      <c r="B1341" s="23"/>
      <c r="C1341" s="23"/>
      <c r="D1341" s="23"/>
      <c r="E1341" s="23"/>
      <c r="F1341" s="23"/>
      <c r="G1341" s="23"/>
      <c r="H1341" s="23"/>
      <c r="I1341" s="23"/>
      <c r="J1341" s="23"/>
      <c r="K1341" s="23"/>
      <c r="L1341" s="23"/>
      <c r="M1341" s="23"/>
      <c r="N1341" s="23"/>
      <c r="O1341" s="23"/>
      <c r="P1341" s="23"/>
      <c r="Q1341" s="23"/>
      <c r="R1341" s="23"/>
      <c r="S1341" s="23"/>
      <c r="T1341" s="23"/>
      <c r="U1341" s="23"/>
      <c r="V1341" s="23"/>
      <c r="W1341" s="33"/>
      <c r="Y1341" s="23"/>
      <c r="Z1341" s="23"/>
    </row>
    <row r="1342" spans="2:26" x14ac:dyDescent="0.35">
      <c r="B1342" s="23"/>
      <c r="C1342" s="23"/>
      <c r="D1342" s="23"/>
      <c r="E1342" s="23"/>
      <c r="F1342" s="23"/>
      <c r="G1342" s="23"/>
      <c r="H1342" s="23"/>
      <c r="I1342" s="23"/>
      <c r="J1342" s="23"/>
      <c r="K1342" s="23"/>
      <c r="L1342" s="23"/>
      <c r="M1342" s="23"/>
      <c r="N1342" s="23"/>
      <c r="O1342" s="23"/>
      <c r="P1342" s="23"/>
      <c r="Q1342" s="23"/>
      <c r="R1342" s="23"/>
      <c r="S1342" s="23"/>
      <c r="T1342" s="23"/>
      <c r="U1342" s="23"/>
      <c r="V1342" s="23"/>
      <c r="W1342" s="33"/>
      <c r="Y1342" s="23"/>
      <c r="Z1342" s="23"/>
    </row>
    <row r="1343" spans="2:26" x14ac:dyDescent="0.35">
      <c r="B1343" s="23"/>
      <c r="C1343" s="23"/>
      <c r="D1343" s="23"/>
      <c r="E1343" s="23"/>
      <c r="F1343" s="23"/>
      <c r="G1343" s="23"/>
      <c r="H1343" s="23"/>
      <c r="I1343" s="23"/>
      <c r="J1343" s="23"/>
      <c r="K1343" s="23"/>
      <c r="L1343" s="23"/>
      <c r="M1343" s="23"/>
      <c r="N1343" s="23"/>
      <c r="O1343" s="23"/>
      <c r="P1343" s="23"/>
      <c r="Q1343" s="23"/>
      <c r="R1343" s="23"/>
      <c r="S1343" s="23"/>
      <c r="T1343" s="23"/>
      <c r="U1343" s="23"/>
      <c r="V1343" s="23"/>
      <c r="W1343" s="33"/>
      <c r="Y1343" s="23"/>
      <c r="Z1343" s="23"/>
    </row>
    <row r="1344" spans="2:26" x14ac:dyDescent="0.35">
      <c r="B1344" s="23"/>
      <c r="C1344" s="23"/>
      <c r="D1344" s="23"/>
      <c r="E1344" s="23"/>
      <c r="F1344" s="23"/>
      <c r="G1344" s="23"/>
      <c r="H1344" s="23"/>
      <c r="I1344" s="23"/>
      <c r="J1344" s="23"/>
      <c r="K1344" s="23"/>
      <c r="L1344" s="23"/>
      <c r="M1344" s="23"/>
      <c r="N1344" s="23"/>
      <c r="O1344" s="23"/>
      <c r="P1344" s="23"/>
      <c r="Q1344" s="23"/>
      <c r="R1344" s="23"/>
      <c r="S1344" s="23"/>
      <c r="T1344" s="23"/>
      <c r="U1344" s="23"/>
      <c r="V1344" s="23"/>
      <c r="W1344" s="33"/>
      <c r="Y1344" s="23"/>
      <c r="Z1344" s="23"/>
    </row>
    <row r="1345" spans="2:26" x14ac:dyDescent="0.35">
      <c r="B1345" s="23"/>
      <c r="C1345" s="23"/>
      <c r="D1345" s="23"/>
      <c r="E1345" s="23"/>
      <c r="F1345" s="23"/>
      <c r="G1345" s="23"/>
      <c r="H1345" s="23"/>
      <c r="I1345" s="23"/>
      <c r="J1345" s="23"/>
      <c r="K1345" s="23"/>
      <c r="L1345" s="23"/>
      <c r="M1345" s="23"/>
      <c r="N1345" s="23"/>
      <c r="O1345" s="23"/>
      <c r="P1345" s="23"/>
      <c r="Q1345" s="23"/>
      <c r="R1345" s="23"/>
      <c r="S1345" s="23"/>
      <c r="T1345" s="23"/>
      <c r="U1345" s="23"/>
      <c r="V1345" s="23"/>
      <c r="W1345" s="33"/>
      <c r="Y1345" s="23"/>
      <c r="Z1345" s="23"/>
    </row>
    <row r="1346" spans="2:26" x14ac:dyDescent="0.35">
      <c r="B1346" s="23"/>
      <c r="C1346" s="23"/>
      <c r="D1346" s="23"/>
      <c r="E1346" s="23"/>
      <c r="F1346" s="23"/>
      <c r="G1346" s="23"/>
      <c r="H1346" s="23"/>
      <c r="I1346" s="23"/>
      <c r="J1346" s="23"/>
      <c r="K1346" s="23"/>
      <c r="L1346" s="23"/>
      <c r="M1346" s="23"/>
      <c r="N1346" s="23"/>
      <c r="O1346" s="23"/>
      <c r="P1346" s="23"/>
      <c r="Q1346" s="23"/>
      <c r="R1346" s="23"/>
      <c r="S1346" s="23"/>
      <c r="T1346" s="23"/>
      <c r="U1346" s="23"/>
      <c r="V1346" s="23"/>
      <c r="W1346" s="33"/>
      <c r="Y1346" s="23"/>
      <c r="Z1346" s="23"/>
    </row>
    <row r="1347" spans="2:26" x14ac:dyDescent="0.35">
      <c r="B1347" s="23"/>
      <c r="C1347" s="23"/>
      <c r="D1347" s="23"/>
      <c r="E1347" s="23"/>
      <c r="F1347" s="23"/>
      <c r="G1347" s="23"/>
      <c r="H1347" s="23"/>
      <c r="I1347" s="23"/>
      <c r="J1347" s="23"/>
      <c r="K1347" s="23"/>
      <c r="L1347" s="23"/>
      <c r="M1347" s="23"/>
      <c r="N1347" s="23"/>
      <c r="O1347" s="23"/>
      <c r="P1347" s="23"/>
      <c r="Q1347" s="23"/>
      <c r="R1347" s="23"/>
      <c r="S1347" s="23"/>
      <c r="T1347" s="23"/>
      <c r="U1347" s="23"/>
      <c r="V1347" s="23"/>
      <c r="W1347" s="33"/>
      <c r="Y1347" s="23"/>
      <c r="Z1347" s="23"/>
    </row>
    <row r="1348" spans="2:26" x14ac:dyDescent="0.35">
      <c r="B1348" s="23"/>
      <c r="C1348" s="23"/>
      <c r="D1348" s="23"/>
      <c r="E1348" s="23"/>
      <c r="F1348" s="23"/>
      <c r="G1348" s="23"/>
      <c r="H1348" s="23"/>
      <c r="I1348" s="23"/>
      <c r="J1348" s="23"/>
      <c r="K1348" s="23"/>
      <c r="L1348" s="23"/>
      <c r="M1348" s="23"/>
      <c r="N1348" s="23"/>
      <c r="O1348" s="23"/>
      <c r="P1348" s="23"/>
      <c r="Q1348" s="23"/>
      <c r="R1348" s="23"/>
      <c r="S1348" s="23"/>
      <c r="T1348" s="23"/>
      <c r="U1348" s="23"/>
      <c r="V1348" s="23"/>
      <c r="W1348" s="33"/>
      <c r="Y1348" s="23"/>
      <c r="Z1348" s="23"/>
    </row>
    <row r="1349" spans="2:26" x14ac:dyDescent="0.35">
      <c r="B1349" s="23"/>
      <c r="C1349" s="23"/>
      <c r="D1349" s="23"/>
      <c r="E1349" s="23"/>
      <c r="F1349" s="23"/>
      <c r="G1349" s="23"/>
      <c r="H1349" s="23"/>
      <c r="I1349" s="23"/>
      <c r="J1349" s="23"/>
      <c r="K1349" s="23"/>
      <c r="L1349" s="23"/>
      <c r="M1349" s="23"/>
      <c r="N1349" s="23"/>
      <c r="O1349" s="23"/>
      <c r="P1349" s="23"/>
      <c r="Q1349" s="23"/>
      <c r="R1349" s="23"/>
      <c r="S1349" s="23"/>
      <c r="T1349" s="23"/>
      <c r="U1349" s="23"/>
      <c r="V1349" s="23"/>
      <c r="W1349" s="33"/>
      <c r="Y1349" s="23"/>
      <c r="Z1349" s="23"/>
    </row>
    <row r="1350" spans="2:26" x14ac:dyDescent="0.35">
      <c r="B1350" s="23"/>
      <c r="C1350" s="23"/>
      <c r="D1350" s="23"/>
      <c r="E1350" s="23"/>
      <c r="F1350" s="23"/>
      <c r="G1350" s="23"/>
      <c r="H1350" s="23"/>
      <c r="I1350" s="23"/>
      <c r="J1350" s="23"/>
      <c r="K1350" s="23"/>
      <c r="L1350" s="23"/>
      <c r="M1350" s="23"/>
      <c r="N1350" s="23"/>
      <c r="O1350" s="23"/>
      <c r="P1350" s="23"/>
      <c r="Q1350" s="23"/>
      <c r="R1350" s="23"/>
      <c r="S1350" s="23"/>
      <c r="T1350" s="23"/>
      <c r="U1350" s="23"/>
      <c r="V1350" s="23"/>
      <c r="W1350" s="33"/>
      <c r="Y1350" s="23"/>
      <c r="Z1350" s="23"/>
    </row>
    <row r="1351" spans="2:26" x14ac:dyDescent="0.35">
      <c r="B1351" s="23"/>
      <c r="C1351" s="23"/>
      <c r="D1351" s="23"/>
      <c r="E1351" s="23"/>
      <c r="F1351" s="23"/>
      <c r="G1351" s="23"/>
      <c r="H1351" s="23"/>
      <c r="I1351" s="23"/>
      <c r="J1351" s="23"/>
      <c r="K1351" s="23"/>
      <c r="L1351" s="23"/>
      <c r="M1351" s="23"/>
      <c r="N1351" s="23"/>
      <c r="O1351" s="23"/>
      <c r="P1351" s="23"/>
      <c r="Q1351" s="23"/>
      <c r="R1351" s="23"/>
      <c r="S1351" s="23"/>
      <c r="T1351" s="23"/>
      <c r="U1351" s="23"/>
      <c r="V1351" s="23"/>
      <c r="W1351" s="33"/>
      <c r="Y1351" s="23"/>
      <c r="Z1351" s="23"/>
    </row>
    <row r="1352" spans="2:26" x14ac:dyDescent="0.35">
      <c r="B1352" s="23"/>
      <c r="C1352" s="23"/>
      <c r="D1352" s="23"/>
      <c r="E1352" s="23"/>
      <c r="F1352" s="23"/>
      <c r="G1352" s="23"/>
      <c r="H1352" s="23"/>
      <c r="I1352" s="23"/>
      <c r="J1352" s="23"/>
      <c r="K1352" s="23"/>
      <c r="L1352" s="23"/>
      <c r="M1352" s="23"/>
      <c r="N1352" s="23"/>
      <c r="O1352" s="23"/>
      <c r="P1352" s="23"/>
      <c r="Q1352" s="23"/>
      <c r="R1352" s="23"/>
      <c r="S1352" s="23"/>
      <c r="T1352" s="23"/>
      <c r="U1352" s="23"/>
      <c r="V1352" s="23"/>
      <c r="W1352" s="33"/>
      <c r="Y1352" s="23"/>
      <c r="Z1352" s="23"/>
    </row>
    <row r="1353" spans="2:26" x14ac:dyDescent="0.35">
      <c r="B1353" s="23"/>
      <c r="C1353" s="23"/>
      <c r="D1353" s="23"/>
      <c r="E1353" s="23"/>
      <c r="F1353" s="23"/>
      <c r="G1353" s="23"/>
      <c r="H1353" s="23"/>
      <c r="I1353" s="23"/>
      <c r="J1353" s="23"/>
      <c r="K1353" s="23"/>
      <c r="L1353" s="23"/>
      <c r="M1353" s="23"/>
      <c r="N1353" s="23"/>
      <c r="O1353" s="23"/>
      <c r="P1353" s="23"/>
      <c r="Q1353" s="23"/>
      <c r="R1353" s="23"/>
      <c r="S1353" s="23"/>
      <c r="T1353" s="23"/>
      <c r="U1353" s="23"/>
      <c r="V1353" s="23"/>
      <c r="W1353" s="33"/>
      <c r="Y1353" s="23"/>
      <c r="Z1353" s="23"/>
    </row>
    <row r="1354" spans="2:26" x14ac:dyDescent="0.35">
      <c r="B1354" s="23"/>
      <c r="C1354" s="23"/>
      <c r="D1354" s="23"/>
      <c r="E1354" s="23"/>
      <c r="F1354" s="23"/>
      <c r="G1354" s="23"/>
      <c r="H1354" s="23"/>
      <c r="I1354" s="23"/>
      <c r="J1354" s="23"/>
      <c r="K1354" s="23"/>
      <c r="L1354" s="23"/>
      <c r="M1354" s="23"/>
      <c r="N1354" s="23"/>
      <c r="O1354" s="23"/>
      <c r="P1354" s="23"/>
      <c r="Q1354" s="23"/>
      <c r="R1354" s="23"/>
      <c r="S1354" s="23"/>
      <c r="T1354" s="23"/>
      <c r="U1354" s="23"/>
      <c r="V1354" s="23"/>
      <c r="W1354" s="33"/>
      <c r="Y1354" s="23"/>
      <c r="Z1354" s="23"/>
    </row>
    <row r="1355" spans="2:26" x14ac:dyDescent="0.35">
      <c r="B1355" s="23"/>
      <c r="C1355" s="23"/>
      <c r="D1355" s="23"/>
      <c r="E1355" s="23"/>
      <c r="F1355" s="23"/>
      <c r="G1355" s="23"/>
      <c r="H1355" s="23"/>
      <c r="I1355" s="23"/>
      <c r="J1355" s="23"/>
      <c r="K1355" s="23"/>
      <c r="L1355" s="23"/>
      <c r="M1355" s="23"/>
      <c r="N1355" s="23"/>
      <c r="O1355" s="23"/>
      <c r="P1355" s="23"/>
      <c r="Q1355" s="23"/>
      <c r="R1355" s="23"/>
      <c r="S1355" s="23"/>
      <c r="T1355" s="23"/>
      <c r="U1355" s="23"/>
      <c r="V1355" s="23"/>
      <c r="W1355" s="33"/>
      <c r="Y1355" s="23"/>
      <c r="Z1355" s="23"/>
    </row>
    <row r="1356" spans="2:26" x14ac:dyDescent="0.35">
      <c r="B1356" s="23"/>
      <c r="C1356" s="23"/>
      <c r="D1356" s="23"/>
      <c r="E1356" s="23"/>
      <c r="F1356" s="23"/>
      <c r="G1356" s="23"/>
      <c r="H1356" s="23"/>
      <c r="I1356" s="23"/>
      <c r="J1356" s="23"/>
      <c r="K1356" s="23"/>
      <c r="L1356" s="23"/>
      <c r="M1356" s="23"/>
      <c r="N1356" s="23"/>
      <c r="O1356" s="23"/>
      <c r="P1356" s="23"/>
      <c r="Q1356" s="23"/>
      <c r="R1356" s="23"/>
      <c r="S1356" s="23"/>
      <c r="T1356" s="23"/>
      <c r="U1356" s="23"/>
      <c r="V1356" s="23"/>
      <c r="W1356" s="33"/>
      <c r="Y1356" s="23"/>
      <c r="Z1356" s="23"/>
    </row>
    <row r="1357" spans="2:26" x14ac:dyDescent="0.35">
      <c r="B1357" s="23"/>
      <c r="C1357" s="23"/>
      <c r="D1357" s="23"/>
      <c r="E1357" s="23"/>
      <c r="F1357" s="23"/>
      <c r="G1357" s="23"/>
      <c r="H1357" s="23"/>
      <c r="I1357" s="23"/>
      <c r="J1357" s="23"/>
      <c r="K1357" s="23"/>
      <c r="L1357" s="23"/>
      <c r="M1357" s="23"/>
      <c r="N1357" s="23"/>
      <c r="O1357" s="23"/>
      <c r="P1357" s="23"/>
      <c r="Q1357" s="23"/>
      <c r="R1357" s="23"/>
      <c r="S1357" s="23"/>
      <c r="T1357" s="23"/>
      <c r="U1357" s="23"/>
      <c r="V1357" s="23"/>
      <c r="W1357" s="33"/>
      <c r="Y1357" s="23"/>
      <c r="Z1357" s="23"/>
    </row>
    <row r="1358" spans="2:26" x14ac:dyDescent="0.35">
      <c r="B1358" s="23"/>
      <c r="C1358" s="23"/>
      <c r="D1358" s="23"/>
      <c r="E1358" s="23"/>
      <c r="F1358" s="23"/>
      <c r="G1358" s="23"/>
      <c r="H1358" s="23"/>
      <c r="I1358" s="23"/>
      <c r="J1358" s="23"/>
      <c r="K1358" s="23"/>
      <c r="L1358" s="23"/>
      <c r="M1358" s="23"/>
      <c r="N1358" s="23"/>
      <c r="O1358" s="23"/>
      <c r="P1358" s="23"/>
      <c r="Q1358" s="23"/>
      <c r="R1358" s="23"/>
      <c r="S1358" s="23"/>
      <c r="T1358" s="23"/>
      <c r="U1358" s="23"/>
      <c r="V1358" s="23"/>
      <c r="W1358" s="33"/>
      <c r="Y1358" s="23"/>
      <c r="Z1358" s="23"/>
    </row>
    <row r="1359" spans="2:26" x14ac:dyDescent="0.35">
      <c r="B1359" s="23"/>
      <c r="C1359" s="23"/>
      <c r="D1359" s="23"/>
      <c r="E1359" s="23"/>
      <c r="F1359" s="23"/>
      <c r="G1359" s="23"/>
      <c r="H1359" s="23"/>
      <c r="I1359" s="23"/>
      <c r="J1359" s="23"/>
      <c r="K1359" s="23"/>
      <c r="L1359" s="23"/>
      <c r="M1359" s="23"/>
      <c r="N1359" s="23"/>
      <c r="O1359" s="23"/>
      <c r="P1359" s="23"/>
      <c r="Q1359" s="23"/>
      <c r="R1359" s="23"/>
      <c r="S1359" s="23"/>
      <c r="T1359" s="23"/>
      <c r="U1359" s="23"/>
      <c r="V1359" s="23"/>
      <c r="W1359" s="33"/>
      <c r="Y1359" s="23"/>
      <c r="Z1359" s="23"/>
    </row>
    <row r="1360" spans="2:26" x14ac:dyDescent="0.35">
      <c r="B1360" s="23"/>
      <c r="C1360" s="23"/>
      <c r="D1360" s="23"/>
      <c r="E1360" s="23"/>
      <c r="F1360" s="23"/>
      <c r="G1360" s="23"/>
      <c r="H1360" s="23"/>
      <c r="I1360" s="23"/>
      <c r="J1360" s="23"/>
      <c r="K1360" s="23"/>
      <c r="L1360" s="23"/>
      <c r="M1360" s="23"/>
      <c r="N1360" s="23"/>
      <c r="O1360" s="23"/>
      <c r="P1360" s="23"/>
      <c r="Q1360" s="23"/>
      <c r="R1360" s="23"/>
      <c r="S1360" s="23"/>
      <c r="T1360" s="23"/>
      <c r="U1360" s="23"/>
      <c r="V1360" s="23"/>
      <c r="W1360" s="33"/>
      <c r="Y1360" s="23"/>
      <c r="Z1360" s="23"/>
    </row>
    <row r="1361" spans="2:26" x14ac:dyDescent="0.35">
      <c r="B1361" s="23"/>
      <c r="C1361" s="23"/>
      <c r="D1361" s="23"/>
      <c r="E1361" s="23"/>
      <c r="F1361" s="23"/>
      <c r="G1361" s="23"/>
      <c r="H1361" s="23"/>
      <c r="I1361" s="23"/>
      <c r="J1361" s="23"/>
      <c r="K1361" s="23"/>
      <c r="L1361" s="23"/>
      <c r="M1361" s="23"/>
      <c r="N1361" s="23"/>
      <c r="O1361" s="23"/>
      <c r="P1361" s="23"/>
      <c r="Q1361" s="23"/>
      <c r="R1361" s="23"/>
      <c r="S1361" s="23"/>
      <c r="T1361" s="23"/>
      <c r="U1361" s="23"/>
      <c r="V1361" s="23"/>
      <c r="W1361" s="33"/>
      <c r="Y1361" s="23"/>
      <c r="Z1361" s="23"/>
    </row>
    <row r="1362" spans="2:26" x14ac:dyDescent="0.35">
      <c r="B1362" s="23"/>
      <c r="C1362" s="23"/>
      <c r="D1362" s="23"/>
      <c r="E1362" s="23"/>
      <c r="F1362" s="23"/>
      <c r="G1362" s="23"/>
      <c r="H1362" s="23"/>
      <c r="I1362" s="23"/>
      <c r="J1362" s="23"/>
      <c r="K1362" s="23"/>
      <c r="L1362" s="23"/>
      <c r="M1362" s="23"/>
      <c r="N1362" s="23"/>
      <c r="O1362" s="23"/>
      <c r="P1362" s="23"/>
      <c r="Q1362" s="23"/>
      <c r="R1362" s="23"/>
      <c r="S1362" s="23"/>
      <c r="T1362" s="23"/>
      <c r="U1362" s="23"/>
      <c r="V1362" s="23"/>
      <c r="W1362" s="33"/>
      <c r="Y1362" s="23"/>
      <c r="Z1362" s="23"/>
    </row>
    <row r="1363" spans="2:26" x14ac:dyDescent="0.35">
      <c r="B1363" s="23"/>
      <c r="C1363" s="23"/>
      <c r="D1363" s="23"/>
      <c r="E1363" s="23"/>
      <c r="F1363" s="23"/>
      <c r="G1363" s="23"/>
      <c r="H1363" s="23"/>
      <c r="I1363" s="23"/>
      <c r="J1363" s="23"/>
      <c r="K1363" s="23"/>
      <c r="L1363" s="23"/>
      <c r="M1363" s="23"/>
      <c r="N1363" s="23"/>
      <c r="O1363" s="23"/>
      <c r="P1363" s="23"/>
      <c r="Q1363" s="23"/>
      <c r="R1363" s="23"/>
      <c r="S1363" s="23"/>
      <c r="T1363" s="23"/>
      <c r="U1363" s="23"/>
      <c r="V1363" s="23"/>
      <c r="W1363" s="33"/>
      <c r="Y1363" s="23"/>
      <c r="Z1363" s="23"/>
    </row>
    <row r="1364" spans="2:26" x14ac:dyDescent="0.35">
      <c r="B1364" s="23"/>
      <c r="C1364" s="23"/>
      <c r="D1364" s="23"/>
      <c r="E1364" s="23"/>
      <c r="F1364" s="23"/>
      <c r="G1364" s="23"/>
      <c r="H1364" s="23"/>
      <c r="I1364" s="23"/>
      <c r="J1364" s="23"/>
      <c r="K1364" s="23"/>
      <c r="L1364" s="23"/>
      <c r="M1364" s="23"/>
      <c r="N1364" s="23"/>
      <c r="O1364" s="23"/>
      <c r="P1364" s="23"/>
      <c r="Q1364" s="23"/>
      <c r="R1364" s="23"/>
      <c r="S1364" s="23"/>
      <c r="T1364" s="23"/>
      <c r="U1364" s="23"/>
      <c r="V1364" s="23"/>
      <c r="W1364" s="33"/>
      <c r="Y1364" s="23"/>
      <c r="Z1364" s="23"/>
    </row>
    <row r="1365" spans="2:26" x14ac:dyDescent="0.35">
      <c r="B1365" s="23"/>
      <c r="C1365" s="23"/>
      <c r="D1365" s="23"/>
      <c r="E1365" s="23"/>
      <c r="F1365" s="23"/>
      <c r="G1365" s="23"/>
      <c r="H1365" s="23"/>
      <c r="I1365" s="23"/>
      <c r="J1365" s="23"/>
      <c r="K1365" s="23"/>
      <c r="L1365" s="23"/>
      <c r="M1365" s="23"/>
      <c r="N1365" s="23"/>
      <c r="O1365" s="23"/>
      <c r="P1365" s="23"/>
      <c r="Q1365" s="23"/>
      <c r="R1365" s="23"/>
      <c r="S1365" s="23"/>
      <c r="T1365" s="23"/>
      <c r="U1365" s="23"/>
      <c r="V1365" s="23"/>
      <c r="W1365" s="33"/>
      <c r="Y1365" s="23"/>
      <c r="Z1365" s="23"/>
    </row>
    <row r="1366" spans="2:26" x14ac:dyDescent="0.35">
      <c r="B1366" s="23"/>
      <c r="C1366" s="23"/>
      <c r="D1366" s="23"/>
      <c r="E1366" s="23"/>
      <c r="F1366" s="23"/>
      <c r="G1366" s="23"/>
      <c r="H1366" s="23"/>
      <c r="I1366" s="23"/>
      <c r="J1366" s="23"/>
      <c r="K1366" s="23"/>
      <c r="L1366" s="23"/>
      <c r="M1366" s="23"/>
      <c r="N1366" s="23"/>
      <c r="O1366" s="23"/>
      <c r="P1366" s="23"/>
      <c r="Q1366" s="23"/>
      <c r="R1366" s="23"/>
      <c r="S1366" s="23"/>
      <c r="T1366" s="23"/>
      <c r="U1366" s="23"/>
      <c r="V1366" s="23"/>
      <c r="W1366" s="33"/>
      <c r="Y1366" s="23"/>
      <c r="Z1366" s="23"/>
    </row>
    <row r="1367" spans="2:26" x14ac:dyDescent="0.35">
      <c r="B1367" s="23"/>
      <c r="C1367" s="23"/>
      <c r="D1367" s="23"/>
      <c r="E1367" s="23"/>
      <c r="F1367" s="23"/>
      <c r="G1367" s="23"/>
      <c r="H1367" s="23"/>
      <c r="I1367" s="23"/>
      <c r="J1367" s="23"/>
      <c r="K1367" s="23"/>
      <c r="L1367" s="23"/>
      <c r="M1367" s="23"/>
      <c r="N1367" s="23"/>
      <c r="O1367" s="23"/>
      <c r="P1367" s="23"/>
      <c r="Q1367" s="23"/>
      <c r="R1367" s="23"/>
      <c r="S1367" s="23"/>
      <c r="T1367" s="23"/>
      <c r="U1367" s="23"/>
      <c r="V1367" s="23"/>
      <c r="W1367" s="33"/>
      <c r="Y1367" s="23"/>
      <c r="Z1367" s="23"/>
    </row>
    <row r="1368" spans="2:26" x14ac:dyDescent="0.35">
      <c r="B1368" s="23"/>
      <c r="C1368" s="23"/>
      <c r="D1368" s="23"/>
      <c r="E1368" s="23"/>
      <c r="F1368" s="23"/>
      <c r="G1368" s="23"/>
      <c r="H1368" s="23"/>
      <c r="I1368" s="23"/>
      <c r="J1368" s="23"/>
      <c r="K1368" s="23"/>
      <c r="L1368" s="23"/>
      <c r="M1368" s="23"/>
      <c r="N1368" s="23"/>
      <c r="O1368" s="23"/>
      <c r="P1368" s="23"/>
      <c r="Q1368" s="23"/>
      <c r="R1368" s="23"/>
      <c r="S1368" s="23"/>
      <c r="T1368" s="23"/>
      <c r="U1368" s="23"/>
      <c r="V1368" s="23"/>
      <c r="W1368" s="33"/>
      <c r="Y1368" s="23"/>
      <c r="Z1368" s="23"/>
    </row>
    <row r="1369" spans="2:26" x14ac:dyDescent="0.35">
      <c r="B1369" s="23"/>
      <c r="C1369" s="23"/>
      <c r="D1369" s="23"/>
      <c r="E1369" s="23"/>
      <c r="F1369" s="23"/>
      <c r="G1369" s="23"/>
      <c r="H1369" s="23"/>
      <c r="I1369" s="23"/>
      <c r="J1369" s="23"/>
      <c r="K1369" s="23"/>
      <c r="L1369" s="23"/>
      <c r="M1369" s="23"/>
      <c r="N1369" s="23"/>
      <c r="O1369" s="23"/>
      <c r="P1369" s="23"/>
      <c r="Q1369" s="23"/>
      <c r="R1369" s="23"/>
      <c r="S1369" s="23"/>
      <c r="T1369" s="23"/>
      <c r="U1369" s="23"/>
      <c r="V1369" s="23"/>
      <c r="W1369" s="33"/>
      <c r="Y1369" s="23"/>
      <c r="Z1369" s="23"/>
    </row>
    <row r="1370" spans="2:26" x14ac:dyDescent="0.35">
      <c r="B1370" s="23"/>
      <c r="C1370" s="23"/>
      <c r="D1370" s="23"/>
      <c r="E1370" s="23"/>
      <c r="F1370" s="23"/>
      <c r="G1370" s="23"/>
      <c r="H1370" s="23"/>
      <c r="I1370" s="23"/>
      <c r="J1370" s="23"/>
      <c r="K1370" s="23"/>
      <c r="L1370" s="23"/>
      <c r="M1370" s="23"/>
      <c r="N1370" s="23"/>
      <c r="O1370" s="23"/>
      <c r="P1370" s="23"/>
      <c r="Q1370" s="23"/>
      <c r="R1370" s="23"/>
      <c r="S1370" s="23"/>
      <c r="T1370" s="23"/>
      <c r="U1370" s="23"/>
      <c r="V1370" s="23"/>
      <c r="W1370" s="33"/>
      <c r="Y1370" s="23"/>
      <c r="Z1370" s="23"/>
    </row>
    <row r="1371" spans="2:26" x14ac:dyDescent="0.35">
      <c r="B1371" s="23"/>
      <c r="C1371" s="23"/>
      <c r="D1371" s="23"/>
      <c r="E1371" s="23"/>
      <c r="F1371" s="23"/>
      <c r="G1371" s="23"/>
      <c r="H1371" s="23"/>
      <c r="I1371" s="23"/>
      <c r="J1371" s="23"/>
      <c r="K1371" s="23"/>
      <c r="L1371" s="23"/>
      <c r="M1371" s="23"/>
      <c r="N1371" s="23"/>
      <c r="O1371" s="23"/>
      <c r="P1371" s="23"/>
      <c r="Q1371" s="23"/>
      <c r="R1371" s="23"/>
      <c r="S1371" s="23"/>
      <c r="T1371" s="23"/>
      <c r="U1371" s="23"/>
      <c r="V1371" s="23"/>
      <c r="W1371" s="33"/>
      <c r="Y1371" s="23"/>
      <c r="Z1371" s="23"/>
    </row>
    <row r="1372" spans="2:26" x14ac:dyDescent="0.35">
      <c r="B1372" s="23"/>
      <c r="C1372" s="23"/>
      <c r="D1372" s="23"/>
      <c r="E1372" s="23"/>
      <c r="F1372" s="23"/>
      <c r="G1372" s="23"/>
      <c r="H1372" s="23"/>
      <c r="I1372" s="23"/>
      <c r="J1372" s="23"/>
      <c r="K1372" s="23"/>
      <c r="L1372" s="23"/>
      <c r="M1372" s="23"/>
      <c r="N1372" s="23"/>
      <c r="O1372" s="23"/>
      <c r="P1372" s="23"/>
      <c r="Q1372" s="23"/>
      <c r="R1372" s="23"/>
      <c r="S1372" s="23"/>
      <c r="T1372" s="23"/>
      <c r="U1372" s="23"/>
      <c r="V1372" s="23"/>
      <c r="W1372" s="33"/>
      <c r="Y1372" s="23"/>
      <c r="Z1372" s="23"/>
    </row>
    <row r="1373" spans="2:26" x14ac:dyDescent="0.35">
      <c r="B1373" s="23"/>
      <c r="C1373" s="23"/>
      <c r="D1373" s="23"/>
      <c r="E1373" s="23"/>
      <c r="F1373" s="23"/>
      <c r="G1373" s="23"/>
      <c r="H1373" s="23"/>
      <c r="I1373" s="23"/>
      <c r="J1373" s="23"/>
      <c r="K1373" s="23"/>
      <c r="L1373" s="23"/>
      <c r="M1373" s="23"/>
      <c r="N1373" s="23"/>
      <c r="O1373" s="23"/>
      <c r="P1373" s="23"/>
      <c r="Q1373" s="23"/>
      <c r="R1373" s="23"/>
      <c r="S1373" s="23"/>
      <c r="T1373" s="23"/>
      <c r="U1373" s="23"/>
      <c r="V1373" s="23"/>
      <c r="W1373" s="33"/>
      <c r="Y1373" s="23"/>
      <c r="Z1373" s="23"/>
    </row>
    <row r="1374" spans="2:26" x14ac:dyDescent="0.35">
      <c r="B1374" s="23"/>
      <c r="C1374" s="23"/>
      <c r="D1374" s="23"/>
      <c r="E1374" s="23"/>
      <c r="F1374" s="23"/>
      <c r="G1374" s="23"/>
      <c r="H1374" s="23"/>
      <c r="I1374" s="23"/>
      <c r="J1374" s="23"/>
      <c r="K1374" s="23"/>
      <c r="L1374" s="23"/>
      <c r="M1374" s="23"/>
      <c r="N1374" s="23"/>
      <c r="O1374" s="23"/>
      <c r="P1374" s="23"/>
      <c r="Q1374" s="23"/>
      <c r="R1374" s="23"/>
      <c r="S1374" s="23"/>
      <c r="T1374" s="23"/>
      <c r="U1374" s="23"/>
      <c r="V1374" s="23"/>
      <c r="W1374" s="33"/>
      <c r="Y1374" s="23"/>
      <c r="Z1374" s="23"/>
    </row>
    <row r="1375" spans="2:26" x14ac:dyDescent="0.35">
      <c r="B1375" s="23"/>
      <c r="C1375" s="23"/>
      <c r="D1375" s="23"/>
      <c r="E1375" s="23"/>
      <c r="F1375" s="23"/>
      <c r="G1375" s="23"/>
      <c r="H1375" s="23"/>
      <c r="I1375" s="23"/>
      <c r="J1375" s="23"/>
      <c r="K1375" s="23"/>
      <c r="L1375" s="23"/>
      <c r="M1375" s="23"/>
      <c r="N1375" s="23"/>
      <c r="O1375" s="23"/>
      <c r="P1375" s="23"/>
      <c r="Q1375" s="23"/>
      <c r="R1375" s="23"/>
      <c r="S1375" s="23"/>
      <c r="T1375" s="23"/>
      <c r="U1375" s="23"/>
      <c r="V1375" s="23"/>
      <c r="W1375" s="33"/>
      <c r="Y1375" s="23"/>
      <c r="Z1375" s="23"/>
    </row>
    <row r="1376" spans="2:26" x14ac:dyDescent="0.35">
      <c r="B1376" s="23"/>
      <c r="C1376" s="23"/>
      <c r="D1376" s="23"/>
      <c r="E1376" s="23"/>
      <c r="F1376" s="23"/>
      <c r="G1376" s="23"/>
      <c r="H1376" s="23"/>
      <c r="I1376" s="23"/>
      <c r="J1376" s="23"/>
      <c r="K1376" s="23"/>
      <c r="L1376" s="23"/>
      <c r="M1376" s="23"/>
      <c r="N1376" s="23"/>
      <c r="O1376" s="23"/>
      <c r="P1376" s="23"/>
      <c r="Q1376" s="23"/>
      <c r="R1376" s="23"/>
      <c r="S1376" s="23"/>
      <c r="T1376" s="23"/>
      <c r="U1376" s="23"/>
      <c r="V1376" s="23"/>
      <c r="W1376" s="33"/>
      <c r="Y1376" s="23"/>
      <c r="Z1376" s="23"/>
    </row>
    <row r="1377" spans="2:26" x14ac:dyDescent="0.35">
      <c r="B1377" s="23"/>
      <c r="C1377" s="23"/>
      <c r="D1377" s="23"/>
      <c r="E1377" s="23"/>
      <c r="F1377" s="23"/>
      <c r="G1377" s="23"/>
      <c r="H1377" s="23"/>
      <c r="I1377" s="23"/>
      <c r="J1377" s="23"/>
      <c r="K1377" s="23"/>
      <c r="L1377" s="23"/>
      <c r="M1377" s="23"/>
      <c r="N1377" s="23"/>
      <c r="O1377" s="23"/>
      <c r="P1377" s="23"/>
      <c r="Q1377" s="23"/>
      <c r="R1377" s="23"/>
      <c r="S1377" s="23"/>
      <c r="T1377" s="23"/>
      <c r="U1377" s="23"/>
      <c r="V1377" s="23"/>
      <c r="W1377" s="33"/>
      <c r="Y1377" s="23"/>
      <c r="Z1377" s="23"/>
    </row>
    <row r="1378" spans="2:26" x14ac:dyDescent="0.35">
      <c r="B1378" s="23"/>
      <c r="C1378" s="23"/>
      <c r="D1378" s="23"/>
      <c r="E1378" s="23"/>
      <c r="F1378" s="23"/>
      <c r="G1378" s="23"/>
      <c r="H1378" s="23"/>
      <c r="I1378" s="23"/>
      <c r="J1378" s="23"/>
      <c r="K1378" s="23"/>
      <c r="L1378" s="23"/>
      <c r="M1378" s="23"/>
      <c r="N1378" s="23"/>
      <c r="O1378" s="23"/>
      <c r="P1378" s="23"/>
      <c r="Q1378" s="23"/>
      <c r="R1378" s="23"/>
      <c r="S1378" s="23"/>
      <c r="T1378" s="23"/>
      <c r="U1378" s="23"/>
      <c r="V1378" s="23"/>
      <c r="W1378" s="33"/>
      <c r="Y1378" s="23"/>
      <c r="Z1378" s="23"/>
    </row>
    <row r="1379" spans="2:26" x14ac:dyDescent="0.35">
      <c r="B1379" s="23"/>
      <c r="C1379" s="23"/>
      <c r="D1379" s="23"/>
      <c r="E1379" s="23"/>
      <c r="F1379" s="23"/>
      <c r="G1379" s="23"/>
      <c r="H1379" s="23"/>
      <c r="I1379" s="23"/>
      <c r="J1379" s="23"/>
      <c r="K1379" s="23"/>
      <c r="L1379" s="23"/>
      <c r="M1379" s="23"/>
      <c r="N1379" s="23"/>
      <c r="O1379" s="23"/>
      <c r="P1379" s="23"/>
      <c r="Q1379" s="23"/>
      <c r="R1379" s="23"/>
      <c r="S1379" s="23"/>
      <c r="T1379" s="23"/>
      <c r="U1379" s="23"/>
      <c r="V1379" s="23"/>
      <c r="W1379" s="33"/>
      <c r="Y1379" s="23"/>
      <c r="Z1379" s="23"/>
    </row>
    <row r="1380" spans="2:26" x14ac:dyDescent="0.35">
      <c r="B1380" s="23"/>
      <c r="C1380" s="23"/>
      <c r="D1380" s="23"/>
      <c r="E1380" s="23"/>
      <c r="F1380" s="23"/>
      <c r="G1380" s="23"/>
      <c r="H1380" s="23"/>
      <c r="I1380" s="23"/>
      <c r="J1380" s="23"/>
      <c r="K1380" s="23"/>
      <c r="L1380" s="23"/>
      <c r="M1380" s="23"/>
      <c r="N1380" s="23"/>
      <c r="O1380" s="23"/>
      <c r="P1380" s="23"/>
      <c r="Q1380" s="23"/>
      <c r="R1380" s="23"/>
      <c r="S1380" s="23"/>
      <c r="T1380" s="23"/>
      <c r="U1380" s="23"/>
      <c r="V1380" s="23"/>
      <c r="W1380" s="33"/>
      <c r="Y1380" s="23"/>
      <c r="Z1380" s="23"/>
    </row>
    <row r="1381" spans="2:26" x14ac:dyDescent="0.35">
      <c r="B1381" s="23"/>
      <c r="C1381" s="23"/>
      <c r="D1381" s="23"/>
      <c r="E1381" s="23"/>
      <c r="F1381" s="23"/>
      <c r="G1381" s="23"/>
      <c r="H1381" s="23"/>
      <c r="I1381" s="23"/>
      <c r="J1381" s="23"/>
      <c r="K1381" s="23"/>
      <c r="L1381" s="23"/>
      <c r="M1381" s="23"/>
      <c r="N1381" s="23"/>
      <c r="O1381" s="23"/>
      <c r="P1381" s="23"/>
      <c r="Q1381" s="23"/>
      <c r="R1381" s="23"/>
      <c r="S1381" s="23"/>
      <c r="T1381" s="23"/>
      <c r="U1381" s="23"/>
      <c r="V1381" s="23"/>
      <c r="W1381" s="33"/>
      <c r="Y1381" s="23"/>
      <c r="Z1381" s="23"/>
    </row>
    <row r="1382" spans="2:26" x14ac:dyDescent="0.35">
      <c r="B1382" s="23"/>
      <c r="C1382" s="23"/>
      <c r="D1382" s="23"/>
      <c r="E1382" s="23"/>
      <c r="F1382" s="23"/>
      <c r="G1382" s="23"/>
      <c r="H1382" s="23"/>
      <c r="I1382" s="23"/>
      <c r="J1382" s="23"/>
      <c r="K1382" s="23"/>
      <c r="L1382" s="23"/>
      <c r="M1382" s="23"/>
      <c r="N1382" s="23"/>
      <c r="O1382" s="23"/>
      <c r="P1382" s="23"/>
      <c r="Q1382" s="23"/>
      <c r="R1382" s="23"/>
      <c r="S1382" s="23"/>
      <c r="T1382" s="23"/>
      <c r="U1382" s="23"/>
      <c r="V1382" s="23"/>
      <c r="W1382" s="33"/>
      <c r="Y1382" s="23"/>
      <c r="Z1382" s="23"/>
    </row>
    <row r="1383" spans="2:26" x14ac:dyDescent="0.35">
      <c r="B1383" s="23"/>
      <c r="C1383" s="23"/>
      <c r="D1383" s="23"/>
      <c r="E1383" s="23"/>
      <c r="F1383" s="23"/>
      <c r="G1383" s="23"/>
      <c r="H1383" s="23"/>
      <c r="I1383" s="23"/>
      <c r="J1383" s="23"/>
      <c r="K1383" s="23"/>
      <c r="L1383" s="23"/>
      <c r="M1383" s="23"/>
      <c r="N1383" s="23"/>
      <c r="O1383" s="23"/>
      <c r="P1383" s="23"/>
      <c r="Q1383" s="23"/>
      <c r="R1383" s="23"/>
      <c r="S1383" s="23"/>
      <c r="T1383" s="23"/>
      <c r="U1383" s="23"/>
      <c r="V1383" s="23"/>
      <c r="W1383" s="33"/>
      <c r="Y1383" s="23"/>
      <c r="Z1383" s="23"/>
    </row>
    <row r="1384" spans="2:26" x14ac:dyDescent="0.35">
      <c r="B1384" s="23"/>
      <c r="C1384" s="23"/>
      <c r="D1384" s="23"/>
      <c r="E1384" s="23"/>
      <c r="F1384" s="23"/>
      <c r="G1384" s="23"/>
      <c r="H1384" s="23"/>
      <c r="I1384" s="23"/>
      <c r="J1384" s="23"/>
      <c r="K1384" s="23"/>
      <c r="L1384" s="23"/>
      <c r="M1384" s="23"/>
      <c r="N1384" s="23"/>
      <c r="O1384" s="23"/>
      <c r="P1384" s="23"/>
      <c r="Q1384" s="23"/>
      <c r="R1384" s="23"/>
      <c r="S1384" s="23"/>
      <c r="T1384" s="23"/>
      <c r="U1384" s="23"/>
      <c r="V1384" s="23"/>
      <c r="W1384" s="33"/>
      <c r="Y1384" s="23"/>
      <c r="Z1384" s="23"/>
    </row>
    <row r="1385" spans="2:26" x14ac:dyDescent="0.35">
      <c r="B1385" s="23"/>
      <c r="C1385" s="23"/>
      <c r="D1385" s="23"/>
      <c r="E1385" s="23"/>
      <c r="F1385" s="23"/>
      <c r="G1385" s="23"/>
      <c r="H1385" s="23"/>
      <c r="I1385" s="23"/>
      <c r="J1385" s="23"/>
      <c r="K1385" s="23"/>
      <c r="L1385" s="23"/>
      <c r="M1385" s="23"/>
      <c r="N1385" s="23"/>
      <c r="O1385" s="23"/>
      <c r="P1385" s="23"/>
      <c r="Q1385" s="23"/>
      <c r="R1385" s="23"/>
      <c r="S1385" s="23"/>
      <c r="T1385" s="23"/>
      <c r="U1385" s="23"/>
      <c r="V1385" s="23"/>
      <c r="W1385" s="33"/>
      <c r="Y1385" s="23"/>
      <c r="Z1385" s="23"/>
    </row>
    <row r="1386" spans="2:26" x14ac:dyDescent="0.35">
      <c r="B1386" s="23"/>
      <c r="C1386" s="23"/>
      <c r="D1386" s="23"/>
      <c r="E1386" s="23"/>
      <c r="F1386" s="23"/>
      <c r="G1386" s="23"/>
      <c r="H1386" s="23"/>
      <c r="I1386" s="23"/>
      <c r="J1386" s="23"/>
      <c r="K1386" s="23"/>
      <c r="L1386" s="23"/>
      <c r="M1386" s="23"/>
      <c r="N1386" s="23"/>
      <c r="O1386" s="23"/>
      <c r="P1386" s="23"/>
      <c r="Q1386" s="23"/>
      <c r="R1386" s="23"/>
      <c r="S1386" s="23"/>
      <c r="T1386" s="23"/>
      <c r="U1386" s="23"/>
      <c r="V1386" s="23"/>
      <c r="W1386" s="33"/>
      <c r="Y1386" s="23"/>
      <c r="Z1386" s="23"/>
    </row>
    <row r="1387" spans="2:26" x14ac:dyDescent="0.35">
      <c r="B1387" s="23"/>
      <c r="C1387" s="23"/>
      <c r="D1387" s="23"/>
      <c r="E1387" s="23"/>
      <c r="F1387" s="23"/>
      <c r="G1387" s="23"/>
      <c r="H1387" s="23"/>
      <c r="I1387" s="23"/>
      <c r="J1387" s="23"/>
      <c r="K1387" s="23"/>
      <c r="L1387" s="23"/>
      <c r="M1387" s="23"/>
      <c r="N1387" s="23"/>
      <c r="O1387" s="23"/>
      <c r="P1387" s="23"/>
      <c r="Q1387" s="23"/>
      <c r="R1387" s="23"/>
      <c r="S1387" s="23"/>
      <c r="T1387" s="23"/>
      <c r="U1387" s="23"/>
      <c r="V1387" s="23"/>
      <c r="W1387" s="33"/>
      <c r="Y1387" s="23"/>
      <c r="Z1387" s="23"/>
    </row>
    <row r="1388" spans="2:26" x14ac:dyDescent="0.35">
      <c r="B1388" s="23"/>
      <c r="C1388" s="23"/>
      <c r="D1388" s="23"/>
      <c r="E1388" s="23"/>
      <c r="F1388" s="23"/>
      <c r="G1388" s="23"/>
      <c r="H1388" s="23"/>
      <c r="I1388" s="23"/>
      <c r="J1388" s="23"/>
      <c r="K1388" s="23"/>
      <c r="L1388" s="23"/>
      <c r="M1388" s="23"/>
      <c r="N1388" s="23"/>
      <c r="O1388" s="23"/>
      <c r="P1388" s="23"/>
      <c r="Q1388" s="23"/>
      <c r="R1388" s="23"/>
      <c r="S1388" s="23"/>
      <c r="T1388" s="23"/>
      <c r="U1388" s="23"/>
      <c r="V1388" s="23"/>
      <c r="W1388" s="33"/>
      <c r="Y1388" s="23"/>
      <c r="Z1388" s="23"/>
    </row>
    <row r="1389" spans="2:26" x14ac:dyDescent="0.35">
      <c r="B1389" s="23"/>
      <c r="C1389" s="23"/>
      <c r="D1389" s="23"/>
      <c r="E1389" s="23"/>
      <c r="F1389" s="23"/>
      <c r="G1389" s="23"/>
      <c r="H1389" s="23"/>
      <c r="I1389" s="23"/>
      <c r="J1389" s="23"/>
      <c r="K1389" s="23"/>
      <c r="L1389" s="23"/>
      <c r="M1389" s="23"/>
      <c r="N1389" s="23"/>
      <c r="O1389" s="23"/>
      <c r="P1389" s="23"/>
      <c r="Q1389" s="23"/>
      <c r="R1389" s="23"/>
      <c r="S1389" s="23"/>
      <c r="T1389" s="23"/>
      <c r="U1389" s="23"/>
      <c r="V1389" s="23"/>
      <c r="W1389" s="33"/>
      <c r="Y1389" s="23"/>
      <c r="Z1389" s="23"/>
    </row>
    <row r="1390" spans="2:26" x14ac:dyDescent="0.35">
      <c r="B1390" s="23"/>
      <c r="C1390" s="23"/>
      <c r="D1390" s="23"/>
      <c r="E1390" s="23"/>
      <c r="F1390" s="23"/>
      <c r="G1390" s="23"/>
      <c r="H1390" s="23"/>
      <c r="I1390" s="23"/>
      <c r="J1390" s="23"/>
      <c r="K1390" s="23"/>
      <c r="L1390" s="23"/>
      <c r="M1390" s="23"/>
      <c r="N1390" s="23"/>
      <c r="O1390" s="23"/>
      <c r="P1390" s="23"/>
      <c r="Q1390" s="23"/>
      <c r="R1390" s="23"/>
      <c r="S1390" s="23"/>
      <c r="T1390" s="23"/>
      <c r="U1390" s="23"/>
      <c r="V1390" s="23"/>
      <c r="W1390" s="33"/>
      <c r="Y1390" s="23"/>
      <c r="Z1390" s="23"/>
    </row>
    <row r="1391" spans="2:26" x14ac:dyDescent="0.35">
      <c r="B1391" s="23"/>
      <c r="C1391" s="23"/>
      <c r="D1391" s="23"/>
      <c r="E1391" s="23"/>
      <c r="F1391" s="23"/>
      <c r="G1391" s="23"/>
      <c r="H1391" s="23"/>
      <c r="I1391" s="23"/>
      <c r="J1391" s="23"/>
      <c r="K1391" s="23"/>
      <c r="L1391" s="23"/>
      <c r="M1391" s="23"/>
      <c r="N1391" s="23"/>
      <c r="O1391" s="23"/>
      <c r="P1391" s="23"/>
      <c r="Q1391" s="23"/>
      <c r="R1391" s="23"/>
      <c r="S1391" s="23"/>
      <c r="T1391" s="23"/>
      <c r="U1391" s="23"/>
      <c r="V1391" s="23"/>
      <c r="W1391" s="33"/>
      <c r="Y1391" s="23"/>
      <c r="Z1391" s="23"/>
    </row>
    <row r="1392" spans="2:26" x14ac:dyDescent="0.35">
      <c r="B1392" s="23"/>
      <c r="C1392" s="23"/>
      <c r="D1392" s="23"/>
      <c r="E1392" s="23"/>
      <c r="F1392" s="23"/>
      <c r="G1392" s="23"/>
      <c r="H1392" s="23"/>
      <c r="I1392" s="23"/>
      <c r="J1392" s="23"/>
      <c r="K1392" s="23"/>
      <c r="L1392" s="23"/>
      <c r="M1392" s="23"/>
      <c r="N1392" s="23"/>
      <c r="O1392" s="23"/>
      <c r="P1392" s="23"/>
      <c r="Q1392" s="23"/>
      <c r="R1392" s="23"/>
      <c r="S1392" s="23"/>
      <c r="T1392" s="23"/>
      <c r="U1392" s="23"/>
      <c r="V1392" s="23"/>
      <c r="W1392" s="33"/>
      <c r="Y1392" s="23"/>
      <c r="Z1392" s="23"/>
    </row>
    <row r="1393" spans="2:26" x14ac:dyDescent="0.35">
      <c r="B1393" s="23"/>
      <c r="C1393" s="23"/>
      <c r="D1393" s="23"/>
      <c r="E1393" s="23"/>
      <c r="F1393" s="23"/>
      <c r="G1393" s="23"/>
      <c r="H1393" s="23"/>
      <c r="I1393" s="23"/>
      <c r="J1393" s="23"/>
      <c r="K1393" s="23"/>
      <c r="L1393" s="23"/>
      <c r="M1393" s="23"/>
      <c r="N1393" s="23"/>
      <c r="O1393" s="23"/>
      <c r="P1393" s="23"/>
      <c r="Q1393" s="23"/>
      <c r="R1393" s="23"/>
      <c r="S1393" s="23"/>
      <c r="T1393" s="23"/>
      <c r="U1393" s="23"/>
      <c r="V1393" s="23"/>
      <c r="W1393" s="33"/>
      <c r="Y1393" s="23"/>
      <c r="Z1393" s="23"/>
    </row>
    <row r="1394" spans="2:26" x14ac:dyDescent="0.35">
      <c r="B1394" s="23"/>
      <c r="C1394" s="23"/>
      <c r="D1394" s="23"/>
      <c r="E1394" s="23"/>
      <c r="F1394" s="23"/>
      <c r="G1394" s="23"/>
      <c r="H1394" s="23"/>
      <c r="I1394" s="23"/>
      <c r="J1394" s="23"/>
      <c r="K1394" s="23"/>
      <c r="L1394" s="23"/>
      <c r="M1394" s="23"/>
      <c r="N1394" s="23"/>
      <c r="O1394" s="23"/>
      <c r="P1394" s="23"/>
      <c r="Q1394" s="23"/>
      <c r="R1394" s="23"/>
      <c r="S1394" s="23"/>
      <c r="T1394" s="23"/>
      <c r="U1394" s="23"/>
      <c r="V1394" s="23"/>
      <c r="W1394" s="33"/>
      <c r="Y1394" s="23"/>
      <c r="Z1394" s="23"/>
    </row>
    <row r="1395" spans="2:26" x14ac:dyDescent="0.35">
      <c r="B1395" s="23"/>
      <c r="C1395" s="23"/>
      <c r="D1395" s="23"/>
      <c r="E1395" s="23"/>
      <c r="F1395" s="23"/>
      <c r="G1395" s="23"/>
      <c r="H1395" s="23"/>
      <c r="I1395" s="23"/>
      <c r="J1395" s="23"/>
      <c r="K1395" s="23"/>
      <c r="L1395" s="23"/>
      <c r="M1395" s="23"/>
      <c r="N1395" s="23"/>
      <c r="O1395" s="23"/>
      <c r="P1395" s="23"/>
      <c r="Q1395" s="23"/>
      <c r="R1395" s="23"/>
      <c r="S1395" s="23"/>
      <c r="T1395" s="23"/>
      <c r="U1395" s="23"/>
      <c r="V1395" s="23"/>
      <c r="W1395" s="33"/>
      <c r="Y1395" s="23"/>
      <c r="Z1395" s="23"/>
    </row>
    <row r="1396" spans="2:26" x14ac:dyDescent="0.35">
      <c r="B1396" s="23"/>
      <c r="C1396" s="23"/>
      <c r="D1396" s="23"/>
      <c r="E1396" s="23"/>
      <c r="F1396" s="23"/>
      <c r="G1396" s="23"/>
      <c r="H1396" s="23"/>
      <c r="I1396" s="23"/>
      <c r="J1396" s="23"/>
      <c r="K1396" s="23"/>
      <c r="L1396" s="23"/>
      <c r="M1396" s="23"/>
      <c r="N1396" s="23"/>
      <c r="O1396" s="23"/>
      <c r="P1396" s="23"/>
      <c r="Q1396" s="23"/>
      <c r="R1396" s="23"/>
      <c r="S1396" s="23"/>
      <c r="T1396" s="23"/>
      <c r="U1396" s="23"/>
      <c r="V1396" s="23"/>
      <c r="W1396" s="33"/>
      <c r="Y1396" s="23"/>
      <c r="Z1396" s="23"/>
    </row>
    <row r="1397" spans="2:26" x14ac:dyDescent="0.35">
      <c r="B1397" s="23"/>
      <c r="C1397" s="23"/>
      <c r="D1397" s="23"/>
      <c r="E1397" s="23"/>
      <c r="F1397" s="23"/>
      <c r="G1397" s="23"/>
      <c r="H1397" s="23"/>
      <c r="I1397" s="23"/>
      <c r="J1397" s="23"/>
      <c r="K1397" s="23"/>
      <c r="L1397" s="23"/>
      <c r="M1397" s="23"/>
      <c r="N1397" s="23"/>
      <c r="O1397" s="23"/>
      <c r="P1397" s="23"/>
      <c r="Q1397" s="23"/>
      <c r="R1397" s="23"/>
      <c r="S1397" s="23"/>
      <c r="T1397" s="23"/>
      <c r="U1397" s="23"/>
      <c r="V1397" s="23"/>
      <c r="W1397" s="33"/>
      <c r="Y1397" s="23"/>
      <c r="Z1397" s="23"/>
    </row>
    <row r="1398" spans="2:26" x14ac:dyDescent="0.35">
      <c r="B1398" s="23"/>
      <c r="C1398" s="23"/>
      <c r="D1398" s="23"/>
      <c r="E1398" s="23"/>
      <c r="F1398" s="23"/>
      <c r="G1398" s="23"/>
      <c r="H1398" s="23"/>
      <c r="I1398" s="23"/>
      <c r="J1398" s="23"/>
      <c r="K1398" s="23"/>
      <c r="L1398" s="23"/>
      <c r="M1398" s="23"/>
      <c r="N1398" s="23"/>
      <c r="O1398" s="23"/>
      <c r="P1398" s="23"/>
      <c r="Q1398" s="23"/>
      <c r="R1398" s="23"/>
      <c r="S1398" s="23"/>
      <c r="T1398" s="23"/>
      <c r="U1398" s="23"/>
      <c r="V1398" s="23"/>
      <c r="W1398" s="33"/>
      <c r="Y1398" s="23"/>
      <c r="Z1398" s="23"/>
    </row>
    <row r="1399" spans="2:26" x14ac:dyDescent="0.35">
      <c r="B1399" s="23"/>
      <c r="C1399" s="23"/>
      <c r="D1399" s="23"/>
      <c r="E1399" s="23"/>
      <c r="F1399" s="23"/>
      <c r="G1399" s="23"/>
      <c r="H1399" s="23"/>
      <c r="I1399" s="23"/>
      <c r="J1399" s="23"/>
      <c r="K1399" s="23"/>
      <c r="L1399" s="23"/>
      <c r="M1399" s="23"/>
      <c r="N1399" s="23"/>
      <c r="O1399" s="23"/>
      <c r="P1399" s="23"/>
      <c r="Q1399" s="23"/>
      <c r="R1399" s="23"/>
      <c r="S1399" s="23"/>
      <c r="T1399" s="23"/>
      <c r="U1399" s="23"/>
      <c r="V1399" s="23"/>
      <c r="W1399" s="33"/>
      <c r="Y1399" s="23"/>
      <c r="Z1399" s="23"/>
    </row>
    <row r="1400" spans="2:26" x14ac:dyDescent="0.35">
      <c r="B1400" s="23"/>
      <c r="C1400" s="23"/>
      <c r="D1400" s="23"/>
      <c r="E1400" s="23"/>
      <c r="F1400" s="23"/>
      <c r="G1400" s="23"/>
      <c r="H1400" s="23"/>
      <c r="I1400" s="23"/>
      <c r="J1400" s="23"/>
      <c r="K1400" s="23"/>
      <c r="L1400" s="23"/>
      <c r="M1400" s="23"/>
      <c r="N1400" s="23"/>
      <c r="O1400" s="23"/>
      <c r="P1400" s="23"/>
      <c r="Q1400" s="23"/>
      <c r="R1400" s="23"/>
      <c r="S1400" s="23"/>
      <c r="T1400" s="23"/>
      <c r="U1400" s="23"/>
      <c r="V1400" s="23"/>
      <c r="W1400" s="33"/>
      <c r="Y1400" s="23"/>
      <c r="Z1400" s="23"/>
    </row>
    <row r="1401" spans="2:26" x14ac:dyDescent="0.35">
      <c r="B1401" s="23"/>
      <c r="C1401" s="23"/>
      <c r="D1401" s="23"/>
      <c r="E1401" s="23"/>
      <c r="F1401" s="23"/>
      <c r="G1401" s="23"/>
      <c r="H1401" s="23"/>
      <c r="I1401" s="23"/>
      <c r="J1401" s="23"/>
      <c r="K1401" s="23"/>
      <c r="L1401" s="23"/>
      <c r="M1401" s="23"/>
      <c r="N1401" s="23"/>
      <c r="O1401" s="23"/>
      <c r="P1401" s="23"/>
      <c r="Q1401" s="23"/>
      <c r="R1401" s="23"/>
      <c r="S1401" s="23"/>
      <c r="T1401" s="23"/>
      <c r="U1401" s="23"/>
      <c r="V1401" s="23"/>
      <c r="W1401" s="33"/>
      <c r="Y1401" s="23"/>
      <c r="Z1401" s="23"/>
    </row>
    <row r="1402" spans="2:26" x14ac:dyDescent="0.35">
      <c r="B1402" s="23"/>
      <c r="C1402" s="23"/>
      <c r="D1402" s="23"/>
      <c r="E1402" s="23"/>
      <c r="F1402" s="23"/>
      <c r="G1402" s="23"/>
      <c r="H1402" s="23"/>
      <c r="I1402" s="23"/>
      <c r="J1402" s="23"/>
      <c r="K1402" s="23"/>
      <c r="L1402" s="23"/>
      <c r="M1402" s="23"/>
      <c r="N1402" s="23"/>
      <c r="O1402" s="23"/>
      <c r="P1402" s="23"/>
      <c r="Q1402" s="23"/>
      <c r="R1402" s="23"/>
      <c r="S1402" s="23"/>
      <c r="T1402" s="23"/>
      <c r="U1402" s="23"/>
      <c r="V1402" s="23"/>
      <c r="W1402" s="33"/>
      <c r="Y1402" s="23"/>
      <c r="Z1402" s="23"/>
    </row>
    <row r="1403" spans="2:26" x14ac:dyDescent="0.35">
      <c r="B1403" s="23"/>
      <c r="C1403" s="23"/>
      <c r="D1403" s="23"/>
      <c r="E1403" s="23"/>
      <c r="F1403" s="23"/>
      <c r="G1403" s="23"/>
      <c r="H1403" s="23"/>
      <c r="I1403" s="23"/>
      <c r="J1403" s="23"/>
      <c r="K1403" s="23"/>
      <c r="L1403" s="23"/>
      <c r="M1403" s="23"/>
      <c r="N1403" s="23"/>
      <c r="O1403" s="23"/>
      <c r="P1403" s="23"/>
      <c r="Q1403" s="23"/>
      <c r="R1403" s="23"/>
      <c r="S1403" s="23"/>
      <c r="T1403" s="23"/>
      <c r="U1403" s="23"/>
      <c r="V1403" s="23"/>
      <c r="W1403" s="33"/>
      <c r="Y1403" s="23"/>
      <c r="Z1403" s="23"/>
    </row>
    <row r="1404" spans="2:26" x14ac:dyDescent="0.35">
      <c r="B1404" s="23"/>
      <c r="C1404" s="23"/>
      <c r="D1404" s="23"/>
      <c r="E1404" s="23"/>
      <c r="F1404" s="23"/>
      <c r="G1404" s="23"/>
      <c r="H1404" s="23"/>
      <c r="I1404" s="23"/>
      <c r="J1404" s="23"/>
      <c r="K1404" s="23"/>
      <c r="L1404" s="23"/>
      <c r="M1404" s="23"/>
      <c r="N1404" s="23"/>
      <c r="O1404" s="23"/>
      <c r="P1404" s="23"/>
      <c r="Q1404" s="23"/>
      <c r="R1404" s="23"/>
      <c r="S1404" s="23"/>
      <c r="T1404" s="23"/>
      <c r="U1404" s="23"/>
      <c r="V1404" s="23"/>
      <c r="W1404" s="33"/>
      <c r="Y1404" s="23"/>
      <c r="Z1404" s="23"/>
    </row>
    <row r="1405" spans="2:26" x14ac:dyDescent="0.35">
      <c r="B1405" s="23"/>
      <c r="C1405" s="23"/>
      <c r="D1405" s="23"/>
      <c r="E1405" s="23"/>
      <c r="F1405" s="23"/>
      <c r="G1405" s="23"/>
      <c r="H1405" s="23"/>
      <c r="I1405" s="23"/>
      <c r="J1405" s="23"/>
      <c r="K1405" s="23"/>
      <c r="L1405" s="23"/>
      <c r="M1405" s="23"/>
      <c r="N1405" s="23"/>
      <c r="O1405" s="23"/>
      <c r="P1405" s="23"/>
      <c r="Q1405" s="23"/>
      <c r="R1405" s="23"/>
      <c r="S1405" s="23"/>
      <c r="T1405" s="23"/>
      <c r="U1405" s="23"/>
      <c r="V1405" s="23"/>
      <c r="W1405" s="33"/>
      <c r="Y1405" s="23"/>
      <c r="Z1405" s="23"/>
    </row>
    <row r="1406" spans="2:26" x14ac:dyDescent="0.35">
      <c r="B1406" s="23"/>
      <c r="C1406" s="23"/>
      <c r="D1406" s="23"/>
      <c r="E1406" s="23"/>
      <c r="F1406" s="23"/>
      <c r="G1406" s="23"/>
      <c r="H1406" s="23"/>
      <c r="I1406" s="23"/>
      <c r="J1406" s="23"/>
      <c r="K1406" s="23"/>
      <c r="L1406" s="23"/>
      <c r="M1406" s="23"/>
      <c r="N1406" s="23"/>
      <c r="O1406" s="23"/>
      <c r="P1406" s="23"/>
      <c r="Q1406" s="23"/>
      <c r="R1406" s="23"/>
      <c r="S1406" s="23"/>
      <c r="T1406" s="23"/>
      <c r="U1406" s="23"/>
      <c r="V1406" s="23"/>
      <c r="W1406" s="33"/>
      <c r="Y1406" s="23"/>
      <c r="Z1406" s="23"/>
    </row>
    <row r="1407" spans="2:26" x14ac:dyDescent="0.35">
      <c r="B1407" s="23"/>
      <c r="C1407" s="23"/>
      <c r="D1407" s="23"/>
      <c r="E1407" s="23"/>
      <c r="F1407" s="23"/>
      <c r="G1407" s="23"/>
      <c r="H1407" s="23"/>
      <c r="I1407" s="23"/>
      <c r="J1407" s="23"/>
      <c r="K1407" s="23"/>
      <c r="L1407" s="23"/>
      <c r="M1407" s="23"/>
      <c r="N1407" s="23"/>
      <c r="O1407" s="23"/>
      <c r="P1407" s="23"/>
      <c r="Q1407" s="23"/>
      <c r="R1407" s="23"/>
      <c r="S1407" s="23"/>
      <c r="T1407" s="23"/>
      <c r="U1407" s="23"/>
      <c r="V1407" s="23"/>
      <c r="W1407" s="33"/>
      <c r="Y1407" s="23"/>
      <c r="Z1407" s="23"/>
    </row>
    <row r="1408" spans="2:26" x14ac:dyDescent="0.35">
      <c r="B1408" s="23"/>
      <c r="C1408" s="23"/>
      <c r="D1408" s="23"/>
      <c r="E1408" s="23"/>
      <c r="F1408" s="23"/>
      <c r="G1408" s="23"/>
      <c r="H1408" s="23"/>
      <c r="I1408" s="23"/>
      <c r="J1408" s="23"/>
      <c r="K1408" s="23"/>
      <c r="L1408" s="23"/>
      <c r="M1408" s="23"/>
      <c r="N1408" s="23"/>
      <c r="O1408" s="23"/>
      <c r="P1408" s="23"/>
      <c r="Q1408" s="23"/>
      <c r="R1408" s="23"/>
      <c r="S1408" s="23"/>
      <c r="T1408" s="23"/>
      <c r="U1408" s="23"/>
      <c r="V1408" s="23"/>
      <c r="W1408" s="33"/>
      <c r="Y1408" s="23"/>
      <c r="Z1408" s="23"/>
    </row>
    <row r="1409" spans="2:26" x14ac:dyDescent="0.35">
      <c r="B1409" s="23"/>
      <c r="C1409" s="23"/>
      <c r="D1409" s="23"/>
      <c r="E1409" s="23"/>
      <c r="F1409" s="23"/>
      <c r="G1409" s="23"/>
      <c r="H1409" s="23"/>
      <c r="I1409" s="23"/>
      <c r="J1409" s="23"/>
      <c r="K1409" s="23"/>
      <c r="L1409" s="23"/>
      <c r="M1409" s="23"/>
      <c r="N1409" s="23"/>
      <c r="O1409" s="23"/>
      <c r="P1409" s="23"/>
      <c r="Q1409" s="23"/>
      <c r="R1409" s="23"/>
      <c r="S1409" s="23"/>
      <c r="T1409" s="23"/>
      <c r="U1409" s="23"/>
      <c r="V1409" s="23"/>
      <c r="W1409" s="33"/>
      <c r="Y1409" s="23"/>
      <c r="Z1409" s="23"/>
    </row>
    <row r="1410" spans="2:26" x14ac:dyDescent="0.35">
      <c r="B1410" s="23"/>
      <c r="C1410" s="23"/>
      <c r="D1410" s="23"/>
      <c r="E1410" s="23"/>
      <c r="F1410" s="23"/>
      <c r="G1410" s="23"/>
      <c r="H1410" s="23"/>
      <c r="I1410" s="23"/>
      <c r="J1410" s="23"/>
      <c r="K1410" s="23"/>
      <c r="L1410" s="23"/>
      <c r="M1410" s="23"/>
      <c r="N1410" s="23"/>
      <c r="O1410" s="23"/>
      <c r="P1410" s="23"/>
      <c r="Q1410" s="23"/>
      <c r="R1410" s="23"/>
      <c r="S1410" s="23"/>
      <c r="T1410" s="23"/>
      <c r="U1410" s="23"/>
      <c r="V1410" s="23"/>
      <c r="W1410" s="33"/>
      <c r="Y1410" s="23"/>
      <c r="Z1410" s="23"/>
    </row>
    <row r="1411" spans="2:26" x14ac:dyDescent="0.35">
      <c r="B1411" s="23"/>
      <c r="C1411" s="23"/>
      <c r="D1411" s="23"/>
      <c r="E1411" s="23"/>
      <c r="F1411" s="23"/>
      <c r="G1411" s="23"/>
      <c r="H1411" s="23"/>
      <c r="I1411" s="23"/>
      <c r="J1411" s="23"/>
      <c r="K1411" s="23"/>
      <c r="L1411" s="23"/>
      <c r="M1411" s="23"/>
      <c r="N1411" s="23"/>
      <c r="O1411" s="23"/>
      <c r="P1411" s="23"/>
      <c r="Q1411" s="23"/>
      <c r="R1411" s="23"/>
      <c r="S1411" s="23"/>
      <c r="T1411" s="23"/>
      <c r="U1411" s="23"/>
      <c r="V1411" s="23"/>
      <c r="W1411" s="33"/>
      <c r="Y1411" s="23"/>
      <c r="Z1411" s="23"/>
    </row>
    <row r="1412" spans="2:26" x14ac:dyDescent="0.35">
      <c r="B1412" s="23"/>
      <c r="C1412" s="23"/>
      <c r="D1412" s="23"/>
      <c r="E1412" s="23"/>
      <c r="F1412" s="23"/>
      <c r="G1412" s="23"/>
      <c r="H1412" s="23"/>
      <c r="I1412" s="23"/>
      <c r="J1412" s="23"/>
      <c r="K1412" s="23"/>
      <c r="L1412" s="23"/>
      <c r="M1412" s="23"/>
      <c r="N1412" s="23"/>
      <c r="O1412" s="23"/>
      <c r="P1412" s="23"/>
      <c r="Q1412" s="23"/>
      <c r="R1412" s="23"/>
      <c r="S1412" s="23"/>
      <c r="T1412" s="23"/>
      <c r="U1412" s="23"/>
      <c r="V1412" s="23"/>
      <c r="W1412" s="33"/>
      <c r="Y1412" s="23"/>
      <c r="Z1412" s="23"/>
    </row>
    <row r="1413" spans="2:26" x14ac:dyDescent="0.35">
      <c r="B1413" s="23"/>
      <c r="C1413" s="23"/>
      <c r="D1413" s="23"/>
      <c r="E1413" s="23"/>
      <c r="F1413" s="23"/>
      <c r="G1413" s="23"/>
      <c r="H1413" s="23"/>
      <c r="I1413" s="23"/>
      <c r="J1413" s="23"/>
      <c r="K1413" s="23"/>
      <c r="L1413" s="23"/>
      <c r="M1413" s="23"/>
      <c r="N1413" s="23"/>
      <c r="O1413" s="23"/>
      <c r="P1413" s="23"/>
      <c r="Q1413" s="23"/>
      <c r="R1413" s="23"/>
      <c r="S1413" s="23"/>
      <c r="T1413" s="23"/>
      <c r="U1413" s="23"/>
      <c r="V1413" s="23"/>
      <c r="W1413" s="33"/>
      <c r="Y1413" s="23"/>
      <c r="Z1413" s="23"/>
    </row>
    <row r="1414" spans="2:26" x14ac:dyDescent="0.35">
      <c r="B1414" s="23"/>
      <c r="C1414" s="23"/>
      <c r="D1414" s="23"/>
      <c r="E1414" s="23"/>
      <c r="F1414" s="23"/>
      <c r="G1414" s="23"/>
      <c r="H1414" s="23"/>
      <c r="I1414" s="23"/>
      <c r="J1414" s="23"/>
      <c r="K1414" s="23"/>
      <c r="L1414" s="23"/>
      <c r="M1414" s="23"/>
      <c r="N1414" s="23"/>
      <c r="O1414" s="23"/>
      <c r="P1414" s="23"/>
      <c r="Q1414" s="23"/>
      <c r="R1414" s="23"/>
      <c r="S1414" s="23"/>
      <c r="T1414" s="23"/>
      <c r="U1414" s="23"/>
      <c r="V1414" s="23"/>
      <c r="W1414" s="33"/>
      <c r="Y1414" s="23"/>
      <c r="Z1414" s="23"/>
    </row>
    <row r="1415" spans="2:26" x14ac:dyDescent="0.35">
      <c r="B1415" s="23"/>
      <c r="C1415" s="23"/>
      <c r="D1415" s="23"/>
      <c r="E1415" s="23"/>
      <c r="F1415" s="23"/>
      <c r="G1415" s="23"/>
      <c r="H1415" s="23"/>
      <c r="I1415" s="23"/>
      <c r="J1415" s="23"/>
      <c r="K1415" s="23"/>
      <c r="L1415" s="23"/>
      <c r="M1415" s="23"/>
      <c r="N1415" s="23"/>
      <c r="O1415" s="23"/>
      <c r="P1415" s="23"/>
      <c r="Q1415" s="23"/>
      <c r="R1415" s="23"/>
      <c r="S1415" s="23"/>
      <c r="T1415" s="23"/>
      <c r="U1415" s="23"/>
      <c r="V1415" s="23"/>
      <c r="W1415" s="33"/>
      <c r="Y1415" s="23"/>
      <c r="Z1415" s="23"/>
    </row>
    <row r="1416" spans="2:26" x14ac:dyDescent="0.35">
      <c r="B1416" s="23"/>
      <c r="C1416" s="23"/>
      <c r="D1416" s="23"/>
      <c r="E1416" s="23"/>
      <c r="F1416" s="23"/>
      <c r="G1416" s="23"/>
      <c r="H1416" s="23"/>
      <c r="I1416" s="23"/>
      <c r="J1416" s="23"/>
      <c r="K1416" s="23"/>
      <c r="L1416" s="23"/>
      <c r="M1416" s="23"/>
      <c r="N1416" s="23"/>
      <c r="O1416" s="23"/>
      <c r="P1416" s="23"/>
      <c r="Q1416" s="23"/>
      <c r="R1416" s="23"/>
      <c r="S1416" s="23"/>
      <c r="T1416" s="23"/>
      <c r="U1416" s="23"/>
      <c r="V1416" s="23"/>
      <c r="W1416" s="33"/>
      <c r="Y1416" s="23"/>
      <c r="Z1416" s="23"/>
    </row>
    <row r="1417" spans="2:26" x14ac:dyDescent="0.35">
      <c r="B1417" s="23"/>
      <c r="C1417" s="23"/>
      <c r="D1417" s="23"/>
      <c r="E1417" s="23"/>
      <c r="F1417" s="23"/>
      <c r="G1417" s="23"/>
      <c r="H1417" s="23"/>
      <c r="I1417" s="23"/>
      <c r="J1417" s="23"/>
      <c r="K1417" s="23"/>
      <c r="L1417" s="23"/>
      <c r="M1417" s="23"/>
      <c r="N1417" s="23"/>
      <c r="O1417" s="23"/>
      <c r="P1417" s="23"/>
      <c r="Q1417" s="23"/>
      <c r="R1417" s="23"/>
      <c r="S1417" s="23"/>
      <c r="T1417" s="23"/>
      <c r="U1417" s="23"/>
      <c r="V1417" s="23"/>
      <c r="W1417" s="33"/>
      <c r="Y1417" s="23"/>
      <c r="Z1417" s="23"/>
    </row>
    <row r="1418" spans="2:26" x14ac:dyDescent="0.35">
      <c r="B1418" s="23"/>
      <c r="C1418" s="23"/>
      <c r="D1418" s="23"/>
      <c r="E1418" s="23"/>
      <c r="F1418" s="23"/>
      <c r="G1418" s="23"/>
      <c r="H1418" s="23"/>
      <c r="I1418" s="23"/>
      <c r="J1418" s="23"/>
      <c r="K1418" s="23"/>
      <c r="L1418" s="23"/>
      <c r="M1418" s="23"/>
      <c r="N1418" s="23"/>
      <c r="O1418" s="23"/>
      <c r="P1418" s="23"/>
      <c r="Q1418" s="23"/>
      <c r="R1418" s="23"/>
      <c r="S1418" s="23"/>
      <c r="T1418" s="23"/>
      <c r="U1418" s="23"/>
      <c r="V1418" s="23"/>
      <c r="W1418" s="33"/>
      <c r="Y1418" s="23"/>
      <c r="Z1418" s="23"/>
    </row>
    <row r="1419" spans="2:26" x14ac:dyDescent="0.35">
      <c r="B1419" s="23"/>
      <c r="C1419" s="23"/>
      <c r="D1419" s="23"/>
      <c r="E1419" s="23"/>
      <c r="F1419" s="23"/>
      <c r="G1419" s="23"/>
      <c r="H1419" s="23"/>
      <c r="I1419" s="23"/>
      <c r="J1419" s="23"/>
      <c r="K1419" s="23"/>
      <c r="L1419" s="23"/>
      <c r="M1419" s="23"/>
      <c r="N1419" s="23"/>
      <c r="O1419" s="23"/>
      <c r="P1419" s="23"/>
      <c r="Q1419" s="23"/>
      <c r="R1419" s="23"/>
      <c r="S1419" s="23"/>
      <c r="T1419" s="23"/>
      <c r="U1419" s="23"/>
      <c r="V1419" s="23"/>
      <c r="W1419" s="33"/>
      <c r="Y1419" s="23"/>
      <c r="Z1419" s="23"/>
    </row>
    <row r="1420" spans="2:26" x14ac:dyDescent="0.35">
      <c r="B1420" s="23"/>
      <c r="C1420" s="23"/>
      <c r="D1420" s="23"/>
      <c r="E1420" s="23"/>
      <c r="F1420" s="23"/>
      <c r="G1420" s="23"/>
      <c r="H1420" s="23"/>
      <c r="I1420" s="23"/>
      <c r="J1420" s="23"/>
      <c r="K1420" s="23"/>
      <c r="L1420" s="23"/>
      <c r="M1420" s="23"/>
      <c r="N1420" s="23"/>
      <c r="O1420" s="23"/>
      <c r="P1420" s="23"/>
      <c r="Q1420" s="23"/>
      <c r="R1420" s="23"/>
      <c r="S1420" s="23"/>
      <c r="T1420" s="23"/>
      <c r="U1420" s="23"/>
      <c r="V1420" s="23"/>
      <c r="W1420" s="33"/>
      <c r="Y1420" s="23"/>
      <c r="Z1420" s="23"/>
    </row>
    <row r="1421" spans="2:26" x14ac:dyDescent="0.35">
      <c r="B1421" s="23"/>
      <c r="C1421" s="23"/>
      <c r="D1421" s="23"/>
      <c r="E1421" s="23"/>
      <c r="F1421" s="23"/>
      <c r="G1421" s="23"/>
      <c r="H1421" s="23"/>
      <c r="I1421" s="23"/>
      <c r="J1421" s="23"/>
      <c r="K1421" s="23"/>
      <c r="L1421" s="23"/>
      <c r="M1421" s="23"/>
      <c r="N1421" s="23"/>
      <c r="O1421" s="23"/>
      <c r="P1421" s="23"/>
      <c r="Q1421" s="23"/>
      <c r="R1421" s="23"/>
      <c r="S1421" s="23"/>
      <c r="T1421" s="23"/>
      <c r="U1421" s="23"/>
      <c r="V1421" s="23"/>
      <c r="W1421" s="33"/>
      <c r="Y1421" s="23"/>
      <c r="Z1421" s="23"/>
    </row>
    <row r="1422" spans="2:26" x14ac:dyDescent="0.35">
      <c r="B1422" s="23"/>
      <c r="C1422" s="23"/>
      <c r="D1422" s="23"/>
      <c r="E1422" s="23"/>
      <c r="F1422" s="23"/>
      <c r="G1422" s="23"/>
      <c r="H1422" s="23"/>
      <c r="I1422" s="23"/>
      <c r="J1422" s="23"/>
      <c r="K1422" s="23"/>
      <c r="L1422" s="23"/>
      <c r="M1422" s="23"/>
      <c r="N1422" s="23"/>
      <c r="O1422" s="23"/>
      <c r="P1422" s="23"/>
      <c r="Q1422" s="23"/>
      <c r="R1422" s="23"/>
      <c r="S1422" s="23"/>
      <c r="T1422" s="23"/>
      <c r="U1422" s="23"/>
      <c r="V1422" s="23"/>
      <c r="W1422" s="33"/>
      <c r="Y1422" s="23"/>
      <c r="Z1422" s="23"/>
    </row>
    <row r="1423" spans="2:26" x14ac:dyDescent="0.35">
      <c r="B1423" s="23"/>
      <c r="C1423" s="23"/>
      <c r="D1423" s="23"/>
      <c r="E1423" s="23"/>
      <c r="F1423" s="23"/>
      <c r="G1423" s="23"/>
      <c r="H1423" s="23"/>
      <c r="I1423" s="23"/>
      <c r="J1423" s="23"/>
      <c r="K1423" s="23"/>
      <c r="L1423" s="23"/>
      <c r="M1423" s="23"/>
      <c r="N1423" s="23"/>
      <c r="O1423" s="23"/>
      <c r="P1423" s="23"/>
      <c r="Q1423" s="23"/>
      <c r="R1423" s="23"/>
      <c r="S1423" s="23"/>
      <c r="T1423" s="23"/>
      <c r="U1423" s="23"/>
      <c r="V1423" s="23"/>
      <c r="W1423" s="33"/>
      <c r="Y1423" s="23"/>
      <c r="Z1423" s="23"/>
    </row>
    <row r="1424" spans="2:26" x14ac:dyDescent="0.35">
      <c r="B1424" s="23"/>
      <c r="C1424" s="23"/>
      <c r="D1424" s="23"/>
      <c r="E1424" s="23"/>
      <c r="F1424" s="23"/>
      <c r="G1424" s="23"/>
      <c r="H1424" s="23"/>
      <c r="I1424" s="23"/>
      <c r="J1424" s="23"/>
      <c r="K1424" s="23"/>
      <c r="L1424" s="23"/>
      <c r="M1424" s="23"/>
      <c r="N1424" s="23"/>
      <c r="O1424" s="23"/>
      <c r="P1424" s="23"/>
      <c r="Q1424" s="23"/>
      <c r="R1424" s="23"/>
      <c r="S1424" s="23"/>
      <c r="T1424" s="23"/>
      <c r="U1424" s="23"/>
      <c r="V1424" s="23"/>
      <c r="W1424" s="33"/>
      <c r="Y1424" s="23"/>
      <c r="Z1424" s="23"/>
    </row>
    <row r="1425" spans="2:26" x14ac:dyDescent="0.35">
      <c r="B1425" s="23"/>
      <c r="C1425" s="23"/>
      <c r="D1425" s="23"/>
      <c r="E1425" s="23"/>
      <c r="F1425" s="23"/>
      <c r="G1425" s="23"/>
      <c r="H1425" s="23"/>
      <c r="I1425" s="23"/>
      <c r="J1425" s="23"/>
      <c r="K1425" s="23"/>
      <c r="L1425" s="23"/>
      <c r="M1425" s="23"/>
      <c r="N1425" s="23"/>
      <c r="O1425" s="23"/>
      <c r="P1425" s="23"/>
      <c r="Q1425" s="23"/>
      <c r="R1425" s="23"/>
      <c r="S1425" s="23"/>
      <c r="T1425" s="23"/>
      <c r="U1425" s="23"/>
      <c r="V1425" s="23"/>
      <c r="W1425" s="33"/>
      <c r="Y1425" s="23"/>
      <c r="Z1425" s="23"/>
    </row>
    <row r="1426" spans="2:26" x14ac:dyDescent="0.35">
      <c r="B1426" s="23"/>
      <c r="C1426" s="23"/>
      <c r="D1426" s="23"/>
      <c r="E1426" s="23"/>
      <c r="F1426" s="23"/>
      <c r="G1426" s="23"/>
      <c r="H1426" s="23"/>
      <c r="I1426" s="23"/>
      <c r="J1426" s="23"/>
      <c r="K1426" s="23"/>
      <c r="L1426" s="23"/>
      <c r="M1426" s="23"/>
      <c r="N1426" s="23"/>
      <c r="O1426" s="23"/>
      <c r="P1426" s="23"/>
      <c r="Q1426" s="23"/>
      <c r="R1426" s="23"/>
      <c r="S1426" s="23"/>
      <c r="T1426" s="23"/>
      <c r="U1426" s="23"/>
      <c r="V1426" s="23"/>
      <c r="W1426" s="33"/>
      <c r="Y1426" s="23"/>
      <c r="Z1426" s="23"/>
    </row>
    <row r="1427" spans="2:26" x14ac:dyDescent="0.35">
      <c r="B1427" s="23"/>
      <c r="C1427" s="23"/>
      <c r="D1427" s="23"/>
      <c r="E1427" s="23"/>
      <c r="F1427" s="23"/>
      <c r="G1427" s="23"/>
      <c r="H1427" s="23"/>
      <c r="I1427" s="23"/>
      <c r="J1427" s="23"/>
      <c r="K1427" s="23"/>
      <c r="L1427" s="23"/>
      <c r="M1427" s="23"/>
      <c r="N1427" s="23"/>
      <c r="O1427" s="23"/>
      <c r="P1427" s="23"/>
      <c r="Q1427" s="23"/>
      <c r="R1427" s="23"/>
      <c r="S1427" s="23"/>
      <c r="T1427" s="23"/>
      <c r="U1427" s="23"/>
      <c r="V1427" s="23"/>
      <c r="W1427" s="33"/>
      <c r="Y1427" s="23"/>
      <c r="Z1427" s="23"/>
    </row>
    <row r="1428" spans="2:26" x14ac:dyDescent="0.35">
      <c r="B1428" s="23"/>
      <c r="C1428" s="23"/>
      <c r="D1428" s="23"/>
      <c r="E1428" s="23"/>
      <c r="F1428" s="23"/>
      <c r="G1428" s="23"/>
      <c r="H1428" s="23"/>
      <c r="I1428" s="23"/>
      <c r="J1428" s="23"/>
      <c r="K1428" s="23"/>
      <c r="L1428" s="23"/>
      <c r="M1428" s="23"/>
      <c r="N1428" s="23"/>
      <c r="O1428" s="23"/>
      <c r="P1428" s="23"/>
      <c r="Q1428" s="23"/>
      <c r="R1428" s="23"/>
      <c r="S1428" s="23"/>
      <c r="T1428" s="23"/>
      <c r="U1428" s="23"/>
      <c r="V1428" s="23"/>
      <c r="W1428" s="33"/>
      <c r="Y1428" s="23"/>
      <c r="Z1428" s="23"/>
    </row>
    <row r="1429" spans="2:26" x14ac:dyDescent="0.35">
      <c r="B1429" s="23"/>
      <c r="C1429" s="23"/>
      <c r="D1429" s="23"/>
      <c r="E1429" s="23"/>
      <c r="F1429" s="23"/>
      <c r="G1429" s="23"/>
      <c r="H1429" s="23"/>
      <c r="I1429" s="23"/>
      <c r="J1429" s="23"/>
      <c r="K1429" s="23"/>
      <c r="L1429" s="23"/>
      <c r="M1429" s="23"/>
      <c r="N1429" s="23"/>
      <c r="O1429" s="23"/>
      <c r="P1429" s="23"/>
      <c r="Q1429" s="23"/>
      <c r="R1429" s="23"/>
      <c r="S1429" s="23"/>
      <c r="T1429" s="23"/>
      <c r="U1429" s="23"/>
      <c r="V1429" s="23"/>
      <c r="W1429" s="33"/>
      <c r="Y1429" s="23"/>
      <c r="Z1429" s="23"/>
    </row>
    <row r="1430" spans="2:26" x14ac:dyDescent="0.35">
      <c r="B1430" s="23"/>
      <c r="C1430" s="23"/>
      <c r="D1430" s="23"/>
      <c r="E1430" s="23"/>
      <c r="F1430" s="23"/>
      <c r="G1430" s="23"/>
      <c r="H1430" s="23"/>
      <c r="I1430" s="23"/>
      <c r="J1430" s="23"/>
      <c r="K1430" s="23"/>
      <c r="L1430" s="23"/>
      <c r="M1430" s="23"/>
      <c r="N1430" s="23"/>
      <c r="O1430" s="23"/>
      <c r="P1430" s="23"/>
      <c r="Q1430" s="23"/>
      <c r="R1430" s="23"/>
      <c r="S1430" s="23"/>
      <c r="T1430" s="23"/>
      <c r="U1430" s="23"/>
      <c r="V1430" s="23"/>
      <c r="W1430" s="33"/>
      <c r="Y1430" s="23"/>
      <c r="Z1430" s="23"/>
    </row>
    <row r="1431" spans="2:26" x14ac:dyDescent="0.35">
      <c r="B1431" s="23"/>
      <c r="C1431" s="23"/>
      <c r="D1431" s="23"/>
      <c r="E1431" s="23"/>
      <c r="F1431" s="23"/>
      <c r="G1431" s="23"/>
      <c r="H1431" s="23"/>
      <c r="I1431" s="23"/>
      <c r="J1431" s="23"/>
      <c r="K1431" s="23"/>
      <c r="L1431" s="23"/>
      <c r="M1431" s="23"/>
      <c r="N1431" s="23"/>
      <c r="O1431" s="23"/>
      <c r="P1431" s="23"/>
      <c r="Q1431" s="23"/>
      <c r="R1431" s="23"/>
      <c r="S1431" s="23"/>
      <c r="T1431" s="23"/>
      <c r="U1431" s="23"/>
      <c r="V1431" s="23"/>
      <c r="W1431" s="33"/>
      <c r="Y1431" s="23"/>
      <c r="Z1431" s="23"/>
    </row>
    <row r="1432" spans="2:26" x14ac:dyDescent="0.35">
      <c r="B1432" s="23"/>
      <c r="C1432" s="23"/>
      <c r="D1432" s="23"/>
      <c r="E1432" s="23"/>
      <c r="F1432" s="23"/>
      <c r="G1432" s="23"/>
      <c r="H1432" s="23"/>
      <c r="I1432" s="23"/>
      <c r="J1432" s="23"/>
      <c r="K1432" s="23"/>
      <c r="L1432" s="23"/>
      <c r="M1432" s="23"/>
      <c r="N1432" s="23"/>
      <c r="O1432" s="23"/>
      <c r="P1432" s="23"/>
      <c r="Q1432" s="23"/>
      <c r="R1432" s="23"/>
      <c r="S1432" s="23"/>
      <c r="T1432" s="23"/>
      <c r="U1432" s="23"/>
      <c r="V1432" s="23"/>
      <c r="W1432" s="33"/>
      <c r="Y1432" s="23"/>
      <c r="Z1432" s="23"/>
    </row>
    <row r="1433" spans="2:26" x14ac:dyDescent="0.35">
      <c r="B1433" s="23"/>
      <c r="C1433" s="23"/>
      <c r="D1433" s="23"/>
      <c r="E1433" s="23"/>
      <c r="F1433" s="23"/>
      <c r="G1433" s="23"/>
      <c r="H1433" s="23"/>
      <c r="I1433" s="23"/>
      <c r="J1433" s="23"/>
      <c r="K1433" s="23"/>
      <c r="L1433" s="23"/>
      <c r="M1433" s="23"/>
      <c r="N1433" s="23"/>
      <c r="O1433" s="23"/>
      <c r="P1433" s="23"/>
      <c r="Q1433" s="23"/>
      <c r="R1433" s="23"/>
      <c r="S1433" s="23"/>
      <c r="T1433" s="23"/>
      <c r="U1433" s="23"/>
      <c r="V1433" s="23"/>
      <c r="W1433" s="33"/>
      <c r="Y1433" s="23"/>
      <c r="Z1433" s="23"/>
    </row>
    <row r="1434" spans="2:26" x14ac:dyDescent="0.35">
      <c r="B1434" s="23"/>
      <c r="C1434" s="23"/>
      <c r="D1434" s="23"/>
      <c r="E1434" s="23"/>
      <c r="F1434" s="23"/>
      <c r="G1434" s="23"/>
      <c r="H1434" s="23"/>
      <c r="I1434" s="23"/>
      <c r="J1434" s="23"/>
      <c r="K1434" s="23"/>
      <c r="L1434" s="23"/>
      <c r="M1434" s="23"/>
      <c r="N1434" s="23"/>
      <c r="O1434" s="23"/>
      <c r="P1434" s="23"/>
      <c r="Q1434" s="23"/>
      <c r="R1434" s="23"/>
      <c r="S1434" s="23"/>
      <c r="T1434" s="23"/>
      <c r="U1434" s="23"/>
      <c r="V1434" s="23"/>
      <c r="W1434" s="33"/>
      <c r="Y1434" s="23"/>
      <c r="Z1434" s="23"/>
    </row>
    <row r="1435" spans="2:26" x14ac:dyDescent="0.35">
      <c r="B1435" s="23"/>
      <c r="C1435" s="23"/>
      <c r="D1435" s="23"/>
      <c r="E1435" s="23"/>
      <c r="F1435" s="23"/>
      <c r="G1435" s="23"/>
      <c r="H1435" s="23"/>
      <c r="I1435" s="23"/>
      <c r="J1435" s="23"/>
      <c r="K1435" s="23"/>
      <c r="L1435" s="23"/>
      <c r="M1435" s="23"/>
      <c r="N1435" s="23"/>
      <c r="O1435" s="23"/>
      <c r="P1435" s="23"/>
      <c r="Q1435" s="23"/>
      <c r="R1435" s="23"/>
      <c r="S1435" s="23"/>
      <c r="T1435" s="23"/>
      <c r="U1435" s="23"/>
      <c r="V1435" s="23"/>
      <c r="W1435" s="33"/>
      <c r="Y1435" s="23"/>
      <c r="Z1435" s="23"/>
    </row>
    <row r="1436" spans="2:26" x14ac:dyDescent="0.35">
      <c r="B1436" s="23"/>
      <c r="C1436" s="23"/>
      <c r="D1436" s="23"/>
      <c r="E1436" s="23"/>
      <c r="F1436" s="23"/>
      <c r="G1436" s="23"/>
      <c r="H1436" s="23"/>
      <c r="I1436" s="23"/>
      <c r="J1436" s="23"/>
      <c r="K1436" s="23"/>
      <c r="L1436" s="23"/>
      <c r="M1436" s="23"/>
      <c r="N1436" s="23"/>
      <c r="O1436" s="23"/>
      <c r="P1436" s="23"/>
      <c r="Q1436" s="23"/>
      <c r="R1436" s="23"/>
      <c r="S1436" s="23"/>
      <c r="T1436" s="23"/>
      <c r="U1436" s="23"/>
      <c r="V1436" s="23"/>
      <c r="W1436" s="33"/>
      <c r="Y1436" s="23"/>
      <c r="Z1436" s="23"/>
    </row>
    <row r="1437" spans="2:26" x14ac:dyDescent="0.35">
      <c r="B1437" s="23"/>
      <c r="C1437" s="23"/>
      <c r="D1437" s="23"/>
      <c r="E1437" s="23"/>
      <c r="F1437" s="23"/>
      <c r="G1437" s="23"/>
      <c r="H1437" s="23"/>
      <c r="I1437" s="23"/>
      <c r="J1437" s="23"/>
      <c r="K1437" s="23"/>
      <c r="L1437" s="23"/>
      <c r="M1437" s="23"/>
      <c r="N1437" s="23"/>
      <c r="O1437" s="23"/>
      <c r="P1437" s="23"/>
      <c r="Q1437" s="23"/>
      <c r="R1437" s="23"/>
      <c r="S1437" s="23"/>
      <c r="T1437" s="23"/>
      <c r="U1437" s="23"/>
      <c r="V1437" s="23"/>
      <c r="W1437" s="33"/>
      <c r="Y1437" s="23"/>
      <c r="Z1437" s="23"/>
    </row>
    <row r="1438" spans="2:26" x14ac:dyDescent="0.35">
      <c r="B1438" s="23"/>
      <c r="C1438" s="23"/>
      <c r="D1438" s="23"/>
      <c r="E1438" s="23"/>
      <c r="F1438" s="23"/>
      <c r="G1438" s="23"/>
      <c r="H1438" s="23"/>
      <c r="I1438" s="23"/>
      <c r="J1438" s="23"/>
      <c r="K1438" s="23"/>
      <c r="L1438" s="23"/>
      <c r="M1438" s="23"/>
      <c r="N1438" s="23"/>
      <c r="O1438" s="23"/>
      <c r="P1438" s="23"/>
      <c r="Q1438" s="23"/>
      <c r="R1438" s="23"/>
      <c r="S1438" s="23"/>
      <c r="T1438" s="23"/>
      <c r="U1438" s="23"/>
      <c r="V1438" s="23"/>
      <c r="W1438" s="33"/>
      <c r="Y1438" s="23"/>
      <c r="Z1438" s="23"/>
    </row>
    <row r="1439" spans="2:26" x14ac:dyDescent="0.35">
      <c r="B1439" s="23"/>
      <c r="C1439" s="23"/>
      <c r="D1439" s="23"/>
      <c r="E1439" s="23"/>
      <c r="F1439" s="23"/>
      <c r="G1439" s="23"/>
      <c r="H1439" s="23"/>
      <c r="I1439" s="23"/>
      <c r="J1439" s="23"/>
      <c r="K1439" s="23"/>
      <c r="L1439" s="23"/>
      <c r="M1439" s="23"/>
      <c r="N1439" s="23"/>
      <c r="O1439" s="23"/>
      <c r="P1439" s="23"/>
      <c r="Q1439" s="23"/>
      <c r="R1439" s="23"/>
      <c r="S1439" s="23"/>
      <c r="T1439" s="23"/>
      <c r="U1439" s="23"/>
      <c r="V1439" s="23"/>
      <c r="W1439" s="33"/>
      <c r="Y1439" s="23"/>
      <c r="Z1439" s="23"/>
    </row>
    <row r="1440" spans="2:26" x14ac:dyDescent="0.35">
      <c r="B1440" s="23"/>
      <c r="C1440" s="23"/>
      <c r="D1440" s="23"/>
      <c r="E1440" s="23"/>
      <c r="F1440" s="23"/>
      <c r="G1440" s="23"/>
      <c r="H1440" s="23"/>
      <c r="I1440" s="23"/>
      <c r="J1440" s="23"/>
      <c r="K1440" s="23"/>
      <c r="L1440" s="23"/>
      <c r="M1440" s="23"/>
      <c r="N1440" s="23"/>
      <c r="O1440" s="23"/>
      <c r="P1440" s="23"/>
      <c r="Q1440" s="23"/>
      <c r="R1440" s="23"/>
      <c r="S1440" s="23"/>
      <c r="T1440" s="23"/>
      <c r="U1440" s="23"/>
      <c r="V1440" s="23"/>
      <c r="W1440" s="33"/>
      <c r="Y1440" s="23"/>
      <c r="Z1440" s="23"/>
    </row>
    <row r="1441" spans="2:26" x14ac:dyDescent="0.35">
      <c r="B1441" s="23"/>
      <c r="C1441" s="23"/>
      <c r="D1441" s="23"/>
      <c r="E1441" s="23"/>
      <c r="F1441" s="23"/>
      <c r="G1441" s="23"/>
      <c r="H1441" s="23"/>
      <c r="I1441" s="23"/>
      <c r="J1441" s="23"/>
      <c r="K1441" s="23"/>
      <c r="L1441" s="23"/>
      <c r="M1441" s="23"/>
      <c r="N1441" s="23"/>
      <c r="O1441" s="23"/>
      <c r="P1441" s="23"/>
      <c r="Q1441" s="23"/>
      <c r="R1441" s="23"/>
      <c r="S1441" s="23"/>
      <c r="T1441" s="23"/>
      <c r="U1441" s="23"/>
      <c r="V1441" s="23"/>
      <c r="W1441" s="33"/>
      <c r="Y1441" s="23"/>
      <c r="Z1441" s="23"/>
    </row>
    <row r="1442" spans="2:26" x14ac:dyDescent="0.35">
      <c r="B1442" s="23"/>
      <c r="C1442" s="23"/>
      <c r="D1442" s="23"/>
      <c r="E1442" s="23"/>
      <c r="F1442" s="23"/>
      <c r="G1442" s="23"/>
      <c r="H1442" s="23"/>
      <c r="I1442" s="23"/>
      <c r="J1442" s="23"/>
      <c r="K1442" s="23"/>
      <c r="L1442" s="23"/>
      <c r="M1442" s="23"/>
      <c r="N1442" s="23"/>
      <c r="O1442" s="23"/>
      <c r="P1442" s="23"/>
      <c r="Q1442" s="23"/>
      <c r="R1442" s="23"/>
      <c r="S1442" s="23"/>
      <c r="T1442" s="23"/>
      <c r="U1442" s="23"/>
      <c r="V1442" s="23"/>
      <c r="W1442" s="33"/>
      <c r="Y1442" s="23"/>
      <c r="Z1442" s="23"/>
    </row>
    <row r="1443" spans="2:26" x14ac:dyDescent="0.35">
      <c r="B1443" s="23"/>
      <c r="C1443" s="23"/>
      <c r="D1443" s="23"/>
      <c r="E1443" s="23"/>
      <c r="F1443" s="23"/>
      <c r="G1443" s="23"/>
      <c r="H1443" s="23"/>
      <c r="I1443" s="23"/>
      <c r="J1443" s="23"/>
      <c r="K1443" s="23"/>
      <c r="L1443" s="23"/>
      <c r="M1443" s="23"/>
      <c r="N1443" s="23"/>
      <c r="O1443" s="23"/>
      <c r="P1443" s="23"/>
      <c r="Q1443" s="23"/>
      <c r="R1443" s="23"/>
      <c r="S1443" s="23"/>
      <c r="T1443" s="23"/>
      <c r="U1443" s="23"/>
      <c r="V1443" s="23"/>
      <c r="W1443" s="33"/>
      <c r="Y1443" s="23"/>
      <c r="Z1443" s="23"/>
    </row>
    <row r="1444" spans="2:26" x14ac:dyDescent="0.35">
      <c r="B1444" s="23"/>
      <c r="C1444" s="23"/>
      <c r="D1444" s="23"/>
      <c r="E1444" s="23"/>
      <c r="F1444" s="23"/>
      <c r="G1444" s="23"/>
      <c r="H1444" s="23"/>
      <c r="I1444" s="23"/>
      <c r="J1444" s="23"/>
      <c r="K1444" s="23"/>
      <c r="L1444" s="23"/>
      <c r="M1444" s="23"/>
      <c r="N1444" s="23"/>
      <c r="O1444" s="23"/>
      <c r="P1444" s="23"/>
      <c r="Q1444" s="23"/>
      <c r="R1444" s="23"/>
      <c r="S1444" s="23"/>
      <c r="T1444" s="23"/>
      <c r="U1444" s="23"/>
      <c r="V1444" s="23"/>
      <c r="W1444" s="33"/>
      <c r="Y1444" s="23"/>
      <c r="Z1444" s="23"/>
    </row>
    <row r="1445" spans="2:26" x14ac:dyDescent="0.35">
      <c r="B1445" s="23"/>
      <c r="C1445" s="23"/>
      <c r="D1445" s="23"/>
      <c r="E1445" s="23"/>
      <c r="F1445" s="23"/>
      <c r="G1445" s="23"/>
      <c r="H1445" s="23"/>
      <c r="I1445" s="23"/>
      <c r="J1445" s="23"/>
      <c r="K1445" s="23"/>
      <c r="L1445" s="23"/>
      <c r="M1445" s="23"/>
      <c r="N1445" s="23"/>
      <c r="O1445" s="23"/>
      <c r="P1445" s="23"/>
      <c r="Q1445" s="23"/>
      <c r="R1445" s="23"/>
      <c r="S1445" s="23"/>
      <c r="T1445" s="23"/>
      <c r="U1445" s="23"/>
      <c r="V1445" s="23"/>
      <c r="W1445" s="33"/>
      <c r="Y1445" s="23"/>
      <c r="Z1445" s="23"/>
    </row>
    <row r="1446" spans="2:26" x14ac:dyDescent="0.35">
      <c r="B1446" s="23"/>
      <c r="C1446" s="23"/>
      <c r="D1446" s="23"/>
      <c r="E1446" s="23"/>
      <c r="F1446" s="23"/>
      <c r="G1446" s="23"/>
      <c r="H1446" s="23"/>
      <c r="I1446" s="23"/>
      <c r="J1446" s="23"/>
      <c r="K1446" s="23"/>
      <c r="L1446" s="23"/>
      <c r="M1446" s="23"/>
      <c r="N1446" s="23"/>
      <c r="O1446" s="23"/>
      <c r="P1446" s="23"/>
      <c r="Q1446" s="23"/>
      <c r="R1446" s="23"/>
      <c r="S1446" s="23"/>
      <c r="T1446" s="23"/>
      <c r="U1446" s="23"/>
      <c r="V1446" s="23"/>
      <c r="W1446" s="33"/>
      <c r="Y1446" s="23"/>
      <c r="Z1446" s="23"/>
    </row>
    <row r="1447" spans="2:26" x14ac:dyDescent="0.35">
      <c r="B1447" s="23"/>
      <c r="C1447" s="23"/>
      <c r="D1447" s="23"/>
      <c r="E1447" s="23"/>
      <c r="F1447" s="23"/>
      <c r="G1447" s="23"/>
      <c r="H1447" s="23"/>
      <c r="I1447" s="23"/>
      <c r="J1447" s="23"/>
      <c r="K1447" s="23"/>
      <c r="L1447" s="23"/>
      <c r="M1447" s="23"/>
      <c r="N1447" s="23"/>
      <c r="O1447" s="23"/>
      <c r="P1447" s="23"/>
      <c r="Q1447" s="23"/>
      <c r="R1447" s="23"/>
      <c r="S1447" s="23"/>
      <c r="T1447" s="23"/>
      <c r="U1447" s="23"/>
      <c r="V1447" s="23"/>
      <c r="W1447" s="33"/>
      <c r="Y1447" s="23"/>
      <c r="Z1447" s="23"/>
    </row>
    <row r="1448" spans="2:26" x14ac:dyDescent="0.35">
      <c r="B1448" s="23"/>
      <c r="C1448" s="23"/>
      <c r="D1448" s="23"/>
      <c r="E1448" s="23"/>
      <c r="F1448" s="23"/>
      <c r="G1448" s="23"/>
      <c r="H1448" s="23"/>
      <c r="I1448" s="23"/>
      <c r="J1448" s="23"/>
      <c r="K1448" s="23"/>
      <c r="L1448" s="23"/>
      <c r="M1448" s="23"/>
      <c r="N1448" s="23"/>
      <c r="O1448" s="23"/>
      <c r="P1448" s="23"/>
      <c r="Q1448" s="23"/>
      <c r="R1448" s="23"/>
      <c r="S1448" s="23"/>
      <c r="T1448" s="23"/>
      <c r="U1448" s="23"/>
      <c r="V1448" s="23"/>
      <c r="W1448" s="33"/>
      <c r="Y1448" s="23"/>
      <c r="Z1448" s="23"/>
    </row>
    <row r="1449" spans="2:26" x14ac:dyDescent="0.35">
      <c r="B1449" s="23"/>
      <c r="C1449" s="23"/>
      <c r="D1449" s="23"/>
      <c r="E1449" s="23"/>
      <c r="F1449" s="23"/>
      <c r="G1449" s="23"/>
      <c r="H1449" s="23"/>
      <c r="I1449" s="23"/>
      <c r="J1449" s="23"/>
      <c r="K1449" s="23"/>
      <c r="L1449" s="23"/>
      <c r="M1449" s="23"/>
      <c r="N1449" s="23"/>
      <c r="O1449" s="23"/>
      <c r="P1449" s="23"/>
      <c r="Q1449" s="23"/>
      <c r="R1449" s="23"/>
      <c r="S1449" s="23"/>
      <c r="T1449" s="23"/>
      <c r="U1449" s="23"/>
      <c r="V1449" s="23"/>
      <c r="W1449" s="33"/>
      <c r="Y1449" s="23"/>
      <c r="Z1449" s="23"/>
    </row>
    <row r="1450" spans="2:26" x14ac:dyDescent="0.35">
      <c r="B1450" s="23"/>
      <c r="C1450" s="23"/>
      <c r="D1450" s="23"/>
      <c r="E1450" s="23"/>
      <c r="F1450" s="23"/>
      <c r="G1450" s="23"/>
      <c r="H1450" s="23"/>
      <c r="I1450" s="23"/>
      <c r="J1450" s="23"/>
      <c r="K1450" s="23"/>
      <c r="L1450" s="23"/>
      <c r="M1450" s="23"/>
      <c r="N1450" s="23"/>
      <c r="O1450" s="23"/>
      <c r="P1450" s="23"/>
      <c r="Q1450" s="23"/>
      <c r="R1450" s="23"/>
      <c r="S1450" s="23"/>
      <c r="T1450" s="23"/>
      <c r="U1450" s="23"/>
      <c r="V1450" s="23"/>
      <c r="W1450" s="33"/>
      <c r="Y1450" s="23"/>
      <c r="Z1450" s="23"/>
    </row>
    <row r="1451" spans="2:26" x14ac:dyDescent="0.35">
      <c r="B1451" s="23"/>
      <c r="C1451" s="23"/>
      <c r="D1451" s="23"/>
      <c r="E1451" s="23"/>
      <c r="F1451" s="23"/>
      <c r="G1451" s="23"/>
      <c r="H1451" s="23"/>
      <c r="I1451" s="23"/>
      <c r="J1451" s="23"/>
      <c r="K1451" s="23"/>
      <c r="L1451" s="23"/>
      <c r="M1451" s="23"/>
      <c r="N1451" s="23"/>
      <c r="O1451" s="23"/>
      <c r="P1451" s="23"/>
      <c r="Q1451" s="23"/>
      <c r="R1451" s="23"/>
      <c r="S1451" s="23"/>
      <c r="T1451" s="23"/>
      <c r="U1451" s="23"/>
      <c r="V1451" s="23"/>
      <c r="W1451" s="33"/>
      <c r="Y1451" s="23"/>
      <c r="Z1451" s="23"/>
    </row>
    <row r="1452" spans="2:26" x14ac:dyDescent="0.35">
      <c r="B1452" s="23"/>
      <c r="C1452" s="23"/>
      <c r="D1452" s="23"/>
      <c r="E1452" s="23"/>
      <c r="F1452" s="23"/>
      <c r="G1452" s="23"/>
      <c r="H1452" s="23"/>
      <c r="I1452" s="23"/>
      <c r="J1452" s="23"/>
      <c r="K1452" s="23"/>
      <c r="L1452" s="23"/>
      <c r="M1452" s="23"/>
      <c r="N1452" s="23"/>
      <c r="O1452" s="23"/>
      <c r="P1452" s="23"/>
      <c r="Q1452" s="23"/>
      <c r="R1452" s="23"/>
      <c r="S1452" s="23"/>
      <c r="T1452" s="23"/>
      <c r="U1452" s="23"/>
      <c r="V1452" s="23"/>
      <c r="W1452" s="33"/>
      <c r="Y1452" s="23"/>
      <c r="Z1452" s="23"/>
    </row>
    <row r="1453" spans="2:26" x14ac:dyDescent="0.35">
      <c r="B1453" s="23"/>
      <c r="C1453" s="23"/>
      <c r="D1453" s="23"/>
      <c r="E1453" s="23"/>
      <c r="F1453" s="23"/>
      <c r="G1453" s="23"/>
      <c r="H1453" s="23"/>
      <c r="I1453" s="23"/>
      <c r="J1453" s="23"/>
      <c r="K1453" s="23"/>
      <c r="L1453" s="23"/>
      <c r="M1453" s="23"/>
      <c r="N1453" s="23"/>
      <c r="O1453" s="23"/>
      <c r="P1453" s="23"/>
      <c r="Q1453" s="23"/>
      <c r="R1453" s="23"/>
      <c r="S1453" s="23"/>
      <c r="T1453" s="23"/>
      <c r="U1453" s="23"/>
      <c r="V1453" s="23"/>
      <c r="W1453" s="33"/>
      <c r="Y1453" s="23"/>
      <c r="Z1453" s="23"/>
    </row>
    <row r="1454" spans="2:26" x14ac:dyDescent="0.35">
      <c r="B1454" s="23"/>
      <c r="C1454" s="23"/>
      <c r="D1454" s="23"/>
      <c r="E1454" s="23"/>
      <c r="F1454" s="23"/>
      <c r="G1454" s="23"/>
      <c r="H1454" s="23"/>
      <c r="I1454" s="23"/>
      <c r="J1454" s="23"/>
      <c r="K1454" s="23"/>
      <c r="L1454" s="23"/>
      <c r="M1454" s="23"/>
      <c r="N1454" s="23"/>
      <c r="O1454" s="23"/>
      <c r="P1454" s="23"/>
      <c r="Q1454" s="23"/>
      <c r="R1454" s="23"/>
      <c r="S1454" s="23"/>
      <c r="T1454" s="23"/>
      <c r="U1454" s="23"/>
      <c r="V1454" s="23"/>
      <c r="W1454" s="33"/>
      <c r="Y1454" s="23"/>
      <c r="Z1454" s="23"/>
    </row>
    <row r="1455" spans="2:26" x14ac:dyDescent="0.35">
      <c r="B1455" s="23"/>
      <c r="C1455" s="23"/>
      <c r="D1455" s="23"/>
      <c r="E1455" s="23"/>
      <c r="F1455" s="23"/>
      <c r="G1455" s="23"/>
      <c r="H1455" s="23"/>
      <c r="I1455" s="23"/>
      <c r="J1455" s="23"/>
      <c r="K1455" s="23"/>
      <c r="L1455" s="23"/>
      <c r="M1455" s="23"/>
      <c r="N1455" s="23"/>
      <c r="O1455" s="23"/>
      <c r="P1455" s="23"/>
      <c r="Q1455" s="23"/>
      <c r="R1455" s="23"/>
      <c r="S1455" s="23"/>
      <c r="T1455" s="23"/>
      <c r="U1455" s="23"/>
      <c r="V1455" s="23"/>
      <c r="W1455" s="33"/>
      <c r="Y1455" s="23"/>
      <c r="Z1455" s="23"/>
    </row>
    <row r="1456" spans="2:26" x14ac:dyDescent="0.35">
      <c r="B1456" s="23"/>
      <c r="C1456" s="23"/>
      <c r="D1456" s="23"/>
      <c r="E1456" s="23"/>
      <c r="F1456" s="23"/>
      <c r="G1456" s="23"/>
      <c r="H1456" s="23"/>
      <c r="I1456" s="23"/>
      <c r="J1456" s="23"/>
      <c r="K1456" s="23"/>
      <c r="L1456" s="23"/>
      <c r="M1456" s="23"/>
      <c r="N1456" s="23"/>
      <c r="O1456" s="23"/>
      <c r="P1456" s="23"/>
      <c r="Q1456" s="23"/>
      <c r="R1456" s="23"/>
      <c r="S1456" s="23"/>
      <c r="T1456" s="23"/>
      <c r="U1456" s="23"/>
      <c r="V1456" s="23"/>
      <c r="W1456" s="33"/>
      <c r="Y1456" s="23"/>
      <c r="Z1456" s="23"/>
    </row>
    <row r="1457" spans="2:26" x14ac:dyDescent="0.35">
      <c r="B1457" s="23"/>
      <c r="C1457" s="23"/>
      <c r="D1457" s="23"/>
      <c r="E1457" s="23"/>
      <c r="F1457" s="23"/>
      <c r="G1457" s="23"/>
      <c r="H1457" s="23"/>
      <c r="I1457" s="23"/>
      <c r="J1457" s="23"/>
      <c r="K1457" s="23"/>
      <c r="L1457" s="23"/>
      <c r="M1457" s="23"/>
      <c r="N1457" s="23"/>
      <c r="O1457" s="23"/>
      <c r="P1457" s="23"/>
      <c r="Q1457" s="23"/>
      <c r="R1457" s="23"/>
      <c r="S1457" s="23"/>
      <c r="T1457" s="23"/>
      <c r="U1457" s="23"/>
      <c r="V1457" s="23"/>
      <c r="W1457" s="33"/>
      <c r="Y1457" s="23"/>
      <c r="Z1457" s="23"/>
    </row>
    <row r="1458" spans="2:26" x14ac:dyDescent="0.35">
      <c r="B1458" s="23"/>
      <c r="C1458" s="23"/>
      <c r="D1458" s="23"/>
      <c r="E1458" s="23"/>
      <c r="F1458" s="23"/>
      <c r="G1458" s="23"/>
      <c r="H1458" s="23"/>
      <c r="I1458" s="23"/>
      <c r="J1458" s="23"/>
      <c r="K1458" s="23"/>
      <c r="L1458" s="23"/>
      <c r="M1458" s="23"/>
      <c r="N1458" s="23"/>
      <c r="O1458" s="23"/>
      <c r="P1458" s="23"/>
      <c r="Q1458" s="23"/>
      <c r="R1458" s="23"/>
      <c r="S1458" s="23"/>
      <c r="T1458" s="23"/>
      <c r="U1458" s="23"/>
      <c r="V1458" s="23"/>
      <c r="W1458" s="33"/>
      <c r="Y1458" s="23"/>
      <c r="Z1458" s="23"/>
    </row>
    <row r="1459" spans="2:26" x14ac:dyDescent="0.35">
      <c r="B1459" s="23"/>
      <c r="C1459" s="23"/>
      <c r="D1459" s="23"/>
      <c r="E1459" s="23"/>
      <c r="F1459" s="23"/>
      <c r="G1459" s="23"/>
      <c r="H1459" s="23"/>
      <c r="I1459" s="23"/>
      <c r="J1459" s="23"/>
      <c r="K1459" s="23"/>
      <c r="L1459" s="23"/>
      <c r="M1459" s="23"/>
      <c r="N1459" s="23"/>
      <c r="O1459" s="23"/>
      <c r="P1459" s="23"/>
      <c r="Q1459" s="23"/>
      <c r="R1459" s="23"/>
      <c r="S1459" s="23"/>
      <c r="T1459" s="23"/>
      <c r="U1459" s="23"/>
      <c r="V1459" s="23"/>
      <c r="W1459" s="33"/>
      <c r="Y1459" s="23"/>
      <c r="Z1459" s="23"/>
    </row>
    <row r="1460" spans="2:26" x14ac:dyDescent="0.35">
      <c r="B1460" s="23"/>
      <c r="C1460" s="23"/>
      <c r="D1460" s="23"/>
      <c r="E1460" s="23"/>
      <c r="F1460" s="23"/>
      <c r="G1460" s="23"/>
      <c r="H1460" s="23"/>
      <c r="I1460" s="23"/>
      <c r="J1460" s="23"/>
      <c r="K1460" s="23"/>
      <c r="L1460" s="23"/>
      <c r="M1460" s="23"/>
      <c r="N1460" s="23"/>
      <c r="O1460" s="23"/>
      <c r="P1460" s="23"/>
      <c r="Q1460" s="23"/>
      <c r="R1460" s="23"/>
      <c r="S1460" s="23"/>
      <c r="T1460" s="23"/>
      <c r="U1460" s="23"/>
      <c r="V1460" s="23"/>
      <c r="W1460" s="33"/>
      <c r="Y1460" s="23"/>
      <c r="Z1460" s="23"/>
    </row>
    <row r="1461" spans="2:26" x14ac:dyDescent="0.35">
      <c r="B1461" s="23"/>
      <c r="C1461" s="23"/>
      <c r="D1461" s="23"/>
      <c r="E1461" s="23"/>
      <c r="F1461" s="23"/>
      <c r="G1461" s="23"/>
      <c r="H1461" s="23"/>
      <c r="I1461" s="23"/>
      <c r="J1461" s="23"/>
      <c r="K1461" s="23"/>
      <c r="L1461" s="23"/>
      <c r="M1461" s="23"/>
      <c r="N1461" s="23"/>
      <c r="O1461" s="23"/>
      <c r="P1461" s="23"/>
      <c r="Q1461" s="23"/>
      <c r="R1461" s="23"/>
      <c r="S1461" s="23"/>
      <c r="T1461" s="23"/>
      <c r="U1461" s="23"/>
      <c r="V1461" s="23"/>
      <c r="W1461" s="33"/>
      <c r="Y1461" s="23"/>
      <c r="Z1461" s="23"/>
    </row>
    <row r="1462" spans="2:26" x14ac:dyDescent="0.35">
      <c r="B1462" s="23"/>
      <c r="C1462" s="23"/>
      <c r="D1462" s="23"/>
      <c r="E1462" s="23"/>
      <c r="F1462" s="23"/>
      <c r="G1462" s="23"/>
      <c r="H1462" s="23"/>
      <c r="I1462" s="23"/>
      <c r="J1462" s="23"/>
      <c r="K1462" s="23"/>
      <c r="L1462" s="23"/>
      <c r="M1462" s="23"/>
      <c r="N1462" s="23"/>
      <c r="O1462" s="23"/>
      <c r="P1462" s="23"/>
      <c r="Q1462" s="23"/>
      <c r="R1462" s="23"/>
      <c r="S1462" s="23"/>
      <c r="T1462" s="23"/>
      <c r="U1462" s="23"/>
      <c r="V1462" s="23"/>
      <c r="W1462" s="33"/>
      <c r="Y1462" s="23"/>
      <c r="Z1462" s="23"/>
    </row>
    <row r="1463" spans="2:26" x14ac:dyDescent="0.35">
      <c r="B1463" s="23"/>
      <c r="C1463" s="23"/>
      <c r="D1463" s="23"/>
      <c r="E1463" s="23"/>
      <c r="F1463" s="23"/>
      <c r="G1463" s="23"/>
      <c r="H1463" s="23"/>
      <c r="I1463" s="23"/>
      <c r="J1463" s="23"/>
      <c r="K1463" s="23"/>
      <c r="L1463" s="23"/>
      <c r="M1463" s="23"/>
      <c r="N1463" s="23"/>
      <c r="O1463" s="23"/>
      <c r="P1463" s="23"/>
      <c r="Q1463" s="23"/>
      <c r="R1463" s="23"/>
      <c r="S1463" s="23"/>
      <c r="T1463" s="23"/>
      <c r="U1463" s="23"/>
      <c r="V1463" s="23"/>
      <c r="W1463" s="33"/>
      <c r="Y1463" s="23"/>
      <c r="Z1463" s="23"/>
    </row>
    <row r="1464" spans="2:26" x14ac:dyDescent="0.35">
      <c r="B1464" s="23"/>
      <c r="C1464" s="23"/>
      <c r="D1464" s="23"/>
      <c r="E1464" s="23"/>
      <c r="F1464" s="23"/>
      <c r="G1464" s="23"/>
      <c r="H1464" s="23"/>
      <c r="I1464" s="23"/>
      <c r="J1464" s="23"/>
      <c r="K1464" s="23"/>
      <c r="L1464" s="23"/>
      <c r="M1464" s="23"/>
      <c r="N1464" s="23"/>
      <c r="O1464" s="23"/>
      <c r="P1464" s="23"/>
      <c r="Q1464" s="23"/>
      <c r="R1464" s="23"/>
      <c r="S1464" s="23"/>
      <c r="T1464" s="23"/>
      <c r="U1464" s="23"/>
      <c r="V1464" s="23"/>
      <c r="W1464" s="33"/>
      <c r="Y1464" s="23"/>
      <c r="Z1464" s="23"/>
    </row>
    <row r="1465" spans="2:26" x14ac:dyDescent="0.35">
      <c r="B1465" s="23"/>
      <c r="C1465" s="23"/>
      <c r="D1465" s="23"/>
      <c r="E1465" s="23"/>
      <c r="F1465" s="23"/>
      <c r="G1465" s="23"/>
      <c r="H1465" s="23"/>
      <c r="I1465" s="23"/>
      <c r="J1465" s="23"/>
      <c r="K1465" s="23"/>
      <c r="L1465" s="23"/>
      <c r="M1465" s="23"/>
      <c r="N1465" s="23"/>
      <c r="O1465" s="23"/>
      <c r="P1465" s="23"/>
      <c r="Q1465" s="23"/>
      <c r="R1465" s="23"/>
      <c r="S1465" s="23"/>
      <c r="T1465" s="23"/>
      <c r="U1465" s="23"/>
      <c r="V1465" s="23"/>
      <c r="W1465" s="33"/>
      <c r="Y1465" s="23"/>
      <c r="Z1465" s="23"/>
    </row>
    <row r="1466" spans="2:26" x14ac:dyDescent="0.35">
      <c r="B1466" s="23"/>
      <c r="C1466" s="23"/>
      <c r="D1466" s="23"/>
      <c r="E1466" s="23"/>
      <c r="F1466" s="23"/>
      <c r="G1466" s="23"/>
      <c r="H1466" s="23"/>
      <c r="I1466" s="23"/>
      <c r="J1466" s="23"/>
      <c r="K1466" s="23"/>
      <c r="L1466" s="23"/>
      <c r="M1466" s="23"/>
      <c r="N1466" s="23"/>
      <c r="O1466" s="23"/>
      <c r="P1466" s="23"/>
      <c r="Q1466" s="23"/>
      <c r="R1466" s="23"/>
      <c r="S1466" s="23"/>
      <c r="T1466" s="23"/>
      <c r="U1466" s="23"/>
      <c r="V1466" s="23"/>
      <c r="W1466" s="33"/>
      <c r="Y1466" s="23"/>
      <c r="Z1466" s="23"/>
    </row>
    <row r="1467" spans="2:26" x14ac:dyDescent="0.35">
      <c r="B1467" s="23"/>
      <c r="C1467" s="23"/>
      <c r="D1467" s="23"/>
      <c r="E1467" s="23"/>
      <c r="F1467" s="23"/>
      <c r="G1467" s="23"/>
      <c r="H1467" s="23"/>
      <c r="I1467" s="23"/>
      <c r="J1467" s="23"/>
      <c r="K1467" s="23"/>
      <c r="L1467" s="23"/>
      <c r="M1467" s="23"/>
      <c r="N1467" s="23"/>
      <c r="O1467" s="23"/>
      <c r="P1467" s="23"/>
      <c r="Q1467" s="23"/>
      <c r="R1467" s="23"/>
      <c r="S1467" s="23"/>
      <c r="T1467" s="23"/>
      <c r="U1467" s="23"/>
      <c r="V1467" s="23"/>
      <c r="W1467" s="33"/>
      <c r="Y1467" s="23"/>
      <c r="Z1467" s="23"/>
    </row>
    <row r="1468" spans="2:26" x14ac:dyDescent="0.35">
      <c r="B1468" s="23"/>
      <c r="C1468" s="23"/>
      <c r="D1468" s="23"/>
      <c r="E1468" s="23"/>
      <c r="F1468" s="23"/>
      <c r="G1468" s="23"/>
      <c r="H1468" s="23"/>
      <c r="I1468" s="23"/>
      <c r="J1468" s="23"/>
      <c r="K1468" s="23"/>
      <c r="L1468" s="23"/>
      <c r="M1468" s="23"/>
      <c r="N1468" s="23"/>
      <c r="O1468" s="23"/>
      <c r="P1468" s="23"/>
      <c r="Q1468" s="23"/>
      <c r="R1468" s="23"/>
      <c r="S1468" s="23"/>
      <c r="T1468" s="23"/>
      <c r="U1468" s="23"/>
      <c r="V1468" s="23"/>
      <c r="W1468" s="33"/>
      <c r="Y1468" s="23"/>
      <c r="Z1468" s="23"/>
    </row>
    <row r="1469" spans="2:26" x14ac:dyDescent="0.35">
      <c r="B1469" s="23"/>
      <c r="C1469" s="23"/>
      <c r="D1469" s="23"/>
      <c r="E1469" s="23"/>
      <c r="F1469" s="23"/>
      <c r="G1469" s="23"/>
      <c r="H1469" s="23"/>
      <c r="I1469" s="23"/>
      <c r="J1469" s="23"/>
      <c r="K1469" s="23"/>
      <c r="L1469" s="23"/>
      <c r="M1469" s="23"/>
      <c r="N1469" s="23"/>
      <c r="O1469" s="23"/>
      <c r="P1469" s="23"/>
      <c r="Q1469" s="23"/>
      <c r="R1469" s="23"/>
      <c r="S1469" s="23"/>
      <c r="T1469" s="23"/>
      <c r="U1469" s="23"/>
      <c r="V1469" s="23"/>
      <c r="W1469" s="33"/>
      <c r="Y1469" s="23"/>
      <c r="Z1469" s="23"/>
    </row>
    <row r="1470" spans="2:26" x14ac:dyDescent="0.35">
      <c r="B1470" s="23"/>
      <c r="C1470" s="23"/>
      <c r="D1470" s="23"/>
      <c r="E1470" s="23"/>
      <c r="F1470" s="23"/>
      <c r="G1470" s="23"/>
      <c r="H1470" s="23"/>
      <c r="I1470" s="23"/>
      <c r="J1470" s="23"/>
      <c r="K1470" s="23"/>
      <c r="L1470" s="23"/>
      <c r="M1470" s="23"/>
      <c r="N1470" s="23"/>
      <c r="O1470" s="23"/>
      <c r="P1470" s="23"/>
      <c r="Q1470" s="23"/>
      <c r="R1470" s="23"/>
      <c r="S1470" s="23"/>
      <c r="T1470" s="23"/>
      <c r="U1470" s="23"/>
      <c r="V1470" s="23"/>
      <c r="W1470" s="33"/>
      <c r="Y1470" s="23"/>
      <c r="Z1470" s="23"/>
    </row>
    <row r="1471" spans="2:26" x14ac:dyDescent="0.35">
      <c r="B1471" s="23"/>
      <c r="C1471" s="23"/>
      <c r="D1471" s="23"/>
      <c r="E1471" s="23"/>
      <c r="F1471" s="23"/>
      <c r="G1471" s="23"/>
      <c r="H1471" s="23"/>
      <c r="I1471" s="23"/>
      <c r="J1471" s="23"/>
      <c r="K1471" s="23"/>
      <c r="L1471" s="23"/>
      <c r="M1471" s="23"/>
      <c r="N1471" s="23"/>
      <c r="O1471" s="23"/>
      <c r="P1471" s="23"/>
      <c r="Q1471" s="23"/>
      <c r="R1471" s="23"/>
      <c r="S1471" s="23"/>
      <c r="T1471" s="23"/>
      <c r="U1471" s="23"/>
      <c r="V1471" s="23"/>
      <c r="W1471" s="33"/>
      <c r="Y1471" s="23"/>
      <c r="Z1471" s="23"/>
    </row>
    <row r="1472" spans="2:26" x14ac:dyDescent="0.35">
      <c r="B1472" s="23"/>
      <c r="C1472" s="23"/>
      <c r="D1472" s="23"/>
      <c r="E1472" s="23"/>
      <c r="F1472" s="23"/>
      <c r="G1472" s="23"/>
      <c r="H1472" s="23"/>
      <c r="I1472" s="23"/>
      <c r="J1472" s="23"/>
      <c r="K1472" s="23"/>
      <c r="L1472" s="23"/>
      <c r="M1472" s="23"/>
      <c r="N1472" s="23"/>
      <c r="O1472" s="23"/>
      <c r="P1472" s="23"/>
      <c r="Q1472" s="23"/>
      <c r="R1472" s="23"/>
      <c r="S1472" s="23"/>
      <c r="T1472" s="23"/>
      <c r="U1472" s="23"/>
      <c r="V1472" s="23"/>
      <c r="W1472" s="33"/>
      <c r="Y1472" s="23"/>
      <c r="Z1472" s="23"/>
    </row>
    <row r="1473" spans="2:26" x14ac:dyDescent="0.35">
      <c r="B1473" s="23"/>
      <c r="C1473" s="23"/>
      <c r="D1473" s="23"/>
      <c r="E1473" s="23"/>
      <c r="F1473" s="23"/>
      <c r="G1473" s="23"/>
      <c r="H1473" s="23"/>
      <c r="I1473" s="23"/>
      <c r="J1473" s="23"/>
      <c r="K1473" s="23"/>
      <c r="L1473" s="23"/>
      <c r="M1473" s="23"/>
      <c r="N1473" s="23"/>
      <c r="O1473" s="23"/>
      <c r="P1473" s="23"/>
      <c r="Q1473" s="23"/>
      <c r="R1473" s="23"/>
      <c r="S1473" s="23"/>
      <c r="T1473" s="23"/>
      <c r="U1473" s="23"/>
      <c r="V1473" s="23"/>
      <c r="W1473" s="33"/>
      <c r="Y1473" s="23"/>
      <c r="Z1473" s="23"/>
    </row>
    <row r="1474" spans="2:26" x14ac:dyDescent="0.35">
      <c r="B1474" s="23"/>
      <c r="C1474" s="23"/>
      <c r="D1474" s="23"/>
      <c r="E1474" s="23"/>
      <c r="F1474" s="23"/>
      <c r="G1474" s="23"/>
      <c r="H1474" s="23"/>
      <c r="I1474" s="23"/>
      <c r="J1474" s="23"/>
      <c r="K1474" s="23"/>
      <c r="L1474" s="23"/>
      <c r="M1474" s="23"/>
      <c r="N1474" s="23"/>
      <c r="O1474" s="23"/>
      <c r="P1474" s="23"/>
      <c r="Q1474" s="23"/>
      <c r="R1474" s="23"/>
      <c r="S1474" s="23"/>
      <c r="T1474" s="23"/>
      <c r="U1474" s="23"/>
      <c r="V1474" s="23"/>
      <c r="W1474" s="33"/>
      <c r="Y1474" s="23"/>
      <c r="Z1474" s="23"/>
    </row>
    <row r="1475" spans="2:26" x14ac:dyDescent="0.35">
      <c r="B1475" s="23"/>
      <c r="C1475" s="23"/>
      <c r="D1475" s="23"/>
      <c r="E1475" s="23"/>
      <c r="F1475" s="23"/>
      <c r="G1475" s="23"/>
      <c r="H1475" s="23"/>
      <c r="I1475" s="23"/>
      <c r="J1475" s="23"/>
      <c r="K1475" s="23"/>
      <c r="L1475" s="23"/>
      <c r="M1475" s="23"/>
      <c r="N1475" s="23"/>
      <c r="O1475" s="23"/>
      <c r="P1475" s="23"/>
      <c r="Q1475" s="23"/>
      <c r="R1475" s="23"/>
      <c r="S1475" s="23"/>
      <c r="T1475" s="23"/>
      <c r="U1475" s="23"/>
      <c r="V1475" s="23"/>
      <c r="W1475" s="33"/>
      <c r="Y1475" s="23"/>
      <c r="Z1475" s="23"/>
    </row>
    <row r="1476" spans="2:26" x14ac:dyDescent="0.35">
      <c r="B1476" s="23"/>
      <c r="C1476" s="23"/>
      <c r="D1476" s="23"/>
      <c r="E1476" s="23"/>
      <c r="F1476" s="23"/>
      <c r="G1476" s="23"/>
      <c r="H1476" s="23"/>
      <c r="I1476" s="23"/>
      <c r="J1476" s="23"/>
      <c r="K1476" s="23"/>
      <c r="L1476" s="23"/>
      <c r="M1476" s="23"/>
      <c r="N1476" s="23"/>
      <c r="O1476" s="23"/>
      <c r="P1476" s="23"/>
      <c r="Q1476" s="23"/>
      <c r="R1476" s="23"/>
      <c r="S1476" s="23"/>
      <c r="T1476" s="23"/>
      <c r="U1476" s="23"/>
      <c r="V1476" s="23"/>
      <c r="W1476" s="33"/>
      <c r="Y1476" s="23"/>
      <c r="Z1476" s="23"/>
    </row>
    <row r="1477" spans="2:26" x14ac:dyDescent="0.35">
      <c r="B1477" s="23"/>
      <c r="C1477" s="23"/>
      <c r="D1477" s="23"/>
      <c r="E1477" s="23"/>
      <c r="F1477" s="23"/>
      <c r="G1477" s="23"/>
      <c r="H1477" s="23"/>
      <c r="I1477" s="23"/>
      <c r="J1477" s="23"/>
      <c r="K1477" s="23"/>
      <c r="L1477" s="23"/>
      <c r="M1477" s="23"/>
      <c r="N1477" s="23"/>
      <c r="O1477" s="23"/>
      <c r="P1477" s="23"/>
      <c r="Q1477" s="23"/>
      <c r="R1477" s="23"/>
      <c r="S1477" s="23"/>
      <c r="T1477" s="23"/>
      <c r="U1477" s="23"/>
      <c r="V1477" s="23"/>
      <c r="W1477" s="33"/>
      <c r="Y1477" s="23"/>
      <c r="Z1477" s="23"/>
    </row>
    <row r="1478" spans="2:26" x14ac:dyDescent="0.35">
      <c r="B1478" s="23"/>
      <c r="C1478" s="23"/>
      <c r="D1478" s="23"/>
      <c r="E1478" s="23"/>
      <c r="F1478" s="23"/>
      <c r="G1478" s="23"/>
      <c r="H1478" s="23"/>
      <c r="I1478" s="23"/>
      <c r="J1478" s="23"/>
      <c r="K1478" s="23"/>
      <c r="L1478" s="23"/>
      <c r="M1478" s="23"/>
      <c r="N1478" s="23"/>
      <c r="O1478" s="23"/>
      <c r="P1478" s="23"/>
      <c r="Q1478" s="23"/>
      <c r="R1478" s="23"/>
      <c r="S1478" s="23"/>
      <c r="T1478" s="23"/>
      <c r="U1478" s="23"/>
      <c r="V1478" s="23"/>
      <c r="W1478" s="33"/>
      <c r="Y1478" s="23"/>
      <c r="Z1478" s="23"/>
    </row>
    <row r="1479" spans="2:26" x14ac:dyDescent="0.35">
      <c r="B1479" s="23"/>
      <c r="C1479" s="23"/>
      <c r="D1479" s="23"/>
      <c r="E1479" s="23"/>
      <c r="F1479" s="23"/>
      <c r="G1479" s="23"/>
      <c r="H1479" s="23"/>
      <c r="I1479" s="23"/>
      <c r="J1479" s="23"/>
      <c r="K1479" s="23"/>
      <c r="L1479" s="23"/>
      <c r="M1479" s="23"/>
      <c r="N1479" s="23"/>
      <c r="O1479" s="23"/>
      <c r="P1479" s="23"/>
      <c r="Q1479" s="23"/>
      <c r="R1479" s="23"/>
      <c r="S1479" s="23"/>
      <c r="T1479" s="23"/>
      <c r="U1479" s="23"/>
      <c r="V1479" s="23"/>
      <c r="W1479" s="33"/>
      <c r="Y1479" s="23"/>
      <c r="Z1479" s="23"/>
    </row>
    <row r="1480" spans="2:26" x14ac:dyDescent="0.35">
      <c r="B1480" s="23"/>
      <c r="C1480" s="23"/>
      <c r="D1480" s="23"/>
      <c r="E1480" s="23"/>
      <c r="F1480" s="23"/>
      <c r="G1480" s="23"/>
      <c r="H1480" s="23"/>
      <c r="I1480" s="23"/>
      <c r="J1480" s="23"/>
      <c r="K1480" s="23"/>
      <c r="L1480" s="23"/>
      <c r="M1480" s="23"/>
      <c r="N1480" s="23"/>
      <c r="O1480" s="23"/>
      <c r="P1480" s="23"/>
      <c r="Q1480" s="23"/>
      <c r="R1480" s="23"/>
      <c r="S1480" s="23"/>
      <c r="T1480" s="23"/>
      <c r="U1480" s="23"/>
      <c r="V1480" s="23"/>
      <c r="W1480" s="33"/>
      <c r="Y1480" s="23"/>
      <c r="Z1480" s="23"/>
    </row>
    <row r="1481" spans="2:26" x14ac:dyDescent="0.35">
      <c r="B1481" s="23"/>
      <c r="C1481" s="23"/>
      <c r="D1481" s="23"/>
      <c r="E1481" s="23"/>
      <c r="F1481" s="23"/>
      <c r="G1481" s="23"/>
      <c r="H1481" s="23"/>
      <c r="I1481" s="23"/>
      <c r="J1481" s="23"/>
      <c r="K1481" s="23"/>
      <c r="L1481" s="23"/>
      <c r="M1481" s="23"/>
      <c r="N1481" s="23"/>
      <c r="O1481" s="23"/>
      <c r="P1481" s="23"/>
      <c r="Q1481" s="23"/>
      <c r="R1481" s="23"/>
      <c r="S1481" s="23"/>
      <c r="T1481" s="23"/>
      <c r="U1481" s="23"/>
      <c r="V1481" s="23"/>
      <c r="W1481" s="33"/>
      <c r="Y1481" s="23"/>
      <c r="Z1481" s="23"/>
    </row>
    <row r="1482" spans="2:26" x14ac:dyDescent="0.35">
      <c r="B1482" s="23"/>
      <c r="C1482" s="23"/>
      <c r="D1482" s="23"/>
      <c r="E1482" s="23"/>
      <c r="F1482" s="23"/>
      <c r="G1482" s="23"/>
      <c r="H1482" s="23"/>
      <c r="I1482" s="23"/>
      <c r="J1482" s="23"/>
      <c r="K1482" s="23"/>
      <c r="L1482" s="23"/>
      <c r="M1482" s="23"/>
      <c r="N1482" s="23"/>
      <c r="O1482" s="23"/>
      <c r="P1482" s="23"/>
      <c r="Q1482" s="23"/>
      <c r="R1482" s="23"/>
      <c r="S1482" s="23"/>
      <c r="T1482" s="23"/>
      <c r="U1482" s="23"/>
      <c r="V1482" s="23"/>
      <c r="W1482" s="33"/>
      <c r="Y1482" s="23"/>
      <c r="Z1482" s="23"/>
    </row>
    <row r="1483" spans="2:26" x14ac:dyDescent="0.35">
      <c r="B1483" s="23"/>
      <c r="C1483" s="23"/>
      <c r="D1483" s="23"/>
      <c r="E1483" s="23"/>
      <c r="F1483" s="23"/>
      <c r="G1483" s="23"/>
      <c r="H1483" s="23"/>
      <c r="I1483" s="23"/>
      <c r="J1483" s="23"/>
      <c r="K1483" s="23"/>
      <c r="L1483" s="23"/>
      <c r="M1483" s="23"/>
      <c r="N1483" s="23"/>
      <c r="O1483" s="23"/>
      <c r="P1483" s="23"/>
      <c r="Q1483" s="23"/>
      <c r="R1483" s="23"/>
      <c r="S1483" s="23"/>
      <c r="T1483" s="23"/>
      <c r="U1483" s="23"/>
      <c r="V1483" s="23"/>
      <c r="W1483" s="33"/>
      <c r="Y1483" s="23"/>
      <c r="Z1483" s="23"/>
    </row>
    <row r="1484" spans="2:26" x14ac:dyDescent="0.35">
      <c r="B1484" s="23"/>
      <c r="C1484" s="23"/>
      <c r="D1484" s="23"/>
      <c r="E1484" s="23"/>
      <c r="F1484" s="23"/>
      <c r="G1484" s="23"/>
      <c r="H1484" s="23"/>
      <c r="I1484" s="23"/>
      <c r="J1484" s="23"/>
      <c r="K1484" s="23"/>
      <c r="L1484" s="23"/>
      <c r="M1484" s="23"/>
      <c r="N1484" s="23"/>
      <c r="O1484" s="23"/>
      <c r="P1484" s="23"/>
      <c r="Q1484" s="23"/>
      <c r="R1484" s="23"/>
      <c r="S1484" s="23"/>
      <c r="T1484" s="23"/>
      <c r="U1484" s="23"/>
      <c r="V1484" s="23"/>
      <c r="W1484" s="33"/>
      <c r="Y1484" s="23"/>
      <c r="Z1484" s="23"/>
    </row>
    <row r="1485" spans="2:26" x14ac:dyDescent="0.35">
      <c r="B1485" s="23"/>
      <c r="C1485" s="23"/>
      <c r="D1485" s="23"/>
      <c r="E1485" s="23"/>
      <c r="F1485" s="23"/>
      <c r="G1485" s="23"/>
      <c r="H1485" s="23"/>
      <c r="I1485" s="23"/>
      <c r="J1485" s="23"/>
      <c r="K1485" s="23"/>
      <c r="L1485" s="23"/>
      <c r="M1485" s="23"/>
      <c r="N1485" s="23"/>
      <c r="O1485" s="23"/>
      <c r="P1485" s="23"/>
      <c r="Q1485" s="23"/>
      <c r="R1485" s="23"/>
      <c r="S1485" s="23"/>
      <c r="T1485" s="23"/>
      <c r="U1485" s="23"/>
      <c r="V1485" s="23"/>
      <c r="W1485" s="33"/>
      <c r="Y1485" s="23"/>
      <c r="Z1485" s="23"/>
    </row>
    <row r="1486" spans="2:26" x14ac:dyDescent="0.35">
      <c r="B1486" s="23"/>
      <c r="C1486" s="23"/>
      <c r="D1486" s="23"/>
      <c r="E1486" s="23"/>
      <c r="F1486" s="23"/>
      <c r="G1486" s="23"/>
      <c r="H1486" s="23"/>
      <c r="I1486" s="23"/>
      <c r="J1486" s="23"/>
      <c r="K1486" s="23"/>
      <c r="L1486" s="23"/>
      <c r="M1486" s="23"/>
      <c r="N1486" s="23"/>
      <c r="O1486" s="23"/>
      <c r="P1486" s="23"/>
      <c r="Q1486" s="23"/>
      <c r="R1486" s="23"/>
      <c r="S1486" s="23"/>
      <c r="T1486" s="23"/>
      <c r="U1486" s="23"/>
      <c r="V1486" s="23"/>
      <c r="W1486" s="33"/>
      <c r="Y1486" s="23"/>
      <c r="Z1486" s="23"/>
    </row>
    <row r="1487" spans="2:26" x14ac:dyDescent="0.35">
      <c r="B1487" s="23"/>
      <c r="C1487" s="23"/>
      <c r="D1487" s="23"/>
      <c r="E1487" s="23"/>
      <c r="F1487" s="23"/>
      <c r="G1487" s="23"/>
      <c r="H1487" s="23"/>
      <c r="I1487" s="23"/>
      <c r="J1487" s="23"/>
      <c r="K1487" s="23"/>
      <c r="L1487" s="23"/>
      <c r="M1487" s="23"/>
      <c r="N1487" s="23"/>
      <c r="O1487" s="23"/>
      <c r="P1487" s="23"/>
      <c r="Q1487" s="23"/>
      <c r="R1487" s="23"/>
      <c r="S1487" s="23"/>
      <c r="T1487" s="23"/>
      <c r="U1487" s="23"/>
      <c r="V1487" s="23"/>
      <c r="W1487" s="33"/>
      <c r="Y1487" s="23"/>
      <c r="Z1487" s="23"/>
    </row>
    <row r="1488" spans="2:26" x14ac:dyDescent="0.35">
      <c r="B1488" s="23"/>
      <c r="C1488" s="23"/>
      <c r="D1488" s="23"/>
      <c r="E1488" s="23"/>
      <c r="F1488" s="23"/>
      <c r="G1488" s="23"/>
      <c r="H1488" s="23"/>
      <c r="I1488" s="23"/>
      <c r="J1488" s="23"/>
      <c r="K1488" s="23"/>
      <c r="L1488" s="23"/>
      <c r="M1488" s="23"/>
      <c r="N1488" s="23"/>
      <c r="O1488" s="23"/>
      <c r="P1488" s="23"/>
      <c r="Q1488" s="23"/>
      <c r="R1488" s="23"/>
      <c r="S1488" s="23"/>
      <c r="T1488" s="23"/>
      <c r="U1488" s="23"/>
      <c r="V1488" s="23"/>
      <c r="W1488" s="33"/>
      <c r="Y1488" s="23"/>
      <c r="Z1488" s="23"/>
    </row>
    <row r="1489" spans="2:26" x14ac:dyDescent="0.35">
      <c r="B1489" s="23"/>
      <c r="C1489" s="23"/>
      <c r="D1489" s="23"/>
      <c r="E1489" s="23"/>
      <c r="F1489" s="23"/>
      <c r="G1489" s="23"/>
      <c r="H1489" s="23"/>
      <c r="I1489" s="23"/>
      <c r="J1489" s="23"/>
      <c r="K1489" s="23"/>
      <c r="L1489" s="23"/>
      <c r="M1489" s="23"/>
      <c r="N1489" s="23"/>
      <c r="O1489" s="23"/>
      <c r="P1489" s="23"/>
      <c r="Q1489" s="23"/>
      <c r="R1489" s="23"/>
      <c r="S1489" s="23"/>
      <c r="T1489" s="23"/>
      <c r="U1489" s="23"/>
      <c r="V1489" s="23"/>
      <c r="W1489" s="33"/>
      <c r="Y1489" s="23"/>
      <c r="Z1489" s="23"/>
    </row>
    <row r="1490" spans="2:26" x14ac:dyDescent="0.35">
      <c r="B1490" s="23"/>
      <c r="C1490" s="23"/>
      <c r="D1490" s="23"/>
      <c r="E1490" s="23"/>
      <c r="F1490" s="23"/>
      <c r="G1490" s="23"/>
      <c r="H1490" s="23"/>
      <c r="I1490" s="23"/>
      <c r="J1490" s="23"/>
      <c r="K1490" s="23"/>
      <c r="L1490" s="23"/>
      <c r="M1490" s="23"/>
      <c r="N1490" s="23"/>
      <c r="O1490" s="23"/>
      <c r="P1490" s="23"/>
      <c r="Q1490" s="23"/>
      <c r="R1490" s="23"/>
      <c r="S1490" s="23"/>
      <c r="T1490" s="23"/>
      <c r="U1490" s="23"/>
      <c r="V1490" s="23"/>
      <c r="W1490" s="33"/>
      <c r="Y1490" s="23"/>
      <c r="Z1490" s="23"/>
    </row>
    <row r="1491" spans="2:26" x14ac:dyDescent="0.35">
      <c r="B1491" s="23"/>
      <c r="C1491" s="23"/>
      <c r="D1491" s="23"/>
      <c r="E1491" s="23"/>
      <c r="F1491" s="23"/>
      <c r="G1491" s="23"/>
      <c r="H1491" s="23"/>
      <c r="I1491" s="23"/>
      <c r="J1491" s="23"/>
      <c r="K1491" s="23"/>
      <c r="L1491" s="23"/>
      <c r="M1491" s="23"/>
      <c r="N1491" s="23"/>
      <c r="O1491" s="23"/>
      <c r="P1491" s="23"/>
      <c r="Q1491" s="23"/>
      <c r="R1491" s="23"/>
      <c r="S1491" s="23"/>
      <c r="T1491" s="23"/>
      <c r="U1491" s="23"/>
      <c r="V1491" s="23"/>
      <c r="W1491" s="33"/>
      <c r="Y1491" s="23"/>
      <c r="Z1491" s="23"/>
    </row>
    <row r="1492" spans="2:26" x14ac:dyDescent="0.35">
      <c r="B1492" s="23"/>
      <c r="C1492" s="23"/>
      <c r="D1492" s="23"/>
      <c r="E1492" s="23"/>
      <c r="F1492" s="23"/>
      <c r="G1492" s="23"/>
      <c r="H1492" s="23"/>
      <c r="I1492" s="23"/>
      <c r="J1492" s="23"/>
      <c r="K1492" s="23"/>
      <c r="L1492" s="23"/>
      <c r="M1492" s="23"/>
      <c r="N1492" s="23"/>
      <c r="O1492" s="23"/>
      <c r="P1492" s="23"/>
      <c r="Q1492" s="23"/>
      <c r="R1492" s="23"/>
      <c r="S1492" s="23"/>
      <c r="T1492" s="23"/>
      <c r="U1492" s="23"/>
      <c r="V1492" s="23"/>
      <c r="W1492" s="33"/>
      <c r="Y1492" s="23"/>
      <c r="Z1492" s="23"/>
    </row>
    <row r="1493" spans="2:26" x14ac:dyDescent="0.35">
      <c r="B1493" s="23"/>
      <c r="C1493" s="23"/>
      <c r="D1493" s="23"/>
      <c r="E1493" s="23"/>
      <c r="F1493" s="23"/>
      <c r="G1493" s="23"/>
      <c r="H1493" s="23"/>
      <c r="I1493" s="23"/>
      <c r="J1493" s="23"/>
      <c r="K1493" s="23"/>
      <c r="L1493" s="23"/>
      <c r="M1493" s="23"/>
      <c r="N1493" s="23"/>
      <c r="O1493" s="23"/>
      <c r="P1493" s="23"/>
      <c r="Q1493" s="23"/>
      <c r="R1493" s="23"/>
      <c r="S1493" s="23"/>
      <c r="T1493" s="23"/>
      <c r="U1493" s="23"/>
      <c r="V1493" s="23"/>
      <c r="W1493" s="33"/>
      <c r="Y1493" s="23"/>
      <c r="Z1493" s="23"/>
    </row>
    <row r="1494" spans="2:26" x14ac:dyDescent="0.35">
      <c r="B1494" s="23"/>
      <c r="C1494" s="23"/>
      <c r="D1494" s="23"/>
      <c r="E1494" s="23"/>
      <c r="F1494" s="23"/>
      <c r="G1494" s="23"/>
      <c r="H1494" s="23"/>
      <c r="I1494" s="23"/>
      <c r="J1494" s="23"/>
      <c r="K1494" s="23"/>
      <c r="L1494" s="23"/>
      <c r="M1494" s="23"/>
      <c r="N1494" s="23"/>
      <c r="O1494" s="23"/>
      <c r="P1494" s="23"/>
      <c r="Q1494" s="23"/>
      <c r="R1494" s="23"/>
      <c r="S1494" s="23"/>
      <c r="T1494" s="23"/>
      <c r="U1494" s="23"/>
      <c r="V1494" s="23"/>
      <c r="W1494" s="33"/>
      <c r="Y1494" s="23"/>
      <c r="Z1494" s="23"/>
    </row>
    <row r="1495" spans="2:26" x14ac:dyDescent="0.35">
      <c r="B1495" s="23"/>
      <c r="C1495" s="23"/>
      <c r="D1495" s="23"/>
      <c r="E1495" s="23"/>
      <c r="F1495" s="23"/>
      <c r="G1495" s="23"/>
      <c r="H1495" s="23"/>
      <c r="I1495" s="23"/>
      <c r="J1495" s="23"/>
      <c r="K1495" s="23"/>
      <c r="L1495" s="23"/>
      <c r="M1495" s="23"/>
      <c r="N1495" s="23"/>
      <c r="O1495" s="23"/>
      <c r="P1495" s="23"/>
      <c r="Q1495" s="23"/>
      <c r="R1495" s="23"/>
      <c r="S1495" s="23"/>
      <c r="T1495" s="23"/>
      <c r="U1495" s="23"/>
      <c r="V1495" s="23"/>
      <c r="W1495" s="33"/>
      <c r="Y1495" s="23"/>
      <c r="Z1495" s="23"/>
    </row>
    <row r="1496" spans="2:26" x14ac:dyDescent="0.35">
      <c r="B1496" s="23"/>
      <c r="C1496" s="23"/>
      <c r="D1496" s="23"/>
      <c r="E1496" s="23"/>
      <c r="F1496" s="23"/>
      <c r="G1496" s="23"/>
      <c r="H1496" s="23"/>
      <c r="I1496" s="23"/>
      <c r="J1496" s="23"/>
      <c r="K1496" s="23"/>
      <c r="L1496" s="23"/>
      <c r="M1496" s="23"/>
      <c r="N1496" s="23"/>
      <c r="O1496" s="23"/>
      <c r="P1496" s="23"/>
      <c r="Q1496" s="23"/>
      <c r="R1496" s="23"/>
      <c r="S1496" s="23"/>
      <c r="T1496" s="23"/>
      <c r="U1496" s="23"/>
      <c r="V1496" s="23"/>
      <c r="W1496" s="33"/>
      <c r="Y1496" s="23"/>
      <c r="Z1496" s="23"/>
    </row>
    <row r="1497" spans="2:26" x14ac:dyDescent="0.35">
      <c r="B1497" s="23"/>
      <c r="C1497" s="23"/>
      <c r="D1497" s="23"/>
      <c r="E1497" s="23"/>
      <c r="F1497" s="23"/>
      <c r="G1497" s="23"/>
      <c r="H1497" s="23"/>
      <c r="I1497" s="23"/>
      <c r="J1497" s="23"/>
      <c r="K1497" s="23"/>
      <c r="L1497" s="23"/>
      <c r="M1497" s="23"/>
      <c r="N1497" s="23"/>
      <c r="O1497" s="23"/>
      <c r="P1497" s="23"/>
      <c r="Q1497" s="23"/>
      <c r="R1497" s="23"/>
      <c r="S1497" s="23"/>
      <c r="T1497" s="23"/>
      <c r="U1497" s="23"/>
      <c r="V1497" s="23"/>
      <c r="W1497" s="33"/>
      <c r="Y1497" s="23"/>
      <c r="Z1497" s="23"/>
    </row>
    <row r="1498" spans="2:26" x14ac:dyDescent="0.35">
      <c r="B1498" s="23"/>
      <c r="C1498" s="23"/>
      <c r="D1498" s="23"/>
      <c r="E1498" s="23"/>
      <c r="F1498" s="23"/>
      <c r="G1498" s="23"/>
      <c r="H1498" s="23"/>
      <c r="I1498" s="23"/>
      <c r="J1498" s="23"/>
      <c r="K1498" s="23"/>
      <c r="L1498" s="23"/>
      <c r="M1498" s="23"/>
      <c r="N1498" s="23"/>
      <c r="O1498" s="23"/>
      <c r="P1498" s="23"/>
      <c r="Q1498" s="23"/>
      <c r="R1498" s="23"/>
      <c r="S1498" s="23"/>
      <c r="T1498" s="23"/>
      <c r="U1498" s="23"/>
      <c r="V1498" s="23"/>
      <c r="W1498" s="33"/>
      <c r="Y1498" s="23"/>
      <c r="Z1498" s="23"/>
    </row>
    <row r="1499" spans="2:26" x14ac:dyDescent="0.35">
      <c r="B1499" s="23"/>
      <c r="C1499" s="23"/>
      <c r="D1499" s="23"/>
      <c r="E1499" s="23"/>
      <c r="F1499" s="23"/>
      <c r="G1499" s="23"/>
      <c r="H1499" s="23"/>
      <c r="I1499" s="23"/>
      <c r="J1499" s="23"/>
      <c r="K1499" s="23"/>
      <c r="L1499" s="23"/>
      <c r="M1499" s="23"/>
      <c r="N1499" s="23"/>
      <c r="O1499" s="23"/>
      <c r="P1499" s="23"/>
      <c r="Q1499" s="23"/>
      <c r="R1499" s="23"/>
      <c r="S1499" s="23"/>
      <c r="T1499" s="23"/>
      <c r="U1499" s="23"/>
      <c r="V1499" s="23"/>
      <c r="W1499" s="33"/>
      <c r="Y1499" s="23"/>
      <c r="Z1499" s="23"/>
    </row>
    <row r="1500" spans="2:26" x14ac:dyDescent="0.35">
      <c r="B1500" s="23"/>
      <c r="C1500" s="23"/>
      <c r="D1500" s="23"/>
      <c r="E1500" s="23"/>
      <c r="F1500" s="23"/>
      <c r="G1500" s="23"/>
      <c r="H1500" s="23"/>
      <c r="I1500" s="23"/>
      <c r="J1500" s="23"/>
      <c r="K1500" s="23"/>
      <c r="L1500" s="23"/>
      <c r="M1500" s="23"/>
      <c r="N1500" s="23"/>
      <c r="O1500" s="23"/>
      <c r="P1500" s="23"/>
      <c r="Q1500" s="23"/>
      <c r="R1500" s="23"/>
      <c r="S1500" s="23"/>
      <c r="T1500" s="23"/>
      <c r="U1500" s="23"/>
      <c r="V1500" s="23"/>
      <c r="W1500" s="33"/>
      <c r="Y1500" s="23"/>
      <c r="Z1500" s="23"/>
    </row>
    <row r="1501" spans="2:26" x14ac:dyDescent="0.35">
      <c r="B1501" s="23"/>
      <c r="C1501" s="23"/>
      <c r="D1501" s="23"/>
      <c r="E1501" s="23"/>
      <c r="F1501" s="23"/>
      <c r="G1501" s="23"/>
      <c r="H1501" s="23"/>
      <c r="I1501" s="23"/>
      <c r="J1501" s="23"/>
      <c r="K1501" s="23"/>
      <c r="L1501" s="23"/>
      <c r="M1501" s="23"/>
      <c r="N1501" s="23"/>
      <c r="O1501" s="23"/>
      <c r="P1501" s="23"/>
      <c r="Q1501" s="23"/>
      <c r="R1501" s="23"/>
      <c r="S1501" s="23"/>
      <c r="T1501" s="23"/>
      <c r="U1501" s="23"/>
      <c r="V1501" s="23"/>
      <c r="W1501" s="33"/>
      <c r="Y1501" s="23"/>
      <c r="Z1501" s="23"/>
    </row>
    <row r="1502" spans="2:26" x14ac:dyDescent="0.35">
      <c r="B1502" s="23"/>
      <c r="C1502" s="23"/>
      <c r="D1502" s="23"/>
      <c r="E1502" s="23"/>
      <c r="F1502" s="23"/>
      <c r="G1502" s="23"/>
      <c r="H1502" s="23"/>
      <c r="I1502" s="23"/>
      <c r="J1502" s="23"/>
      <c r="K1502" s="23"/>
      <c r="L1502" s="23"/>
      <c r="M1502" s="23"/>
      <c r="N1502" s="23"/>
      <c r="O1502" s="23"/>
      <c r="P1502" s="23"/>
      <c r="Q1502" s="23"/>
      <c r="R1502" s="23"/>
      <c r="S1502" s="23"/>
      <c r="T1502" s="23"/>
      <c r="U1502" s="23"/>
      <c r="V1502" s="23"/>
      <c r="W1502" s="33"/>
      <c r="Y1502" s="23"/>
      <c r="Z1502" s="23"/>
    </row>
    <row r="1503" spans="2:26" x14ac:dyDescent="0.35">
      <c r="B1503" s="23"/>
      <c r="C1503" s="23"/>
      <c r="D1503" s="23"/>
      <c r="E1503" s="23"/>
      <c r="F1503" s="23"/>
      <c r="G1503" s="23"/>
      <c r="H1503" s="23"/>
      <c r="I1503" s="23"/>
      <c r="J1503" s="23"/>
      <c r="K1503" s="23"/>
      <c r="L1503" s="23"/>
      <c r="M1503" s="23"/>
      <c r="N1503" s="23"/>
      <c r="O1503" s="23"/>
      <c r="P1503" s="23"/>
      <c r="Q1503" s="23"/>
      <c r="R1503" s="23"/>
      <c r="S1503" s="23"/>
      <c r="T1503" s="23"/>
      <c r="U1503" s="23"/>
      <c r="V1503" s="23"/>
      <c r="W1503" s="33"/>
      <c r="Y1503" s="23"/>
      <c r="Z1503" s="23"/>
    </row>
    <row r="1504" spans="2:26" x14ac:dyDescent="0.35">
      <c r="B1504" s="23"/>
      <c r="C1504" s="23"/>
      <c r="D1504" s="23"/>
      <c r="E1504" s="23"/>
      <c r="F1504" s="23"/>
      <c r="G1504" s="23"/>
      <c r="H1504" s="23"/>
      <c r="I1504" s="23"/>
      <c r="J1504" s="23"/>
      <c r="K1504" s="23"/>
      <c r="L1504" s="23"/>
      <c r="M1504" s="23"/>
      <c r="N1504" s="23"/>
      <c r="O1504" s="23"/>
      <c r="P1504" s="23"/>
      <c r="Q1504" s="23"/>
      <c r="R1504" s="23"/>
      <c r="S1504" s="23"/>
      <c r="T1504" s="23"/>
      <c r="U1504" s="23"/>
      <c r="V1504" s="23"/>
      <c r="W1504" s="33"/>
      <c r="Y1504" s="23"/>
      <c r="Z1504" s="23"/>
    </row>
    <row r="1505" spans="2:26" x14ac:dyDescent="0.35">
      <c r="B1505" s="23"/>
      <c r="C1505" s="23"/>
      <c r="D1505" s="23"/>
      <c r="E1505" s="23"/>
      <c r="F1505" s="23"/>
      <c r="G1505" s="23"/>
      <c r="H1505" s="23"/>
      <c r="I1505" s="23"/>
      <c r="J1505" s="23"/>
      <c r="K1505" s="23"/>
      <c r="L1505" s="23"/>
      <c r="M1505" s="23"/>
      <c r="N1505" s="23"/>
      <c r="O1505" s="23"/>
      <c r="P1505" s="23"/>
      <c r="Q1505" s="23"/>
      <c r="R1505" s="23"/>
      <c r="S1505" s="23"/>
      <c r="T1505" s="23"/>
      <c r="U1505" s="23"/>
      <c r="V1505" s="23"/>
      <c r="W1505" s="33"/>
      <c r="Y1505" s="23"/>
      <c r="Z1505" s="23"/>
    </row>
    <row r="1506" spans="2:26" x14ac:dyDescent="0.35">
      <c r="B1506" s="23"/>
      <c r="C1506" s="23"/>
      <c r="D1506" s="23"/>
      <c r="E1506" s="23"/>
      <c r="F1506" s="23"/>
      <c r="G1506" s="23"/>
      <c r="H1506" s="23"/>
      <c r="I1506" s="23"/>
      <c r="J1506" s="23"/>
      <c r="K1506" s="23"/>
      <c r="L1506" s="23"/>
      <c r="M1506" s="23"/>
      <c r="N1506" s="23"/>
      <c r="O1506" s="23"/>
      <c r="P1506" s="23"/>
      <c r="Q1506" s="23"/>
      <c r="R1506" s="23"/>
      <c r="S1506" s="23"/>
      <c r="T1506" s="23"/>
      <c r="U1506" s="23"/>
      <c r="V1506" s="23"/>
      <c r="W1506" s="33"/>
      <c r="Y1506" s="23"/>
      <c r="Z1506" s="23"/>
    </row>
    <row r="1507" spans="2:26" x14ac:dyDescent="0.35">
      <c r="B1507" s="23"/>
      <c r="C1507" s="23"/>
      <c r="D1507" s="23"/>
      <c r="E1507" s="23"/>
      <c r="F1507" s="23"/>
      <c r="G1507" s="23"/>
      <c r="H1507" s="23"/>
      <c r="I1507" s="23"/>
      <c r="J1507" s="23"/>
      <c r="K1507" s="23"/>
      <c r="L1507" s="23"/>
      <c r="M1507" s="23"/>
      <c r="N1507" s="23"/>
      <c r="O1507" s="23"/>
      <c r="P1507" s="23"/>
      <c r="Q1507" s="23"/>
      <c r="R1507" s="23"/>
      <c r="S1507" s="23"/>
      <c r="T1507" s="23"/>
      <c r="U1507" s="23"/>
      <c r="V1507" s="23"/>
      <c r="W1507" s="33"/>
      <c r="Y1507" s="23"/>
      <c r="Z1507" s="23"/>
    </row>
    <row r="1508" spans="2:26" x14ac:dyDescent="0.35">
      <c r="B1508" s="23"/>
      <c r="C1508" s="23"/>
      <c r="D1508" s="23"/>
      <c r="E1508" s="23"/>
      <c r="F1508" s="23"/>
      <c r="G1508" s="23"/>
      <c r="H1508" s="23"/>
      <c r="I1508" s="23"/>
      <c r="J1508" s="23"/>
      <c r="K1508" s="23"/>
      <c r="L1508" s="23"/>
      <c r="M1508" s="23"/>
      <c r="N1508" s="23"/>
      <c r="O1508" s="23"/>
      <c r="P1508" s="23"/>
      <c r="Q1508" s="23"/>
      <c r="R1508" s="23"/>
      <c r="S1508" s="23"/>
      <c r="T1508" s="23"/>
      <c r="U1508" s="23"/>
      <c r="V1508" s="23"/>
      <c r="W1508" s="33"/>
      <c r="Y1508" s="23"/>
      <c r="Z1508" s="23"/>
    </row>
    <row r="1509" spans="2:26" x14ac:dyDescent="0.35">
      <c r="B1509" s="23"/>
      <c r="C1509" s="23"/>
      <c r="D1509" s="23"/>
      <c r="E1509" s="23"/>
      <c r="F1509" s="23"/>
      <c r="G1509" s="23"/>
      <c r="H1509" s="23"/>
      <c r="I1509" s="23"/>
      <c r="J1509" s="23"/>
      <c r="K1509" s="23"/>
      <c r="L1509" s="23"/>
      <c r="M1509" s="23"/>
      <c r="N1509" s="23"/>
      <c r="O1509" s="23"/>
      <c r="P1509" s="23"/>
      <c r="Q1509" s="23"/>
      <c r="R1509" s="23"/>
      <c r="S1509" s="23"/>
      <c r="T1509" s="23"/>
      <c r="U1509" s="23"/>
      <c r="V1509" s="23"/>
      <c r="W1509" s="33"/>
      <c r="Y1509" s="23"/>
      <c r="Z1509" s="23"/>
    </row>
    <row r="1510" spans="2:26" x14ac:dyDescent="0.35">
      <c r="B1510" s="23"/>
      <c r="C1510" s="23"/>
      <c r="D1510" s="23"/>
      <c r="E1510" s="23"/>
      <c r="F1510" s="23"/>
      <c r="G1510" s="23"/>
      <c r="H1510" s="23"/>
      <c r="I1510" s="23"/>
      <c r="J1510" s="23"/>
      <c r="K1510" s="23"/>
      <c r="L1510" s="23"/>
      <c r="M1510" s="23"/>
      <c r="N1510" s="23"/>
      <c r="O1510" s="23"/>
      <c r="P1510" s="23"/>
      <c r="Q1510" s="23"/>
      <c r="R1510" s="23"/>
      <c r="S1510" s="23"/>
      <c r="T1510" s="23"/>
      <c r="U1510" s="23"/>
      <c r="V1510" s="23"/>
      <c r="W1510" s="33"/>
      <c r="Y1510" s="23"/>
      <c r="Z1510" s="23"/>
    </row>
    <row r="1511" spans="2:26" x14ac:dyDescent="0.35">
      <c r="B1511" s="23"/>
      <c r="C1511" s="23"/>
      <c r="D1511" s="23"/>
      <c r="E1511" s="23"/>
      <c r="F1511" s="23"/>
      <c r="G1511" s="23"/>
      <c r="H1511" s="23"/>
      <c r="I1511" s="23"/>
      <c r="J1511" s="23"/>
      <c r="K1511" s="23"/>
      <c r="L1511" s="23"/>
      <c r="M1511" s="23"/>
      <c r="N1511" s="23"/>
      <c r="O1511" s="23"/>
      <c r="P1511" s="23"/>
      <c r="Q1511" s="23"/>
      <c r="R1511" s="23"/>
      <c r="S1511" s="23"/>
      <c r="T1511" s="23"/>
      <c r="U1511" s="23"/>
      <c r="V1511" s="23"/>
      <c r="W1511" s="33"/>
      <c r="Y1511" s="23"/>
      <c r="Z1511" s="23"/>
    </row>
    <row r="1512" spans="2:26" x14ac:dyDescent="0.35">
      <c r="B1512" s="23"/>
      <c r="C1512" s="23"/>
      <c r="D1512" s="23"/>
      <c r="E1512" s="23"/>
      <c r="F1512" s="23"/>
      <c r="G1512" s="23"/>
      <c r="H1512" s="23"/>
      <c r="I1512" s="23"/>
      <c r="J1512" s="23"/>
      <c r="K1512" s="23"/>
      <c r="L1512" s="23"/>
      <c r="M1512" s="23"/>
      <c r="N1512" s="23"/>
      <c r="O1512" s="23"/>
      <c r="P1512" s="23"/>
      <c r="Q1512" s="23"/>
      <c r="R1512" s="23"/>
      <c r="S1512" s="23"/>
      <c r="T1512" s="23"/>
      <c r="U1512" s="23"/>
      <c r="V1512" s="23"/>
      <c r="W1512" s="33"/>
      <c r="Y1512" s="23"/>
      <c r="Z1512" s="23"/>
    </row>
    <row r="1513" spans="2:26" x14ac:dyDescent="0.35">
      <c r="B1513" s="23"/>
      <c r="C1513" s="23"/>
      <c r="D1513" s="23"/>
      <c r="E1513" s="23"/>
      <c r="F1513" s="23"/>
      <c r="G1513" s="23"/>
      <c r="H1513" s="23"/>
      <c r="I1513" s="23"/>
      <c r="J1513" s="23"/>
      <c r="K1513" s="23"/>
      <c r="L1513" s="23"/>
      <c r="M1513" s="23"/>
      <c r="N1513" s="23"/>
      <c r="O1513" s="23"/>
      <c r="P1513" s="23"/>
      <c r="Q1513" s="23"/>
      <c r="R1513" s="23"/>
      <c r="S1513" s="23"/>
      <c r="T1513" s="23"/>
      <c r="U1513" s="23"/>
      <c r="V1513" s="23"/>
      <c r="W1513" s="33"/>
      <c r="Y1513" s="23"/>
      <c r="Z1513" s="23"/>
    </row>
    <row r="1514" spans="2:26" x14ac:dyDescent="0.35">
      <c r="B1514" s="23"/>
      <c r="C1514" s="23"/>
      <c r="D1514" s="23"/>
      <c r="E1514" s="23"/>
      <c r="F1514" s="23"/>
      <c r="G1514" s="23"/>
      <c r="H1514" s="23"/>
      <c r="I1514" s="23"/>
      <c r="J1514" s="23"/>
      <c r="K1514" s="23"/>
      <c r="L1514" s="23"/>
      <c r="M1514" s="23"/>
      <c r="N1514" s="23"/>
      <c r="O1514" s="23"/>
      <c r="P1514" s="23"/>
      <c r="Q1514" s="23"/>
      <c r="R1514" s="23"/>
      <c r="S1514" s="23"/>
      <c r="T1514" s="23"/>
      <c r="U1514" s="23"/>
      <c r="V1514" s="23"/>
      <c r="W1514" s="33"/>
      <c r="Y1514" s="23"/>
      <c r="Z1514" s="23"/>
    </row>
    <row r="1515" spans="2:26" x14ac:dyDescent="0.35">
      <c r="B1515" s="23"/>
      <c r="C1515" s="23"/>
      <c r="D1515" s="23"/>
      <c r="E1515" s="23"/>
      <c r="F1515" s="23"/>
      <c r="G1515" s="23"/>
      <c r="H1515" s="23"/>
      <c r="I1515" s="23"/>
      <c r="J1515" s="23"/>
      <c r="K1515" s="23"/>
      <c r="L1515" s="23"/>
      <c r="M1515" s="23"/>
      <c r="N1515" s="23"/>
      <c r="O1515" s="23"/>
      <c r="P1515" s="23"/>
      <c r="Q1515" s="23"/>
      <c r="R1515" s="23"/>
      <c r="S1515" s="23"/>
      <c r="T1515" s="23"/>
      <c r="U1515" s="23"/>
      <c r="V1515" s="23"/>
      <c r="W1515" s="33"/>
      <c r="Y1515" s="23"/>
      <c r="Z1515" s="23"/>
    </row>
    <row r="1516" spans="2:26" x14ac:dyDescent="0.35">
      <c r="B1516" s="23"/>
      <c r="C1516" s="23"/>
      <c r="D1516" s="23"/>
      <c r="E1516" s="23"/>
      <c r="F1516" s="23"/>
      <c r="G1516" s="23"/>
      <c r="H1516" s="23"/>
      <c r="I1516" s="23"/>
      <c r="J1516" s="23"/>
      <c r="K1516" s="23"/>
      <c r="L1516" s="23"/>
      <c r="M1516" s="23"/>
      <c r="N1516" s="23"/>
      <c r="O1516" s="23"/>
      <c r="P1516" s="23"/>
      <c r="Q1516" s="23"/>
      <c r="R1516" s="23"/>
      <c r="S1516" s="23"/>
      <c r="T1516" s="23"/>
      <c r="U1516" s="23"/>
      <c r="V1516" s="23"/>
      <c r="W1516" s="33"/>
      <c r="Y1516" s="23"/>
      <c r="Z1516" s="23"/>
    </row>
    <row r="1517" spans="2:26" x14ac:dyDescent="0.35">
      <c r="B1517" s="23"/>
      <c r="C1517" s="23"/>
      <c r="D1517" s="23"/>
      <c r="E1517" s="23"/>
      <c r="F1517" s="23"/>
      <c r="G1517" s="23"/>
      <c r="H1517" s="23"/>
      <c r="I1517" s="23"/>
      <c r="J1517" s="23"/>
      <c r="K1517" s="23"/>
      <c r="L1517" s="23"/>
      <c r="M1517" s="23"/>
      <c r="N1517" s="23"/>
      <c r="O1517" s="23"/>
      <c r="P1517" s="23"/>
      <c r="Q1517" s="23"/>
      <c r="R1517" s="23"/>
      <c r="S1517" s="23"/>
      <c r="T1517" s="23"/>
      <c r="U1517" s="23"/>
      <c r="V1517" s="23"/>
      <c r="W1517" s="33"/>
      <c r="Y1517" s="23"/>
      <c r="Z1517" s="23"/>
    </row>
    <row r="1518" spans="2:26" x14ac:dyDescent="0.35">
      <c r="B1518" s="23"/>
      <c r="C1518" s="23"/>
      <c r="D1518" s="23"/>
      <c r="E1518" s="23"/>
      <c r="F1518" s="23"/>
      <c r="G1518" s="23"/>
      <c r="H1518" s="23"/>
      <c r="I1518" s="23"/>
      <c r="J1518" s="23"/>
      <c r="K1518" s="23"/>
      <c r="L1518" s="23"/>
      <c r="M1518" s="23"/>
      <c r="N1518" s="23"/>
      <c r="O1518" s="23"/>
      <c r="P1518" s="23"/>
      <c r="Q1518" s="23"/>
      <c r="R1518" s="23"/>
      <c r="S1518" s="23"/>
      <c r="T1518" s="23"/>
      <c r="U1518" s="23"/>
      <c r="V1518" s="23"/>
      <c r="W1518" s="33"/>
      <c r="Y1518" s="23"/>
      <c r="Z1518" s="23"/>
    </row>
    <row r="1519" spans="2:26" x14ac:dyDescent="0.35">
      <c r="B1519" s="23"/>
      <c r="C1519" s="23"/>
      <c r="D1519" s="23"/>
      <c r="E1519" s="23"/>
      <c r="F1519" s="23"/>
      <c r="G1519" s="23"/>
      <c r="H1519" s="23"/>
      <c r="I1519" s="23"/>
      <c r="J1519" s="23"/>
      <c r="K1519" s="23"/>
      <c r="L1519" s="23"/>
      <c r="M1519" s="23"/>
      <c r="N1519" s="23"/>
      <c r="O1519" s="23"/>
      <c r="P1519" s="23"/>
      <c r="Q1519" s="23"/>
      <c r="R1519" s="23"/>
      <c r="S1519" s="23"/>
      <c r="T1519" s="23"/>
      <c r="U1519" s="23"/>
      <c r="V1519" s="23"/>
      <c r="W1519" s="33"/>
      <c r="Y1519" s="23"/>
      <c r="Z1519" s="23"/>
    </row>
    <row r="1520" spans="2:26" x14ac:dyDescent="0.35">
      <c r="B1520" s="23"/>
      <c r="C1520" s="23"/>
      <c r="D1520" s="23"/>
      <c r="E1520" s="23"/>
      <c r="F1520" s="23"/>
      <c r="G1520" s="23"/>
      <c r="H1520" s="23"/>
      <c r="I1520" s="23"/>
      <c r="J1520" s="23"/>
      <c r="K1520" s="23"/>
      <c r="L1520" s="23"/>
      <c r="M1520" s="23"/>
      <c r="N1520" s="23"/>
      <c r="O1520" s="23"/>
      <c r="P1520" s="23"/>
      <c r="Q1520" s="23"/>
      <c r="R1520" s="23"/>
      <c r="S1520" s="23"/>
      <c r="T1520" s="23"/>
      <c r="U1520" s="23"/>
      <c r="V1520" s="23"/>
      <c r="W1520" s="33"/>
      <c r="Y1520" s="23"/>
      <c r="Z1520" s="23"/>
    </row>
    <row r="1521" spans="2:26" x14ac:dyDescent="0.35">
      <c r="B1521" s="23"/>
      <c r="C1521" s="23"/>
      <c r="D1521" s="23"/>
      <c r="E1521" s="23"/>
      <c r="F1521" s="23"/>
      <c r="G1521" s="23"/>
      <c r="H1521" s="23"/>
      <c r="I1521" s="23"/>
      <c r="J1521" s="23"/>
      <c r="K1521" s="23"/>
      <c r="L1521" s="23"/>
      <c r="M1521" s="23"/>
      <c r="N1521" s="23"/>
      <c r="O1521" s="23"/>
      <c r="P1521" s="23"/>
      <c r="Q1521" s="23"/>
      <c r="R1521" s="23"/>
      <c r="S1521" s="23"/>
      <c r="T1521" s="23"/>
      <c r="U1521" s="23"/>
      <c r="V1521" s="23"/>
      <c r="W1521" s="33"/>
      <c r="Y1521" s="23"/>
      <c r="Z1521" s="23"/>
    </row>
    <row r="1522" spans="2:26" x14ac:dyDescent="0.35">
      <c r="B1522" s="23"/>
      <c r="C1522" s="23"/>
      <c r="D1522" s="23"/>
      <c r="E1522" s="23"/>
      <c r="F1522" s="23"/>
      <c r="G1522" s="23"/>
      <c r="H1522" s="23"/>
      <c r="I1522" s="23"/>
      <c r="J1522" s="23"/>
      <c r="K1522" s="23"/>
      <c r="L1522" s="23"/>
      <c r="M1522" s="23"/>
      <c r="N1522" s="23"/>
      <c r="O1522" s="23"/>
      <c r="P1522" s="23"/>
      <c r="Q1522" s="23"/>
      <c r="R1522" s="23"/>
      <c r="S1522" s="23"/>
      <c r="T1522" s="23"/>
      <c r="U1522" s="23"/>
      <c r="V1522" s="23"/>
      <c r="W1522" s="33"/>
      <c r="Y1522" s="23"/>
      <c r="Z1522" s="23"/>
    </row>
    <row r="1523" spans="2:26" x14ac:dyDescent="0.35">
      <c r="B1523" s="23"/>
      <c r="C1523" s="23"/>
      <c r="D1523" s="23"/>
      <c r="E1523" s="23"/>
      <c r="F1523" s="23"/>
      <c r="G1523" s="23"/>
      <c r="H1523" s="23"/>
      <c r="I1523" s="23"/>
      <c r="J1523" s="23"/>
      <c r="K1523" s="23"/>
      <c r="L1523" s="23"/>
      <c r="M1523" s="23"/>
      <c r="N1523" s="23"/>
      <c r="O1523" s="23"/>
      <c r="P1523" s="23"/>
      <c r="Q1523" s="23"/>
      <c r="R1523" s="23"/>
      <c r="S1523" s="23"/>
      <c r="T1523" s="23"/>
      <c r="U1523" s="23"/>
      <c r="V1523" s="23"/>
      <c r="W1523" s="33"/>
      <c r="Y1523" s="23"/>
      <c r="Z1523" s="23"/>
    </row>
    <row r="1524" spans="2:26" x14ac:dyDescent="0.35">
      <c r="B1524" s="23"/>
      <c r="C1524" s="23"/>
      <c r="D1524" s="23"/>
      <c r="E1524" s="23"/>
      <c r="F1524" s="23"/>
      <c r="G1524" s="23"/>
      <c r="H1524" s="23"/>
      <c r="I1524" s="23"/>
      <c r="J1524" s="23"/>
      <c r="K1524" s="23"/>
      <c r="L1524" s="23"/>
      <c r="M1524" s="23"/>
      <c r="N1524" s="23"/>
      <c r="O1524" s="23"/>
      <c r="P1524" s="23"/>
      <c r="Q1524" s="23"/>
      <c r="R1524" s="23"/>
      <c r="S1524" s="23"/>
      <c r="T1524" s="23"/>
      <c r="U1524" s="23"/>
      <c r="V1524" s="23"/>
      <c r="W1524" s="33"/>
      <c r="Y1524" s="23"/>
      <c r="Z1524" s="23"/>
    </row>
    <row r="1525" spans="2:26" x14ac:dyDescent="0.35">
      <c r="B1525" s="23"/>
      <c r="C1525" s="23"/>
      <c r="D1525" s="23"/>
      <c r="E1525" s="23"/>
      <c r="F1525" s="23"/>
      <c r="G1525" s="23"/>
      <c r="H1525" s="23"/>
      <c r="I1525" s="23"/>
      <c r="J1525" s="23"/>
      <c r="K1525" s="23"/>
      <c r="L1525" s="23"/>
      <c r="M1525" s="23"/>
      <c r="N1525" s="23"/>
      <c r="O1525" s="23"/>
      <c r="P1525" s="23"/>
      <c r="Q1525" s="23"/>
      <c r="R1525" s="23"/>
      <c r="S1525" s="23"/>
      <c r="T1525" s="23"/>
      <c r="U1525" s="23"/>
      <c r="V1525" s="23"/>
      <c r="W1525" s="33"/>
      <c r="Y1525" s="23"/>
      <c r="Z1525" s="23"/>
    </row>
    <row r="1526" spans="2:26" x14ac:dyDescent="0.35">
      <c r="B1526" s="23"/>
      <c r="C1526" s="23"/>
      <c r="D1526" s="23"/>
      <c r="E1526" s="23"/>
      <c r="F1526" s="23"/>
      <c r="G1526" s="23"/>
      <c r="H1526" s="23"/>
      <c r="I1526" s="23"/>
      <c r="J1526" s="23"/>
      <c r="K1526" s="23"/>
      <c r="L1526" s="23"/>
      <c r="M1526" s="23"/>
      <c r="N1526" s="23"/>
      <c r="O1526" s="23"/>
      <c r="P1526" s="23"/>
      <c r="Q1526" s="23"/>
      <c r="R1526" s="23"/>
      <c r="S1526" s="23"/>
      <c r="T1526" s="23"/>
      <c r="U1526" s="23"/>
      <c r="V1526" s="23"/>
      <c r="W1526" s="33"/>
      <c r="Y1526" s="23"/>
      <c r="Z1526" s="23"/>
    </row>
    <row r="1527" spans="2:26" x14ac:dyDescent="0.35">
      <c r="B1527" s="23"/>
      <c r="C1527" s="23"/>
      <c r="D1527" s="23"/>
      <c r="E1527" s="23"/>
      <c r="F1527" s="23"/>
      <c r="G1527" s="23"/>
      <c r="H1527" s="23"/>
      <c r="I1527" s="23"/>
      <c r="J1527" s="23"/>
      <c r="K1527" s="23"/>
      <c r="L1527" s="23"/>
      <c r="M1527" s="23"/>
      <c r="N1527" s="23"/>
      <c r="O1527" s="23"/>
      <c r="P1527" s="23"/>
      <c r="Q1527" s="23"/>
      <c r="R1527" s="23"/>
      <c r="S1527" s="23"/>
      <c r="T1527" s="23"/>
      <c r="U1527" s="23"/>
      <c r="V1527" s="23"/>
      <c r="W1527" s="33"/>
      <c r="Y1527" s="23"/>
      <c r="Z1527" s="23"/>
    </row>
    <row r="1528" spans="2:26" x14ac:dyDescent="0.35">
      <c r="B1528" s="23"/>
      <c r="C1528" s="23"/>
      <c r="D1528" s="23"/>
      <c r="E1528" s="23"/>
      <c r="F1528" s="23"/>
      <c r="G1528" s="23"/>
      <c r="H1528" s="23"/>
      <c r="I1528" s="23"/>
      <c r="J1528" s="23"/>
      <c r="K1528" s="23"/>
      <c r="L1528" s="23"/>
      <c r="M1528" s="23"/>
      <c r="N1528" s="23"/>
      <c r="O1528" s="23"/>
      <c r="P1528" s="23"/>
      <c r="Q1528" s="23"/>
      <c r="R1528" s="23"/>
      <c r="S1528" s="23"/>
      <c r="T1528" s="23"/>
      <c r="U1528" s="23"/>
      <c r="V1528" s="23"/>
      <c r="W1528" s="33"/>
      <c r="Y1528" s="23"/>
      <c r="Z1528" s="23"/>
    </row>
    <row r="1529" spans="2:26" x14ac:dyDescent="0.35">
      <c r="B1529" s="23"/>
      <c r="C1529" s="23"/>
      <c r="D1529" s="23"/>
      <c r="E1529" s="23"/>
      <c r="F1529" s="23"/>
      <c r="G1529" s="23"/>
      <c r="H1529" s="23"/>
      <c r="I1529" s="23"/>
      <c r="J1529" s="23"/>
      <c r="K1529" s="23"/>
      <c r="L1529" s="23"/>
      <c r="M1529" s="23"/>
      <c r="N1529" s="23"/>
      <c r="O1529" s="23"/>
      <c r="P1529" s="23"/>
      <c r="Q1529" s="23"/>
      <c r="R1529" s="23"/>
      <c r="S1529" s="23"/>
      <c r="T1529" s="23"/>
      <c r="U1529" s="23"/>
      <c r="V1529" s="23"/>
      <c r="W1529" s="33"/>
      <c r="Y1529" s="23"/>
      <c r="Z1529" s="23"/>
    </row>
    <row r="1530" spans="2:26" x14ac:dyDescent="0.35">
      <c r="B1530" s="23"/>
      <c r="C1530" s="23"/>
      <c r="D1530" s="23"/>
      <c r="E1530" s="23"/>
      <c r="F1530" s="23"/>
      <c r="G1530" s="23"/>
      <c r="H1530" s="23"/>
      <c r="I1530" s="23"/>
      <c r="J1530" s="23"/>
      <c r="K1530" s="23"/>
      <c r="L1530" s="23"/>
      <c r="M1530" s="23"/>
      <c r="N1530" s="23"/>
      <c r="O1530" s="23"/>
      <c r="P1530" s="23"/>
      <c r="Q1530" s="23"/>
      <c r="R1530" s="23"/>
      <c r="S1530" s="23"/>
      <c r="T1530" s="23"/>
      <c r="U1530" s="23"/>
      <c r="V1530" s="23"/>
      <c r="W1530" s="33"/>
      <c r="Y1530" s="23"/>
      <c r="Z1530" s="23"/>
    </row>
    <row r="1531" spans="2:26" x14ac:dyDescent="0.35">
      <c r="B1531" s="23"/>
      <c r="C1531" s="23"/>
      <c r="D1531" s="23"/>
      <c r="E1531" s="23"/>
      <c r="F1531" s="23"/>
      <c r="G1531" s="23"/>
      <c r="H1531" s="23"/>
      <c r="I1531" s="23"/>
      <c r="J1531" s="23"/>
      <c r="K1531" s="23"/>
      <c r="L1531" s="23"/>
      <c r="M1531" s="23"/>
      <c r="N1531" s="23"/>
      <c r="O1531" s="23"/>
      <c r="P1531" s="23"/>
      <c r="Q1531" s="23"/>
      <c r="R1531" s="23"/>
      <c r="S1531" s="23"/>
      <c r="T1531" s="23"/>
      <c r="U1531" s="23"/>
      <c r="V1531" s="23"/>
      <c r="W1531" s="33"/>
      <c r="Y1531" s="23"/>
      <c r="Z1531" s="23"/>
    </row>
    <row r="1532" spans="2:26" x14ac:dyDescent="0.35">
      <c r="B1532" s="23"/>
      <c r="C1532" s="23"/>
      <c r="D1532" s="23"/>
      <c r="E1532" s="23"/>
      <c r="F1532" s="23"/>
      <c r="G1532" s="23"/>
      <c r="H1532" s="23"/>
      <c r="I1532" s="23"/>
      <c r="J1532" s="23"/>
      <c r="K1532" s="23"/>
      <c r="L1532" s="23"/>
      <c r="M1532" s="23"/>
      <c r="N1532" s="23"/>
      <c r="O1532" s="23"/>
      <c r="P1532" s="23"/>
      <c r="Q1532" s="23"/>
      <c r="R1532" s="23"/>
      <c r="S1532" s="23"/>
      <c r="T1532" s="23"/>
      <c r="U1532" s="23"/>
      <c r="V1532" s="23"/>
      <c r="W1532" s="33"/>
      <c r="Y1532" s="23"/>
      <c r="Z1532" s="23"/>
    </row>
    <row r="1533" spans="2:26" x14ac:dyDescent="0.35">
      <c r="B1533" s="23"/>
      <c r="C1533" s="23"/>
      <c r="D1533" s="23"/>
      <c r="E1533" s="23"/>
      <c r="F1533" s="23"/>
      <c r="G1533" s="23"/>
      <c r="H1533" s="23"/>
      <c r="I1533" s="23"/>
      <c r="J1533" s="23"/>
      <c r="K1533" s="23"/>
      <c r="L1533" s="23"/>
      <c r="M1533" s="23"/>
      <c r="N1533" s="23"/>
      <c r="O1533" s="23"/>
      <c r="P1533" s="23"/>
      <c r="Q1533" s="23"/>
      <c r="R1533" s="23"/>
      <c r="S1533" s="23"/>
      <c r="T1533" s="23"/>
      <c r="U1533" s="23"/>
      <c r="V1533" s="23"/>
      <c r="W1533" s="33"/>
      <c r="Y1533" s="23"/>
      <c r="Z1533" s="23"/>
    </row>
    <row r="1534" spans="2:26" x14ac:dyDescent="0.35">
      <c r="B1534" s="23"/>
      <c r="C1534" s="23"/>
      <c r="D1534" s="23"/>
      <c r="E1534" s="23"/>
      <c r="F1534" s="23"/>
      <c r="G1534" s="23"/>
      <c r="H1534" s="23"/>
      <c r="I1534" s="23"/>
      <c r="J1534" s="23"/>
      <c r="K1534" s="23"/>
      <c r="L1534" s="23"/>
      <c r="M1534" s="23"/>
      <c r="N1534" s="23"/>
      <c r="O1534" s="23"/>
      <c r="P1534" s="23"/>
      <c r="Q1534" s="23"/>
      <c r="R1534" s="23"/>
      <c r="S1534" s="23"/>
      <c r="T1534" s="23"/>
      <c r="U1534" s="23"/>
      <c r="V1534" s="23"/>
      <c r="W1534" s="33"/>
      <c r="Y1534" s="23"/>
      <c r="Z1534" s="23"/>
    </row>
    <row r="1535" spans="2:26" x14ac:dyDescent="0.35">
      <c r="B1535" s="23"/>
      <c r="C1535" s="23"/>
      <c r="D1535" s="23"/>
      <c r="E1535" s="23"/>
      <c r="F1535" s="23"/>
      <c r="G1535" s="23"/>
      <c r="H1535" s="23"/>
      <c r="I1535" s="23"/>
      <c r="J1535" s="23"/>
      <c r="K1535" s="23"/>
      <c r="L1535" s="23"/>
      <c r="M1535" s="23"/>
      <c r="N1535" s="23"/>
      <c r="O1535" s="23"/>
      <c r="P1535" s="23"/>
      <c r="Q1535" s="23"/>
      <c r="R1535" s="23"/>
      <c r="S1535" s="23"/>
      <c r="T1535" s="23"/>
      <c r="U1535" s="23"/>
      <c r="V1535" s="23"/>
      <c r="W1535" s="33"/>
      <c r="Y1535" s="23"/>
      <c r="Z1535" s="23"/>
    </row>
    <row r="1536" spans="2:26" x14ac:dyDescent="0.35">
      <c r="B1536" s="23"/>
      <c r="C1536" s="23"/>
      <c r="D1536" s="23"/>
      <c r="E1536" s="23"/>
      <c r="F1536" s="23"/>
      <c r="G1536" s="23"/>
      <c r="H1536" s="23"/>
      <c r="I1536" s="23"/>
      <c r="J1536" s="23"/>
      <c r="K1536" s="23"/>
      <c r="L1536" s="23"/>
      <c r="M1536" s="23"/>
      <c r="N1536" s="23"/>
      <c r="O1536" s="23"/>
      <c r="P1536" s="23"/>
      <c r="Q1536" s="23"/>
      <c r="R1536" s="23"/>
      <c r="S1536" s="23"/>
      <c r="T1536" s="23"/>
      <c r="U1536" s="23"/>
      <c r="V1536" s="23"/>
      <c r="W1536" s="33"/>
      <c r="Y1536" s="23"/>
      <c r="Z1536" s="23"/>
    </row>
    <row r="1537" spans="2:26" x14ac:dyDescent="0.35">
      <c r="B1537" s="23"/>
      <c r="C1537" s="23"/>
      <c r="D1537" s="23"/>
      <c r="E1537" s="23"/>
      <c r="F1537" s="23"/>
      <c r="G1537" s="23"/>
      <c r="H1537" s="23"/>
      <c r="I1537" s="23"/>
      <c r="J1537" s="23"/>
      <c r="K1537" s="23"/>
      <c r="L1537" s="23"/>
      <c r="M1537" s="23"/>
      <c r="N1537" s="23"/>
      <c r="O1537" s="23"/>
      <c r="P1537" s="23"/>
      <c r="Q1537" s="23"/>
      <c r="R1537" s="23"/>
      <c r="S1537" s="23"/>
      <c r="T1537" s="23"/>
      <c r="U1537" s="23"/>
      <c r="V1537" s="23"/>
      <c r="W1537" s="33"/>
      <c r="Y1537" s="23"/>
      <c r="Z1537" s="23"/>
    </row>
    <row r="1538" spans="2:26" x14ac:dyDescent="0.35">
      <c r="B1538" s="23"/>
      <c r="C1538" s="23"/>
      <c r="D1538" s="23"/>
      <c r="E1538" s="23"/>
      <c r="F1538" s="23"/>
      <c r="G1538" s="23"/>
      <c r="H1538" s="23"/>
      <c r="I1538" s="23"/>
      <c r="J1538" s="23"/>
      <c r="K1538" s="23"/>
      <c r="L1538" s="23"/>
      <c r="M1538" s="23"/>
      <c r="N1538" s="23"/>
      <c r="O1538" s="23"/>
      <c r="P1538" s="23"/>
      <c r="Q1538" s="23"/>
      <c r="R1538" s="23"/>
      <c r="S1538" s="23"/>
      <c r="T1538" s="23"/>
      <c r="U1538" s="23"/>
      <c r="V1538" s="23"/>
      <c r="W1538" s="33"/>
      <c r="Y1538" s="23"/>
      <c r="Z1538" s="23"/>
    </row>
    <row r="1539" spans="2:26" x14ac:dyDescent="0.35">
      <c r="B1539" s="23"/>
      <c r="C1539" s="23"/>
      <c r="D1539" s="23"/>
      <c r="E1539" s="23"/>
      <c r="F1539" s="23"/>
      <c r="G1539" s="23"/>
      <c r="H1539" s="23"/>
      <c r="I1539" s="23"/>
      <c r="J1539" s="23"/>
      <c r="K1539" s="23"/>
      <c r="L1539" s="23"/>
      <c r="M1539" s="23"/>
      <c r="N1539" s="23"/>
      <c r="O1539" s="23"/>
      <c r="P1539" s="23"/>
      <c r="Q1539" s="23"/>
      <c r="R1539" s="23"/>
      <c r="S1539" s="23"/>
      <c r="T1539" s="23"/>
      <c r="U1539" s="23"/>
      <c r="V1539" s="23"/>
      <c r="W1539" s="33"/>
      <c r="Y1539" s="23"/>
      <c r="Z1539" s="23"/>
    </row>
    <row r="1540" spans="2:26" x14ac:dyDescent="0.35">
      <c r="B1540" s="23"/>
      <c r="C1540" s="23"/>
      <c r="D1540" s="23"/>
      <c r="E1540" s="23"/>
      <c r="F1540" s="23"/>
      <c r="G1540" s="23"/>
      <c r="H1540" s="23"/>
      <c r="I1540" s="23"/>
      <c r="J1540" s="23"/>
      <c r="K1540" s="23"/>
      <c r="L1540" s="23"/>
      <c r="M1540" s="23"/>
      <c r="N1540" s="23"/>
      <c r="O1540" s="23"/>
      <c r="P1540" s="23"/>
      <c r="Q1540" s="23"/>
      <c r="R1540" s="23"/>
      <c r="S1540" s="23"/>
      <c r="T1540" s="23"/>
      <c r="U1540" s="23"/>
      <c r="V1540" s="23"/>
      <c r="W1540" s="33"/>
      <c r="Y1540" s="23"/>
      <c r="Z1540" s="23"/>
    </row>
    <row r="1541" spans="2:26" x14ac:dyDescent="0.35">
      <c r="B1541" s="23"/>
      <c r="C1541" s="23"/>
      <c r="D1541" s="23"/>
      <c r="E1541" s="23"/>
      <c r="F1541" s="23"/>
      <c r="G1541" s="23"/>
      <c r="H1541" s="23"/>
      <c r="I1541" s="23"/>
      <c r="J1541" s="23"/>
      <c r="K1541" s="23"/>
      <c r="L1541" s="23"/>
      <c r="M1541" s="23"/>
      <c r="N1541" s="23"/>
      <c r="O1541" s="23"/>
      <c r="P1541" s="23"/>
      <c r="Q1541" s="23"/>
      <c r="R1541" s="23"/>
      <c r="S1541" s="23"/>
      <c r="T1541" s="23"/>
      <c r="U1541" s="23"/>
      <c r="V1541" s="23"/>
      <c r="W1541" s="33"/>
      <c r="Y1541" s="23"/>
      <c r="Z1541" s="23"/>
    </row>
    <row r="1542" spans="2:26" x14ac:dyDescent="0.35">
      <c r="B1542" s="23"/>
      <c r="C1542" s="23"/>
      <c r="D1542" s="23"/>
      <c r="E1542" s="23"/>
      <c r="F1542" s="23"/>
      <c r="G1542" s="23"/>
      <c r="H1542" s="23"/>
      <c r="I1542" s="23"/>
      <c r="J1542" s="23"/>
      <c r="K1542" s="23"/>
      <c r="L1542" s="23"/>
      <c r="M1542" s="23"/>
      <c r="N1542" s="23"/>
      <c r="O1542" s="23"/>
      <c r="P1542" s="23"/>
      <c r="Q1542" s="23"/>
      <c r="R1542" s="23"/>
      <c r="S1542" s="23"/>
      <c r="T1542" s="23"/>
      <c r="U1542" s="23"/>
      <c r="V1542" s="23"/>
      <c r="W1542" s="33"/>
      <c r="Y1542" s="23"/>
      <c r="Z1542" s="23"/>
    </row>
    <row r="1543" spans="2:26" x14ac:dyDescent="0.35">
      <c r="B1543" s="23"/>
      <c r="C1543" s="23"/>
      <c r="D1543" s="23"/>
      <c r="E1543" s="23"/>
      <c r="F1543" s="23"/>
      <c r="G1543" s="23"/>
      <c r="H1543" s="23"/>
      <c r="I1543" s="23"/>
      <c r="J1543" s="23"/>
      <c r="K1543" s="23"/>
      <c r="L1543" s="23"/>
      <c r="M1543" s="23"/>
      <c r="N1543" s="23"/>
      <c r="O1543" s="23"/>
      <c r="P1543" s="23"/>
      <c r="Q1543" s="23"/>
      <c r="R1543" s="23"/>
      <c r="S1543" s="23"/>
      <c r="T1543" s="23"/>
      <c r="U1543" s="23"/>
      <c r="V1543" s="23"/>
      <c r="W1543" s="33"/>
      <c r="Y1543" s="23"/>
      <c r="Z1543" s="23"/>
    </row>
    <row r="1544" spans="2:26" x14ac:dyDescent="0.35">
      <c r="B1544" s="23"/>
      <c r="C1544" s="23"/>
      <c r="D1544" s="23"/>
      <c r="E1544" s="23"/>
      <c r="F1544" s="23"/>
      <c r="G1544" s="23"/>
      <c r="H1544" s="23"/>
      <c r="I1544" s="23"/>
      <c r="J1544" s="23"/>
      <c r="K1544" s="23"/>
      <c r="L1544" s="23"/>
      <c r="M1544" s="23"/>
      <c r="N1544" s="23"/>
      <c r="O1544" s="23"/>
      <c r="P1544" s="23"/>
      <c r="Q1544" s="23"/>
      <c r="R1544" s="23"/>
      <c r="S1544" s="23"/>
      <c r="T1544" s="23"/>
      <c r="U1544" s="23"/>
      <c r="V1544" s="23"/>
      <c r="W1544" s="33"/>
      <c r="Y1544" s="23"/>
      <c r="Z1544" s="23"/>
    </row>
    <row r="1545" spans="2:26" x14ac:dyDescent="0.35">
      <c r="B1545" s="23"/>
      <c r="C1545" s="23"/>
      <c r="D1545" s="23"/>
      <c r="E1545" s="23"/>
      <c r="F1545" s="23"/>
      <c r="G1545" s="23"/>
      <c r="H1545" s="23"/>
      <c r="I1545" s="23"/>
      <c r="J1545" s="23"/>
      <c r="K1545" s="23"/>
      <c r="L1545" s="23"/>
      <c r="M1545" s="23"/>
      <c r="N1545" s="23"/>
      <c r="O1545" s="23"/>
      <c r="P1545" s="23"/>
      <c r="Q1545" s="23"/>
      <c r="R1545" s="23"/>
      <c r="S1545" s="23"/>
      <c r="T1545" s="23"/>
      <c r="U1545" s="23"/>
      <c r="V1545" s="23"/>
      <c r="W1545" s="33"/>
      <c r="Y1545" s="23"/>
      <c r="Z1545" s="23"/>
    </row>
    <row r="1546" spans="2:26" x14ac:dyDescent="0.35">
      <c r="B1546" s="23"/>
      <c r="C1546" s="23"/>
      <c r="D1546" s="23"/>
      <c r="E1546" s="23"/>
      <c r="F1546" s="23"/>
      <c r="G1546" s="23"/>
      <c r="H1546" s="23"/>
      <c r="I1546" s="23"/>
      <c r="J1546" s="23"/>
      <c r="K1546" s="23"/>
      <c r="L1546" s="23"/>
      <c r="M1546" s="23"/>
      <c r="N1546" s="23"/>
      <c r="O1546" s="23"/>
      <c r="P1546" s="23"/>
      <c r="Q1546" s="23"/>
      <c r="R1546" s="23"/>
      <c r="S1546" s="23"/>
      <c r="T1546" s="23"/>
      <c r="U1546" s="23"/>
      <c r="V1546" s="23"/>
      <c r="W1546" s="33"/>
      <c r="Y1546" s="23"/>
      <c r="Z1546" s="23"/>
    </row>
    <row r="1547" spans="2:26" x14ac:dyDescent="0.35">
      <c r="B1547" s="23"/>
      <c r="C1547" s="23"/>
      <c r="D1547" s="23"/>
      <c r="E1547" s="23"/>
      <c r="F1547" s="23"/>
      <c r="G1547" s="23"/>
      <c r="H1547" s="23"/>
      <c r="I1547" s="23"/>
      <c r="J1547" s="23"/>
      <c r="K1547" s="23"/>
      <c r="L1547" s="23"/>
      <c r="M1547" s="23"/>
      <c r="N1547" s="23"/>
      <c r="O1547" s="23"/>
      <c r="P1547" s="23"/>
      <c r="Q1547" s="23"/>
      <c r="R1547" s="23"/>
      <c r="S1547" s="23"/>
      <c r="T1547" s="23"/>
      <c r="U1547" s="23"/>
      <c r="V1547" s="23"/>
      <c r="W1547" s="33"/>
      <c r="Y1547" s="23"/>
      <c r="Z1547" s="23"/>
    </row>
    <row r="1548" spans="2:26" x14ac:dyDescent="0.35">
      <c r="B1548" s="23"/>
      <c r="C1548" s="23"/>
      <c r="D1548" s="23"/>
      <c r="E1548" s="23"/>
      <c r="F1548" s="23"/>
      <c r="G1548" s="23"/>
      <c r="H1548" s="23"/>
      <c r="I1548" s="23"/>
      <c r="J1548" s="23"/>
      <c r="K1548" s="23"/>
      <c r="L1548" s="23"/>
      <c r="M1548" s="23"/>
      <c r="N1548" s="23"/>
      <c r="O1548" s="23"/>
      <c r="P1548" s="23"/>
      <c r="Q1548" s="23"/>
      <c r="R1548" s="23"/>
      <c r="S1548" s="23"/>
      <c r="T1548" s="23"/>
      <c r="U1548" s="23"/>
      <c r="V1548" s="23"/>
      <c r="W1548" s="33"/>
      <c r="Y1548" s="23"/>
      <c r="Z1548" s="23"/>
    </row>
    <row r="1549" spans="2:26" x14ac:dyDescent="0.35">
      <c r="B1549" s="23"/>
      <c r="C1549" s="23"/>
      <c r="D1549" s="23"/>
      <c r="E1549" s="23"/>
      <c r="F1549" s="23"/>
      <c r="G1549" s="23"/>
      <c r="H1549" s="23"/>
      <c r="I1549" s="23"/>
      <c r="J1549" s="23"/>
      <c r="K1549" s="23"/>
      <c r="L1549" s="23"/>
      <c r="M1549" s="23"/>
      <c r="N1549" s="23"/>
      <c r="O1549" s="23"/>
      <c r="P1549" s="23"/>
      <c r="Q1549" s="23"/>
      <c r="R1549" s="23"/>
      <c r="S1549" s="23"/>
      <c r="T1549" s="23"/>
      <c r="U1549" s="23"/>
      <c r="V1549" s="23"/>
      <c r="W1549" s="33"/>
      <c r="Y1549" s="23"/>
      <c r="Z1549" s="23"/>
    </row>
    <row r="1550" spans="2:26" x14ac:dyDescent="0.35">
      <c r="B1550" s="23"/>
      <c r="C1550" s="23"/>
      <c r="D1550" s="23"/>
      <c r="E1550" s="23"/>
      <c r="F1550" s="23"/>
      <c r="G1550" s="23"/>
      <c r="H1550" s="23"/>
      <c r="I1550" s="23"/>
      <c r="J1550" s="23"/>
      <c r="K1550" s="23"/>
      <c r="L1550" s="23"/>
      <c r="M1550" s="23"/>
      <c r="N1550" s="23"/>
      <c r="O1550" s="23"/>
      <c r="P1550" s="23"/>
      <c r="Q1550" s="23"/>
      <c r="R1550" s="23"/>
      <c r="S1550" s="23"/>
      <c r="T1550" s="23"/>
      <c r="U1550" s="23"/>
      <c r="V1550" s="23"/>
      <c r="W1550" s="33"/>
      <c r="Y1550" s="23"/>
      <c r="Z1550" s="23"/>
    </row>
    <row r="1551" spans="2:26" x14ac:dyDescent="0.35">
      <c r="B1551" s="23"/>
      <c r="C1551" s="23"/>
      <c r="D1551" s="23"/>
      <c r="E1551" s="23"/>
      <c r="F1551" s="23"/>
      <c r="G1551" s="23"/>
      <c r="H1551" s="23"/>
      <c r="I1551" s="23"/>
      <c r="J1551" s="23"/>
      <c r="K1551" s="23"/>
      <c r="L1551" s="23"/>
      <c r="M1551" s="23"/>
      <c r="N1551" s="23"/>
      <c r="O1551" s="23"/>
      <c r="P1551" s="23"/>
      <c r="Q1551" s="23"/>
      <c r="R1551" s="23"/>
      <c r="S1551" s="23"/>
      <c r="T1551" s="23"/>
      <c r="U1551" s="23"/>
      <c r="V1551" s="23"/>
      <c r="W1551" s="33"/>
      <c r="Y1551" s="23"/>
      <c r="Z1551" s="23"/>
    </row>
    <row r="1552" spans="2:26" x14ac:dyDescent="0.35">
      <c r="B1552" s="23"/>
      <c r="C1552" s="23"/>
      <c r="D1552" s="23"/>
      <c r="E1552" s="23"/>
      <c r="F1552" s="23"/>
      <c r="G1552" s="23"/>
      <c r="H1552" s="23"/>
      <c r="I1552" s="23"/>
      <c r="J1552" s="23"/>
      <c r="K1552" s="23"/>
      <c r="L1552" s="23"/>
      <c r="M1552" s="23"/>
      <c r="N1552" s="23"/>
      <c r="O1552" s="23"/>
      <c r="P1552" s="23"/>
      <c r="Q1552" s="23"/>
      <c r="R1552" s="23"/>
      <c r="S1552" s="23"/>
      <c r="T1552" s="23"/>
      <c r="U1552" s="23"/>
      <c r="V1552" s="23"/>
      <c r="W1552" s="33"/>
      <c r="Y1552" s="23"/>
      <c r="Z1552" s="23"/>
    </row>
    <row r="1553" spans="2:26" x14ac:dyDescent="0.35">
      <c r="B1553" s="23"/>
      <c r="C1553" s="23"/>
      <c r="D1553" s="23"/>
      <c r="E1553" s="23"/>
      <c r="F1553" s="23"/>
      <c r="G1553" s="23"/>
      <c r="H1553" s="23"/>
      <c r="I1553" s="23"/>
      <c r="J1553" s="23"/>
      <c r="K1553" s="23"/>
      <c r="L1553" s="23"/>
      <c r="M1553" s="23"/>
      <c r="N1553" s="23"/>
      <c r="O1553" s="23"/>
      <c r="P1553" s="23"/>
      <c r="Q1553" s="23"/>
      <c r="R1553" s="23"/>
      <c r="S1553" s="23"/>
      <c r="T1553" s="23"/>
      <c r="U1553" s="23"/>
      <c r="V1553" s="23"/>
      <c r="W1553" s="33"/>
      <c r="Y1553" s="23"/>
      <c r="Z1553" s="23"/>
    </row>
    <row r="1554" spans="2:26" x14ac:dyDescent="0.35">
      <c r="B1554" s="23"/>
      <c r="C1554" s="23"/>
      <c r="D1554" s="23"/>
      <c r="E1554" s="23"/>
      <c r="F1554" s="23"/>
      <c r="G1554" s="23"/>
      <c r="H1554" s="23"/>
      <c r="I1554" s="23"/>
      <c r="J1554" s="23"/>
      <c r="K1554" s="23"/>
      <c r="L1554" s="23"/>
      <c r="M1554" s="23"/>
      <c r="N1554" s="23"/>
      <c r="O1554" s="23"/>
      <c r="P1554" s="23"/>
      <c r="Q1554" s="23"/>
      <c r="R1554" s="23"/>
      <c r="S1554" s="23"/>
      <c r="T1554" s="23"/>
      <c r="U1554" s="23"/>
      <c r="V1554" s="23"/>
      <c r="W1554" s="33"/>
      <c r="Y1554" s="23"/>
      <c r="Z1554" s="23"/>
    </row>
    <row r="1555" spans="2:26" x14ac:dyDescent="0.35">
      <c r="B1555" s="23"/>
      <c r="C1555" s="23"/>
      <c r="D1555" s="23"/>
      <c r="E1555" s="23"/>
      <c r="F1555" s="23"/>
      <c r="G1555" s="23"/>
      <c r="H1555" s="23"/>
      <c r="I1555" s="23"/>
      <c r="J1555" s="23"/>
      <c r="K1555" s="23"/>
      <c r="L1555" s="23"/>
      <c r="M1555" s="23"/>
      <c r="N1555" s="23"/>
      <c r="O1555" s="23"/>
      <c r="P1555" s="23"/>
      <c r="Q1555" s="23"/>
      <c r="R1555" s="23"/>
      <c r="S1555" s="23"/>
      <c r="T1555" s="23"/>
      <c r="U1555" s="23"/>
      <c r="V1555" s="23"/>
      <c r="W1555" s="33"/>
      <c r="Y1555" s="23"/>
      <c r="Z1555" s="23"/>
    </row>
    <row r="1556" spans="2:26" x14ac:dyDescent="0.35">
      <c r="B1556" s="23"/>
      <c r="C1556" s="23"/>
      <c r="D1556" s="23"/>
      <c r="E1556" s="23"/>
      <c r="F1556" s="23"/>
      <c r="G1556" s="23"/>
      <c r="H1556" s="23"/>
      <c r="I1556" s="23"/>
      <c r="J1556" s="23"/>
      <c r="K1556" s="23"/>
      <c r="L1556" s="23"/>
      <c r="M1556" s="23"/>
      <c r="N1556" s="23"/>
      <c r="O1556" s="23"/>
      <c r="P1556" s="23"/>
      <c r="Q1556" s="23"/>
      <c r="R1556" s="23"/>
      <c r="S1556" s="23"/>
      <c r="T1556" s="23"/>
      <c r="U1556" s="23"/>
      <c r="V1556" s="23"/>
      <c r="W1556" s="33"/>
      <c r="Y1556" s="23"/>
      <c r="Z1556" s="23"/>
    </row>
    <row r="1557" spans="2:26" x14ac:dyDescent="0.35">
      <c r="B1557" s="23"/>
      <c r="C1557" s="23"/>
      <c r="D1557" s="23"/>
      <c r="E1557" s="23"/>
      <c r="F1557" s="23"/>
      <c r="G1557" s="23"/>
      <c r="H1557" s="23"/>
      <c r="I1557" s="23"/>
      <c r="J1557" s="23"/>
      <c r="K1557" s="23"/>
      <c r="L1557" s="23"/>
      <c r="M1557" s="23"/>
      <c r="N1557" s="23"/>
      <c r="O1557" s="23"/>
      <c r="P1557" s="23"/>
      <c r="Q1557" s="23"/>
      <c r="R1557" s="23"/>
      <c r="S1557" s="23"/>
      <c r="T1557" s="23"/>
      <c r="U1557" s="23"/>
      <c r="V1557" s="23"/>
      <c r="W1557" s="33"/>
      <c r="Y1557" s="23"/>
      <c r="Z1557" s="23"/>
    </row>
    <row r="1558" spans="2:26" x14ac:dyDescent="0.35">
      <c r="B1558" s="23"/>
      <c r="C1558" s="23"/>
      <c r="D1558" s="23"/>
      <c r="E1558" s="23"/>
      <c r="F1558" s="23"/>
      <c r="G1558" s="23"/>
      <c r="H1558" s="23"/>
      <c r="I1558" s="23"/>
      <c r="J1558" s="23"/>
      <c r="K1558" s="23"/>
      <c r="L1558" s="23"/>
      <c r="M1558" s="23"/>
      <c r="N1558" s="23"/>
      <c r="O1558" s="23"/>
      <c r="P1558" s="23"/>
      <c r="Q1558" s="23"/>
      <c r="R1558" s="23"/>
      <c r="S1558" s="23"/>
      <c r="T1558" s="23"/>
      <c r="U1558" s="23"/>
      <c r="V1558" s="23"/>
      <c r="W1558" s="33"/>
      <c r="Y1558" s="23"/>
      <c r="Z1558" s="23"/>
    </row>
    <row r="1559" spans="2:26" x14ac:dyDescent="0.35">
      <c r="B1559" s="23"/>
      <c r="C1559" s="23"/>
      <c r="D1559" s="23"/>
      <c r="E1559" s="23"/>
      <c r="F1559" s="23"/>
      <c r="G1559" s="23"/>
      <c r="H1559" s="23"/>
      <c r="I1559" s="23"/>
      <c r="J1559" s="23"/>
      <c r="K1559" s="23"/>
      <c r="L1559" s="23"/>
      <c r="M1559" s="23"/>
      <c r="N1559" s="23"/>
      <c r="O1559" s="23"/>
      <c r="P1559" s="23"/>
      <c r="Q1559" s="23"/>
      <c r="R1559" s="23"/>
      <c r="S1559" s="23"/>
      <c r="T1559" s="23"/>
      <c r="U1559" s="23"/>
      <c r="V1559" s="23"/>
      <c r="W1559" s="33"/>
      <c r="Y1559" s="23"/>
      <c r="Z1559" s="23"/>
    </row>
    <row r="1560" spans="2:26" x14ac:dyDescent="0.35">
      <c r="B1560" s="23"/>
      <c r="C1560" s="23"/>
      <c r="D1560" s="23"/>
      <c r="E1560" s="23"/>
      <c r="F1560" s="23"/>
      <c r="G1560" s="23"/>
      <c r="H1560" s="23"/>
      <c r="I1560" s="23"/>
      <c r="J1560" s="23"/>
      <c r="K1560" s="23"/>
      <c r="L1560" s="23"/>
      <c r="M1560" s="23"/>
      <c r="N1560" s="23"/>
      <c r="O1560" s="23"/>
      <c r="P1560" s="23"/>
      <c r="Q1560" s="23"/>
      <c r="R1560" s="23"/>
      <c r="S1560" s="23"/>
      <c r="T1560" s="23"/>
      <c r="U1560" s="23"/>
      <c r="V1560" s="23"/>
      <c r="W1560" s="33"/>
      <c r="Y1560" s="23"/>
      <c r="Z1560" s="23"/>
    </row>
    <row r="1561" spans="2:26" x14ac:dyDescent="0.35">
      <c r="B1561" s="23"/>
      <c r="C1561" s="23"/>
      <c r="D1561" s="23"/>
      <c r="E1561" s="23"/>
      <c r="F1561" s="23"/>
      <c r="G1561" s="23"/>
      <c r="H1561" s="23"/>
      <c r="I1561" s="23"/>
      <c r="J1561" s="23"/>
      <c r="K1561" s="23"/>
      <c r="L1561" s="23"/>
      <c r="M1561" s="23"/>
      <c r="N1561" s="23"/>
      <c r="O1561" s="23"/>
      <c r="P1561" s="23"/>
      <c r="Q1561" s="23"/>
      <c r="R1561" s="23"/>
      <c r="S1561" s="23"/>
      <c r="T1561" s="23"/>
      <c r="U1561" s="23"/>
      <c r="V1561" s="23"/>
      <c r="W1561" s="33"/>
      <c r="Y1561" s="23"/>
      <c r="Z1561" s="23"/>
    </row>
    <row r="1562" spans="2:26" x14ac:dyDescent="0.35">
      <c r="B1562" s="23"/>
      <c r="C1562" s="23"/>
      <c r="D1562" s="23"/>
      <c r="E1562" s="23"/>
      <c r="F1562" s="23"/>
      <c r="G1562" s="23"/>
      <c r="H1562" s="23"/>
      <c r="I1562" s="23"/>
      <c r="J1562" s="23"/>
      <c r="K1562" s="23"/>
      <c r="L1562" s="23"/>
      <c r="M1562" s="23"/>
      <c r="N1562" s="23"/>
      <c r="O1562" s="23"/>
      <c r="P1562" s="23"/>
      <c r="Q1562" s="23"/>
      <c r="R1562" s="23"/>
      <c r="S1562" s="23"/>
      <c r="T1562" s="23"/>
      <c r="U1562" s="23"/>
      <c r="V1562" s="23"/>
      <c r="W1562" s="33"/>
      <c r="Y1562" s="23"/>
      <c r="Z1562" s="23"/>
    </row>
    <row r="1563" spans="2:26" x14ac:dyDescent="0.35">
      <c r="B1563" s="23"/>
      <c r="C1563" s="23"/>
      <c r="D1563" s="23"/>
      <c r="E1563" s="23"/>
      <c r="F1563" s="23"/>
      <c r="G1563" s="23"/>
      <c r="H1563" s="23"/>
      <c r="I1563" s="23"/>
      <c r="J1563" s="23"/>
      <c r="K1563" s="23"/>
      <c r="L1563" s="23"/>
      <c r="M1563" s="23"/>
      <c r="N1563" s="23"/>
      <c r="O1563" s="23"/>
      <c r="P1563" s="23"/>
      <c r="Q1563" s="23"/>
      <c r="R1563" s="23"/>
      <c r="S1563" s="23"/>
      <c r="T1563" s="23"/>
      <c r="U1563" s="23"/>
      <c r="V1563" s="23"/>
      <c r="W1563" s="33"/>
      <c r="Y1563" s="23"/>
      <c r="Z1563" s="23"/>
    </row>
    <row r="1564" spans="2:26" x14ac:dyDescent="0.35">
      <c r="B1564" s="23"/>
      <c r="C1564" s="23"/>
      <c r="D1564" s="23"/>
      <c r="E1564" s="23"/>
      <c r="F1564" s="23"/>
      <c r="G1564" s="23"/>
      <c r="H1564" s="23"/>
      <c r="I1564" s="23"/>
      <c r="J1564" s="23"/>
      <c r="K1564" s="23"/>
      <c r="L1564" s="23"/>
      <c r="M1564" s="23"/>
      <c r="N1564" s="23"/>
      <c r="O1564" s="23"/>
      <c r="P1564" s="23"/>
      <c r="Q1564" s="23"/>
      <c r="R1564" s="23"/>
      <c r="S1564" s="23"/>
      <c r="T1564" s="23"/>
      <c r="U1564" s="23"/>
      <c r="V1564" s="23"/>
      <c r="W1564" s="33"/>
      <c r="Y1564" s="23"/>
      <c r="Z1564" s="23"/>
    </row>
    <row r="1565" spans="2:26" x14ac:dyDescent="0.35">
      <c r="B1565" s="23"/>
      <c r="C1565" s="23"/>
      <c r="D1565" s="23"/>
      <c r="E1565" s="23"/>
      <c r="F1565" s="23"/>
      <c r="G1565" s="23"/>
      <c r="H1565" s="23"/>
      <c r="I1565" s="23"/>
      <c r="J1565" s="23"/>
      <c r="K1565" s="23"/>
      <c r="L1565" s="23"/>
      <c r="M1565" s="23"/>
      <c r="N1565" s="23"/>
      <c r="O1565" s="23"/>
      <c r="P1565" s="23"/>
      <c r="Q1565" s="23"/>
      <c r="R1565" s="23"/>
      <c r="S1565" s="23"/>
      <c r="T1565" s="23"/>
      <c r="U1565" s="23"/>
      <c r="V1565" s="23"/>
      <c r="W1565" s="33"/>
      <c r="Y1565" s="23"/>
      <c r="Z1565" s="23"/>
    </row>
    <row r="1566" spans="2:26" x14ac:dyDescent="0.35">
      <c r="B1566" s="23"/>
      <c r="C1566" s="23"/>
      <c r="D1566" s="23"/>
      <c r="E1566" s="23"/>
      <c r="F1566" s="23"/>
      <c r="G1566" s="23"/>
      <c r="H1566" s="23"/>
      <c r="I1566" s="23"/>
      <c r="J1566" s="23"/>
      <c r="K1566" s="23"/>
      <c r="L1566" s="23"/>
      <c r="M1566" s="23"/>
      <c r="N1566" s="23"/>
      <c r="O1566" s="23"/>
      <c r="P1566" s="23"/>
      <c r="Q1566" s="23"/>
      <c r="R1566" s="23"/>
      <c r="S1566" s="23"/>
      <c r="T1566" s="23"/>
      <c r="U1566" s="23"/>
      <c r="V1566" s="23"/>
      <c r="W1566" s="33"/>
      <c r="Y1566" s="23"/>
      <c r="Z1566" s="23"/>
    </row>
    <row r="1567" spans="2:26" x14ac:dyDescent="0.35">
      <c r="B1567" s="23"/>
      <c r="C1567" s="23"/>
      <c r="D1567" s="23"/>
      <c r="E1567" s="23"/>
      <c r="F1567" s="23"/>
      <c r="G1567" s="23"/>
      <c r="H1567" s="23"/>
      <c r="I1567" s="23"/>
      <c r="J1567" s="23"/>
      <c r="K1567" s="23"/>
      <c r="L1567" s="23"/>
      <c r="M1567" s="23"/>
      <c r="N1567" s="23"/>
      <c r="O1567" s="23"/>
      <c r="P1567" s="23"/>
      <c r="Q1567" s="23"/>
      <c r="R1567" s="23"/>
      <c r="S1567" s="23"/>
      <c r="T1567" s="23"/>
      <c r="U1567" s="23"/>
      <c r="V1567" s="23"/>
      <c r="W1567" s="33"/>
      <c r="Y1567" s="23"/>
      <c r="Z1567" s="23"/>
    </row>
    <row r="1568" spans="2:26" x14ac:dyDescent="0.35">
      <c r="B1568" s="23"/>
      <c r="C1568" s="23"/>
      <c r="D1568" s="23"/>
      <c r="E1568" s="23"/>
      <c r="F1568" s="23"/>
      <c r="G1568" s="23"/>
      <c r="H1568" s="23"/>
      <c r="I1568" s="23"/>
      <c r="J1568" s="23"/>
      <c r="K1568" s="23"/>
      <c r="L1568" s="23"/>
      <c r="M1568" s="23"/>
      <c r="N1568" s="23"/>
      <c r="O1568" s="23"/>
      <c r="P1568" s="23"/>
      <c r="Q1568" s="23"/>
      <c r="R1568" s="23"/>
      <c r="S1568" s="23"/>
      <c r="T1568" s="23"/>
      <c r="U1568" s="23"/>
      <c r="V1568" s="23"/>
      <c r="W1568" s="33"/>
      <c r="Y1568" s="23"/>
      <c r="Z1568" s="23"/>
    </row>
    <row r="1569" spans="2:26" x14ac:dyDescent="0.35">
      <c r="B1569" s="23"/>
      <c r="C1569" s="23"/>
      <c r="D1569" s="23"/>
      <c r="E1569" s="23"/>
      <c r="F1569" s="23"/>
      <c r="G1569" s="23"/>
      <c r="H1569" s="23"/>
      <c r="I1569" s="23"/>
      <c r="J1569" s="23"/>
      <c r="K1569" s="23"/>
      <c r="L1569" s="23"/>
      <c r="M1569" s="23"/>
      <c r="N1569" s="23"/>
      <c r="O1569" s="23"/>
      <c r="P1569" s="23"/>
      <c r="Q1569" s="23"/>
      <c r="R1569" s="23"/>
      <c r="S1569" s="23"/>
      <c r="T1569" s="23"/>
      <c r="U1569" s="23"/>
      <c r="V1569" s="23"/>
      <c r="W1569" s="33"/>
      <c r="Y1569" s="23"/>
      <c r="Z1569" s="23"/>
    </row>
    <row r="1570" spans="2:26" x14ac:dyDescent="0.35">
      <c r="B1570" s="23"/>
      <c r="C1570" s="23"/>
      <c r="D1570" s="23"/>
      <c r="E1570" s="23"/>
      <c r="F1570" s="23"/>
      <c r="G1570" s="23"/>
      <c r="H1570" s="23"/>
      <c r="I1570" s="23"/>
      <c r="J1570" s="23"/>
      <c r="K1570" s="23"/>
      <c r="L1570" s="23"/>
      <c r="M1570" s="23"/>
      <c r="N1570" s="23"/>
      <c r="O1570" s="23"/>
      <c r="P1570" s="23"/>
      <c r="Q1570" s="23"/>
      <c r="R1570" s="23"/>
      <c r="S1570" s="23"/>
      <c r="T1570" s="23"/>
      <c r="U1570" s="23"/>
      <c r="V1570" s="23"/>
      <c r="W1570" s="33"/>
      <c r="Y1570" s="23"/>
      <c r="Z1570" s="23"/>
    </row>
    <row r="1571" spans="2:26" x14ac:dyDescent="0.35">
      <c r="B1571" s="23"/>
      <c r="C1571" s="23"/>
      <c r="D1571" s="23"/>
      <c r="E1571" s="23"/>
      <c r="F1571" s="23"/>
      <c r="G1571" s="23"/>
      <c r="H1571" s="23"/>
      <c r="I1571" s="23"/>
      <c r="J1571" s="23"/>
      <c r="K1571" s="23"/>
      <c r="L1571" s="23"/>
      <c r="M1571" s="23"/>
      <c r="N1571" s="23"/>
      <c r="O1571" s="23"/>
      <c r="P1571" s="23"/>
      <c r="Q1571" s="23"/>
      <c r="R1571" s="23"/>
      <c r="S1571" s="23"/>
      <c r="T1571" s="23"/>
      <c r="U1571" s="23"/>
      <c r="V1571" s="23"/>
      <c r="W1571" s="33"/>
      <c r="Y1571" s="23"/>
      <c r="Z1571" s="23"/>
    </row>
    <row r="1572" spans="2:26" x14ac:dyDescent="0.35">
      <c r="B1572" s="23"/>
      <c r="C1572" s="23"/>
      <c r="D1572" s="23"/>
      <c r="E1572" s="23"/>
      <c r="F1572" s="23"/>
      <c r="G1572" s="23"/>
      <c r="H1572" s="23"/>
      <c r="I1572" s="23"/>
      <c r="J1572" s="23"/>
      <c r="K1572" s="23"/>
      <c r="L1572" s="23"/>
      <c r="M1572" s="23"/>
      <c r="N1572" s="23"/>
      <c r="O1572" s="23"/>
      <c r="P1572" s="23"/>
      <c r="Q1572" s="23"/>
      <c r="R1572" s="23"/>
      <c r="S1572" s="23"/>
      <c r="T1572" s="23"/>
      <c r="U1572" s="23"/>
      <c r="V1572" s="23"/>
      <c r="W1572" s="33"/>
      <c r="Y1572" s="23"/>
      <c r="Z1572" s="23"/>
    </row>
    <row r="1573" spans="2:26" x14ac:dyDescent="0.35">
      <c r="B1573" s="23"/>
      <c r="C1573" s="23"/>
      <c r="D1573" s="23"/>
      <c r="E1573" s="23"/>
      <c r="F1573" s="23"/>
      <c r="G1573" s="23"/>
      <c r="H1573" s="23"/>
      <c r="I1573" s="23"/>
      <c r="J1573" s="23"/>
      <c r="K1573" s="23"/>
      <c r="L1573" s="23"/>
      <c r="M1573" s="23"/>
      <c r="N1573" s="23"/>
      <c r="O1573" s="23"/>
      <c r="P1573" s="23"/>
      <c r="Q1573" s="23"/>
      <c r="R1573" s="23"/>
      <c r="S1573" s="23"/>
      <c r="T1573" s="23"/>
      <c r="U1573" s="23"/>
      <c r="V1573" s="23"/>
      <c r="W1573" s="33"/>
      <c r="Y1573" s="23"/>
      <c r="Z1573" s="23"/>
    </row>
    <row r="1574" spans="2:26" x14ac:dyDescent="0.35">
      <c r="B1574" s="23"/>
      <c r="C1574" s="23"/>
      <c r="D1574" s="23"/>
      <c r="E1574" s="23"/>
      <c r="F1574" s="23"/>
      <c r="G1574" s="23"/>
      <c r="H1574" s="23"/>
      <c r="I1574" s="23"/>
      <c r="J1574" s="23"/>
      <c r="K1574" s="23"/>
      <c r="L1574" s="23"/>
      <c r="M1574" s="23"/>
      <c r="N1574" s="23"/>
      <c r="O1574" s="23"/>
      <c r="P1574" s="23"/>
      <c r="Q1574" s="23"/>
      <c r="R1574" s="23"/>
      <c r="S1574" s="23"/>
      <c r="T1574" s="23"/>
      <c r="U1574" s="23"/>
      <c r="V1574" s="23"/>
      <c r="W1574" s="33"/>
      <c r="Y1574" s="23"/>
      <c r="Z1574" s="23"/>
    </row>
    <row r="1575" spans="2:26" x14ac:dyDescent="0.35">
      <c r="B1575" s="23"/>
      <c r="C1575" s="23"/>
      <c r="D1575" s="23"/>
      <c r="E1575" s="23"/>
      <c r="F1575" s="23"/>
      <c r="G1575" s="23"/>
      <c r="H1575" s="23"/>
      <c r="I1575" s="23"/>
      <c r="J1575" s="23"/>
      <c r="K1575" s="23"/>
      <c r="L1575" s="23"/>
      <c r="M1575" s="23"/>
      <c r="N1575" s="23"/>
      <c r="O1575" s="23"/>
      <c r="P1575" s="23"/>
      <c r="Q1575" s="23"/>
      <c r="R1575" s="23"/>
      <c r="S1575" s="23"/>
      <c r="T1575" s="23"/>
      <c r="U1575" s="23"/>
      <c r="V1575" s="23"/>
      <c r="W1575" s="33"/>
      <c r="Y1575" s="23"/>
      <c r="Z1575" s="23"/>
    </row>
    <row r="1576" spans="2:26" x14ac:dyDescent="0.35">
      <c r="B1576" s="23"/>
      <c r="C1576" s="23"/>
      <c r="D1576" s="23"/>
      <c r="E1576" s="23"/>
      <c r="F1576" s="23"/>
      <c r="G1576" s="23"/>
      <c r="H1576" s="23"/>
      <c r="I1576" s="23"/>
      <c r="J1576" s="23"/>
      <c r="K1576" s="23"/>
      <c r="L1576" s="23"/>
      <c r="M1576" s="23"/>
      <c r="N1576" s="23"/>
      <c r="O1576" s="23"/>
      <c r="P1576" s="23"/>
      <c r="Q1576" s="23"/>
      <c r="R1576" s="23"/>
      <c r="S1576" s="23"/>
      <c r="T1576" s="23"/>
      <c r="U1576" s="23"/>
      <c r="V1576" s="23"/>
      <c r="W1576" s="33"/>
      <c r="Y1576" s="23"/>
      <c r="Z1576" s="23"/>
    </row>
    <row r="1577" spans="2:26" x14ac:dyDescent="0.35">
      <c r="B1577" s="23"/>
      <c r="C1577" s="23"/>
      <c r="D1577" s="23"/>
      <c r="E1577" s="23"/>
      <c r="F1577" s="23"/>
      <c r="G1577" s="23"/>
      <c r="H1577" s="23"/>
      <c r="I1577" s="23"/>
      <c r="J1577" s="23"/>
      <c r="K1577" s="23"/>
      <c r="L1577" s="23"/>
      <c r="M1577" s="23"/>
      <c r="N1577" s="23"/>
      <c r="O1577" s="23"/>
      <c r="P1577" s="23"/>
      <c r="Q1577" s="23"/>
      <c r="R1577" s="23"/>
      <c r="S1577" s="23"/>
      <c r="T1577" s="23"/>
      <c r="U1577" s="23"/>
      <c r="V1577" s="23"/>
      <c r="W1577" s="33"/>
      <c r="Y1577" s="23"/>
      <c r="Z1577" s="23"/>
    </row>
    <row r="1578" spans="2:26" x14ac:dyDescent="0.35">
      <c r="B1578" s="23"/>
      <c r="C1578" s="23"/>
      <c r="D1578" s="23"/>
      <c r="E1578" s="23"/>
      <c r="F1578" s="23"/>
      <c r="G1578" s="23"/>
      <c r="H1578" s="23"/>
      <c r="I1578" s="23"/>
      <c r="J1578" s="23"/>
      <c r="K1578" s="23"/>
      <c r="L1578" s="23"/>
      <c r="M1578" s="23"/>
      <c r="N1578" s="23"/>
      <c r="O1578" s="23"/>
      <c r="P1578" s="23"/>
      <c r="Q1578" s="23"/>
      <c r="R1578" s="23"/>
      <c r="S1578" s="23"/>
      <c r="T1578" s="23"/>
      <c r="U1578" s="23"/>
      <c r="V1578" s="23"/>
      <c r="W1578" s="33"/>
      <c r="Y1578" s="23"/>
      <c r="Z1578" s="23"/>
    </row>
    <row r="1579" spans="2:26" x14ac:dyDescent="0.35">
      <c r="B1579" s="23"/>
      <c r="C1579" s="23"/>
      <c r="D1579" s="23"/>
      <c r="E1579" s="23"/>
      <c r="F1579" s="23"/>
      <c r="G1579" s="23"/>
      <c r="H1579" s="23"/>
      <c r="I1579" s="23"/>
      <c r="J1579" s="23"/>
      <c r="K1579" s="23"/>
      <c r="L1579" s="23"/>
      <c r="M1579" s="23"/>
      <c r="N1579" s="23"/>
      <c r="O1579" s="23"/>
      <c r="P1579" s="23"/>
      <c r="Q1579" s="23"/>
      <c r="R1579" s="23"/>
      <c r="S1579" s="23"/>
      <c r="T1579" s="23"/>
      <c r="U1579" s="23"/>
      <c r="V1579" s="23"/>
      <c r="W1579" s="33"/>
      <c r="Y1579" s="23"/>
      <c r="Z1579" s="23"/>
    </row>
    <row r="1580" spans="2:26" x14ac:dyDescent="0.35">
      <c r="B1580" s="23"/>
      <c r="C1580" s="23"/>
      <c r="D1580" s="23"/>
      <c r="E1580" s="23"/>
      <c r="F1580" s="23"/>
      <c r="G1580" s="23"/>
      <c r="H1580" s="23"/>
      <c r="I1580" s="23"/>
      <c r="J1580" s="23"/>
      <c r="K1580" s="23"/>
      <c r="L1580" s="23"/>
      <c r="M1580" s="23"/>
      <c r="N1580" s="23"/>
      <c r="O1580" s="23"/>
      <c r="P1580" s="23"/>
      <c r="Q1580" s="23"/>
      <c r="R1580" s="23"/>
      <c r="S1580" s="23"/>
      <c r="T1580" s="23"/>
      <c r="U1580" s="23"/>
      <c r="V1580" s="23"/>
      <c r="W1580" s="33"/>
      <c r="Y1580" s="23"/>
      <c r="Z1580" s="23"/>
    </row>
    <row r="1581" spans="2:26" x14ac:dyDescent="0.35">
      <c r="B1581" s="23"/>
      <c r="C1581" s="23"/>
      <c r="D1581" s="23"/>
      <c r="E1581" s="23"/>
      <c r="F1581" s="23"/>
      <c r="G1581" s="23"/>
      <c r="H1581" s="23"/>
      <c r="I1581" s="23"/>
      <c r="J1581" s="23"/>
      <c r="K1581" s="23"/>
      <c r="L1581" s="23"/>
      <c r="M1581" s="23"/>
      <c r="N1581" s="23"/>
      <c r="O1581" s="23"/>
      <c r="P1581" s="23"/>
      <c r="Q1581" s="23"/>
      <c r="R1581" s="23"/>
      <c r="S1581" s="23"/>
      <c r="T1581" s="23"/>
      <c r="U1581" s="23"/>
      <c r="V1581" s="23"/>
      <c r="W1581" s="33"/>
      <c r="Y1581" s="23"/>
      <c r="Z1581" s="23"/>
    </row>
    <row r="1582" spans="2:26" x14ac:dyDescent="0.35">
      <c r="B1582" s="23"/>
      <c r="C1582" s="23"/>
      <c r="D1582" s="23"/>
      <c r="E1582" s="23"/>
      <c r="F1582" s="23"/>
      <c r="G1582" s="23"/>
      <c r="H1582" s="23"/>
      <c r="I1582" s="23"/>
      <c r="J1582" s="23"/>
      <c r="K1582" s="23"/>
      <c r="L1582" s="23"/>
      <c r="M1582" s="23"/>
      <c r="N1582" s="23"/>
      <c r="O1582" s="23"/>
      <c r="P1582" s="23"/>
      <c r="Q1582" s="23"/>
      <c r="R1582" s="23"/>
      <c r="S1582" s="23"/>
      <c r="T1582" s="23"/>
      <c r="U1582" s="23"/>
      <c r="V1582" s="23"/>
      <c r="W1582" s="33"/>
      <c r="Y1582" s="23"/>
      <c r="Z1582" s="23"/>
    </row>
    <row r="1583" spans="2:26" x14ac:dyDescent="0.35">
      <c r="B1583" s="23"/>
      <c r="C1583" s="23"/>
      <c r="D1583" s="23"/>
      <c r="E1583" s="23"/>
      <c r="F1583" s="23"/>
      <c r="G1583" s="23"/>
      <c r="H1583" s="23"/>
      <c r="I1583" s="23"/>
      <c r="J1583" s="23"/>
      <c r="K1583" s="23"/>
      <c r="L1583" s="23"/>
      <c r="M1583" s="23"/>
      <c r="N1583" s="23"/>
      <c r="O1583" s="23"/>
      <c r="P1583" s="23"/>
      <c r="Q1583" s="23"/>
      <c r="R1583" s="23"/>
      <c r="S1583" s="23"/>
      <c r="T1583" s="23"/>
      <c r="U1583" s="23"/>
      <c r="V1583" s="23"/>
      <c r="W1583" s="33"/>
      <c r="Y1583" s="23"/>
      <c r="Z1583" s="23"/>
    </row>
    <row r="1584" spans="2:26" x14ac:dyDescent="0.35">
      <c r="B1584" s="23"/>
      <c r="C1584" s="23"/>
      <c r="D1584" s="23"/>
      <c r="E1584" s="23"/>
      <c r="F1584" s="23"/>
      <c r="G1584" s="23"/>
      <c r="H1584" s="23"/>
      <c r="I1584" s="23"/>
      <c r="J1584" s="23"/>
      <c r="K1584" s="23"/>
      <c r="L1584" s="23"/>
      <c r="M1584" s="23"/>
      <c r="N1584" s="23"/>
      <c r="O1584" s="23"/>
      <c r="P1584" s="23"/>
      <c r="Q1584" s="23"/>
      <c r="R1584" s="23"/>
      <c r="S1584" s="23"/>
      <c r="T1584" s="23"/>
      <c r="U1584" s="23"/>
      <c r="V1584" s="23"/>
      <c r="W1584" s="33"/>
      <c r="Y1584" s="23"/>
      <c r="Z1584" s="23"/>
    </row>
    <row r="1585" spans="2:26" x14ac:dyDescent="0.35">
      <c r="B1585" s="23"/>
      <c r="C1585" s="23"/>
      <c r="D1585" s="23"/>
      <c r="E1585" s="23"/>
      <c r="F1585" s="23"/>
      <c r="G1585" s="23"/>
      <c r="H1585" s="23"/>
      <c r="I1585" s="23"/>
      <c r="J1585" s="23"/>
      <c r="K1585" s="23"/>
      <c r="L1585" s="23"/>
      <c r="M1585" s="23"/>
      <c r="N1585" s="23"/>
      <c r="O1585" s="23"/>
      <c r="P1585" s="23"/>
      <c r="Q1585" s="23"/>
      <c r="R1585" s="23"/>
      <c r="S1585" s="23"/>
      <c r="T1585" s="23"/>
      <c r="U1585" s="23"/>
      <c r="V1585" s="23"/>
      <c r="W1585" s="33"/>
      <c r="Y1585" s="23"/>
      <c r="Z1585" s="23"/>
    </row>
    <row r="1586" spans="2:26" x14ac:dyDescent="0.35">
      <c r="B1586" s="23"/>
      <c r="C1586" s="23"/>
      <c r="D1586" s="23"/>
      <c r="E1586" s="23"/>
      <c r="F1586" s="23"/>
      <c r="G1586" s="23"/>
      <c r="H1586" s="23"/>
      <c r="I1586" s="23"/>
      <c r="J1586" s="23"/>
      <c r="K1586" s="23"/>
      <c r="L1586" s="23"/>
      <c r="M1586" s="23"/>
      <c r="N1586" s="23"/>
      <c r="O1586" s="23"/>
      <c r="P1586" s="23"/>
      <c r="Q1586" s="23"/>
      <c r="R1586" s="23"/>
      <c r="S1586" s="23"/>
      <c r="T1586" s="23"/>
      <c r="U1586" s="23"/>
      <c r="V1586" s="23"/>
      <c r="W1586" s="33"/>
      <c r="Y1586" s="23"/>
      <c r="Z1586" s="23"/>
    </row>
    <row r="1587" spans="2:26" x14ac:dyDescent="0.35">
      <c r="B1587" s="23"/>
      <c r="C1587" s="23"/>
      <c r="D1587" s="23"/>
      <c r="E1587" s="23"/>
      <c r="F1587" s="23"/>
      <c r="G1587" s="23"/>
      <c r="H1587" s="23"/>
      <c r="I1587" s="23"/>
      <c r="J1587" s="23"/>
      <c r="K1587" s="23"/>
      <c r="L1587" s="23"/>
      <c r="M1587" s="23"/>
      <c r="N1587" s="23"/>
      <c r="O1587" s="23"/>
      <c r="P1587" s="23"/>
      <c r="Q1587" s="23"/>
      <c r="R1587" s="23"/>
      <c r="S1587" s="23"/>
      <c r="T1587" s="23"/>
      <c r="U1587" s="23"/>
      <c r="V1587" s="23"/>
      <c r="W1587" s="33"/>
      <c r="Y1587" s="23"/>
      <c r="Z1587" s="23"/>
    </row>
    <row r="1588" spans="2:26" x14ac:dyDescent="0.35">
      <c r="B1588" s="23"/>
      <c r="C1588" s="23"/>
      <c r="D1588" s="23"/>
      <c r="E1588" s="23"/>
      <c r="F1588" s="23"/>
      <c r="G1588" s="23"/>
      <c r="H1588" s="23"/>
      <c r="I1588" s="23"/>
      <c r="J1588" s="23"/>
      <c r="K1588" s="23"/>
      <c r="L1588" s="23"/>
      <c r="M1588" s="23"/>
      <c r="N1588" s="23"/>
      <c r="O1588" s="23"/>
      <c r="P1588" s="23"/>
      <c r="Q1588" s="23"/>
      <c r="R1588" s="23"/>
      <c r="S1588" s="23"/>
      <c r="T1588" s="23"/>
      <c r="U1588" s="23"/>
      <c r="V1588" s="23"/>
      <c r="W1588" s="33"/>
      <c r="Y1588" s="23"/>
      <c r="Z1588" s="23"/>
    </row>
    <row r="1589" spans="2:26" x14ac:dyDescent="0.35">
      <c r="B1589" s="23"/>
      <c r="C1589" s="23"/>
      <c r="D1589" s="23"/>
      <c r="E1589" s="23"/>
      <c r="F1589" s="23"/>
      <c r="G1589" s="23"/>
      <c r="H1589" s="23"/>
      <c r="I1589" s="23"/>
      <c r="J1589" s="23"/>
      <c r="K1589" s="23"/>
      <c r="L1589" s="23"/>
      <c r="M1589" s="23"/>
      <c r="N1589" s="23"/>
      <c r="O1589" s="23"/>
      <c r="P1589" s="23"/>
      <c r="Q1589" s="23"/>
      <c r="R1589" s="23"/>
      <c r="S1589" s="23"/>
      <c r="T1589" s="23"/>
      <c r="U1589" s="23"/>
      <c r="V1589" s="23"/>
      <c r="W1589" s="33"/>
      <c r="Y1589" s="23"/>
      <c r="Z1589" s="23"/>
    </row>
    <row r="1590" spans="2:26" x14ac:dyDescent="0.35">
      <c r="B1590" s="23"/>
      <c r="C1590" s="23"/>
      <c r="D1590" s="23"/>
      <c r="E1590" s="23"/>
      <c r="F1590" s="23"/>
      <c r="G1590" s="23"/>
      <c r="H1590" s="23"/>
      <c r="I1590" s="23"/>
      <c r="J1590" s="23"/>
      <c r="K1590" s="23"/>
      <c r="L1590" s="23"/>
      <c r="M1590" s="23"/>
      <c r="N1590" s="23"/>
      <c r="O1590" s="23"/>
      <c r="P1590" s="23"/>
      <c r="Q1590" s="23"/>
      <c r="R1590" s="23"/>
      <c r="S1590" s="23"/>
      <c r="T1590" s="23"/>
      <c r="U1590" s="23"/>
      <c r="V1590" s="23"/>
      <c r="W1590" s="33"/>
      <c r="Y1590" s="23"/>
      <c r="Z1590" s="23"/>
    </row>
    <row r="1591" spans="2:26" x14ac:dyDescent="0.35">
      <c r="B1591" s="23"/>
      <c r="C1591" s="23"/>
      <c r="D1591" s="23"/>
      <c r="E1591" s="23"/>
      <c r="F1591" s="23"/>
      <c r="G1591" s="23"/>
      <c r="H1591" s="23"/>
      <c r="I1591" s="23"/>
      <c r="J1591" s="23"/>
      <c r="K1591" s="23"/>
      <c r="L1591" s="23"/>
      <c r="M1591" s="23"/>
      <c r="N1591" s="23"/>
      <c r="O1591" s="23"/>
      <c r="P1591" s="23"/>
      <c r="Q1591" s="23"/>
      <c r="R1591" s="23"/>
      <c r="S1591" s="23"/>
      <c r="T1591" s="23"/>
      <c r="U1591" s="23"/>
      <c r="V1591" s="23"/>
      <c r="W1591" s="33"/>
      <c r="Y1591" s="23"/>
      <c r="Z1591" s="23"/>
    </row>
    <row r="1592" spans="2:26" x14ac:dyDescent="0.35">
      <c r="B1592" s="23"/>
      <c r="C1592" s="23"/>
      <c r="D1592" s="23"/>
      <c r="E1592" s="23"/>
      <c r="F1592" s="23"/>
      <c r="G1592" s="23"/>
      <c r="H1592" s="23"/>
      <c r="I1592" s="23"/>
      <c r="J1592" s="23"/>
      <c r="K1592" s="23"/>
      <c r="L1592" s="23"/>
      <c r="M1592" s="23"/>
      <c r="N1592" s="23"/>
      <c r="O1592" s="23"/>
      <c r="P1592" s="23"/>
      <c r="Q1592" s="23"/>
      <c r="R1592" s="23"/>
      <c r="S1592" s="23"/>
      <c r="T1592" s="23"/>
      <c r="U1592" s="23"/>
      <c r="V1592" s="23"/>
      <c r="W1592" s="33"/>
      <c r="Y1592" s="23"/>
      <c r="Z1592" s="23"/>
    </row>
    <row r="1593" spans="2:26" x14ac:dyDescent="0.35">
      <c r="B1593" s="23"/>
      <c r="C1593" s="23"/>
      <c r="D1593" s="23"/>
      <c r="E1593" s="23"/>
      <c r="F1593" s="23"/>
      <c r="G1593" s="23"/>
      <c r="H1593" s="23"/>
      <c r="I1593" s="23"/>
      <c r="J1593" s="23"/>
      <c r="K1593" s="23"/>
      <c r="L1593" s="23"/>
      <c r="M1593" s="23"/>
      <c r="N1593" s="23"/>
      <c r="O1593" s="23"/>
      <c r="P1593" s="23"/>
      <c r="Q1593" s="23"/>
      <c r="R1593" s="23"/>
      <c r="S1593" s="23"/>
      <c r="T1593" s="23"/>
      <c r="U1593" s="23"/>
      <c r="V1593" s="23"/>
      <c r="W1593" s="33"/>
      <c r="Y1593" s="23"/>
      <c r="Z1593" s="23"/>
    </row>
    <row r="1594" spans="2:26" x14ac:dyDescent="0.35">
      <c r="B1594" s="23"/>
      <c r="C1594" s="23"/>
      <c r="D1594" s="23"/>
      <c r="E1594" s="23"/>
      <c r="F1594" s="23"/>
      <c r="G1594" s="23"/>
      <c r="H1594" s="23"/>
      <c r="I1594" s="23"/>
      <c r="J1594" s="23"/>
      <c r="K1594" s="23"/>
      <c r="L1594" s="23"/>
      <c r="M1594" s="23"/>
      <c r="N1594" s="23"/>
      <c r="O1594" s="23"/>
      <c r="P1594" s="23"/>
      <c r="Q1594" s="23"/>
      <c r="R1594" s="23"/>
      <c r="S1594" s="23"/>
      <c r="T1594" s="23"/>
      <c r="U1594" s="23"/>
      <c r="V1594" s="23"/>
      <c r="W1594" s="33"/>
      <c r="Y1594" s="23"/>
      <c r="Z1594" s="23"/>
    </row>
    <row r="1595" spans="2:26" x14ac:dyDescent="0.35">
      <c r="B1595" s="23"/>
      <c r="C1595" s="23"/>
      <c r="D1595" s="23"/>
      <c r="E1595" s="23"/>
      <c r="F1595" s="23"/>
      <c r="G1595" s="23"/>
      <c r="H1595" s="23"/>
      <c r="I1595" s="23"/>
      <c r="J1595" s="23"/>
      <c r="K1595" s="23"/>
      <c r="L1595" s="23"/>
      <c r="M1595" s="23"/>
      <c r="N1595" s="23"/>
      <c r="O1595" s="23"/>
      <c r="P1595" s="23"/>
      <c r="Q1595" s="23"/>
      <c r="R1595" s="23"/>
      <c r="S1595" s="23"/>
      <c r="T1595" s="23"/>
      <c r="U1595" s="23"/>
      <c r="V1595" s="23"/>
      <c r="W1595" s="33"/>
      <c r="Y1595" s="23"/>
      <c r="Z1595" s="23"/>
    </row>
    <row r="1596" spans="2:26" x14ac:dyDescent="0.35">
      <c r="B1596" s="23"/>
      <c r="C1596" s="23"/>
      <c r="D1596" s="23"/>
      <c r="E1596" s="23"/>
      <c r="F1596" s="23"/>
      <c r="G1596" s="23"/>
      <c r="H1596" s="23"/>
      <c r="I1596" s="23"/>
      <c r="J1596" s="23"/>
      <c r="K1596" s="23"/>
      <c r="L1596" s="23"/>
      <c r="M1596" s="23"/>
      <c r="N1596" s="23"/>
      <c r="O1596" s="23"/>
      <c r="P1596" s="23"/>
      <c r="Q1596" s="23"/>
      <c r="R1596" s="23"/>
      <c r="S1596" s="23"/>
      <c r="T1596" s="23"/>
      <c r="U1596" s="23"/>
      <c r="V1596" s="23"/>
      <c r="W1596" s="33"/>
      <c r="Y1596" s="23"/>
      <c r="Z1596" s="23"/>
    </row>
    <row r="1597" spans="2:26" x14ac:dyDescent="0.35">
      <c r="B1597" s="23"/>
      <c r="C1597" s="23"/>
      <c r="D1597" s="23"/>
      <c r="E1597" s="23"/>
      <c r="F1597" s="23"/>
      <c r="G1597" s="23"/>
      <c r="H1597" s="23"/>
      <c r="I1597" s="23"/>
      <c r="J1597" s="23"/>
      <c r="K1597" s="23"/>
      <c r="L1597" s="23"/>
      <c r="M1597" s="23"/>
      <c r="N1597" s="23"/>
      <c r="O1597" s="23"/>
      <c r="P1597" s="23"/>
      <c r="Q1597" s="23"/>
      <c r="R1597" s="23"/>
      <c r="S1597" s="23"/>
      <c r="T1597" s="23"/>
      <c r="U1597" s="23"/>
      <c r="V1597" s="23"/>
      <c r="W1597" s="33"/>
      <c r="Y1597" s="23"/>
      <c r="Z1597" s="23"/>
    </row>
    <row r="1598" spans="2:26" x14ac:dyDescent="0.35">
      <c r="B1598" s="23"/>
      <c r="C1598" s="23"/>
      <c r="D1598" s="23"/>
      <c r="E1598" s="23"/>
      <c r="F1598" s="23"/>
      <c r="G1598" s="23"/>
      <c r="H1598" s="23"/>
      <c r="I1598" s="23"/>
      <c r="J1598" s="23"/>
      <c r="K1598" s="23"/>
      <c r="L1598" s="23"/>
      <c r="M1598" s="23"/>
      <c r="N1598" s="23"/>
      <c r="O1598" s="23"/>
      <c r="P1598" s="23"/>
      <c r="Q1598" s="23"/>
      <c r="R1598" s="23"/>
      <c r="S1598" s="23"/>
      <c r="T1598" s="23"/>
      <c r="U1598" s="23"/>
      <c r="V1598" s="23"/>
      <c r="W1598" s="33"/>
      <c r="Y1598" s="23"/>
      <c r="Z1598" s="23"/>
    </row>
    <row r="1599" spans="2:26" x14ac:dyDescent="0.35">
      <c r="B1599" s="23"/>
      <c r="C1599" s="23"/>
      <c r="D1599" s="23"/>
      <c r="E1599" s="23"/>
      <c r="F1599" s="23"/>
      <c r="G1599" s="23"/>
      <c r="H1599" s="23"/>
      <c r="I1599" s="23"/>
      <c r="J1599" s="23"/>
      <c r="K1599" s="23"/>
      <c r="L1599" s="23"/>
      <c r="M1599" s="23"/>
      <c r="N1599" s="23"/>
      <c r="O1599" s="23"/>
      <c r="P1599" s="23"/>
      <c r="Q1599" s="23"/>
      <c r="R1599" s="23"/>
      <c r="S1599" s="23"/>
      <c r="T1599" s="23"/>
      <c r="U1599" s="23"/>
      <c r="V1599" s="23"/>
      <c r="W1599" s="33"/>
      <c r="Y1599" s="23"/>
      <c r="Z1599" s="23"/>
    </row>
    <row r="1600" spans="2:26" x14ac:dyDescent="0.35">
      <c r="B1600" s="23"/>
      <c r="C1600" s="23"/>
      <c r="D1600" s="23"/>
      <c r="E1600" s="23"/>
      <c r="F1600" s="23"/>
      <c r="G1600" s="23"/>
      <c r="H1600" s="23"/>
      <c r="I1600" s="23"/>
      <c r="J1600" s="23"/>
      <c r="K1600" s="23"/>
      <c r="L1600" s="23"/>
      <c r="M1600" s="23"/>
      <c r="N1600" s="23"/>
      <c r="O1600" s="23"/>
      <c r="P1600" s="23"/>
      <c r="Q1600" s="23"/>
      <c r="R1600" s="23"/>
      <c r="S1600" s="23"/>
      <c r="T1600" s="23"/>
      <c r="U1600" s="23"/>
      <c r="V1600" s="23"/>
      <c r="W1600" s="33"/>
      <c r="Y1600" s="23"/>
      <c r="Z1600" s="23"/>
    </row>
    <row r="1601" spans="2:26" x14ac:dyDescent="0.35">
      <c r="B1601" s="23"/>
      <c r="C1601" s="23"/>
      <c r="D1601" s="23"/>
      <c r="E1601" s="23"/>
      <c r="F1601" s="23"/>
      <c r="G1601" s="23"/>
      <c r="H1601" s="23"/>
      <c r="I1601" s="23"/>
      <c r="J1601" s="23"/>
      <c r="K1601" s="23"/>
      <c r="L1601" s="23"/>
      <c r="M1601" s="23"/>
      <c r="N1601" s="23"/>
      <c r="O1601" s="23"/>
      <c r="P1601" s="23"/>
      <c r="Q1601" s="23"/>
      <c r="R1601" s="23"/>
      <c r="S1601" s="23"/>
      <c r="T1601" s="23"/>
      <c r="U1601" s="23"/>
      <c r="V1601" s="23"/>
      <c r="W1601" s="33"/>
      <c r="Y1601" s="23"/>
      <c r="Z1601" s="23"/>
    </row>
    <row r="1602" spans="2:26" x14ac:dyDescent="0.35">
      <c r="B1602" s="23"/>
      <c r="C1602" s="23"/>
      <c r="D1602" s="23"/>
      <c r="E1602" s="23"/>
      <c r="F1602" s="23"/>
      <c r="G1602" s="23"/>
      <c r="H1602" s="23"/>
      <c r="I1602" s="23"/>
      <c r="J1602" s="23"/>
      <c r="K1602" s="23"/>
      <c r="L1602" s="23"/>
      <c r="M1602" s="23"/>
      <c r="N1602" s="23"/>
      <c r="O1602" s="23"/>
      <c r="P1602" s="23"/>
      <c r="Q1602" s="23"/>
      <c r="R1602" s="23"/>
      <c r="S1602" s="23"/>
      <c r="T1602" s="23"/>
      <c r="U1602" s="23"/>
      <c r="V1602" s="23"/>
      <c r="W1602" s="33"/>
      <c r="Y1602" s="23"/>
      <c r="Z1602" s="23"/>
    </row>
    <row r="1603" spans="2:26" x14ac:dyDescent="0.35">
      <c r="B1603" s="23"/>
      <c r="C1603" s="23"/>
      <c r="D1603" s="23"/>
      <c r="E1603" s="23"/>
      <c r="F1603" s="23"/>
      <c r="G1603" s="23"/>
      <c r="H1603" s="23"/>
      <c r="I1603" s="23"/>
      <c r="J1603" s="23"/>
      <c r="K1603" s="23"/>
      <c r="L1603" s="23"/>
      <c r="M1603" s="23"/>
      <c r="N1603" s="23"/>
      <c r="O1603" s="23"/>
      <c r="P1603" s="23"/>
      <c r="Q1603" s="23"/>
      <c r="R1603" s="23"/>
      <c r="S1603" s="23"/>
      <c r="T1603" s="23"/>
      <c r="U1603" s="23"/>
      <c r="V1603" s="23"/>
      <c r="W1603" s="33"/>
      <c r="Y1603" s="23"/>
      <c r="Z1603" s="23"/>
    </row>
    <row r="1604" spans="2:26" x14ac:dyDescent="0.35">
      <c r="B1604" s="23"/>
      <c r="C1604" s="23"/>
      <c r="D1604" s="23"/>
      <c r="E1604" s="23"/>
      <c r="F1604" s="23"/>
      <c r="G1604" s="23"/>
      <c r="H1604" s="23"/>
      <c r="I1604" s="23"/>
      <c r="J1604" s="23"/>
      <c r="K1604" s="23"/>
      <c r="L1604" s="23"/>
      <c r="M1604" s="23"/>
      <c r="N1604" s="23"/>
      <c r="O1604" s="23"/>
      <c r="P1604" s="23"/>
      <c r="Q1604" s="23"/>
      <c r="R1604" s="23"/>
      <c r="S1604" s="23"/>
      <c r="T1604" s="23"/>
      <c r="U1604" s="23"/>
      <c r="V1604" s="23"/>
      <c r="W1604" s="33"/>
      <c r="Y1604" s="23"/>
      <c r="Z1604" s="23"/>
    </row>
    <row r="1605" spans="2:26" x14ac:dyDescent="0.35">
      <c r="B1605" s="23"/>
      <c r="C1605" s="23"/>
      <c r="D1605" s="23"/>
      <c r="E1605" s="23"/>
      <c r="F1605" s="23"/>
      <c r="G1605" s="23"/>
      <c r="H1605" s="23"/>
      <c r="I1605" s="23"/>
      <c r="J1605" s="23"/>
      <c r="K1605" s="23"/>
      <c r="L1605" s="23"/>
      <c r="M1605" s="23"/>
      <c r="N1605" s="23"/>
      <c r="O1605" s="23"/>
      <c r="P1605" s="23"/>
      <c r="Q1605" s="23"/>
      <c r="R1605" s="23"/>
      <c r="S1605" s="23"/>
      <c r="T1605" s="23"/>
      <c r="U1605" s="23"/>
      <c r="V1605" s="23"/>
      <c r="W1605" s="33"/>
      <c r="Y1605" s="23"/>
      <c r="Z1605" s="23"/>
    </row>
    <row r="1606" spans="2:26" x14ac:dyDescent="0.35">
      <c r="B1606" s="23"/>
      <c r="C1606" s="23"/>
      <c r="D1606" s="23"/>
      <c r="E1606" s="23"/>
      <c r="F1606" s="23"/>
      <c r="G1606" s="23"/>
      <c r="H1606" s="23"/>
      <c r="I1606" s="23"/>
      <c r="J1606" s="23"/>
      <c r="K1606" s="23"/>
      <c r="L1606" s="23"/>
      <c r="M1606" s="23"/>
      <c r="N1606" s="23"/>
      <c r="O1606" s="23"/>
      <c r="P1606" s="23"/>
      <c r="Q1606" s="23"/>
      <c r="R1606" s="23"/>
      <c r="S1606" s="23"/>
      <c r="T1606" s="23"/>
      <c r="U1606" s="23"/>
      <c r="V1606" s="23"/>
      <c r="W1606" s="33"/>
      <c r="Y1606" s="23"/>
      <c r="Z1606" s="23"/>
    </row>
    <row r="1607" spans="2:26" x14ac:dyDescent="0.35">
      <c r="B1607" s="23"/>
      <c r="C1607" s="23"/>
      <c r="D1607" s="23"/>
      <c r="E1607" s="23"/>
      <c r="F1607" s="23"/>
      <c r="G1607" s="23"/>
      <c r="H1607" s="23"/>
      <c r="I1607" s="23"/>
      <c r="J1607" s="23"/>
      <c r="K1607" s="23"/>
      <c r="L1607" s="23"/>
      <c r="M1607" s="23"/>
      <c r="N1607" s="23"/>
      <c r="O1607" s="23"/>
      <c r="P1607" s="23"/>
      <c r="Q1607" s="23"/>
      <c r="R1607" s="23"/>
      <c r="S1607" s="23"/>
      <c r="T1607" s="23"/>
      <c r="U1607" s="23"/>
      <c r="V1607" s="23"/>
      <c r="W1607" s="33"/>
      <c r="Y1607" s="23"/>
      <c r="Z1607" s="23"/>
    </row>
    <row r="1608" spans="2:26" x14ac:dyDescent="0.35">
      <c r="B1608" s="23"/>
      <c r="C1608" s="23"/>
      <c r="D1608" s="23"/>
      <c r="E1608" s="23"/>
      <c r="F1608" s="23"/>
      <c r="G1608" s="23"/>
      <c r="H1608" s="23"/>
      <c r="I1608" s="23"/>
      <c r="J1608" s="23"/>
      <c r="K1608" s="23"/>
      <c r="L1608" s="23"/>
      <c r="M1608" s="23"/>
      <c r="N1608" s="23"/>
      <c r="O1608" s="23"/>
      <c r="P1608" s="23"/>
      <c r="Q1608" s="23"/>
      <c r="R1608" s="23"/>
      <c r="S1608" s="23"/>
      <c r="T1608" s="23"/>
      <c r="U1608" s="23"/>
      <c r="V1608" s="23"/>
      <c r="W1608" s="33"/>
      <c r="Y1608" s="23"/>
      <c r="Z1608" s="23"/>
    </row>
    <row r="1609" spans="2:26" x14ac:dyDescent="0.35">
      <c r="B1609" s="23"/>
      <c r="C1609" s="23"/>
      <c r="D1609" s="23"/>
      <c r="E1609" s="23"/>
      <c r="F1609" s="23"/>
      <c r="G1609" s="23"/>
      <c r="H1609" s="23"/>
      <c r="I1609" s="23"/>
      <c r="J1609" s="23"/>
      <c r="K1609" s="23"/>
      <c r="L1609" s="23"/>
      <c r="M1609" s="23"/>
      <c r="N1609" s="23"/>
      <c r="O1609" s="23"/>
      <c r="P1609" s="23"/>
      <c r="Q1609" s="23"/>
      <c r="R1609" s="23"/>
      <c r="S1609" s="23"/>
      <c r="T1609" s="23"/>
      <c r="U1609" s="23"/>
      <c r="V1609" s="23"/>
      <c r="W1609" s="33"/>
      <c r="Y1609" s="23"/>
      <c r="Z1609" s="23"/>
    </row>
    <row r="1610" spans="2:26" x14ac:dyDescent="0.35">
      <c r="B1610" s="23"/>
      <c r="C1610" s="23"/>
      <c r="D1610" s="23"/>
      <c r="E1610" s="23"/>
      <c r="F1610" s="23"/>
      <c r="G1610" s="23"/>
      <c r="H1610" s="23"/>
      <c r="I1610" s="23"/>
      <c r="J1610" s="23"/>
      <c r="K1610" s="23"/>
      <c r="L1610" s="23"/>
      <c r="M1610" s="23"/>
      <c r="N1610" s="23"/>
      <c r="O1610" s="23"/>
      <c r="P1610" s="23"/>
      <c r="Q1610" s="23"/>
      <c r="R1610" s="23"/>
      <c r="S1610" s="23"/>
      <c r="T1610" s="23"/>
      <c r="U1610" s="23"/>
      <c r="V1610" s="23"/>
      <c r="W1610" s="33"/>
      <c r="Y1610" s="23"/>
      <c r="Z1610" s="23"/>
    </row>
    <row r="1611" spans="2:26" x14ac:dyDescent="0.35">
      <c r="B1611" s="23"/>
      <c r="C1611" s="23"/>
      <c r="D1611" s="23"/>
      <c r="E1611" s="23"/>
      <c r="F1611" s="23"/>
      <c r="G1611" s="23"/>
      <c r="H1611" s="23"/>
      <c r="I1611" s="23"/>
      <c r="J1611" s="23"/>
      <c r="K1611" s="23"/>
      <c r="L1611" s="23"/>
      <c r="M1611" s="23"/>
      <c r="N1611" s="23"/>
      <c r="O1611" s="23"/>
      <c r="P1611" s="23"/>
      <c r="Q1611" s="23"/>
      <c r="R1611" s="23"/>
      <c r="S1611" s="23"/>
      <c r="T1611" s="23"/>
      <c r="U1611" s="23"/>
      <c r="V1611" s="23"/>
      <c r="W1611" s="33"/>
      <c r="Y1611" s="23"/>
      <c r="Z1611" s="23"/>
    </row>
    <row r="1612" spans="2:26" x14ac:dyDescent="0.35">
      <c r="B1612" s="23"/>
      <c r="C1612" s="23"/>
      <c r="D1612" s="23"/>
      <c r="E1612" s="23"/>
      <c r="F1612" s="23"/>
      <c r="G1612" s="23"/>
      <c r="H1612" s="23"/>
      <c r="I1612" s="23"/>
      <c r="J1612" s="23"/>
      <c r="K1612" s="23"/>
      <c r="L1612" s="23"/>
      <c r="M1612" s="23"/>
      <c r="N1612" s="23"/>
      <c r="O1612" s="23"/>
      <c r="P1612" s="23"/>
      <c r="Q1612" s="23"/>
      <c r="R1612" s="23"/>
      <c r="S1612" s="23"/>
      <c r="T1612" s="23"/>
      <c r="U1612" s="23"/>
      <c r="V1612" s="23"/>
      <c r="W1612" s="33"/>
      <c r="Y1612" s="23"/>
      <c r="Z1612" s="23"/>
    </row>
    <row r="1613" spans="2:26" x14ac:dyDescent="0.35">
      <c r="B1613" s="23"/>
      <c r="C1613" s="23"/>
      <c r="D1613" s="23"/>
      <c r="E1613" s="23"/>
      <c r="F1613" s="23"/>
      <c r="G1613" s="23"/>
      <c r="H1613" s="23"/>
      <c r="I1613" s="23"/>
      <c r="J1613" s="23"/>
      <c r="K1613" s="23"/>
      <c r="L1613" s="23"/>
      <c r="M1613" s="23"/>
      <c r="N1613" s="23"/>
      <c r="O1613" s="23"/>
      <c r="P1613" s="23"/>
      <c r="Q1613" s="23"/>
      <c r="R1613" s="23"/>
      <c r="S1613" s="23"/>
      <c r="T1613" s="23"/>
      <c r="U1613" s="23"/>
      <c r="V1613" s="23"/>
      <c r="W1613" s="33"/>
      <c r="Y1613" s="23"/>
      <c r="Z1613" s="23"/>
    </row>
    <row r="1614" spans="2:26" x14ac:dyDescent="0.35">
      <c r="B1614" s="23"/>
      <c r="C1614" s="23"/>
      <c r="D1614" s="23"/>
      <c r="E1614" s="23"/>
      <c r="F1614" s="23"/>
      <c r="G1614" s="23"/>
      <c r="H1614" s="23"/>
      <c r="I1614" s="23"/>
      <c r="J1614" s="23"/>
      <c r="K1614" s="23"/>
      <c r="L1614" s="23"/>
      <c r="M1614" s="23"/>
      <c r="N1614" s="23"/>
      <c r="O1614" s="23"/>
      <c r="P1614" s="23"/>
      <c r="Q1614" s="23"/>
      <c r="R1614" s="23"/>
      <c r="S1614" s="23"/>
      <c r="T1614" s="23"/>
      <c r="U1614" s="23"/>
      <c r="V1614" s="23"/>
      <c r="W1614" s="33"/>
      <c r="Y1614" s="23"/>
      <c r="Z1614" s="23"/>
    </row>
    <row r="1615" spans="2:26" x14ac:dyDescent="0.35">
      <c r="B1615" s="23"/>
      <c r="C1615" s="23"/>
      <c r="D1615" s="23"/>
      <c r="E1615" s="23"/>
      <c r="F1615" s="23"/>
      <c r="G1615" s="23"/>
      <c r="H1615" s="23"/>
      <c r="I1615" s="23"/>
      <c r="J1615" s="23"/>
      <c r="K1615" s="23"/>
      <c r="L1615" s="23"/>
      <c r="M1615" s="23"/>
      <c r="N1615" s="23"/>
      <c r="O1615" s="23"/>
      <c r="P1615" s="23"/>
      <c r="Q1615" s="23"/>
      <c r="R1615" s="23"/>
      <c r="S1615" s="23"/>
      <c r="T1615" s="23"/>
      <c r="U1615" s="23"/>
      <c r="V1615" s="23"/>
      <c r="W1615" s="33"/>
      <c r="Y1615" s="23"/>
      <c r="Z1615" s="23"/>
    </row>
    <row r="1616" spans="2:26" x14ac:dyDescent="0.35">
      <c r="B1616" s="23"/>
      <c r="C1616" s="23"/>
      <c r="D1616" s="23"/>
      <c r="E1616" s="23"/>
      <c r="F1616" s="23"/>
      <c r="G1616" s="23"/>
      <c r="H1616" s="23"/>
      <c r="I1616" s="23"/>
      <c r="J1616" s="23"/>
      <c r="K1616" s="23"/>
      <c r="L1616" s="23"/>
      <c r="M1616" s="23"/>
      <c r="N1616" s="23"/>
      <c r="O1616" s="23"/>
      <c r="P1616" s="23"/>
      <c r="Q1616" s="23"/>
      <c r="R1616" s="23"/>
      <c r="S1616" s="23"/>
      <c r="T1616" s="23"/>
      <c r="U1616" s="23"/>
      <c r="V1616" s="23"/>
      <c r="W1616" s="33"/>
      <c r="Y1616" s="23"/>
      <c r="Z1616" s="23"/>
    </row>
    <row r="1617" spans="2:26" x14ac:dyDescent="0.35">
      <c r="B1617" s="23"/>
      <c r="C1617" s="23"/>
      <c r="D1617" s="23"/>
      <c r="E1617" s="23"/>
      <c r="F1617" s="23"/>
      <c r="G1617" s="23"/>
      <c r="H1617" s="23"/>
      <c r="I1617" s="23"/>
      <c r="J1617" s="23"/>
      <c r="K1617" s="23"/>
      <c r="L1617" s="23"/>
      <c r="M1617" s="23"/>
      <c r="N1617" s="23"/>
      <c r="O1617" s="23"/>
      <c r="P1617" s="23"/>
      <c r="Q1617" s="23"/>
      <c r="R1617" s="23"/>
      <c r="S1617" s="23"/>
      <c r="T1617" s="23"/>
      <c r="U1617" s="23"/>
      <c r="V1617" s="23"/>
      <c r="W1617" s="33"/>
      <c r="Y1617" s="23"/>
      <c r="Z1617" s="23"/>
    </row>
    <row r="1618" spans="2:26" x14ac:dyDescent="0.35">
      <c r="B1618" s="23"/>
      <c r="C1618" s="23"/>
      <c r="D1618" s="23"/>
      <c r="E1618" s="23"/>
      <c r="F1618" s="23"/>
      <c r="G1618" s="23"/>
      <c r="H1618" s="23"/>
      <c r="I1618" s="23"/>
      <c r="J1618" s="23"/>
      <c r="K1618" s="23"/>
      <c r="L1618" s="23"/>
      <c r="M1618" s="23"/>
      <c r="N1618" s="23"/>
      <c r="O1618" s="23"/>
      <c r="P1618" s="23"/>
      <c r="Q1618" s="23"/>
      <c r="R1618" s="23"/>
      <c r="S1618" s="23"/>
      <c r="T1618" s="23"/>
      <c r="U1618" s="23"/>
      <c r="V1618" s="23"/>
      <c r="W1618" s="33"/>
      <c r="Y1618" s="23"/>
      <c r="Z1618" s="23"/>
    </row>
    <row r="1619" spans="2:26" x14ac:dyDescent="0.35">
      <c r="B1619" s="23"/>
      <c r="C1619" s="23"/>
      <c r="D1619" s="23"/>
      <c r="E1619" s="23"/>
      <c r="F1619" s="23"/>
      <c r="G1619" s="23"/>
      <c r="H1619" s="23"/>
      <c r="I1619" s="23"/>
      <c r="J1619" s="23"/>
      <c r="K1619" s="23"/>
      <c r="L1619" s="23"/>
      <c r="M1619" s="23"/>
      <c r="N1619" s="23"/>
      <c r="O1619" s="23"/>
      <c r="P1619" s="23"/>
      <c r="Q1619" s="23"/>
      <c r="R1619" s="23"/>
      <c r="S1619" s="23"/>
      <c r="T1619" s="23"/>
      <c r="U1619" s="23"/>
      <c r="V1619" s="23"/>
      <c r="W1619" s="33"/>
      <c r="Y1619" s="23"/>
      <c r="Z1619" s="23"/>
    </row>
    <row r="1620" spans="2:26" x14ac:dyDescent="0.35">
      <c r="B1620" s="23"/>
      <c r="C1620" s="23"/>
      <c r="D1620" s="23"/>
      <c r="E1620" s="23"/>
      <c r="F1620" s="23"/>
      <c r="G1620" s="23"/>
      <c r="H1620" s="23"/>
      <c r="I1620" s="23"/>
      <c r="J1620" s="23"/>
      <c r="K1620" s="23"/>
      <c r="L1620" s="23"/>
      <c r="M1620" s="23"/>
      <c r="N1620" s="23"/>
      <c r="O1620" s="23"/>
      <c r="P1620" s="23"/>
      <c r="Q1620" s="23"/>
      <c r="R1620" s="23"/>
      <c r="S1620" s="23"/>
      <c r="T1620" s="23"/>
      <c r="U1620" s="23"/>
      <c r="V1620" s="23"/>
      <c r="W1620" s="33"/>
      <c r="Y1620" s="23"/>
      <c r="Z1620" s="23"/>
    </row>
    <row r="1621" spans="2:26" x14ac:dyDescent="0.35">
      <c r="B1621" s="23"/>
      <c r="C1621" s="23"/>
      <c r="D1621" s="23"/>
      <c r="E1621" s="23"/>
      <c r="F1621" s="23"/>
      <c r="G1621" s="23"/>
      <c r="H1621" s="23"/>
      <c r="I1621" s="23"/>
      <c r="J1621" s="23"/>
      <c r="K1621" s="23"/>
      <c r="L1621" s="23"/>
      <c r="M1621" s="23"/>
      <c r="N1621" s="23"/>
      <c r="O1621" s="23"/>
      <c r="P1621" s="23"/>
      <c r="Q1621" s="23"/>
      <c r="R1621" s="23"/>
      <c r="S1621" s="23"/>
      <c r="T1621" s="23"/>
      <c r="U1621" s="23"/>
      <c r="V1621" s="23"/>
      <c r="W1621" s="33"/>
      <c r="Y1621" s="23"/>
      <c r="Z1621" s="23"/>
    </row>
    <row r="1622" spans="2:26" x14ac:dyDescent="0.35">
      <c r="B1622" s="23"/>
      <c r="C1622" s="23"/>
      <c r="D1622" s="23"/>
      <c r="E1622" s="23"/>
      <c r="F1622" s="23"/>
      <c r="G1622" s="23"/>
      <c r="H1622" s="23"/>
      <c r="I1622" s="23"/>
      <c r="J1622" s="23"/>
      <c r="K1622" s="23"/>
      <c r="L1622" s="23"/>
      <c r="M1622" s="23"/>
      <c r="N1622" s="23"/>
      <c r="O1622" s="23"/>
      <c r="P1622" s="23"/>
      <c r="Q1622" s="23"/>
      <c r="R1622" s="23"/>
      <c r="S1622" s="23"/>
      <c r="T1622" s="23"/>
      <c r="U1622" s="23"/>
      <c r="V1622" s="23"/>
      <c r="W1622" s="33"/>
      <c r="Y1622" s="23"/>
      <c r="Z1622" s="23"/>
    </row>
    <row r="1623" spans="2:26" x14ac:dyDescent="0.35">
      <c r="B1623" s="23"/>
      <c r="C1623" s="23"/>
      <c r="D1623" s="23"/>
      <c r="E1623" s="23"/>
      <c r="F1623" s="23"/>
      <c r="G1623" s="23"/>
      <c r="H1623" s="23"/>
      <c r="I1623" s="23"/>
      <c r="J1623" s="23"/>
      <c r="K1623" s="23"/>
      <c r="L1623" s="23"/>
      <c r="M1623" s="23"/>
      <c r="N1623" s="23"/>
      <c r="O1623" s="23"/>
      <c r="P1623" s="23"/>
      <c r="Q1623" s="23"/>
      <c r="R1623" s="23"/>
      <c r="S1623" s="23"/>
      <c r="T1623" s="23"/>
      <c r="U1623" s="23"/>
      <c r="V1623" s="23"/>
      <c r="W1623" s="33"/>
      <c r="Y1623" s="23"/>
      <c r="Z1623" s="23"/>
    </row>
    <row r="1624" spans="2:26" x14ac:dyDescent="0.35">
      <c r="B1624" s="23"/>
      <c r="C1624" s="23"/>
      <c r="D1624" s="23"/>
      <c r="E1624" s="23"/>
      <c r="F1624" s="23"/>
      <c r="G1624" s="23"/>
      <c r="H1624" s="23"/>
      <c r="I1624" s="23"/>
      <c r="J1624" s="23"/>
      <c r="K1624" s="23"/>
      <c r="L1624" s="23"/>
      <c r="M1624" s="23"/>
      <c r="N1624" s="23"/>
      <c r="O1624" s="23"/>
      <c r="P1624" s="23"/>
      <c r="Q1624" s="23"/>
      <c r="R1624" s="23"/>
      <c r="S1624" s="23"/>
      <c r="T1624" s="23"/>
      <c r="U1624" s="23"/>
      <c r="V1624" s="23"/>
      <c r="W1624" s="33"/>
      <c r="Y1624" s="23"/>
      <c r="Z1624" s="23"/>
    </row>
    <row r="1625" spans="2:26" x14ac:dyDescent="0.35">
      <c r="B1625" s="23"/>
      <c r="C1625" s="23"/>
      <c r="D1625" s="23"/>
      <c r="E1625" s="23"/>
      <c r="F1625" s="23"/>
      <c r="G1625" s="23"/>
      <c r="H1625" s="23"/>
      <c r="I1625" s="23"/>
      <c r="J1625" s="23"/>
      <c r="K1625" s="23"/>
      <c r="L1625" s="23"/>
      <c r="M1625" s="23"/>
      <c r="N1625" s="23"/>
      <c r="O1625" s="23"/>
      <c r="P1625" s="23"/>
      <c r="Q1625" s="23"/>
      <c r="R1625" s="23"/>
      <c r="S1625" s="23"/>
      <c r="T1625" s="23"/>
      <c r="U1625" s="23"/>
      <c r="V1625" s="23"/>
      <c r="W1625" s="33"/>
      <c r="Y1625" s="23"/>
      <c r="Z1625" s="23"/>
    </row>
    <row r="1626" spans="2:26" x14ac:dyDescent="0.35">
      <c r="B1626" s="23"/>
      <c r="C1626" s="23"/>
      <c r="D1626" s="23"/>
      <c r="E1626" s="23"/>
      <c r="F1626" s="23"/>
      <c r="G1626" s="23"/>
      <c r="H1626" s="23"/>
      <c r="I1626" s="23"/>
      <c r="J1626" s="23"/>
      <c r="K1626" s="23"/>
      <c r="L1626" s="23"/>
      <c r="M1626" s="23"/>
      <c r="N1626" s="23"/>
      <c r="O1626" s="23"/>
      <c r="P1626" s="23"/>
      <c r="Q1626" s="23"/>
      <c r="R1626" s="23"/>
      <c r="S1626" s="23"/>
      <c r="T1626" s="23"/>
      <c r="U1626" s="23"/>
      <c r="V1626" s="23"/>
      <c r="W1626" s="33"/>
      <c r="Y1626" s="23"/>
      <c r="Z1626" s="23"/>
    </row>
    <row r="1627" spans="2:26" x14ac:dyDescent="0.35">
      <c r="B1627" s="23"/>
      <c r="C1627" s="23"/>
      <c r="D1627" s="23"/>
      <c r="E1627" s="23"/>
      <c r="F1627" s="23"/>
      <c r="G1627" s="23"/>
      <c r="H1627" s="23"/>
      <c r="I1627" s="23"/>
      <c r="J1627" s="23"/>
      <c r="K1627" s="23"/>
      <c r="L1627" s="23"/>
      <c r="M1627" s="23"/>
      <c r="N1627" s="23"/>
      <c r="O1627" s="23"/>
      <c r="P1627" s="23"/>
      <c r="Q1627" s="23"/>
      <c r="R1627" s="23"/>
      <c r="S1627" s="23"/>
      <c r="T1627" s="23"/>
      <c r="U1627" s="23"/>
      <c r="V1627" s="23"/>
      <c r="W1627" s="33"/>
      <c r="Y1627" s="23"/>
      <c r="Z1627" s="23"/>
    </row>
    <row r="1628" spans="2:26" x14ac:dyDescent="0.35">
      <c r="B1628" s="23"/>
      <c r="C1628" s="23"/>
      <c r="D1628" s="23"/>
      <c r="E1628" s="23"/>
      <c r="F1628" s="23"/>
      <c r="G1628" s="23"/>
      <c r="H1628" s="23"/>
      <c r="I1628" s="23"/>
      <c r="J1628" s="23"/>
      <c r="K1628" s="23"/>
      <c r="L1628" s="23"/>
      <c r="M1628" s="23"/>
      <c r="N1628" s="23"/>
      <c r="O1628" s="23"/>
      <c r="P1628" s="23"/>
      <c r="Q1628" s="23"/>
      <c r="R1628" s="23"/>
      <c r="S1628" s="23"/>
      <c r="T1628" s="23"/>
      <c r="U1628" s="23"/>
      <c r="V1628" s="23"/>
      <c r="W1628" s="33"/>
      <c r="Y1628" s="23"/>
      <c r="Z1628" s="23"/>
    </row>
    <row r="1629" spans="2:26" x14ac:dyDescent="0.35">
      <c r="B1629" s="23"/>
      <c r="C1629" s="23"/>
      <c r="D1629" s="23"/>
      <c r="E1629" s="23"/>
      <c r="F1629" s="23"/>
      <c r="G1629" s="23"/>
      <c r="H1629" s="23"/>
      <c r="I1629" s="23"/>
      <c r="J1629" s="23"/>
      <c r="K1629" s="23"/>
      <c r="L1629" s="23"/>
      <c r="M1629" s="23"/>
      <c r="N1629" s="23"/>
      <c r="O1629" s="23"/>
      <c r="P1629" s="23"/>
      <c r="Q1629" s="23"/>
      <c r="R1629" s="23"/>
      <c r="S1629" s="23"/>
      <c r="T1629" s="23"/>
      <c r="U1629" s="23"/>
      <c r="V1629" s="23"/>
      <c r="W1629" s="33"/>
      <c r="Y1629" s="23"/>
      <c r="Z1629" s="23"/>
    </row>
    <row r="1630" spans="2:26" x14ac:dyDescent="0.35">
      <c r="B1630" s="23"/>
      <c r="C1630" s="23"/>
      <c r="D1630" s="23"/>
      <c r="E1630" s="23"/>
      <c r="F1630" s="23"/>
      <c r="G1630" s="23"/>
      <c r="H1630" s="23"/>
      <c r="I1630" s="23"/>
      <c r="J1630" s="23"/>
      <c r="K1630" s="23"/>
      <c r="L1630" s="23"/>
      <c r="M1630" s="23"/>
      <c r="N1630" s="23"/>
      <c r="O1630" s="23"/>
      <c r="P1630" s="23"/>
      <c r="Q1630" s="23"/>
      <c r="R1630" s="23"/>
      <c r="S1630" s="23"/>
      <c r="T1630" s="23"/>
      <c r="U1630" s="23"/>
      <c r="V1630" s="23"/>
      <c r="W1630" s="33"/>
      <c r="Y1630" s="23"/>
      <c r="Z1630" s="23"/>
    </row>
    <row r="1631" spans="2:26" x14ac:dyDescent="0.35">
      <c r="B1631" s="23"/>
      <c r="C1631" s="23"/>
      <c r="D1631" s="23"/>
      <c r="E1631" s="23"/>
      <c r="F1631" s="23"/>
      <c r="G1631" s="23"/>
      <c r="H1631" s="23"/>
      <c r="I1631" s="23"/>
      <c r="J1631" s="23"/>
      <c r="K1631" s="23"/>
      <c r="L1631" s="23"/>
      <c r="M1631" s="23"/>
      <c r="N1631" s="23"/>
      <c r="O1631" s="23"/>
      <c r="P1631" s="23"/>
      <c r="Q1631" s="23"/>
      <c r="R1631" s="23"/>
      <c r="S1631" s="23"/>
      <c r="T1631" s="23"/>
      <c r="U1631" s="23"/>
      <c r="V1631" s="23"/>
      <c r="W1631" s="33"/>
      <c r="Y1631" s="23"/>
      <c r="Z1631" s="23"/>
    </row>
    <row r="1632" spans="2:26" x14ac:dyDescent="0.35">
      <c r="B1632" s="23"/>
      <c r="C1632" s="23"/>
      <c r="D1632" s="23"/>
      <c r="E1632" s="23"/>
      <c r="F1632" s="23"/>
      <c r="G1632" s="23"/>
      <c r="H1632" s="23"/>
      <c r="I1632" s="23"/>
      <c r="J1632" s="23"/>
      <c r="K1632" s="23"/>
      <c r="L1632" s="23"/>
      <c r="M1632" s="23"/>
      <c r="N1632" s="23"/>
      <c r="O1632" s="23"/>
      <c r="P1632" s="23"/>
      <c r="Q1632" s="23"/>
      <c r="R1632" s="23"/>
      <c r="S1632" s="23"/>
      <c r="T1632" s="23"/>
      <c r="U1632" s="23"/>
      <c r="V1632" s="23"/>
      <c r="W1632" s="33"/>
      <c r="Y1632" s="23"/>
      <c r="Z1632" s="23"/>
    </row>
    <row r="1633" spans="2:26" x14ac:dyDescent="0.35">
      <c r="B1633" s="23"/>
      <c r="C1633" s="23"/>
      <c r="D1633" s="23"/>
      <c r="E1633" s="23"/>
      <c r="F1633" s="23"/>
      <c r="G1633" s="23"/>
      <c r="H1633" s="23"/>
      <c r="I1633" s="23"/>
      <c r="J1633" s="23"/>
      <c r="K1633" s="23"/>
      <c r="L1633" s="23"/>
      <c r="M1633" s="23"/>
      <c r="N1633" s="23"/>
      <c r="O1633" s="23"/>
      <c r="P1633" s="23"/>
      <c r="Q1633" s="23"/>
      <c r="R1633" s="23"/>
      <c r="S1633" s="23"/>
      <c r="T1633" s="23"/>
      <c r="U1633" s="23"/>
      <c r="V1633" s="23"/>
      <c r="W1633" s="33"/>
      <c r="Y1633" s="23"/>
      <c r="Z1633" s="23"/>
    </row>
    <row r="1634" spans="2:26" x14ac:dyDescent="0.35">
      <c r="B1634" s="23"/>
      <c r="C1634" s="23"/>
      <c r="D1634" s="23"/>
      <c r="E1634" s="23"/>
      <c r="F1634" s="23"/>
      <c r="G1634" s="23"/>
      <c r="H1634" s="23"/>
      <c r="I1634" s="23"/>
      <c r="J1634" s="23"/>
      <c r="K1634" s="23"/>
      <c r="L1634" s="23"/>
      <c r="M1634" s="23"/>
      <c r="N1634" s="23"/>
      <c r="O1634" s="23"/>
      <c r="P1634" s="23"/>
      <c r="Q1634" s="23"/>
      <c r="R1634" s="23"/>
      <c r="S1634" s="23"/>
      <c r="T1634" s="23"/>
      <c r="U1634" s="23"/>
      <c r="V1634" s="23"/>
      <c r="W1634" s="33"/>
      <c r="Y1634" s="23"/>
      <c r="Z1634" s="23"/>
    </row>
    <row r="1635" spans="2:26" x14ac:dyDescent="0.35">
      <c r="B1635" s="23"/>
      <c r="C1635" s="23"/>
      <c r="D1635" s="23"/>
      <c r="E1635" s="23"/>
      <c r="F1635" s="23"/>
      <c r="G1635" s="23"/>
      <c r="H1635" s="23"/>
      <c r="I1635" s="23"/>
      <c r="J1635" s="23"/>
      <c r="K1635" s="23"/>
      <c r="L1635" s="23"/>
      <c r="M1635" s="23"/>
      <c r="N1635" s="23"/>
      <c r="O1635" s="23"/>
      <c r="P1635" s="23"/>
      <c r="Q1635" s="23"/>
      <c r="R1635" s="23"/>
      <c r="S1635" s="23"/>
      <c r="T1635" s="23"/>
      <c r="U1635" s="23"/>
      <c r="V1635" s="23"/>
      <c r="W1635" s="33"/>
      <c r="Y1635" s="23"/>
      <c r="Z1635" s="23"/>
    </row>
    <row r="1636" spans="2:26" x14ac:dyDescent="0.35">
      <c r="B1636" s="23"/>
      <c r="C1636" s="23"/>
      <c r="D1636" s="23"/>
      <c r="E1636" s="23"/>
      <c r="F1636" s="23"/>
      <c r="G1636" s="23"/>
      <c r="H1636" s="23"/>
      <c r="I1636" s="23"/>
      <c r="J1636" s="23"/>
      <c r="K1636" s="23"/>
      <c r="L1636" s="23"/>
      <c r="M1636" s="23"/>
      <c r="N1636" s="23"/>
      <c r="O1636" s="23"/>
      <c r="P1636" s="23"/>
      <c r="Q1636" s="23"/>
      <c r="R1636" s="23"/>
      <c r="S1636" s="23"/>
      <c r="T1636" s="23"/>
      <c r="U1636" s="23"/>
      <c r="V1636" s="23"/>
      <c r="W1636" s="33"/>
      <c r="Y1636" s="23"/>
      <c r="Z1636" s="23"/>
    </row>
    <row r="1637" spans="2:26" x14ac:dyDescent="0.35">
      <c r="B1637" s="23"/>
      <c r="C1637" s="23"/>
      <c r="D1637" s="23"/>
      <c r="E1637" s="23"/>
      <c r="F1637" s="23"/>
      <c r="G1637" s="23"/>
      <c r="H1637" s="23"/>
      <c r="I1637" s="23"/>
      <c r="J1637" s="23"/>
      <c r="K1637" s="23"/>
      <c r="L1637" s="23"/>
      <c r="M1637" s="23"/>
      <c r="N1637" s="23"/>
      <c r="O1637" s="23"/>
      <c r="P1637" s="23"/>
      <c r="Q1637" s="23"/>
      <c r="R1637" s="23"/>
      <c r="S1637" s="23"/>
      <c r="T1637" s="23"/>
      <c r="U1637" s="23"/>
      <c r="V1637" s="23"/>
      <c r="W1637" s="33"/>
      <c r="Y1637" s="23"/>
      <c r="Z1637" s="23"/>
    </row>
    <row r="1638" spans="2:26" x14ac:dyDescent="0.35">
      <c r="B1638" s="23"/>
      <c r="C1638" s="23"/>
      <c r="D1638" s="23"/>
      <c r="E1638" s="23"/>
      <c r="F1638" s="23"/>
      <c r="G1638" s="23"/>
      <c r="H1638" s="23"/>
      <c r="I1638" s="23"/>
      <c r="J1638" s="23"/>
      <c r="K1638" s="23"/>
      <c r="L1638" s="23"/>
      <c r="M1638" s="23"/>
      <c r="N1638" s="23"/>
      <c r="O1638" s="23"/>
      <c r="P1638" s="23"/>
      <c r="Q1638" s="23"/>
      <c r="R1638" s="23"/>
      <c r="S1638" s="23"/>
      <c r="T1638" s="23"/>
      <c r="U1638" s="23"/>
      <c r="V1638" s="23"/>
      <c r="W1638" s="33"/>
      <c r="Y1638" s="23"/>
      <c r="Z1638" s="23"/>
    </row>
    <row r="1639" spans="2:26" x14ac:dyDescent="0.35">
      <c r="B1639" s="23"/>
      <c r="C1639" s="23"/>
      <c r="D1639" s="23"/>
      <c r="E1639" s="23"/>
      <c r="F1639" s="23"/>
      <c r="G1639" s="23"/>
      <c r="H1639" s="23"/>
      <c r="I1639" s="23"/>
      <c r="J1639" s="23"/>
      <c r="K1639" s="23"/>
      <c r="L1639" s="23"/>
      <c r="M1639" s="23"/>
      <c r="N1639" s="23"/>
      <c r="O1639" s="23"/>
      <c r="P1639" s="23"/>
      <c r="Q1639" s="23"/>
      <c r="R1639" s="23"/>
      <c r="S1639" s="23"/>
      <c r="T1639" s="23"/>
      <c r="U1639" s="23"/>
      <c r="V1639" s="23"/>
      <c r="W1639" s="33"/>
      <c r="Y1639" s="23"/>
      <c r="Z1639" s="23"/>
    </row>
    <row r="1640" spans="2:26" x14ac:dyDescent="0.35">
      <c r="B1640" s="23"/>
      <c r="C1640" s="23"/>
      <c r="D1640" s="23"/>
      <c r="E1640" s="23"/>
      <c r="F1640" s="23"/>
      <c r="G1640" s="23"/>
      <c r="H1640" s="23"/>
      <c r="I1640" s="23"/>
      <c r="J1640" s="23"/>
      <c r="K1640" s="23"/>
      <c r="L1640" s="23"/>
      <c r="M1640" s="23"/>
      <c r="N1640" s="23"/>
      <c r="O1640" s="23"/>
      <c r="P1640" s="23"/>
      <c r="Q1640" s="23"/>
      <c r="R1640" s="23"/>
      <c r="S1640" s="23"/>
      <c r="T1640" s="23"/>
      <c r="U1640" s="23"/>
      <c r="V1640" s="23"/>
      <c r="W1640" s="33"/>
      <c r="Y1640" s="23"/>
      <c r="Z1640" s="23"/>
    </row>
    <row r="1641" spans="2:26" x14ac:dyDescent="0.35">
      <c r="B1641" s="23"/>
      <c r="C1641" s="23"/>
      <c r="D1641" s="23"/>
      <c r="E1641" s="23"/>
      <c r="F1641" s="23"/>
      <c r="G1641" s="23"/>
      <c r="H1641" s="23"/>
      <c r="I1641" s="23"/>
      <c r="J1641" s="23"/>
      <c r="K1641" s="23"/>
      <c r="L1641" s="23"/>
      <c r="M1641" s="23"/>
      <c r="N1641" s="23"/>
      <c r="O1641" s="23"/>
      <c r="P1641" s="23"/>
      <c r="Q1641" s="23"/>
      <c r="R1641" s="23"/>
      <c r="S1641" s="23"/>
      <c r="T1641" s="23"/>
      <c r="U1641" s="23"/>
      <c r="V1641" s="23"/>
      <c r="W1641" s="33"/>
      <c r="Y1641" s="23"/>
      <c r="Z1641" s="23"/>
    </row>
    <row r="1642" spans="2:26" x14ac:dyDescent="0.35">
      <c r="B1642" s="23"/>
      <c r="C1642" s="23"/>
      <c r="D1642" s="23"/>
      <c r="E1642" s="23"/>
      <c r="F1642" s="23"/>
      <c r="G1642" s="23"/>
      <c r="H1642" s="23"/>
      <c r="I1642" s="23"/>
      <c r="J1642" s="23"/>
      <c r="K1642" s="23"/>
      <c r="L1642" s="23"/>
      <c r="M1642" s="23"/>
      <c r="N1642" s="23"/>
      <c r="O1642" s="23"/>
      <c r="P1642" s="23"/>
      <c r="Q1642" s="23"/>
      <c r="R1642" s="23"/>
      <c r="S1642" s="23"/>
      <c r="T1642" s="23"/>
      <c r="U1642" s="23"/>
      <c r="V1642" s="23"/>
      <c r="W1642" s="33"/>
      <c r="Y1642" s="23"/>
      <c r="Z1642" s="23"/>
    </row>
    <row r="1643" spans="2:26" x14ac:dyDescent="0.35">
      <c r="B1643" s="23"/>
      <c r="C1643" s="23"/>
      <c r="D1643" s="23"/>
      <c r="E1643" s="23"/>
      <c r="F1643" s="23"/>
      <c r="G1643" s="23"/>
      <c r="H1643" s="23"/>
      <c r="I1643" s="23"/>
      <c r="J1643" s="23"/>
      <c r="K1643" s="23"/>
      <c r="L1643" s="23"/>
      <c r="M1643" s="23"/>
      <c r="N1643" s="23"/>
      <c r="O1643" s="23"/>
      <c r="P1643" s="23"/>
      <c r="Q1643" s="23"/>
      <c r="R1643" s="23"/>
      <c r="S1643" s="23"/>
      <c r="T1643" s="23"/>
      <c r="U1643" s="23"/>
      <c r="V1643" s="23"/>
      <c r="W1643" s="33"/>
      <c r="Y1643" s="23"/>
      <c r="Z1643" s="23"/>
    </row>
    <row r="1644" spans="2:26" x14ac:dyDescent="0.35">
      <c r="B1644" s="23"/>
      <c r="C1644" s="23"/>
      <c r="D1644" s="23"/>
      <c r="E1644" s="23"/>
      <c r="F1644" s="23"/>
      <c r="G1644" s="23"/>
      <c r="H1644" s="23"/>
      <c r="I1644" s="23"/>
      <c r="J1644" s="23"/>
      <c r="K1644" s="23"/>
      <c r="L1644" s="23"/>
      <c r="M1644" s="23"/>
      <c r="N1644" s="23"/>
      <c r="O1644" s="23"/>
      <c r="P1644" s="23"/>
      <c r="Q1644" s="23"/>
      <c r="R1644" s="23"/>
      <c r="S1644" s="23"/>
      <c r="T1644" s="23"/>
      <c r="U1644" s="23"/>
      <c r="V1644" s="23"/>
      <c r="W1644" s="33"/>
      <c r="Y1644" s="23"/>
      <c r="Z1644" s="23"/>
    </row>
    <row r="1645" spans="2:26" x14ac:dyDescent="0.35">
      <c r="B1645" s="23"/>
      <c r="C1645" s="23"/>
      <c r="D1645" s="23"/>
      <c r="E1645" s="23"/>
      <c r="F1645" s="23"/>
      <c r="G1645" s="23"/>
      <c r="H1645" s="23"/>
      <c r="I1645" s="23"/>
      <c r="J1645" s="23"/>
      <c r="K1645" s="23"/>
      <c r="L1645" s="23"/>
      <c r="M1645" s="23"/>
      <c r="N1645" s="23"/>
      <c r="O1645" s="23"/>
      <c r="P1645" s="23"/>
      <c r="Q1645" s="23"/>
      <c r="R1645" s="23"/>
      <c r="S1645" s="23"/>
      <c r="T1645" s="23"/>
      <c r="U1645" s="23"/>
      <c r="V1645" s="23"/>
      <c r="W1645" s="33"/>
      <c r="Y1645" s="23"/>
      <c r="Z1645" s="23"/>
    </row>
    <row r="1646" spans="2:26" x14ac:dyDescent="0.35">
      <c r="B1646" s="23"/>
      <c r="C1646" s="23"/>
      <c r="D1646" s="23"/>
      <c r="E1646" s="23"/>
      <c r="F1646" s="23"/>
      <c r="G1646" s="23"/>
      <c r="H1646" s="23"/>
      <c r="I1646" s="23"/>
      <c r="J1646" s="23"/>
      <c r="K1646" s="23"/>
      <c r="L1646" s="23"/>
      <c r="M1646" s="23"/>
      <c r="N1646" s="23"/>
      <c r="O1646" s="23"/>
      <c r="P1646" s="23"/>
      <c r="Q1646" s="23"/>
      <c r="R1646" s="23"/>
      <c r="S1646" s="23"/>
      <c r="T1646" s="23"/>
      <c r="U1646" s="23"/>
      <c r="V1646" s="23"/>
      <c r="W1646" s="33"/>
      <c r="Y1646" s="23"/>
      <c r="Z1646" s="23"/>
    </row>
    <row r="1647" spans="2:26" x14ac:dyDescent="0.35">
      <c r="B1647" s="23"/>
      <c r="C1647" s="23"/>
      <c r="D1647" s="23"/>
      <c r="E1647" s="23"/>
      <c r="F1647" s="23"/>
      <c r="G1647" s="23"/>
      <c r="H1647" s="23"/>
      <c r="I1647" s="23"/>
      <c r="J1647" s="23"/>
      <c r="K1647" s="23"/>
      <c r="L1647" s="23"/>
      <c r="M1647" s="23"/>
      <c r="N1647" s="23"/>
      <c r="O1647" s="23"/>
      <c r="P1647" s="23"/>
      <c r="Q1647" s="23"/>
      <c r="R1647" s="23"/>
      <c r="S1647" s="23"/>
      <c r="T1647" s="23"/>
      <c r="U1647" s="23"/>
      <c r="V1647" s="23"/>
      <c r="W1647" s="33"/>
      <c r="Y1647" s="23"/>
      <c r="Z1647" s="23"/>
    </row>
    <row r="1648" spans="2:26" x14ac:dyDescent="0.35">
      <c r="B1648" s="23"/>
      <c r="C1648" s="23"/>
      <c r="D1648" s="23"/>
      <c r="E1648" s="23"/>
      <c r="F1648" s="23"/>
      <c r="G1648" s="23"/>
      <c r="H1648" s="23"/>
      <c r="I1648" s="23"/>
      <c r="J1648" s="23"/>
      <c r="K1648" s="23"/>
      <c r="L1648" s="23"/>
      <c r="M1648" s="23"/>
      <c r="N1648" s="23"/>
      <c r="O1648" s="23"/>
      <c r="P1648" s="23"/>
      <c r="Q1648" s="23"/>
      <c r="R1648" s="23"/>
      <c r="S1648" s="23"/>
      <c r="T1648" s="23"/>
      <c r="U1648" s="23"/>
      <c r="V1648" s="23"/>
      <c r="W1648" s="33"/>
      <c r="Y1648" s="23"/>
      <c r="Z1648" s="23"/>
    </row>
    <row r="1649" spans="2:26" x14ac:dyDescent="0.35">
      <c r="B1649" s="23"/>
      <c r="C1649" s="23"/>
      <c r="D1649" s="23"/>
      <c r="E1649" s="23"/>
      <c r="F1649" s="23"/>
      <c r="G1649" s="23"/>
      <c r="H1649" s="23"/>
      <c r="I1649" s="23"/>
      <c r="J1649" s="23"/>
      <c r="K1649" s="23"/>
      <c r="L1649" s="23"/>
      <c r="M1649" s="23"/>
      <c r="N1649" s="23"/>
      <c r="O1649" s="23"/>
      <c r="P1649" s="23"/>
      <c r="Q1649" s="23"/>
      <c r="R1649" s="23"/>
      <c r="S1649" s="23"/>
      <c r="T1649" s="23"/>
      <c r="U1649" s="23"/>
      <c r="V1649" s="23"/>
      <c r="W1649" s="33"/>
      <c r="Y1649" s="23"/>
      <c r="Z1649" s="23"/>
    </row>
    <row r="1650" spans="2:26" x14ac:dyDescent="0.35">
      <c r="B1650" s="23"/>
      <c r="C1650" s="23"/>
      <c r="D1650" s="23"/>
      <c r="E1650" s="23"/>
      <c r="F1650" s="23"/>
      <c r="G1650" s="23"/>
      <c r="H1650" s="23"/>
      <c r="I1650" s="23"/>
      <c r="J1650" s="23"/>
      <c r="K1650" s="23"/>
      <c r="L1650" s="23"/>
      <c r="M1650" s="23"/>
      <c r="N1650" s="23"/>
      <c r="O1650" s="23"/>
      <c r="P1650" s="23"/>
      <c r="Q1650" s="23"/>
      <c r="R1650" s="23"/>
      <c r="S1650" s="23"/>
      <c r="T1650" s="23"/>
      <c r="U1650" s="23"/>
      <c r="V1650" s="23"/>
      <c r="W1650" s="33"/>
      <c r="Y1650" s="23"/>
      <c r="Z1650" s="23"/>
    </row>
    <row r="1651" spans="2:26" x14ac:dyDescent="0.35">
      <c r="B1651" s="23"/>
      <c r="C1651" s="23"/>
      <c r="D1651" s="23"/>
      <c r="E1651" s="23"/>
      <c r="F1651" s="23"/>
      <c r="G1651" s="23"/>
      <c r="H1651" s="23"/>
      <c r="I1651" s="23"/>
      <c r="J1651" s="23"/>
      <c r="K1651" s="23"/>
      <c r="L1651" s="23"/>
      <c r="M1651" s="23"/>
      <c r="N1651" s="23"/>
      <c r="O1651" s="23"/>
      <c r="P1651" s="23"/>
      <c r="Q1651" s="23"/>
      <c r="R1651" s="23"/>
      <c r="S1651" s="23"/>
      <c r="T1651" s="23"/>
      <c r="U1651" s="23"/>
      <c r="V1651" s="23"/>
      <c r="W1651" s="33"/>
      <c r="Y1651" s="23"/>
      <c r="Z1651" s="23"/>
    </row>
    <row r="1652" spans="2:26" x14ac:dyDescent="0.35">
      <c r="B1652" s="23"/>
      <c r="C1652" s="23"/>
      <c r="D1652" s="23"/>
      <c r="E1652" s="23"/>
      <c r="F1652" s="23"/>
      <c r="G1652" s="23"/>
      <c r="H1652" s="23"/>
      <c r="I1652" s="23"/>
      <c r="J1652" s="23"/>
      <c r="K1652" s="23"/>
      <c r="L1652" s="23"/>
      <c r="M1652" s="23"/>
      <c r="N1652" s="23"/>
      <c r="O1652" s="23"/>
      <c r="P1652" s="23"/>
      <c r="Q1652" s="23"/>
      <c r="R1652" s="23"/>
      <c r="S1652" s="23"/>
      <c r="T1652" s="23"/>
      <c r="U1652" s="23"/>
      <c r="V1652" s="23"/>
      <c r="W1652" s="33"/>
      <c r="Y1652" s="23"/>
      <c r="Z1652" s="23"/>
    </row>
    <row r="1653" spans="2:26" x14ac:dyDescent="0.35">
      <c r="B1653" s="23"/>
      <c r="C1653" s="23"/>
      <c r="D1653" s="23"/>
      <c r="E1653" s="23"/>
      <c r="F1653" s="23"/>
      <c r="G1653" s="23"/>
      <c r="H1653" s="23"/>
      <c r="I1653" s="23"/>
      <c r="J1653" s="23"/>
      <c r="K1653" s="23"/>
      <c r="L1653" s="23"/>
      <c r="M1653" s="23"/>
      <c r="N1653" s="23"/>
      <c r="O1653" s="23"/>
      <c r="P1653" s="23"/>
      <c r="Q1653" s="23"/>
      <c r="R1653" s="23"/>
      <c r="S1653" s="23"/>
      <c r="T1653" s="23"/>
      <c r="U1653" s="23"/>
      <c r="V1653" s="23"/>
      <c r="W1653" s="33"/>
      <c r="Y1653" s="23"/>
      <c r="Z1653" s="23"/>
    </row>
    <row r="1654" spans="2:26" x14ac:dyDescent="0.35">
      <c r="B1654" s="23"/>
      <c r="C1654" s="23"/>
      <c r="D1654" s="23"/>
      <c r="E1654" s="23"/>
      <c r="F1654" s="23"/>
      <c r="G1654" s="23"/>
      <c r="H1654" s="23"/>
      <c r="I1654" s="23"/>
      <c r="J1654" s="23"/>
      <c r="K1654" s="23"/>
      <c r="L1654" s="23"/>
      <c r="M1654" s="23"/>
      <c r="N1654" s="23"/>
      <c r="O1654" s="23"/>
      <c r="P1654" s="23"/>
      <c r="Q1654" s="23"/>
      <c r="R1654" s="23"/>
      <c r="S1654" s="23"/>
      <c r="T1654" s="23"/>
      <c r="U1654" s="23"/>
      <c r="V1654" s="23"/>
      <c r="W1654" s="33"/>
      <c r="Y1654" s="23"/>
      <c r="Z1654" s="23"/>
    </row>
    <row r="1655" spans="2:26" x14ac:dyDescent="0.35">
      <c r="B1655" s="23"/>
      <c r="C1655" s="23"/>
      <c r="D1655" s="23"/>
      <c r="E1655" s="23"/>
      <c r="F1655" s="23"/>
      <c r="G1655" s="23"/>
      <c r="H1655" s="23"/>
      <c r="I1655" s="23"/>
      <c r="J1655" s="23"/>
      <c r="K1655" s="23"/>
      <c r="L1655" s="23"/>
      <c r="M1655" s="23"/>
      <c r="N1655" s="23"/>
      <c r="O1655" s="23"/>
      <c r="P1655" s="23"/>
      <c r="Q1655" s="23"/>
      <c r="R1655" s="23"/>
      <c r="S1655" s="23"/>
      <c r="T1655" s="23"/>
      <c r="U1655" s="23"/>
      <c r="V1655" s="23"/>
      <c r="W1655" s="33"/>
      <c r="Y1655" s="23"/>
      <c r="Z1655" s="23"/>
    </row>
    <row r="1656" spans="2:26" x14ac:dyDescent="0.35">
      <c r="B1656" s="23"/>
      <c r="C1656" s="23"/>
      <c r="D1656" s="23"/>
      <c r="E1656" s="23"/>
      <c r="F1656" s="23"/>
      <c r="G1656" s="23"/>
      <c r="H1656" s="23"/>
      <c r="I1656" s="23"/>
      <c r="J1656" s="23"/>
      <c r="K1656" s="23"/>
      <c r="L1656" s="23"/>
      <c r="M1656" s="23"/>
      <c r="N1656" s="23"/>
      <c r="O1656" s="23"/>
      <c r="P1656" s="23"/>
      <c r="Q1656" s="23"/>
      <c r="R1656" s="23"/>
      <c r="S1656" s="23"/>
      <c r="T1656" s="23"/>
      <c r="U1656" s="23"/>
      <c r="V1656" s="23"/>
      <c r="W1656" s="33"/>
      <c r="Y1656" s="23"/>
      <c r="Z1656" s="23"/>
    </row>
    <row r="1657" spans="2:26" x14ac:dyDescent="0.35">
      <c r="B1657" s="23"/>
      <c r="C1657" s="23"/>
      <c r="D1657" s="23"/>
      <c r="E1657" s="23"/>
      <c r="F1657" s="23"/>
      <c r="G1657" s="23"/>
      <c r="H1657" s="23"/>
      <c r="I1657" s="23"/>
      <c r="J1657" s="23"/>
      <c r="K1657" s="23"/>
      <c r="L1657" s="23"/>
      <c r="M1657" s="23"/>
      <c r="N1657" s="23"/>
      <c r="O1657" s="23"/>
      <c r="P1657" s="23"/>
      <c r="Q1657" s="23"/>
      <c r="R1657" s="23"/>
      <c r="S1657" s="23"/>
      <c r="T1657" s="23"/>
      <c r="U1657" s="23"/>
      <c r="V1657" s="23"/>
      <c r="W1657" s="33"/>
      <c r="Y1657" s="23"/>
      <c r="Z1657" s="23"/>
    </row>
    <row r="1658" spans="2:26" x14ac:dyDescent="0.35">
      <c r="B1658" s="23"/>
      <c r="C1658" s="23"/>
      <c r="D1658" s="23"/>
      <c r="E1658" s="23"/>
      <c r="F1658" s="23"/>
      <c r="G1658" s="23"/>
      <c r="H1658" s="23"/>
      <c r="I1658" s="23"/>
      <c r="J1658" s="23"/>
      <c r="K1658" s="23"/>
      <c r="L1658" s="23"/>
      <c r="M1658" s="23"/>
      <c r="N1658" s="23"/>
      <c r="O1658" s="23"/>
      <c r="P1658" s="23"/>
      <c r="Q1658" s="23"/>
      <c r="R1658" s="23"/>
      <c r="S1658" s="23"/>
      <c r="T1658" s="23"/>
      <c r="U1658" s="23"/>
      <c r="V1658" s="23"/>
      <c r="W1658" s="33"/>
      <c r="Y1658" s="23"/>
      <c r="Z1658" s="23"/>
    </row>
    <row r="1659" spans="2:26" x14ac:dyDescent="0.35">
      <c r="B1659" s="23"/>
      <c r="C1659" s="23"/>
      <c r="D1659" s="23"/>
      <c r="E1659" s="23"/>
      <c r="F1659" s="23"/>
      <c r="G1659" s="23"/>
      <c r="H1659" s="23"/>
      <c r="I1659" s="23"/>
      <c r="J1659" s="23"/>
      <c r="K1659" s="23"/>
      <c r="L1659" s="23"/>
      <c r="M1659" s="23"/>
      <c r="N1659" s="23"/>
      <c r="O1659" s="23"/>
      <c r="P1659" s="23"/>
      <c r="Q1659" s="23"/>
      <c r="R1659" s="23"/>
      <c r="S1659" s="23"/>
      <c r="T1659" s="23"/>
      <c r="U1659" s="23"/>
      <c r="V1659" s="23"/>
      <c r="W1659" s="33"/>
      <c r="Y1659" s="23"/>
      <c r="Z1659" s="23"/>
    </row>
    <row r="1660" spans="2:26" x14ac:dyDescent="0.35">
      <c r="B1660" s="23"/>
      <c r="C1660" s="23"/>
      <c r="D1660" s="23"/>
      <c r="E1660" s="23"/>
      <c r="F1660" s="23"/>
      <c r="G1660" s="23"/>
      <c r="H1660" s="23"/>
      <c r="I1660" s="23"/>
      <c r="J1660" s="23"/>
      <c r="K1660" s="23"/>
      <c r="L1660" s="23"/>
      <c r="M1660" s="23"/>
      <c r="N1660" s="23"/>
      <c r="O1660" s="23"/>
      <c r="P1660" s="23"/>
      <c r="Q1660" s="23"/>
      <c r="R1660" s="23"/>
      <c r="S1660" s="23"/>
      <c r="T1660" s="23"/>
      <c r="U1660" s="23"/>
      <c r="V1660" s="23"/>
      <c r="W1660" s="33"/>
      <c r="Y1660" s="23"/>
      <c r="Z1660" s="23"/>
    </row>
    <row r="1661" spans="2:26" x14ac:dyDescent="0.35">
      <c r="B1661" s="23"/>
      <c r="C1661" s="23"/>
      <c r="D1661" s="23"/>
      <c r="E1661" s="23"/>
      <c r="F1661" s="23"/>
      <c r="G1661" s="23"/>
      <c r="H1661" s="23"/>
      <c r="I1661" s="23"/>
      <c r="J1661" s="23"/>
      <c r="K1661" s="23"/>
      <c r="L1661" s="23"/>
      <c r="M1661" s="23"/>
      <c r="N1661" s="23"/>
      <c r="O1661" s="23"/>
      <c r="P1661" s="23"/>
      <c r="Q1661" s="23"/>
      <c r="R1661" s="23"/>
      <c r="S1661" s="23"/>
      <c r="T1661" s="23"/>
      <c r="U1661" s="23"/>
      <c r="V1661" s="23"/>
      <c r="W1661" s="33"/>
      <c r="Y1661" s="23"/>
      <c r="Z1661" s="23"/>
    </row>
    <row r="1662" spans="2:26" x14ac:dyDescent="0.35">
      <c r="B1662" s="23"/>
      <c r="C1662" s="23"/>
      <c r="D1662" s="23"/>
      <c r="E1662" s="23"/>
      <c r="F1662" s="23"/>
      <c r="G1662" s="23"/>
      <c r="H1662" s="23"/>
      <c r="I1662" s="23"/>
      <c r="J1662" s="23"/>
      <c r="K1662" s="23"/>
      <c r="L1662" s="23"/>
      <c r="M1662" s="23"/>
      <c r="N1662" s="23"/>
      <c r="O1662" s="23"/>
      <c r="P1662" s="23"/>
      <c r="Q1662" s="23"/>
      <c r="R1662" s="23"/>
      <c r="S1662" s="23"/>
      <c r="T1662" s="23"/>
      <c r="U1662" s="23"/>
      <c r="V1662" s="23"/>
      <c r="W1662" s="33"/>
      <c r="Y1662" s="23"/>
      <c r="Z1662" s="23"/>
    </row>
    <row r="1663" spans="2:26" x14ac:dyDescent="0.35">
      <c r="B1663" s="23"/>
      <c r="C1663" s="23"/>
      <c r="D1663" s="23"/>
      <c r="E1663" s="23"/>
      <c r="F1663" s="23"/>
      <c r="G1663" s="23"/>
      <c r="H1663" s="23"/>
      <c r="I1663" s="23"/>
      <c r="J1663" s="23"/>
      <c r="K1663" s="23"/>
      <c r="L1663" s="23"/>
      <c r="M1663" s="23"/>
      <c r="N1663" s="23"/>
      <c r="O1663" s="23"/>
      <c r="P1663" s="23"/>
      <c r="Q1663" s="23"/>
      <c r="R1663" s="23"/>
      <c r="S1663" s="23"/>
      <c r="T1663" s="23"/>
      <c r="U1663" s="23"/>
      <c r="V1663" s="23"/>
      <c r="W1663" s="33"/>
      <c r="Y1663" s="23"/>
      <c r="Z1663" s="23"/>
    </row>
    <row r="1664" spans="2:26" x14ac:dyDescent="0.35">
      <c r="B1664" s="23"/>
      <c r="C1664" s="23"/>
      <c r="D1664" s="23"/>
      <c r="E1664" s="23"/>
      <c r="F1664" s="23"/>
      <c r="G1664" s="23"/>
      <c r="H1664" s="23"/>
      <c r="I1664" s="23"/>
      <c r="J1664" s="23"/>
      <c r="K1664" s="23"/>
      <c r="L1664" s="23"/>
      <c r="M1664" s="23"/>
      <c r="N1664" s="23"/>
      <c r="O1664" s="23"/>
      <c r="P1664" s="23"/>
      <c r="Q1664" s="23"/>
      <c r="R1664" s="23"/>
      <c r="S1664" s="23"/>
      <c r="T1664" s="23"/>
      <c r="U1664" s="23"/>
      <c r="V1664" s="23"/>
      <c r="W1664" s="33"/>
      <c r="Y1664" s="23"/>
      <c r="Z1664" s="23"/>
    </row>
    <row r="1665" spans="2:26" x14ac:dyDescent="0.35">
      <c r="B1665" s="23"/>
      <c r="C1665" s="23"/>
      <c r="D1665" s="23"/>
      <c r="E1665" s="23"/>
      <c r="F1665" s="23"/>
      <c r="G1665" s="23"/>
      <c r="H1665" s="23"/>
      <c r="I1665" s="23"/>
      <c r="J1665" s="23"/>
      <c r="K1665" s="23"/>
      <c r="L1665" s="23"/>
      <c r="M1665" s="23"/>
      <c r="N1665" s="23"/>
      <c r="O1665" s="23"/>
      <c r="P1665" s="23"/>
      <c r="Q1665" s="23"/>
      <c r="R1665" s="23"/>
      <c r="S1665" s="23"/>
      <c r="T1665" s="23"/>
      <c r="U1665" s="23"/>
      <c r="V1665" s="23"/>
      <c r="W1665" s="33"/>
      <c r="Y1665" s="23"/>
      <c r="Z1665" s="23"/>
    </row>
    <row r="1666" spans="2:26" x14ac:dyDescent="0.35">
      <c r="B1666" s="23"/>
      <c r="C1666" s="23"/>
      <c r="D1666" s="23"/>
      <c r="E1666" s="23"/>
      <c r="F1666" s="23"/>
      <c r="G1666" s="23"/>
      <c r="H1666" s="23"/>
      <c r="I1666" s="23"/>
      <c r="J1666" s="23"/>
      <c r="K1666" s="23"/>
      <c r="L1666" s="23"/>
      <c r="M1666" s="23"/>
      <c r="N1666" s="23"/>
      <c r="O1666" s="23"/>
      <c r="P1666" s="23"/>
      <c r="Q1666" s="23"/>
      <c r="R1666" s="23"/>
      <c r="S1666" s="23"/>
      <c r="T1666" s="23"/>
      <c r="U1666" s="23"/>
      <c r="V1666" s="23"/>
      <c r="W1666" s="33"/>
      <c r="Y1666" s="23"/>
      <c r="Z1666" s="23"/>
    </row>
    <row r="1667" spans="2:26" x14ac:dyDescent="0.35">
      <c r="B1667" s="23"/>
      <c r="C1667" s="23"/>
      <c r="D1667" s="23"/>
      <c r="E1667" s="23"/>
      <c r="F1667" s="23"/>
      <c r="G1667" s="23"/>
      <c r="H1667" s="23"/>
      <c r="I1667" s="23"/>
      <c r="J1667" s="23"/>
      <c r="K1667" s="23"/>
      <c r="L1667" s="23"/>
      <c r="M1667" s="23"/>
      <c r="N1667" s="23"/>
      <c r="O1667" s="23"/>
      <c r="P1667" s="23"/>
      <c r="Q1667" s="23"/>
      <c r="R1667" s="23"/>
      <c r="S1667" s="23"/>
      <c r="T1667" s="23"/>
      <c r="U1667" s="23"/>
      <c r="V1667" s="23"/>
      <c r="W1667" s="33"/>
      <c r="Y1667" s="23"/>
      <c r="Z1667" s="23"/>
    </row>
    <row r="1668" spans="2:26" x14ac:dyDescent="0.35">
      <c r="B1668" s="23"/>
      <c r="C1668" s="23"/>
      <c r="D1668" s="23"/>
      <c r="E1668" s="23"/>
      <c r="F1668" s="23"/>
      <c r="G1668" s="23"/>
      <c r="H1668" s="23"/>
      <c r="I1668" s="23"/>
      <c r="J1668" s="23"/>
      <c r="K1668" s="23"/>
      <c r="L1668" s="23"/>
      <c r="M1668" s="23"/>
      <c r="N1668" s="23"/>
      <c r="O1668" s="23"/>
      <c r="P1668" s="23"/>
      <c r="Q1668" s="23"/>
      <c r="R1668" s="23"/>
      <c r="S1668" s="23"/>
      <c r="T1668" s="23"/>
      <c r="U1668" s="23"/>
      <c r="V1668" s="23"/>
      <c r="W1668" s="33"/>
      <c r="Y1668" s="23"/>
      <c r="Z1668" s="23"/>
    </row>
    <row r="1669" spans="2:26" x14ac:dyDescent="0.35">
      <c r="B1669" s="23"/>
      <c r="C1669" s="23"/>
      <c r="D1669" s="23"/>
      <c r="E1669" s="23"/>
      <c r="F1669" s="23"/>
      <c r="G1669" s="23"/>
      <c r="H1669" s="23"/>
      <c r="I1669" s="23"/>
      <c r="J1669" s="23"/>
      <c r="K1669" s="23"/>
      <c r="L1669" s="23"/>
      <c r="M1669" s="23"/>
      <c r="N1669" s="23"/>
      <c r="O1669" s="23"/>
      <c r="P1669" s="23"/>
      <c r="Q1669" s="23"/>
      <c r="R1669" s="23"/>
      <c r="S1669" s="23"/>
      <c r="T1669" s="23"/>
      <c r="U1669" s="23"/>
      <c r="V1669" s="23"/>
      <c r="W1669" s="33"/>
      <c r="Y1669" s="23"/>
      <c r="Z1669" s="23"/>
    </row>
    <row r="1670" spans="2:26" x14ac:dyDescent="0.35">
      <c r="B1670" s="23"/>
      <c r="C1670" s="23"/>
      <c r="D1670" s="23"/>
      <c r="E1670" s="23"/>
      <c r="F1670" s="23"/>
      <c r="G1670" s="23"/>
      <c r="H1670" s="23"/>
      <c r="I1670" s="23"/>
      <c r="J1670" s="23"/>
      <c r="K1670" s="23"/>
      <c r="L1670" s="23"/>
      <c r="M1670" s="23"/>
      <c r="N1670" s="23"/>
      <c r="O1670" s="23"/>
      <c r="P1670" s="23"/>
      <c r="Q1670" s="23"/>
      <c r="R1670" s="23"/>
      <c r="S1670" s="23"/>
      <c r="T1670" s="23"/>
      <c r="U1670" s="23"/>
      <c r="V1670" s="23"/>
      <c r="W1670" s="33"/>
      <c r="Y1670" s="23"/>
      <c r="Z1670" s="23"/>
    </row>
    <row r="1671" spans="2:26" x14ac:dyDescent="0.35">
      <c r="B1671" s="23"/>
      <c r="C1671" s="23"/>
      <c r="D1671" s="23"/>
      <c r="E1671" s="23"/>
      <c r="F1671" s="23"/>
      <c r="G1671" s="23"/>
      <c r="H1671" s="23"/>
      <c r="I1671" s="23"/>
      <c r="J1671" s="23"/>
      <c r="K1671" s="23"/>
      <c r="L1671" s="23"/>
      <c r="M1671" s="23"/>
      <c r="N1671" s="23"/>
      <c r="O1671" s="23"/>
      <c r="P1671" s="23"/>
      <c r="Q1671" s="23"/>
      <c r="R1671" s="23"/>
      <c r="S1671" s="23"/>
      <c r="T1671" s="23"/>
      <c r="U1671" s="23"/>
      <c r="V1671" s="23"/>
      <c r="W1671" s="33"/>
      <c r="Y1671" s="23"/>
      <c r="Z1671" s="23"/>
    </row>
    <row r="1672" spans="2:26" x14ac:dyDescent="0.35">
      <c r="B1672" s="23"/>
      <c r="C1672" s="23"/>
      <c r="D1672" s="23"/>
      <c r="E1672" s="23"/>
      <c r="F1672" s="23"/>
      <c r="G1672" s="23"/>
      <c r="H1672" s="23"/>
      <c r="I1672" s="23"/>
      <c r="J1672" s="23"/>
      <c r="K1672" s="23"/>
      <c r="L1672" s="23"/>
      <c r="M1672" s="23"/>
      <c r="N1672" s="23"/>
      <c r="O1672" s="23"/>
      <c r="P1672" s="23"/>
      <c r="Q1672" s="23"/>
      <c r="R1672" s="23"/>
      <c r="S1672" s="23"/>
      <c r="T1672" s="23"/>
      <c r="U1672" s="23"/>
      <c r="V1672" s="23"/>
      <c r="W1672" s="33"/>
      <c r="Y1672" s="23"/>
      <c r="Z1672" s="23"/>
    </row>
    <row r="1673" spans="2:26" x14ac:dyDescent="0.35">
      <c r="B1673" s="23"/>
      <c r="C1673" s="23"/>
      <c r="D1673" s="23"/>
      <c r="E1673" s="23"/>
      <c r="F1673" s="23"/>
      <c r="G1673" s="23"/>
      <c r="H1673" s="23"/>
      <c r="I1673" s="23"/>
      <c r="J1673" s="23"/>
      <c r="K1673" s="23"/>
      <c r="L1673" s="23"/>
      <c r="M1673" s="23"/>
      <c r="N1673" s="23"/>
      <c r="O1673" s="23"/>
      <c r="P1673" s="23"/>
      <c r="Q1673" s="23"/>
      <c r="R1673" s="23"/>
      <c r="S1673" s="23"/>
      <c r="T1673" s="23"/>
      <c r="U1673" s="23"/>
      <c r="V1673" s="23"/>
      <c r="W1673" s="33"/>
      <c r="Y1673" s="23"/>
      <c r="Z1673" s="23"/>
    </row>
    <row r="1674" spans="2:26" x14ac:dyDescent="0.35">
      <c r="B1674" s="23"/>
      <c r="C1674" s="23"/>
      <c r="D1674" s="23"/>
      <c r="E1674" s="23"/>
      <c r="F1674" s="23"/>
      <c r="G1674" s="23"/>
      <c r="H1674" s="23"/>
      <c r="I1674" s="23"/>
      <c r="J1674" s="23"/>
      <c r="K1674" s="23"/>
      <c r="L1674" s="23"/>
      <c r="M1674" s="23"/>
      <c r="N1674" s="23"/>
      <c r="O1674" s="23"/>
      <c r="P1674" s="23"/>
      <c r="Q1674" s="23"/>
      <c r="R1674" s="23"/>
      <c r="S1674" s="23"/>
      <c r="T1674" s="23"/>
      <c r="U1674" s="23"/>
      <c r="V1674" s="23"/>
      <c r="W1674" s="33"/>
      <c r="Y1674" s="23"/>
      <c r="Z1674" s="23"/>
    </row>
    <row r="1675" spans="2:26" x14ac:dyDescent="0.35">
      <c r="B1675" s="23"/>
      <c r="C1675" s="23"/>
      <c r="D1675" s="23"/>
      <c r="E1675" s="23"/>
      <c r="F1675" s="23"/>
      <c r="G1675" s="23"/>
      <c r="H1675" s="23"/>
      <c r="I1675" s="23"/>
      <c r="J1675" s="23"/>
      <c r="K1675" s="23"/>
      <c r="L1675" s="23"/>
      <c r="M1675" s="23"/>
      <c r="N1675" s="23"/>
      <c r="O1675" s="23"/>
      <c r="P1675" s="23"/>
      <c r="Q1675" s="23"/>
      <c r="R1675" s="23"/>
      <c r="S1675" s="23"/>
      <c r="T1675" s="23"/>
      <c r="U1675" s="23"/>
      <c r="V1675" s="23"/>
      <c r="W1675" s="33"/>
      <c r="Y1675" s="23"/>
      <c r="Z1675" s="23"/>
    </row>
    <row r="1676" spans="2:26" x14ac:dyDescent="0.35">
      <c r="B1676" s="23"/>
      <c r="C1676" s="23"/>
      <c r="D1676" s="23"/>
      <c r="E1676" s="23"/>
      <c r="F1676" s="23"/>
      <c r="G1676" s="23"/>
      <c r="H1676" s="23"/>
      <c r="I1676" s="23"/>
      <c r="J1676" s="23"/>
      <c r="K1676" s="23"/>
      <c r="L1676" s="23"/>
      <c r="M1676" s="23"/>
      <c r="N1676" s="23"/>
      <c r="O1676" s="23"/>
      <c r="P1676" s="23"/>
      <c r="Q1676" s="23"/>
      <c r="R1676" s="23"/>
      <c r="S1676" s="23"/>
      <c r="T1676" s="23"/>
      <c r="U1676" s="23"/>
      <c r="V1676" s="23"/>
      <c r="W1676" s="33"/>
      <c r="Y1676" s="23"/>
      <c r="Z1676" s="23"/>
    </row>
    <row r="1677" spans="2:26" x14ac:dyDescent="0.35">
      <c r="B1677" s="23"/>
      <c r="C1677" s="23"/>
      <c r="D1677" s="23"/>
      <c r="E1677" s="23"/>
      <c r="F1677" s="23"/>
      <c r="G1677" s="23"/>
      <c r="H1677" s="23"/>
      <c r="I1677" s="23"/>
      <c r="J1677" s="23"/>
      <c r="K1677" s="23"/>
      <c r="L1677" s="23"/>
      <c r="M1677" s="23"/>
      <c r="N1677" s="23"/>
      <c r="O1677" s="23"/>
      <c r="P1677" s="23"/>
      <c r="Q1677" s="23"/>
      <c r="R1677" s="23"/>
      <c r="S1677" s="23"/>
      <c r="T1677" s="23"/>
      <c r="U1677" s="23"/>
      <c r="V1677" s="23"/>
      <c r="W1677" s="33"/>
      <c r="Y1677" s="23"/>
      <c r="Z1677" s="23"/>
    </row>
    <row r="1678" spans="2:26" x14ac:dyDescent="0.35">
      <c r="B1678" s="23"/>
      <c r="C1678" s="23"/>
      <c r="D1678" s="23"/>
      <c r="E1678" s="23"/>
      <c r="F1678" s="23"/>
      <c r="G1678" s="23"/>
      <c r="H1678" s="23"/>
      <c r="I1678" s="23"/>
      <c r="J1678" s="23"/>
      <c r="K1678" s="23"/>
      <c r="L1678" s="23"/>
      <c r="M1678" s="23"/>
      <c r="N1678" s="23"/>
      <c r="O1678" s="23"/>
      <c r="P1678" s="23"/>
      <c r="Q1678" s="23"/>
      <c r="R1678" s="23"/>
      <c r="S1678" s="23"/>
      <c r="T1678" s="23"/>
      <c r="U1678" s="23"/>
      <c r="V1678" s="23"/>
      <c r="W1678" s="33"/>
      <c r="Y1678" s="23"/>
      <c r="Z1678" s="23"/>
    </row>
    <row r="1679" spans="2:26" x14ac:dyDescent="0.35">
      <c r="B1679" s="23"/>
      <c r="C1679" s="23"/>
      <c r="D1679" s="23"/>
      <c r="E1679" s="23"/>
      <c r="F1679" s="23"/>
      <c r="G1679" s="23"/>
      <c r="H1679" s="23"/>
      <c r="I1679" s="23"/>
      <c r="J1679" s="23"/>
      <c r="K1679" s="23"/>
      <c r="L1679" s="23"/>
      <c r="M1679" s="23"/>
      <c r="N1679" s="23"/>
      <c r="O1679" s="23"/>
      <c r="P1679" s="23"/>
      <c r="Q1679" s="23"/>
      <c r="R1679" s="23"/>
      <c r="S1679" s="23"/>
      <c r="T1679" s="23"/>
      <c r="U1679" s="23"/>
      <c r="V1679" s="23"/>
      <c r="W1679" s="33"/>
      <c r="Y1679" s="23"/>
      <c r="Z1679" s="23"/>
    </row>
    <row r="1680" spans="2:26" x14ac:dyDescent="0.35">
      <c r="B1680" s="23"/>
      <c r="C1680" s="23"/>
      <c r="D1680" s="23"/>
      <c r="E1680" s="23"/>
      <c r="F1680" s="23"/>
      <c r="G1680" s="23"/>
      <c r="H1680" s="23"/>
      <c r="I1680" s="23"/>
      <c r="J1680" s="23"/>
      <c r="K1680" s="23"/>
      <c r="L1680" s="23"/>
      <c r="M1680" s="23"/>
      <c r="N1680" s="23"/>
      <c r="O1680" s="23"/>
      <c r="P1680" s="23"/>
      <c r="Q1680" s="23"/>
      <c r="R1680" s="23"/>
      <c r="S1680" s="23"/>
      <c r="T1680" s="23"/>
      <c r="U1680" s="23"/>
      <c r="V1680" s="23"/>
      <c r="W1680" s="33"/>
      <c r="Y1680" s="23"/>
      <c r="Z1680" s="23"/>
    </row>
    <row r="1681" spans="2:26" x14ac:dyDescent="0.35">
      <c r="B1681" s="23"/>
      <c r="C1681" s="23"/>
      <c r="D1681" s="23"/>
      <c r="E1681" s="23"/>
      <c r="F1681" s="23"/>
      <c r="G1681" s="23"/>
      <c r="H1681" s="23"/>
      <c r="I1681" s="23"/>
      <c r="J1681" s="23"/>
      <c r="K1681" s="23"/>
      <c r="L1681" s="23"/>
      <c r="M1681" s="23"/>
      <c r="N1681" s="23"/>
      <c r="O1681" s="23"/>
      <c r="P1681" s="23"/>
      <c r="Q1681" s="23"/>
      <c r="R1681" s="23"/>
      <c r="S1681" s="23"/>
      <c r="T1681" s="23"/>
      <c r="U1681" s="23"/>
      <c r="V1681" s="23"/>
      <c r="W1681" s="33"/>
      <c r="Y1681" s="23"/>
      <c r="Z1681" s="23"/>
    </row>
    <row r="1682" spans="2:26" x14ac:dyDescent="0.35">
      <c r="B1682" s="23"/>
      <c r="C1682" s="23"/>
      <c r="D1682" s="23"/>
      <c r="E1682" s="23"/>
      <c r="F1682" s="23"/>
      <c r="G1682" s="23"/>
      <c r="H1682" s="23"/>
      <c r="I1682" s="23"/>
      <c r="J1682" s="23"/>
      <c r="K1682" s="23"/>
      <c r="L1682" s="23"/>
      <c r="M1682" s="23"/>
      <c r="N1682" s="23"/>
      <c r="O1682" s="23"/>
      <c r="P1682" s="23"/>
      <c r="Q1682" s="23"/>
      <c r="R1682" s="23"/>
      <c r="S1682" s="23"/>
      <c r="T1682" s="23"/>
      <c r="U1682" s="23"/>
      <c r="V1682" s="23"/>
      <c r="W1682" s="33"/>
      <c r="Y1682" s="23"/>
      <c r="Z1682" s="23"/>
    </row>
    <row r="1683" spans="2:26" x14ac:dyDescent="0.35">
      <c r="B1683" s="23"/>
      <c r="C1683" s="23"/>
      <c r="D1683" s="23"/>
      <c r="E1683" s="23"/>
      <c r="F1683" s="23"/>
      <c r="G1683" s="23"/>
      <c r="H1683" s="23"/>
      <c r="I1683" s="23"/>
      <c r="J1683" s="23"/>
      <c r="K1683" s="23"/>
      <c r="L1683" s="23"/>
      <c r="M1683" s="23"/>
      <c r="N1683" s="23"/>
      <c r="O1683" s="23"/>
      <c r="P1683" s="23"/>
      <c r="Q1683" s="23"/>
      <c r="R1683" s="23"/>
      <c r="S1683" s="23"/>
      <c r="T1683" s="23"/>
      <c r="U1683" s="23"/>
      <c r="V1683" s="23"/>
      <c r="W1683" s="33"/>
      <c r="Y1683" s="23"/>
      <c r="Z1683" s="23"/>
    </row>
    <row r="1684" spans="2:26" x14ac:dyDescent="0.35">
      <c r="B1684" s="23"/>
      <c r="C1684" s="23"/>
      <c r="D1684" s="23"/>
      <c r="E1684" s="23"/>
      <c r="F1684" s="23"/>
      <c r="G1684" s="23"/>
      <c r="H1684" s="23"/>
      <c r="I1684" s="23"/>
      <c r="J1684" s="23"/>
      <c r="K1684" s="23"/>
      <c r="L1684" s="23"/>
      <c r="M1684" s="23"/>
      <c r="N1684" s="23"/>
      <c r="O1684" s="23"/>
      <c r="P1684" s="23"/>
      <c r="Q1684" s="23"/>
      <c r="R1684" s="23"/>
      <c r="S1684" s="23"/>
      <c r="T1684" s="23"/>
      <c r="U1684" s="23"/>
      <c r="V1684" s="23"/>
      <c r="W1684" s="33"/>
      <c r="Y1684" s="23"/>
      <c r="Z1684" s="23"/>
    </row>
    <row r="1685" spans="2:26" x14ac:dyDescent="0.35">
      <c r="B1685" s="23"/>
      <c r="C1685" s="23"/>
      <c r="D1685" s="23"/>
      <c r="E1685" s="23"/>
      <c r="F1685" s="23"/>
      <c r="G1685" s="23"/>
      <c r="H1685" s="23"/>
      <c r="I1685" s="23"/>
      <c r="J1685" s="23"/>
      <c r="K1685" s="23"/>
      <c r="L1685" s="23"/>
      <c r="M1685" s="23"/>
      <c r="N1685" s="23"/>
      <c r="O1685" s="23"/>
      <c r="P1685" s="23"/>
      <c r="Q1685" s="23"/>
      <c r="R1685" s="23"/>
      <c r="S1685" s="23"/>
      <c r="T1685" s="23"/>
      <c r="U1685" s="23"/>
      <c r="V1685" s="23"/>
      <c r="W1685" s="33"/>
      <c r="Y1685" s="23"/>
      <c r="Z1685" s="23"/>
    </row>
    <row r="1686" spans="2:26" x14ac:dyDescent="0.35">
      <c r="B1686" s="23"/>
      <c r="C1686" s="23"/>
      <c r="D1686" s="23"/>
      <c r="E1686" s="23"/>
      <c r="F1686" s="23"/>
      <c r="G1686" s="23"/>
      <c r="H1686" s="23"/>
      <c r="I1686" s="23"/>
      <c r="J1686" s="23"/>
      <c r="K1686" s="23"/>
      <c r="L1686" s="23"/>
      <c r="M1686" s="23"/>
      <c r="N1686" s="23"/>
      <c r="O1686" s="23"/>
      <c r="P1686" s="23"/>
      <c r="Q1686" s="23"/>
      <c r="R1686" s="23"/>
      <c r="S1686" s="23"/>
      <c r="T1686" s="23"/>
      <c r="U1686" s="23"/>
      <c r="V1686" s="23"/>
      <c r="W1686" s="33"/>
      <c r="Y1686" s="23"/>
      <c r="Z1686" s="23"/>
    </row>
    <row r="1687" spans="2:26" x14ac:dyDescent="0.35">
      <c r="B1687" s="23"/>
      <c r="C1687" s="23"/>
      <c r="D1687" s="23"/>
      <c r="E1687" s="23"/>
      <c r="F1687" s="23"/>
      <c r="G1687" s="23"/>
      <c r="H1687" s="23"/>
      <c r="I1687" s="23"/>
      <c r="J1687" s="23"/>
      <c r="K1687" s="23"/>
      <c r="L1687" s="23"/>
      <c r="M1687" s="23"/>
      <c r="N1687" s="23"/>
      <c r="O1687" s="23"/>
      <c r="P1687" s="23"/>
      <c r="Q1687" s="23"/>
      <c r="R1687" s="23"/>
      <c r="S1687" s="23"/>
      <c r="T1687" s="23"/>
      <c r="U1687" s="23"/>
      <c r="V1687" s="23"/>
      <c r="W1687" s="33"/>
      <c r="Y1687" s="23"/>
      <c r="Z1687" s="23"/>
    </row>
    <row r="1688" spans="2:26" x14ac:dyDescent="0.35">
      <c r="B1688" s="23"/>
      <c r="C1688" s="23"/>
      <c r="D1688" s="23"/>
      <c r="E1688" s="23"/>
      <c r="F1688" s="23"/>
      <c r="G1688" s="23"/>
      <c r="H1688" s="23"/>
      <c r="I1688" s="23"/>
      <c r="J1688" s="23"/>
      <c r="K1688" s="23"/>
      <c r="L1688" s="23"/>
      <c r="M1688" s="23"/>
      <c r="N1688" s="23"/>
      <c r="O1688" s="23"/>
      <c r="P1688" s="23"/>
      <c r="Q1688" s="23"/>
      <c r="R1688" s="23"/>
      <c r="S1688" s="23"/>
      <c r="T1688" s="23"/>
      <c r="U1688" s="23"/>
      <c r="V1688" s="23"/>
      <c r="W1688" s="33"/>
      <c r="Y1688" s="23"/>
      <c r="Z1688" s="23"/>
    </row>
    <row r="1689" spans="2:26" x14ac:dyDescent="0.35">
      <c r="B1689" s="23"/>
      <c r="C1689" s="23"/>
      <c r="D1689" s="23"/>
      <c r="E1689" s="23"/>
      <c r="F1689" s="23"/>
      <c r="G1689" s="23"/>
      <c r="H1689" s="23"/>
      <c r="I1689" s="23"/>
      <c r="J1689" s="23"/>
      <c r="K1689" s="23"/>
      <c r="L1689" s="23"/>
      <c r="M1689" s="23"/>
      <c r="N1689" s="23"/>
      <c r="O1689" s="23"/>
      <c r="P1689" s="23"/>
      <c r="Q1689" s="23"/>
      <c r="R1689" s="23"/>
      <c r="S1689" s="23"/>
      <c r="T1689" s="23"/>
      <c r="U1689" s="23"/>
      <c r="V1689" s="23"/>
      <c r="W1689" s="33"/>
      <c r="Y1689" s="23"/>
      <c r="Z1689" s="23"/>
    </row>
    <row r="1690" spans="2:26" x14ac:dyDescent="0.35">
      <c r="B1690" s="23"/>
      <c r="C1690" s="23"/>
      <c r="D1690" s="23"/>
      <c r="E1690" s="23"/>
      <c r="F1690" s="23"/>
      <c r="G1690" s="23"/>
      <c r="H1690" s="23"/>
      <c r="I1690" s="23"/>
      <c r="J1690" s="23"/>
      <c r="K1690" s="23"/>
      <c r="L1690" s="23"/>
      <c r="M1690" s="23"/>
      <c r="N1690" s="23"/>
      <c r="O1690" s="23"/>
      <c r="P1690" s="23"/>
      <c r="Q1690" s="23"/>
      <c r="R1690" s="23"/>
      <c r="S1690" s="23"/>
      <c r="T1690" s="23"/>
      <c r="U1690" s="23"/>
      <c r="V1690" s="23"/>
      <c r="W1690" s="33"/>
      <c r="Y1690" s="23"/>
      <c r="Z1690" s="23"/>
    </row>
    <row r="1691" spans="2:26" x14ac:dyDescent="0.35">
      <c r="B1691" s="23"/>
      <c r="C1691" s="23"/>
      <c r="D1691" s="23"/>
      <c r="E1691" s="23"/>
      <c r="F1691" s="23"/>
      <c r="G1691" s="23"/>
      <c r="H1691" s="23"/>
      <c r="I1691" s="23"/>
      <c r="J1691" s="23"/>
      <c r="K1691" s="23"/>
      <c r="L1691" s="23"/>
      <c r="M1691" s="23"/>
      <c r="N1691" s="23"/>
      <c r="O1691" s="23"/>
      <c r="P1691" s="23"/>
      <c r="Q1691" s="23"/>
      <c r="R1691" s="23"/>
      <c r="S1691" s="23"/>
      <c r="T1691" s="23"/>
      <c r="U1691" s="23"/>
      <c r="V1691" s="23"/>
      <c r="W1691" s="33"/>
      <c r="Y1691" s="23"/>
      <c r="Z1691" s="23"/>
    </row>
    <row r="1692" spans="2:26" x14ac:dyDescent="0.35">
      <c r="B1692" s="23"/>
      <c r="C1692" s="23"/>
      <c r="D1692" s="23"/>
      <c r="E1692" s="23"/>
      <c r="F1692" s="23"/>
      <c r="G1692" s="23"/>
      <c r="H1692" s="23"/>
      <c r="I1692" s="23"/>
      <c r="J1692" s="23"/>
      <c r="K1692" s="23"/>
      <c r="L1692" s="23"/>
      <c r="M1692" s="23"/>
      <c r="N1692" s="23"/>
      <c r="O1692" s="23"/>
      <c r="P1692" s="23"/>
      <c r="Q1692" s="23"/>
      <c r="R1692" s="23"/>
      <c r="S1692" s="23"/>
      <c r="T1692" s="23"/>
      <c r="U1692" s="23"/>
      <c r="V1692" s="23"/>
      <c r="W1692" s="33"/>
      <c r="Y1692" s="23"/>
      <c r="Z1692" s="23"/>
    </row>
    <row r="1693" spans="2:26" x14ac:dyDescent="0.35">
      <c r="B1693" s="23"/>
      <c r="C1693" s="23"/>
      <c r="D1693" s="23"/>
      <c r="E1693" s="23"/>
      <c r="F1693" s="23"/>
      <c r="G1693" s="23"/>
      <c r="H1693" s="23"/>
      <c r="I1693" s="23"/>
      <c r="J1693" s="23"/>
      <c r="K1693" s="23"/>
      <c r="L1693" s="23"/>
      <c r="M1693" s="23"/>
      <c r="N1693" s="23"/>
      <c r="O1693" s="23"/>
      <c r="P1693" s="23"/>
      <c r="Q1693" s="23"/>
      <c r="R1693" s="23"/>
      <c r="S1693" s="23"/>
      <c r="T1693" s="23"/>
      <c r="U1693" s="23"/>
      <c r="V1693" s="23"/>
      <c r="W1693" s="33"/>
      <c r="Y1693" s="23"/>
      <c r="Z1693" s="23"/>
    </row>
    <row r="1694" spans="2:26" x14ac:dyDescent="0.35">
      <c r="B1694" s="23"/>
      <c r="C1694" s="23"/>
      <c r="D1694" s="23"/>
      <c r="E1694" s="23"/>
      <c r="F1694" s="23"/>
      <c r="G1694" s="23"/>
      <c r="H1694" s="23"/>
      <c r="I1694" s="23"/>
      <c r="J1694" s="23"/>
      <c r="K1694" s="23"/>
      <c r="L1694" s="23"/>
      <c r="M1694" s="23"/>
      <c r="N1694" s="23"/>
      <c r="O1694" s="23"/>
      <c r="P1694" s="23"/>
      <c r="Q1694" s="23"/>
      <c r="R1694" s="23"/>
      <c r="S1694" s="23"/>
      <c r="T1694" s="23"/>
      <c r="U1694" s="23"/>
      <c r="V1694" s="23"/>
      <c r="W1694" s="33"/>
      <c r="Y1694" s="23"/>
      <c r="Z1694" s="23"/>
    </row>
    <row r="1695" spans="2:26" x14ac:dyDescent="0.35">
      <c r="B1695" s="23"/>
      <c r="C1695" s="23"/>
      <c r="D1695" s="23"/>
      <c r="E1695" s="23"/>
      <c r="F1695" s="23"/>
      <c r="G1695" s="23"/>
      <c r="H1695" s="23"/>
      <c r="I1695" s="23"/>
      <c r="J1695" s="23"/>
      <c r="K1695" s="23"/>
      <c r="L1695" s="23"/>
      <c r="M1695" s="23"/>
      <c r="N1695" s="23"/>
      <c r="O1695" s="23"/>
      <c r="P1695" s="23"/>
      <c r="Q1695" s="23"/>
      <c r="R1695" s="23"/>
      <c r="S1695" s="23"/>
      <c r="T1695" s="23"/>
      <c r="U1695" s="23"/>
      <c r="V1695" s="23"/>
      <c r="W1695" s="33"/>
      <c r="Y1695" s="23"/>
      <c r="Z1695" s="23"/>
    </row>
    <row r="1696" spans="2:26" x14ac:dyDescent="0.35">
      <c r="B1696" s="23"/>
      <c r="C1696" s="23"/>
      <c r="D1696" s="23"/>
      <c r="E1696" s="23"/>
      <c r="F1696" s="23"/>
      <c r="G1696" s="23"/>
      <c r="H1696" s="23"/>
      <c r="I1696" s="23"/>
      <c r="J1696" s="23"/>
      <c r="K1696" s="23"/>
      <c r="L1696" s="23"/>
      <c r="M1696" s="23"/>
      <c r="N1696" s="23"/>
      <c r="O1696" s="23"/>
      <c r="P1696" s="23"/>
      <c r="Q1696" s="23"/>
      <c r="R1696" s="23"/>
      <c r="S1696" s="23"/>
      <c r="T1696" s="23"/>
      <c r="U1696" s="23"/>
      <c r="V1696" s="23"/>
      <c r="W1696" s="33"/>
      <c r="Y1696" s="23"/>
      <c r="Z1696" s="23"/>
    </row>
    <row r="1697" spans="2:26" x14ac:dyDescent="0.35">
      <c r="B1697" s="23"/>
      <c r="C1697" s="23"/>
      <c r="D1697" s="23"/>
      <c r="E1697" s="23"/>
      <c r="F1697" s="23"/>
      <c r="G1697" s="23"/>
      <c r="H1697" s="23"/>
      <c r="I1697" s="23"/>
      <c r="J1697" s="23"/>
      <c r="K1697" s="23"/>
      <c r="L1697" s="23"/>
      <c r="M1697" s="23"/>
      <c r="N1697" s="23"/>
      <c r="O1697" s="23"/>
      <c r="P1697" s="23"/>
      <c r="Q1697" s="23"/>
      <c r="R1697" s="23"/>
      <c r="S1697" s="23"/>
      <c r="T1697" s="23"/>
      <c r="U1697" s="23"/>
      <c r="V1697" s="23"/>
      <c r="W1697" s="33"/>
      <c r="Y1697" s="23"/>
      <c r="Z1697" s="23"/>
    </row>
    <row r="1698" spans="2:26" x14ac:dyDescent="0.35">
      <c r="B1698" s="23"/>
      <c r="C1698" s="23"/>
      <c r="D1698" s="23"/>
      <c r="E1698" s="23"/>
      <c r="F1698" s="23"/>
      <c r="G1698" s="23"/>
      <c r="H1698" s="23"/>
      <c r="I1698" s="23"/>
      <c r="J1698" s="23"/>
      <c r="K1698" s="23"/>
      <c r="L1698" s="23"/>
      <c r="M1698" s="23"/>
      <c r="N1698" s="23"/>
      <c r="O1698" s="23"/>
      <c r="P1698" s="23"/>
      <c r="Q1698" s="23"/>
      <c r="R1698" s="23"/>
      <c r="S1698" s="23"/>
      <c r="T1698" s="23"/>
      <c r="U1698" s="23"/>
      <c r="V1698" s="23"/>
      <c r="W1698" s="33"/>
      <c r="Y1698" s="23"/>
      <c r="Z1698" s="23"/>
    </row>
    <row r="1699" spans="2:26" x14ac:dyDescent="0.35">
      <c r="B1699" s="23"/>
      <c r="C1699" s="23"/>
      <c r="D1699" s="23"/>
      <c r="E1699" s="23"/>
      <c r="F1699" s="23"/>
      <c r="G1699" s="23"/>
      <c r="H1699" s="23"/>
      <c r="I1699" s="23"/>
      <c r="J1699" s="23"/>
      <c r="K1699" s="23"/>
      <c r="L1699" s="23"/>
      <c r="M1699" s="23"/>
      <c r="N1699" s="23"/>
      <c r="O1699" s="23"/>
      <c r="P1699" s="23"/>
      <c r="Q1699" s="23"/>
      <c r="R1699" s="23"/>
      <c r="S1699" s="23"/>
      <c r="T1699" s="23"/>
      <c r="U1699" s="23"/>
      <c r="V1699" s="23"/>
      <c r="W1699" s="33"/>
      <c r="Y1699" s="23"/>
      <c r="Z1699" s="23"/>
    </row>
    <row r="1700" spans="2:26" x14ac:dyDescent="0.35">
      <c r="B1700" s="23"/>
      <c r="C1700" s="23"/>
      <c r="D1700" s="23"/>
      <c r="E1700" s="23"/>
      <c r="F1700" s="23"/>
      <c r="G1700" s="23"/>
      <c r="H1700" s="23"/>
      <c r="I1700" s="23"/>
      <c r="J1700" s="23"/>
      <c r="K1700" s="23"/>
      <c r="L1700" s="23"/>
      <c r="M1700" s="23"/>
      <c r="N1700" s="23"/>
      <c r="O1700" s="23"/>
      <c r="P1700" s="23"/>
      <c r="Q1700" s="23"/>
      <c r="R1700" s="23"/>
      <c r="S1700" s="23"/>
      <c r="T1700" s="23"/>
      <c r="U1700" s="23"/>
      <c r="V1700" s="23"/>
      <c r="W1700" s="33"/>
      <c r="Y1700" s="23"/>
      <c r="Z1700" s="23"/>
    </row>
    <row r="1701" spans="2:26" x14ac:dyDescent="0.35">
      <c r="B1701" s="23"/>
      <c r="C1701" s="23"/>
      <c r="D1701" s="23"/>
      <c r="E1701" s="23"/>
      <c r="F1701" s="23"/>
      <c r="G1701" s="23"/>
      <c r="H1701" s="23"/>
      <c r="I1701" s="23"/>
      <c r="J1701" s="23"/>
      <c r="K1701" s="23"/>
      <c r="L1701" s="23"/>
      <c r="M1701" s="23"/>
      <c r="N1701" s="23"/>
      <c r="O1701" s="23"/>
      <c r="P1701" s="23"/>
      <c r="Q1701" s="23"/>
      <c r="R1701" s="23"/>
      <c r="S1701" s="23"/>
      <c r="T1701" s="23"/>
      <c r="U1701" s="23"/>
      <c r="V1701" s="23"/>
      <c r="W1701" s="33"/>
      <c r="Y1701" s="23"/>
      <c r="Z1701" s="23"/>
    </row>
    <row r="1702" spans="2:26" x14ac:dyDescent="0.35">
      <c r="B1702" s="23"/>
      <c r="C1702" s="23"/>
      <c r="D1702" s="23"/>
      <c r="E1702" s="23"/>
      <c r="F1702" s="23"/>
      <c r="G1702" s="23"/>
      <c r="H1702" s="23"/>
      <c r="I1702" s="23"/>
      <c r="J1702" s="23"/>
      <c r="K1702" s="23"/>
      <c r="L1702" s="23"/>
      <c r="M1702" s="23"/>
      <c r="N1702" s="23"/>
      <c r="O1702" s="23"/>
      <c r="P1702" s="23"/>
      <c r="Q1702" s="23"/>
      <c r="R1702" s="23"/>
      <c r="S1702" s="23"/>
      <c r="T1702" s="23"/>
      <c r="U1702" s="23"/>
      <c r="V1702" s="23"/>
      <c r="W1702" s="33"/>
      <c r="Y1702" s="23"/>
      <c r="Z1702" s="23"/>
    </row>
    <row r="1703" spans="2:26" x14ac:dyDescent="0.35">
      <c r="B1703" s="23"/>
      <c r="C1703" s="23"/>
      <c r="D1703" s="23"/>
      <c r="E1703" s="23"/>
      <c r="F1703" s="23"/>
      <c r="G1703" s="23"/>
      <c r="H1703" s="23"/>
      <c r="I1703" s="23"/>
      <c r="J1703" s="23"/>
      <c r="K1703" s="23"/>
      <c r="L1703" s="23"/>
      <c r="M1703" s="23"/>
      <c r="N1703" s="23"/>
      <c r="O1703" s="23"/>
      <c r="P1703" s="23"/>
      <c r="Q1703" s="23"/>
      <c r="R1703" s="23"/>
      <c r="S1703" s="23"/>
      <c r="T1703" s="23"/>
      <c r="U1703" s="23"/>
      <c r="V1703" s="23"/>
      <c r="W1703" s="33"/>
      <c r="Y1703" s="23"/>
      <c r="Z1703" s="23"/>
    </row>
    <row r="1704" spans="2:26" x14ac:dyDescent="0.35">
      <c r="B1704" s="23"/>
      <c r="C1704" s="23"/>
      <c r="D1704" s="23"/>
      <c r="E1704" s="23"/>
      <c r="F1704" s="23"/>
      <c r="G1704" s="23"/>
      <c r="H1704" s="23"/>
      <c r="I1704" s="23"/>
      <c r="J1704" s="23"/>
      <c r="K1704" s="23"/>
      <c r="L1704" s="23"/>
      <c r="M1704" s="23"/>
      <c r="N1704" s="23"/>
      <c r="O1704" s="23"/>
      <c r="P1704" s="23"/>
      <c r="Q1704" s="23"/>
      <c r="R1704" s="23"/>
      <c r="S1704" s="23"/>
      <c r="T1704" s="23"/>
      <c r="U1704" s="23"/>
      <c r="V1704" s="23"/>
      <c r="W1704" s="33"/>
      <c r="Y1704" s="23"/>
      <c r="Z1704" s="23"/>
    </row>
    <row r="1705" spans="2:26" x14ac:dyDescent="0.35">
      <c r="B1705" s="23"/>
      <c r="C1705" s="23"/>
      <c r="D1705" s="23"/>
      <c r="E1705" s="23"/>
      <c r="F1705" s="23"/>
      <c r="G1705" s="23"/>
      <c r="H1705" s="23"/>
      <c r="I1705" s="23"/>
      <c r="J1705" s="23"/>
      <c r="K1705" s="23"/>
      <c r="L1705" s="23"/>
      <c r="M1705" s="23"/>
      <c r="N1705" s="23"/>
      <c r="O1705" s="23"/>
      <c r="P1705" s="23"/>
      <c r="Q1705" s="23"/>
      <c r="R1705" s="23"/>
      <c r="S1705" s="23"/>
      <c r="T1705" s="23"/>
      <c r="U1705" s="23"/>
      <c r="V1705" s="23"/>
      <c r="W1705" s="33"/>
      <c r="Y1705" s="23"/>
      <c r="Z1705" s="23"/>
    </row>
    <row r="1706" spans="2:26" x14ac:dyDescent="0.35">
      <c r="B1706" s="23"/>
      <c r="C1706" s="23"/>
      <c r="D1706" s="23"/>
      <c r="E1706" s="23"/>
      <c r="F1706" s="23"/>
      <c r="G1706" s="23"/>
      <c r="H1706" s="23"/>
      <c r="I1706" s="23"/>
      <c r="J1706" s="23"/>
      <c r="K1706" s="23"/>
      <c r="L1706" s="23"/>
      <c r="M1706" s="23"/>
      <c r="N1706" s="23"/>
      <c r="O1706" s="23"/>
      <c r="P1706" s="23"/>
      <c r="Q1706" s="23"/>
      <c r="R1706" s="23"/>
      <c r="S1706" s="23"/>
      <c r="T1706" s="23"/>
      <c r="U1706" s="23"/>
      <c r="V1706" s="23"/>
      <c r="W1706" s="33"/>
      <c r="Y1706" s="23"/>
      <c r="Z1706" s="23"/>
    </row>
    <row r="1707" spans="2:26" x14ac:dyDescent="0.35">
      <c r="B1707" s="23"/>
      <c r="C1707" s="23"/>
      <c r="D1707" s="23"/>
      <c r="E1707" s="23"/>
      <c r="F1707" s="23"/>
      <c r="G1707" s="23"/>
      <c r="H1707" s="23"/>
      <c r="I1707" s="23"/>
      <c r="J1707" s="23"/>
      <c r="K1707" s="23"/>
      <c r="L1707" s="23"/>
      <c r="M1707" s="23"/>
      <c r="N1707" s="23"/>
      <c r="O1707" s="23"/>
      <c r="P1707" s="23"/>
      <c r="Q1707" s="23"/>
      <c r="R1707" s="23"/>
      <c r="S1707" s="23"/>
      <c r="T1707" s="23"/>
      <c r="U1707" s="23"/>
      <c r="V1707" s="23"/>
      <c r="W1707" s="33"/>
      <c r="Y1707" s="23"/>
      <c r="Z1707" s="23"/>
    </row>
    <row r="1708" spans="2:26" x14ac:dyDescent="0.35">
      <c r="B1708" s="23"/>
      <c r="C1708" s="23"/>
      <c r="D1708" s="23"/>
      <c r="E1708" s="23"/>
      <c r="F1708" s="23"/>
      <c r="G1708" s="23"/>
      <c r="H1708" s="23"/>
      <c r="I1708" s="23"/>
      <c r="J1708" s="23"/>
      <c r="K1708" s="23"/>
      <c r="L1708" s="23"/>
      <c r="M1708" s="23"/>
      <c r="N1708" s="23"/>
      <c r="O1708" s="23"/>
      <c r="P1708" s="23"/>
      <c r="Q1708" s="23"/>
      <c r="R1708" s="23"/>
      <c r="S1708" s="23"/>
      <c r="T1708" s="23"/>
      <c r="U1708" s="23"/>
      <c r="V1708" s="23"/>
      <c r="W1708" s="33"/>
      <c r="Y1708" s="23"/>
      <c r="Z1708" s="23"/>
    </row>
    <row r="1709" spans="2:26" x14ac:dyDescent="0.35">
      <c r="B1709" s="23"/>
      <c r="C1709" s="23"/>
      <c r="D1709" s="23"/>
      <c r="E1709" s="23"/>
      <c r="F1709" s="23"/>
      <c r="G1709" s="23"/>
      <c r="H1709" s="23"/>
      <c r="I1709" s="23"/>
      <c r="J1709" s="23"/>
      <c r="K1709" s="23"/>
      <c r="L1709" s="23"/>
      <c r="M1709" s="23"/>
      <c r="N1709" s="23"/>
      <c r="O1709" s="23"/>
      <c r="P1709" s="23"/>
      <c r="Q1709" s="23"/>
      <c r="R1709" s="23"/>
      <c r="S1709" s="23"/>
      <c r="T1709" s="23"/>
      <c r="U1709" s="23"/>
      <c r="V1709" s="23"/>
      <c r="W1709" s="33"/>
      <c r="Y1709" s="23"/>
      <c r="Z1709" s="23"/>
    </row>
    <row r="1710" spans="2:26" x14ac:dyDescent="0.35">
      <c r="B1710" s="23"/>
      <c r="C1710" s="23"/>
      <c r="D1710" s="23"/>
      <c r="E1710" s="23"/>
      <c r="F1710" s="23"/>
      <c r="G1710" s="23"/>
      <c r="H1710" s="23"/>
      <c r="I1710" s="23"/>
      <c r="J1710" s="23"/>
      <c r="K1710" s="23"/>
      <c r="L1710" s="23"/>
      <c r="M1710" s="23"/>
      <c r="N1710" s="23"/>
      <c r="O1710" s="23"/>
      <c r="P1710" s="23"/>
      <c r="Q1710" s="23"/>
      <c r="R1710" s="23"/>
      <c r="S1710" s="23"/>
      <c r="T1710" s="23"/>
      <c r="U1710" s="23"/>
      <c r="V1710" s="23"/>
      <c r="W1710" s="33"/>
      <c r="Y1710" s="23"/>
      <c r="Z1710" s="23"/>
    </row>
    <row r="1711" spans="2:26" x14ac:dyDescent="0.35">
      <c r="B1711" s="23"/>
      <c r="C1711" s="23"/>
      <c r="D1711" s="23"/>
      <c r="E1711" s="23"/>
      <c r="F1711" s="23"/>
      <c r="G1711" s="23"/>
      <c r="H1711" s="23"/>
      <c r="I1711" s="23"/>
      <c r="J1711" s="23"/>
      <c r="K1711" s="23"/>
      <c r="L1711" s="23"/>
      <c r="M1711" s="23"/>
      <c r="N1711" s="23"/>
      <c r="O1711" s="23"/>
      <c r="P1711" s="23"/>
      <c r="Q1711" s="23"/>
      <c r="R1711" s="23"/>
      <c r="S1711" s="23"/>
      <c r="T1711" s="23"/>
      <c r="U1711" s="23"/>
      <c r="V1711" s="23"/>
      <c r="W1711" s="33"/>
      <c r="Y1711" s="23"/>
      <c r="Z1711" s="23"/>
    </row>
    <row r="1712" spans="2:26" x14ac:dyDescent="0.35">
      <c r="B1712" s="23"/>
      <c r="C1712" s="23"/>
      <c r="D1712" s="23"/>
      <c r="E1712" s="23"/>
      <c r="F1712" s="23"/>
      <c r="G1712" s="23"/>
      <c r="H1712" s="23"/>
      <c r="I1712" s="23"/>
      <c r="J1712" s="23"/>
      <c r="K1712" s="23"/>
      <c r="L1712" s="23"/>
      <c r="M1712" s="23"/>
      <c r="N1712" s="23"/>
      <c r="O1712" s="23"/>
      <c r="P1712" s="23"/>
      <c r="Q1712" s="23"/>
      <c r="R1712" s="23"/>
      <c r="S1712" s="23"/>
      <c r="T1712" s="23"/>
      <c r="U1712" s="23"/>
      <c r="V1712" s="23"/>
      <c r="W1712" s="33"/>
      <c r="Y1712" s="23"/>
      <c r="Z1712" s="23"/>
    </row>
    <row r="1713" spans="2:26" x14ac:dyDescent="0.35">
      <c r="B1713" s="23"/>
      <c r="C1713" s="23"/>
      <c r="D1713" s="23"/>
      <c r="E1713" s="23"/>
      <c r="F1713" s="23"/>
      <c r="G1713" s="23"/>
      <c r="H1713" s="23"/>
      <c r="I1713" s="23"/>
      <c r="J1713" s="23"/>
      <c r="K1713" s="23"/>
      <c r="L1713" s="23"/>
      <c r="M1713" s="23"/>
      <c r="N1713" s="23"/>
      <c r="O1713" s="23"/>
      <c r="P1713" s="23"/>
      <c r="Q1713" s="23"/>
      <c r="R1713" s="23"/>
      <c r="S1713" s="23"/>
      <c r="T1713" s="23"/>
      <c r="U1713" s="23"/>
      <c r="V1713" s="23"/>
      <c r="W1713" s="33"/>
      <c r="Y1713" s="23"/>
      <c r="Z1713" s="23"/>
    </row>
    <row r="1714" spans="2:26" x14ac:dyDescent="0.35">
      <c r="B1714" s="23"/>
      <c r="C1714" s="23"/>
      <c r="D1714" s="23"/>
      <c r="E1714" s="23"/>
      <c r="F1714" s="23"/>
      <c r="G1714" s="23"/>
      <c r="H1714" s="23"/>
      <c r="I1714" s="23"/>
      <c r="J1714" s="23"/>
      <c r="K1714" s="23"/>
      <c r="L1714" s="23"/>
      <c r="M1714" s="23"/>
      <c r="N1714" s="23"/>
      <c r="O1714" s="23"/>
      <c r="P1714" s="23"/>
      <c r="Q1714" s="23"/>
      <c r="R1714" s="23"/>
      <c r="S1714" s="23"/>
      <c r="T1714" s="23"/>
      <c r="U1714" s="23"/>
      <c r="V1714" s="23"/>
      <c r="W1714" s="33"/>
      <c r="Y1714" s="23"/>
      <c r="Z1714" s="23"/>
    </row>
    <row r="1715" spans="2:26" x14ac:dyDescent="0.35">
      <c r="B1715" s="23"/>
      <c r="C1715" s="23"/>
      <c r="D1715" s="23"/>
      <c r="E1715" s="23"/>
      <c r="F1715" s="23"/>
      <c r="G1715" s="23"/>
      <c r="H1715" s="23"/>
      <c r="I1715" s="23"/>
      <c r="J1715" s="23"/>
      <c r="K1715" s="23"/>
      <c r="L1715" s="23"/>
      <c r="M1715" s="23"/>
      <c r="N1715" s="23"/>
      <c r="O1715" s="23"/>
      <c r="P1715" s="23"/>
      <c r="Q1715" s="23"/>
      <c r="R1715" s="23"/>
      <c r="S1715" s="23"/>
      <c r="T1715" s="23"/>
      <c r="U1715" s="23"/>
      <c r="V1715" s="23"/>
      <c r="W1715" s="33"/>
      <c r="Y1715" s="23"/>
      <c r="Z1715" s="23"/>
    </row>
    <row r="1716" spans="2:26" x14ac:dyDescent="0.35">
      <c r="B1716" s="23"/>
      <c r="C1716" s="23"/>
      <c r="D1716" s="23"/>
      <c r="E1716" s="23"/>
      <c r="F1716" s="23"/>
      <c r="G1716" s="23"/>
      <c r="H1716" s="23"/>
      <c r="I1716" s="23"/>
      <c r="J1716" s="23"/>
      <c r="K1716" s="23"/>
      <c r="L1716" s="23"/>
      <c r="M1716" s="23"/>
      <c r="N1716" s="23"/>
      <c r="O1716" s="23"/>
      <c r="P1716" s="23"/>
      <c r="Q1716" s="23"/>
      <c r="R1716" s="23"/>
      <c r="S1716" s="23"/>
      <c r="T1716" s="23"/>
      <c r="U1716" s="23"/>
      <c r="V1716" s="23"/>
      <c r="W1716" s="33"/>
      <c r="Y1716" s="23"/>
      <c r="Z1716" s="23"/>
    </row>
    <row r="1717" spans="2:26" x14ac:dyDescent="0.35">
      <c r="B1717" s="23"/>
      <c r="C1717" s="23"/>
      <c r="D1717" s="23"/>
      <c r="E1717" s="23"/>
      <c r="F1717" s="23"/>
      <c r="G1717" s="23"/>
      <c r="H1717" s="23"/>
      <c r="I1717" s="23"/>
      <c r="J1717" s="23"/>
      <c r="K1717" s="23"/>
      <c r="L1717" s="23"/>
      <c r="M1717" s="23"/>
      <c r="N1717" s="23"/>
      <c r="O1717" s="23"/>
      <c r="P1717" s="23"/>
      <c r="Q1717" s="23"/>
      <c r="R1717" s="23"/>
      <c r="S1717" s="23"/>
      <c r="T1717" s="23"/>
      <c r="U1717" s="23"/>
      <c r="V1717" s="23"/>
      <c r="W1717" s="33"/>
      <c r="Y1717" s="23"/>
      <c r="Z1717" s="23"/>
    </row>
    <row r="1718" spans="2:26" x14ac:dyDescent="0.35">
      <c r="B1718" s="23"/>
      <c r="C1718" s="23"/>
      <c r="D1718" s="23"/>
      <c r="E1718" s="23"/>
      <c r="F1718" s="23"/>
      <c r="G1718" s="23"/>
      <c r="H1718" s="23"/>
      <c r="I1718" s="23"/>
      <c r="J1718" s="23"/>
      <c r="K1718" s="23"/>
      <c r="L1718" s="23"/>
      <c r="M1718" s="23"/>
      <c r="N1718" s="23"/>
      <c r="O1718" s="23"/>
      <c r="P1718" s="23"/>
      <c r="Q1718" s="23"/>
      <c r="R1718" s="23"/>
      <c r="S1718" s="23"/>
      <c r="T1718" s="23"/>
      <c r="U1718" s="23"/>
      <c r="V1718" s="23"/>
      <c r="W1718" s="33"/>
      <c r="Y1718" s="23"/>
      <c r="Z1718" s="23"/>
    </row>
    <row r="1719" spans="2:26" x14ac:dyDescent="0.35">
      <c r="B1719" s="23"/>
      <c r="C1719" s="23"/>
      <c r="D1719" s="23"/>
      <c r="E1719" s="23"/>
      <c r="F1719" s="23"/>
      <c r="G1719" s="23"/>
      <c r="H1719" s="23"/>
      <c r="I1719" s="23"/>
      <c r="J1719" s="23"/>
      <c r="K1719" s="23"/>
      <c r="L1719" s="23"/>
      <c r="M1719" s="23"/>
      <c r="N1719" s="23"/>
      <c r="O1719" s="23"/>
      <c r="P1719" s="23"/>
      <c r="Q1719" s="23"/>
      <c r="R1719" s="23"/>
      <c r="S1719" s="23"/>
      <c r="T1719" s="23"/>
      <c r="U1719" s="23"/>
      <c r="V1719" s="23"/>
      <c r="W1719" s="33"/>
      <c r="Y1719" s="23"/>
      <c r="Z1719" s="23"/>
    </row>
    <row r="1720" spans="2:26" x14ac:dyDescent="0.35">
      <c r="B1720" s="23"/>
      <c r="C1720" s="23"/>
      <c r="D1720" s="23"/>
      <c r="E1720" s="23"/>
      <c r="F1720" s="23"/>
      <c r="G1720" s="23"/>
      <c r="H1720" s="23"/>
      <c r="I1720" s="23"/>
      <c r="J1720" s="23"/>
      <c r="K1720" s="23"/>
      <c r="L1720" s="23"/>
      <c r="M1720" s="23"/>
      <c r="N1720" s="23"/>
      <c r="O1720" s="23"/>
      <c r="P1720" s="23"/>
      <c r="Q1720" s="23"/>
      <c r="R1720" s="23"/>
      <c r="S1720" s="23"/>
      <c r="T1720" s="23"/>
      <c r="U1720" s="23"/>
      <c r="V1720" s="23"/>
      <c r="W1720" s="33"/>
      <c r="Y1720" s="23"/>
      <c r="Z1720" s="23"/>
    </row>
    <row r="1721" spans="2:26" x14ac:dyDescent="0.35">
      <c r="B1721" s="23"/>
      <c r="C1721" s="23"/>
      <c r="D1721" s="23"/>
      <c r="E1721" s="23"/>
      <c r="F1721" s="23"/>
      <c r="G1721" s="23"/>
      <c r="H1721" s="23"/>
      <c r="I1721" s="23"/>
      <c r="J1721" s="23"/>
      <c r="K1721" s="23"/>
      <c r="L1721" s="23"/>
      <c r="M1721" s="23"/>
      <c r="N1721" s="23"/>
      <c r="O1721" s="23"/>
      <c r="P1721" s="23"/>
      <c r="Q1721" s="23"/>
      <c r="R1721" s="23"/>
      <c r="S1721" s="23"/>
      <c r="T1721" s="23"/>
      <c r="U1721" s="23"/>
      <c r="V1721" s="23"/>
      <c r="W1721" s="33"/>
      <c r="Y1721" s="23"/>
      <c r="Z1721" s="23"/>
    </row>
    <row r="1722" spans="2:26" x14ac:dyDescent="0.35">
      <c r="B1722" s="23"/>
      <c r="C1722" s="23"/>
      <c r="D1722" s="23"/>
      <c r="E1722" s="23"/>
      <c r="F1722" s="23"/>
      <c r="G1722" s="23"/>
      <c r="H1722" s="23"/>
      <c r="I1722" s="23"/>
      <c r="J1722" s="23"/>
      <c r="K1722" s="23"/>
      <c r="L1722" s="23"/>
      <c r="M1722" s="23"/>
      <c r="N1722" s="23"/>
      <c r="O1722" s="23"/>
      <c r="P1722" s="23"/>
      <c r="Q1722" s="23"/>
      <c r="R1722" s="23"/>
      <c r="S1722" s="23"/>
      <c r="T1722" s="23"/>
      <c r="U1722" s="23"/>
      <c r="V1722" s="23"/>
      <c r="W1722" s="33"/>
      <c r="Y1722" s="23"/>
      <c r="Z1722" s="23"/>
    </row>
    <row r="1723" spans="2:26" x14ac:dyDescent="0.35">
      <c r="B1723" s="23"/>
      <c r="C1723" s="23"/>
      <c r="D1723" s="23"/>
      <c r="E1723" s="23"/>
      <c r="F1723" s="23"/>
      <c r="G1723" s="23"/>
      <c r="H1723" s="23"/>
      <c r="I1723" s="23"/>
      <c r="J1723" s="23"/>
      <c r="K1723" s="23"/>
      <c r="L1723" s="23"/>
      <c r="M1723" s="23"/>
      <c r="N1723" s="23"/>
      <c r="O1723" s="23"/>
      <c r="P1723" s="23"/>
      <c r="Q1723" s="23"/>
      <c r="R1723" s="23"/>
      <c r="S1723" s="23"/>
      <c r="T1723" s="23"/>
      <c r="U1723" s="23"/>
      <c r="V1723" s="23"/>
      <c r="W1723" s="33"/>
      <c r="Y1723" s="23"/>
      <c r="Z1723" s="23"/>
    </row>
    <row r="1724" spans="2:26" x14ac:dyDescent="0.35">
      <c r="B1724" s="23"/>
      <c r="C1724" s="23"/>
      <c r="D1724" s="23"/>
      <c r="E1724" s="23"/>
      <c r="F1724" s="23"/>
      <c r="G1724" s="23"/>
      <c r="H1724" s="23"/>
      <c r="I1724" s="23"/>
      <c r="J1724" s="23"/>
      <c r="K1724" s="23"/>
      <c r="L1724" s="23"/>
      <c r="M1724" s="23"/>
      <c r="N1724" s="23"/>
      <c r="O1724" s="23"/>
      <c r="P1724" s="23"/>
      <c r="Q1724" s="23"/>
      <c r="R1724" s="23"/>
      <c r="S1724" s="23"/>
      <c r="T1724" s="23"/>
      <c r="U1724" s="23"/>
      <c r="V1724" s="23"/>
      <c r="W1724" s="33"/>
      <c r="Y1724" s="23"/>
      <c r="Z1724" s="23"/>
    </row>
    <row r="1725" spans="2:26" x14ac:dyDescent="0.35">
      <c r="B1725" s="23"/>
      <c r="C1725" s="23"/>
      <c r="D1725" s="23"/>
      <c r="E1725" s="23"/>
      <c r="F1725" s="23"/>
      <c r="G1725" s="23"/>
      <c r="H1725" s="23"/>
      <c r="I1725" s="23"/>
      <c r="J1725" s="23"/>
      <c r="K1725" s="23"/>
      <c r="L1725" s="23"/>
      <c r="M1725" s="23"/>
      <c r="N1725" s="23"/>
      <c r="O1725" s="23"/>
      <c r="P1725" s="23"/>
      <c r="Q1725" s="23"/>
      <c r="R1725" s="23"/>
      <c r="S1725" s="23"/>
      <c r="T1725" s="23"/>
      <c r="U1725" s="23"/>
      <c r="V1725" s="23"/>
      <c r="W1725" s="33"/>
      <c r="Y1725" s="23"/>
      <c r="Z1725" s="23"/>
    </row>
    <row r="1726" spans="2:26" x14ac:dyDescent="0.35">
      <c r="B1726" s="23"/>
      <c r="C1726" s="23"/>
      <c r="D1726" s="23"/>
      <c r="E1726" s="23"/>
      <c r="F1726" s="23"/>
      <c r="G1726" s="23"/>
      <c r="H1726" s="23"/>
      <c r="I1726" s="23"/>
      <c r="J1726" s="23"/>
      <c r="K1726" s="23"/>
      <c r="L1726" s="23"/>
      <c r="M1726" s="23"/>
      <c r="N1726" s="23"/>
      <c r="O1726" s="23"/>
      <c r="P1726" s="23"/>
      <c r="Q1726" s="23"/>
      <c r="R1726" s="23"/>
      <c r="S1726" s="23"/>
      <c r="T1726" s="23"/>
      <c r="U1726" s="23"/>
      <c r="V1726" s="23"/>
      <c r="W1726" s="33"/>
      <c r="Y1726" s="23"/>
      <c r="Z1726" s="23"/>
    </row>
    <row r="1727" spans="2:26" x14ac:dyDescent="0.35">
      <c r="B1727" s="23"/>
      <c r="C1727" s="23"/>
      <c r="D1727" s="23"/>
      <c r="E1727" s="23"/>
      <c r="F1727" s="23"/>
      <c r="G1727" s="23"/>
      <c r="H1727" s="23"/>
      <c r="I1727" s="23"/>
      <c r="J1727" s="23"/>
      <c r="K1727" s="23"/>
      <c r="L1727" s="23"/>
      <c r="M1727" s="23"/>
      <c r="N1727" s="23"/>
      <c r="O1727" s="23"/>
      <c r="P1727" s="23"/>
      <c r="Q1727" s="23"/>
      <c r="R1727" s="23"/>
      <c r="S1727" s="23"/>
      <c r="T1727" s="23"/>
      <c r="U1727" s="23"/>
      <c r="V1727" s="23"/>
      <c r="W1727" s="33"/>
      <c r="Y1727" s="23"/>
      <c r="Z1727" s="23"/>
    </row>
    <row r="1728" spans="2:26" x14ac:dyDescent="0.35">
      <c r="B1728" s="23"/>
      <c r="C1728" s="23"/>
      <c r="D1728" s="23"/>
      <c r="E1728" s="23"/>
      <c r="F1728" s="23"/>
      <c r="G1728" s="23"/>
      <c r="H1728" s="23"/>
      <c r="I1728" s="23"/>
      <c r="J1728" s="23"/>
      <c r="K1728" s="23"/>
      <c r="L1728" s="23"/>
      <c r="M1728" s="23"/>
      <c r="N1728" s="23"/>
      <c r="O1728" s="23"/>
      <c r="P1728" s="23"/>
      <c r="Q1728" s="23"/>
      <c r="R1728" s="23"/>
      <c r="S1728" s="23"/>
      <c r="T1728" s="23"/>
      <c r="U1728" s="23"/>
      <c r="V1728" s="23"/>
      <c r="W1728" s="33"/>
      <c r="Y1728" s="23"/>
      <c r="Z1728" s="23"/>
    </row>
    <row r="1729" spans="2:26" x14ac:dyDescent="0.35">
      <c r="B1729" s="23"/>
      <c r="C1729" s="23"/>
      <c r="D1729" s="23"/>
      <c r="E1729" s="23"/>
      <c r="F1729" s="23"/>
      <c r="G1729" s="23"/>
      <c r="H1729" s="23"/>
      <c r="I1729" s="23"/>
      <c r="J1729" s="23"/>
      <c r="K1729" s="23"/>
      <c r="L1729" s="23"/>
      <c r="M1729" s="23"/>
      <c r="N1729" s="23"/>
      <c r="O1729" s="23"/>
      <c r="P1729" s="23"/>
      <c r="Q1729" s="23"/>
      <c r="R1729" s="23"/>
      <c r="S1729" s="23"/>
      <c r="T1729" s="23"/>
      <c r="U1729" s="23"/>
      <c r="V1729" s="23"/>
      <c r="W1729" s="33"/>
      <c r="Y1729" s="23"/>
      <c r="Z1729" s="23"/>
    </row>
    <row r="1730" spans="2:26" x14ac:dyDescent="0.35">
      <c r="B1730" s="23"/>
      <c r="C1730" s="23"/>
      <c r="D1730" s="23"/>
      <c r="E1730" s="23"/>
      <c r="F1730" s="23"/>
      <c r="G1730" s="23"/>
      <c r="H1730" s="23"/>
      <c r="I1730" s="23"/>
      <c r="J1730" s="23"/>
      <c r="K1730" s="23"/>
      <c r="L1730" s="23"/>
      <c r="M1730" s="23"/>
      <c r="N1730" s="23"/>
      <c r="O1730" s="23"/>
      <c r="P1730" s="23"/>
      <c r="Q1730" s="23"/>
      <c r="R1730" s="23"/>
      <c r="S1730" s="23"/>
      <c r="T1730" s="23"/>
      <c r="U1730" s="23"/>
      <c r="V1730" s="23"/>
      <c r="W1730" s="33"/>
      <c r="Y1730" s="23"/>
      <c r="Z1730" s="23"/>
    </row>
    <row r="1731" spans="2:26" x14ac:dyDescent="0.35">
      <c r="B1731" s="23"/>
      <c r="C1731" s="23"/>
      <c r="D1731" s="23"/>
      <c r="E1731" s="23"/>
      <c r="F1731" s="23"/>
      <c r="G1731" s="23"/>
      <c r="H1731" s="23"/>
      <c r="I1731" s="23"/>
      <c r="J1731" s="23"/>
      <c r="K1731" s="23"/>
      <c r="L1731" s="23"/>
      <c r="M1731" s="23"/>
      <c r="N1731" s="23"/>
      <c r="O1731" s="23"/>
      <c r="P1731" s="23"/>
      <c r="Q1731" s="23"/>
      <c r="R1731" s="23"/>
      <c r="S1731" s="23"/>
      <c r="T1731" s="23"/>
      <c r="U1731" s="23"/>
      <c r="V1731" s="23"/>
      <c r="W1731" s="33"/>
      <c r="Y1731" s="23"/>
      <c r="Z1731" s="23"/>
    </row>
    <row r="1732" spans="2:26" x14ac:dyDescent="0.35">
      <c r="B1732" s="23"/>
      <c r="C1732" s="23"/>
      <c r="D1732" s="23"/>
      <c r="E1732" s="23"/>
      <c r="F1732" s="23"/>
      <c r="G1732" s="23"/>
      <c r="H1732" s="23"/>
      <c r="I1732" s="23"/>
      <c r="J1732" s="23"/>
      <c r="K1732" s="23"/>
      <c r="L1732" s="23"/>
      <c r="M1732" s="23"/>
      <c r="N1732" s="23"/>
      <c r="O1732" s="23"/>
      <c r="P1732" s="23"/>
      <c r="Q1732" s="23"/>
      <c r="R1732" s="23"/>
      <c r="S1732" s="23"/>
      <c r="T1732" s="23"/>
      <c r="U1732" s="23"/>
      <c r="V1732" s="23"/>
      <c r="W1732" s="33"/>
      <c r="Y1732" s="23"/>
      <c r="Z1732" s="23"/>
    </row>
    <row r="1733" spans="2:26" x14ac:dyDescent="0.35">
      <c r="B1733" s="23"/>
      <c r="C1733" s="23"/>
      <c r="D1733" s="23"/>
      <c r="E1733" s="23"/>
      <c r="F1733" s="23"/>
      <c r="G1733" s="23"/>
      <c r="H1733" s="23"/>
      <c r="I1733" s="23"/>
      <c r="J1733" s="23"/>
      <c r="K1733" s="23"/>
      <c r="L1733" s="23"/>
      <c r="M1733" s="23"/>
      <c r="N1733" s="23"/>
      <c r="O1733" s="23"/>
      <c r="P1733" s="23"/>
      <c r="Q1733" s="23"/>
      <c r="R1733" s="23"/>
      <c r="S1733" s="23"/>
      <c r="T1733" s="23"/>
      <c r="U1733" s="23"/>
      <c r="V1733" s="23"/>
      <c r="W1733" s="33"/>
      <c r="Y1733" s="23"/>
      <c r="Z1733" s="23"/>
    </row>
    <row r="1734" spans="2:26" x14ac:dyDescent="0.35">
      <c r="B1734" s="23"/>
      <c r="C1734" s="23"/>
      <c r="D1734" s="23"/>
      <c r="E1734" s="23"/>
      <c r="F1734" s="23"/>
      <c r="G1734" s="23"/>
      <c r="H1734" s="23"/>
      <c r="I1734" s="23"/>
      <c r="J1734" s="23"/>
      <c r="K1734" s="23"/>
      <c r="L1734" s="23"/>
      <c r="M1734" s="23"/>
      <c r="N1734" s="23"/>
      <c r="O1734" s="23"/>
      <c r="P1734" s="23"/>
      <c r="Q1734" s="23"/>
      <c r="R1734" s="23"/>
      <c r="S1734" s="23"/>
      <c r="T1734" s="23"/>
      <c r="U1734" s="23"/>
      <c r="V1734" s="23"/>
      <c r="W1734" s="33"/>
      <c r="Y1734" s="23"/>
      <c r="Z1734" s="23"/>
    </row>
    <row r="1735" spans="2:26" x14ac:dyDescent="0.35">
      <c r="B1735" s="23"/>
      <c r="C1735" s="23"/>
      <c r="D1735" s="23"/>
      <c r="E1735" s="23"/>
      <c r="F1735" s="23"/>
      <c r="G1735" s="23"/>
      <c r="H1735" s="23"/>
      <c r="I1735" s="23"/>
      <c r="J1735" s="23"/>
      <c r="K1735" s="23"/>
      <c r="L1735" s="23"/>
      <c r="M1735" s="23"/>
      <c r="N1735" s="23"/>
      <c r="O1735" s="23"/>
      <c r="P1735" s="23"/>
      <c r="Q1735" s="23"/>
      <c r="R1735" s="23"/>
      <c r="S1735" s="23"/>
      <c r="T1735" s="23"/>
      <c r="U1735" s="23"/>
      <c r="V1735" s="23"/>
      <c r="W1735" s="33"/>
      <c r="Y1735" s="23"/>
      <c r="Z1735" s="23"/>
    </row>
    <row r="1736" spans="2:26" x14ac:dyDescent="0.35">
      <c r="B1736" s="23"/>
      <c r="C1736" s="23"/>
      <c r="D1736" s="23"/>
      <c r="E1736" s="23"/>
      <c r="F1736" s="23"/>
      <c r="G1736" s="23"/>
      <c r="H1736" s="23"/>
      <c r="I1736" s="23"/>
      <c r="J1736" s="23"/>
      <c r="K1736" s="23"/>
      <c r="L1736" s="23"/>
      <c r="M1736" s="23"/>
      <c r="N1736" s="23"/>
      <c r="O1736" s="23"/>
      <c r="P1736" s="23"/>
      <c r="Q1736" s="23"/>
      <c r="R1736" s="23"/>
      <c r="S1736" s="23"/>
      <c r="T1736" s="23"/>
      <c r="U1736" s="23"/>
      <c r="V1736" s="23"/>
      <c r="W1736" s="33"/>
      <c r="Y1736" s="23"/>
      <c r="Z1736" s="23"/>
    </row>
    <row r="1737" spans="2:26" x14ac:dyDescent="0.35">
      <c r="B1737" s="23"/>
      <c r="C1737" s="23"/>
      <c r="D1737" s="23"/>
      <c r="E1737" s="23"/>
      <c r="F1737" s="23"/>
      <c r="G1737" s="23"/>
      <c r="H1737" s="23"/>
      <c r="I1737" s="23"/>
      <c r="J1737" s="23"/>
      <c r="K1737" s="23"/>
      <c r="L1737" s="23"/>
      <c r="M1737" s="23"/>
      <c r="N1737" s="23"/>
      <c r="O1737" s="23"/>
      <c r="P1737" s="23"/>
      <c r="Q1737" s="23"/>
      <c r="R1737" s="23"/>
      <c r="S1737" s="23"/>
      <c r="T1737" s="23"/>
      <c r="U1737" s="23"/>
      <c r="V1737" s="23"/>
      <c r="W1737" s="33"/>
      <c r="Y1737" s="23"/>
      <c r="Z1737" s="23"/>
    </row>
    <row r="1738" spans="2:26" x14ac:dyDescent="0.35">
      <c r="B1738" s="23"/>
      <c r="C1738" s="23"/>
      <c r="D1738" s="23"/>
      <c r="E1738" s="23"/>
      <c r="F1738" s="23"/>
      <c r="G1738" s="23"/>
      <c r="H1738" s="23"/>
      <c r="I1738" s="23"/>
      <c r="J1738" s="23"/>
      <c r="K1738" s="23"/>
      <c r="L1738" s="23"/>
      <c r="M1738" s="23"/>
      <c r="N1738" s="23"/>
      <c r="O1738" s="23"/>
      <c r="P1738" s="23"/>
      <c r="Q1738" s="23"/>
      <c r="R1738" s="23"/>
      <c r="S1738" s="23"/>
      <c r="T1738" s="23"/>
      <c r="U1738" s="23"/>
      <c r="V1738" s="23"/>
      <c r="W1738" s="33"/>
      <c r="Y1738" s="23"/>
      <c r="Z1738" s="23"/>
    </row>
    <row r="1739" spans="2:26" x14ac:dyDescent="0.35">
      <c r="B1739" s="23"/>
      <c r="C1739" s="23"/>
      <c r="D1739" s="23"/>
      <c r="E1739" s="23"/>
      <c r="F1739" s="23"/>
      <c r="G1739" s="23"/>
      <c r="H1739" s="23"/>
      <c r="I1739" s="23"/>
      <c r="J1739" s="23"/>
      <c r="K1739" s="23"/>
      <c r="L1739" s="23"/>
      <c r="M1739" s="23"/>
      <c r="N1739" s="23"/>
      <c r="O1739" s="23"/>
      <c r="P1739" s="23"/>
      <c r="Q1739" s="23"/>
      <c r="R1739" s="23"/>
      <c r="S1739" s="23"/>
      <c r="T1739" s="23"/>
      <c r="U1739" s="23"/>
      <c r="V1739" s="23"/>
      <c r="W1739" s="33"/>
      <c r="Y1739" s="23"/>
      <c r="Z1739" s="23"/>
    </row>
    <row r="1740" spans="2:26" x14ac:dyDescent="0.35">
      <c r="B1740" s="23"/>
      <c r="C1740" s="23"/>
      <c r="D1740" s="23"/>
      <c r="E1740" s="23"/>
      <c r="F1740" s="23"/>
      <c r="G1740" s="23"/>
      <c r="H1740" s="23"/>
      <c r="I1740" s="23"/>
      <c r="J1740" s="23"/>
      <c r="K1740" s="23"/>
      <c r="L1740" s="23"/>
      <c r="M1740" s="23"/>
      <c r="N1740" s="23"/>
      <c r="O1740" s="23"/>
      <c r="P1740" s="23"/>
      <c r="Q1740" s="23"/>
      <c r="R1740" s="23"/>
      <c r="S1740" s="23"/>
      <c r="T1740" s="23"/>
      <c r="U1740" s="23"/>
      <c r="V1740" s="23"/>
      <c r="W1740" s="33"/>
      <c r="Y1740" s="23"/>
      <c r="Z1740" s="23"/>
    </row>
    <row r="1741" spans="2:26" x14ac:dyDescent="0.35">
      <c r="B1741" s="23"/>
      <c r="C1741" s="23"/>
      <c r="D1741" s="23"/>
      <c r="E1741" s="23"/>
      <c r="F1741" s="23"/>
      <c r="G1741" s="23"/>
      <c r="H1741" s="23"/>
      <c r="I1741" s="23"/>
      <c r="J1741" s="23"/>
      <c r="K1741" s="23"/>
      <c r="L1741" s="23"/>
      <c r="M1741" s="23"/>
      <c r="N1741" s="23"/>
      <c r="O1741" s="23"/>
      <c r="P1741" s="23"/>
      <c r="Q1741" s="23"/>
      <c r="R1741" s="23"/>
      <c r="S1741" s="23"/>
      <c r="T1741" s="23"/>
      <c r="U1741" s="23"/>
      <c r="V1741" s="23"/>
      <c r="W1741" s="33"/>
      <c r="Y1741" s="23"/>
      <c r="Z1741" s="23"/>
    </row>
    <row r="1742" spans="2:26" x14ac:dyDescent="0.35">
      <c r="B1742" s="23"/>
      <c r="C1742" s="23"/>
      <c r="D1742" s="23"/>
      <c r="E1742" s="23"/>
      <c r="F1742" s="23"/>
      <c r="G1742" s="23"/>
      <c r="H1742" s="23"/>
      <c r="I1742" s="23"/>
      <c r="J1742" s="23"/>
      <c r="K1742" s="23"/>
      <c r="L1742" s="23"/>
      <c r="M1742" s="23"/>
      <c r="N1742" s="23"/>
      <c r="O1742" s="23"/>
      <c r="P1742" s="23"/>
      <c r="Q1742" s="23"/>
      <c r="R1742" s="23"/>
      <c r="S1742" s="23"/>
      <c r="T1742" s="23"/>
      <c r="U1742" s="23"/>
      <c r="V1742" s="23"/>
      <c r="W1742" s="33"/>
      <c r="Y1742" s="23"/>
      <c r="Z1742" s="23"/>
    </row>
    <row r="1743" spans="2:26" x14ac:dyDescent="0.35">
      <c r="B1743" s="23"/>
      <c r="C1743" s="23"/>
      <c r="D1743" s="23"/>
      <c r="E1743" s="23"/>
      <c r="F1743" s="23"/>
      <c r="G1743" s="23"/>
      <c r="H1743" s="23"/>
      <c r="I1743" s="23"/>
      <c r="J1743" s="23"/>
      <c r="K1743" s="23"/>
      <c r="L1743" s="23"/>
      <c r="M1743" s="23"/>
      <c r="N1743" s="23"/>
      <c r="O1743" s="23"/>
      <c r="P1743" s="23"/>
      <c r="Q1743" s="23"/>
      <c r="R1743" s="23"/>
      <c r="S1743" s="23"/>
      <c r="T1743" s="23"/>
      <c r="U1743" s="23"/>
      <c r="V1743" s="23"/>
      <c r="W1743" s="33"/>
      <c r="Y1743" s="23"/>
      <c r="Z1743" s="23"/>
    </row>
    <row r="1744" spans="2:26" x14ac:dyDescent="0.35">
      <c r="B1744" s="23"/>
      <c r="C1744" s="23"/>
      <c r="D1744" s="23"/>
      <c r="E1744" s="23"/>
      <c r="F1744" s="23"/>
      <c r="G1744" s="23"/>
      <c r="H1744" s="23"/>
      <c r="I1744" s="23"/>
      <c r="J1744" s="23"/>
      <c r="K1744" s="23"/>
      <c r="L1744" s="23"/>
      <c r="M1744" s="23"/>
      <c r="N1744" s="23"/>
      <c r="O1744" s="23"/>
      <c r="P1744" s="23"/>
      <c r="Q1744" s="23"/>
      <c r="R1744" s="23"/>
      <c r="S1744" s="23"/>
      <c r="T1744" s="23"/>
      <c r="U1744" s="23"/>
      <c r="V1744" s="23"/>
      <c r="W1744" s="33"/>
      <c r="Y1744" s="23"/>
      <c r="Z1744" s="23"/>
    </row>
    <row r="1745" spans="2:26" x14ac:dyDescent="0.35">
      <c r="B1745" s="23"/>
      <c r="C1745" s="23"/>
      <c r="D1745" s="23"/>
      <c r="E1745" s="23"/>
      <c r="F1745" s="23"/>
      <c r="G1745" s="23"/>
      <c r="H1745" s="23"/>
      <c r="I1745" s="23"/>
      <c r="J1745" s="23"/>
      <c r="K1745" s="23"/>
      <c r="L1745" s="23"/>
      <c r="M1745" s="23"/>
      <c r="N1745" s="23"/>
      <c r="O1745" s="23"/>
      <c r="P1745" s="23"/>
      <c r="Q1745" s="23"/>
      <c r="R1745" s="23"/>
      <c r="S1745" s="23"/>
      <c r="T1745" s="23"/>
      <c r="U1745" s="23"/>
      <c r="V1745" s="23"/>
      <c r="W1745" s="33"/>
      <c r="Y1745" s="23"/>
      <c r="Z1745" s="23"/>
    </row>
    <row r="1746" spans="2:26" x14ac:dyDescent="0.35">
      <c r="B1746" s="23"/>
      <c r="C1746" s="23"/>
      <c r="D1746" s="23"/>
      <c r="E1746" s="23"/>
      <c r="F1746" s="23"/>
      <c r="G1746" s="23"/>
      <c r="H1746" s="23"/>
      <c r="I1746" s="23"/>
      <c r="J1746" s="23"/>
      <c r="K1746" s="23"/>
      <c r="L1746" s="23"/>
      <c r="M1746" s="23"/>
      <c r="N1746" s="23"/>
      <c r="O1746" s="23"/>
      <c r="P1746" s="23"/>
      <c r="Q1746" s="23"/>
      <c r="R1746" s="23"/>
      <c r="S1746" s="23"/>
      <c r="T1746" s="23"/>
      <c r="U1746" s="23"/>
      <c r="V1746" s="23"/>
      <c r="W1746" s="33"/>
      <c r="Y1746" s="23"/>
      <c r="Z1746" s="23"/>
    </row>
    <row r="1747" spans="2:26" x14ac:dyDescent="0.35">
      <c r="B1747" s="23"/>
      <c r="C1747" s="23"/>
      <c r="D1747" s="23"/>
      <c r="E1747" s="23"/>
      <c r="F1747" s="23"/>
      <c r="G1747" s="23"/>
      <c r="H1747" s="23"/>
      <c r="I1747" s="23"/>
      <c r="J1747" s="23"/>
      <c r="K1747" s="23"/>
      <c r="L1747" s="23"/>
      <c r="M1747" s="23"/>
      <c r="N1747" s="23"/>
      <c r="O1747" s="23"/>
      <c r="P1747" s="23"/>
      <c r="Q1747" s="23"/>
      <c r="R1747" s="23"/>
      <c r="S1747" s="23"/>
      <c r="T1747" s="23"/>
      <c r="U1747" s="23"/>
      <c r="V1747" s="23"/>
      <c r="W1747" s="33"/>
      <c r="Y1747" s="23"/>
      <c r="Z1747" s="23"/>
    </row>
    <row r="1748" spans="2:26" x14ac:dyDescent="0.35">
      <c r="B1748" s="23"/>
      <c r="C1748" s="23"/>
      <c r="D1748" s="23"/>
      <c r="E1748" s="23"/>
      <c r="F1748" s="23"/>
      <c r="G1748" s="23"/>
      <c r="H1748" s="23"/>
      <c r="I1748" s="23"/>
      <c r="J1748" s="23"/>
      <c r="K1748" s="23"/>
      <c r="L1748" s="23"/>
      <c r="M1748" s="23"/>
      <c r="N1748" s="23"/>
      <c r="O1748" s="23"/>
      <c r="P1748" s="23"/>
      <c r="Q1748" s="23"/>
      <c r="R1748" s="23"/>
      <c r="S1748" s="23"/>
      <c r="T1748" s="23"/>
      <c r="U1748" s="23"/>
      <c r="V1748" s="23"/>
      <c r="W1748" s="33"/>
      <c r="Y1748" s="23"/>
      <c r="Z1748" s="23"/>
    </row>
    <row r="1749" spans="2:26" x14ac:dyDescent="0.35">
      <c r="B1749" s="23"/>
      <c r="C1749" s="23"/>
      <c r="D1749" s="23"/>
      <c r="E1749" s="23"/>
      <c r="F1749" s="23"/>
      <c r="G1749" s="23"/>
      <c r="H1749" s="23"/>
      <c r="I1749" s="23"/>
      <c r="J1749" s="23"/>
      <c r="K1749" s="23"/>
      <c r="L1749" s="23"/>
      <c r="M1749" s="23"/>
      <c r="N1749" s="23"/>
      <c r="O1749" s="23"/>
      <c r="P1749" s="23"/>
      <c r="Q1749" s="23"/>
      <c r="R1749" s="23"/>
      <c r="S1749" s="23"/>
      <c r="T1749" s="23"/>
      <c r="U1749" s="23"/>
      <c r="V1749" s="23"/>
      <c r="W1749" s="33"/>
      <c r="Y1749" s="23"/>
      <c r="Z1749" s="23"/>
    </row>
    <row r="1750" spans="2:26" x14ac:dyDescent="0.35">
      <c r="B1750" s="23"/>
      <c r="C1750" s="23"/>
      <c r="D1750" s="23"/>
      <c r="E1750" s="23"/>
      <c r="F1750" s="23"/>
      <c r="G1750" s="23"/>
      <c r="H1750" s="23"/>
      <c r="I1750" s="23"/>
      <c r="J1750" s="23"/>
      <c r="K1750" s="23"/>
      <c r="L1750" s="23"/>
      <c r="M1750" s="23"/>
      <c r="N1750" s="23"/>
      <c r="O1750" s="23"/>
      <c r="P1750" s="23"/>
      <c r="Q1750" s="23"/>
      <c r="R1750" s="23"/>
      <c r="S1750" s="23"/>
      <c r="T1750" s="23"/>
      <c r="U1750" s="23"/>
      <c r="V1750" s="23"/>
      <c r="W1750" s="33"/>
      <c r="Y1750" s="23"/>
      <c r="Z1750" s="23"/>
    </row>
    <row r="1751" spans="2:26" x14ac:dyDescent="0.35">
      <c r="B1751" s="23"/>
      <c r="C1751" s="23"/>
      <c r="D1751" s="23"/>
      <c r="E1751" s="23"/>
      <c r="F1751" s="23"/>
      <c r="G1751" s="23"/>
      <c r="H1751" s="23"/>
      <c r="I1751" s="23"/>
      <c r="J1751" s="23"/>
      <c r="K1751" s="23"/>
      <c r="L1751" s="23"/>
      <c r="M1751" s="23"/>
      <c r="N1751" s="23"/>
      <c r="O1751" s="23"/>
      <c r="P1751" s="23"/>
      <c r="Q1751" s="23"/>
      <c r="R1751" s="23"/>
      <c r="S1751" s="23"/>
      <c r="T1751" s="23"/>
      <c r="U1751" s="23"/>
      <c r="V1751" s="23"/>
      <c r="W1751" s="33"/>
      <c r="Y1751" s="23"/>
      <c r="Z1751" s="23"/>
    </row>
    <row r="1752" spans="2:26" x14ac:dyDescent="0.35">
      <c r="B1752" s="23"/>
      <c r="C1752" s="23"/>
      <c r="D1752" s="23"/>
      <c r="E1752" s="23"/>
      <c r="F1752" s="23"/>
      <c r="G1752" s="23"/>
      <c r="H1752" s="23"/>
      <c r="I1752" s="23"/>
      <c r="J1752" s="23"/>
      <c r="K1752" s="23"/>
      <c r="L1752" s="23"/>
      <c r="M1752" s="23"/>
      <c r="N1752" s="23"/>
      <c r="O1752" s="23"/>
      <c r="P1752" s="23"/>
      <c r="Q1752" s="23"/>
      <c r="R1752" s="23"/>
      <c r="S1752" s="23"/>
      <c r="T1752" s="23"/>
      <c r="U1752" s="23"/>
      <c r="V1752" s="23"/>
      <c r="W1752" s="33"/>
      <c r="Y1752" s="23"/>
      <c r="Z1752" s="23"/>
    </row>
    <row r="1753" spans="2:26" x14ac:dyDescent="0.35">
      <c r="B1753" s="23"/>
      <c r="C1753" s="23"/>
      <c r="D1753" s="23"/>
      <c r="E1753" s="23"/>
      <c r="F1753" s="23"/>
      <c r="G1753" s="23"/>
      <c r="H1753" s="23"/>
      <c r="I1753" s="23"/>
      <c r="J1753" s="23"/>
      <c r="K1753" s="23"/>
      <c r="L1753" s="23"/>
      <c r="M1753" s="23"/>
      <c r="N1753" s="23"/>
      <c r="O1753" s="23"/>
      <c r="P1753" s="23"/>
      <c r="Q1753" s="23"/>
      <c r="R1753" s="23"/>
      <c r="S1753" s="23"/>
      <c r="T1753" s="23"/>
      <c r="U1753" s="23"/>
      <c r="V1753" s="23"/>
      <c r="W1753" s="33"/>
      <c r="Y1753" s="23"/>
      <c r="Z1753" s="23"/>
    </row>
    <row r="1754" spans="2:26" x14ac:dyDescent="0.35">
      <c r="B1754" s="23"/>
      <c r="C1754" s="23"/>
      <c r="D1754" s="23"/>
      <c r="E1754" s="23"/>
      <c r="F1754" s="23"/>
      <c r="G1754" s="23"/>
      <c r="H1754" s="23"/>
      <c r="I1754" s="23"/>
      <c r="J1754" s="23"/>
      <c r="K1754" s="23"/>
      <c r="L1754" s="23"/>
      <c r="M1754" s="23"/>
      <c r="N1754" s="23"/>
      <c r="O1754" s="23"/>
      <c r="P1754" s="23"/>
      <c r="Q1754" s="23"/>
      <c r="R1754" s="23"/>
      <c r="S1754" s="23"/>
      <c r="T1754" s="23"/>
      <c r="U1754" s="23"/>
      <c r="V1754" s="23"/>
      <c r="W1754" s="33"/>
      <c r="Y1754" s="23"/>
      <c r="Z1754" s="23"/>
    </row>
    <row r="1755" spans="2:26" x14ac:dyDescent="0.35">
      <c r="B1755" s="23"/>
      <c r="C1755" s="23"/>
      <c r="D1755" s="23"/>
      <c r="E1755" s="23"/>
      <c r="F1755" s="23"/>
      <c r="G1755" s="23"/>
      <c r="H1755" s="23"/>
      <c r="I1755" s="23"/>
      <c r="J1755" s="23"/>
      <c r="K1755" s="23"/>
      <c r="L1755" s="23"/>
      <c r="M1755" s="23"/>
      <c r="N1755" s="23"/>
      <c r="O1755" s="23"/>
      <c r="P1755" s="23"/>
      <c r="Q1755" s="23"/>
      <c r="R1755" s="23"/>
      <c r="S1755" s="23"/>
      <c r="T1755" s="23"/>
      <c r="U1755" s="23"/>
      <c r="V1755" s="23"/>
      <c r="W1755" s="33"/>
      <c r="Y1755" s="23"/>
      <c r="Z1755" s="23"/>
    </row>
    <row r="1756" spans="2:26" x14ac:dyDescent="0.35">
      <c r="B1756" s="23"/>
      <c r="C1756" s="23"/>
      <c r="D1756" s="23"/>
      <c r="E1756" s="23"/>
      <c r="F1756" s="23"/>
      <c r="G1756" s="23"/>
      <c r="H1756" s="23"/>
      <c r="I1756" s="23"/>
      <c r="J1756" s="23"/>
      <c r="K1756" s="23"/>
      <c r="L1756" s="23"/>
      <c r="M1756" s="23"/>
      <c r="N1756" s="23"/>
      <c r="O1756" s="23"/>
      <c r="P1756" s="23"/>
      <c r="Q1756" s="23"/>
      <c r="R1756" s="23"/>
      <c r="S1756" s="23"/>
      <c r="T1756" s="23"/>
      <c r="U1756" s="23"/>
      <c r="V1756" s="23"/>
      <c r="W1756" s="33"/>
      <c r="Y1756" s="23"/>
      <c r="Z1756" s="23"/>
    </row>
    <row r="1757" spans="2:26" x14ac:dyDescent="0.35">
      <c r="B1757" s="23"/>
      <c r="C1757" s="23"/>
      <c r="D1757" s="23"/>
      <c r="E1757" s="23"/>
      <c r="F1757" s="23"/>
      <c r="G1757" s="23"/>
      <c r="H1757" s="23"/>
      <c r="I1757" s="23"/>
      <c r="J1757" s="23"/>
      <c r="K1757" s="23"/>
      <c r="L1757" s="23"/>
      <c r="M1757" s="23"/>
      <c r="N1757" s="23"/>
      <c r="O1757" s="23"/>
      <c r="P1757" s="23"/>
      <c r="Q1757" s="23"/>
      <c r="R1757" s="23"/>
      <c r="S1757" s="23"/>
      <c r="T1757" s="23"/>
      <c r="U1757" s="23"/>
      <c r="V1757" s="23"/>
      <c r="W1757" s="33"/>
      <c r="Y1757" s="23"/>
      <c r="Z1757" s="23"/>
    </row>
    <row r="1758" spans="2:26" x14ac:dyDescent="0.35">
      <c r="B1758" s="23"/>
      <c r="C1758" s="23"/>
      <c r="D1758" s="23"/>
      <c r="E1758" s="23"/>
      <c r="F1758" s="23"/>
      <c r="G1758" s="23"/>
      <c r="H1758" s="23"/>
      <c r="I1758" s="23"/>
      <c r="J1758" s="23"/>
      <c r="K1758" s="23"/>
      <c r="L1758" s="23"/>
      <c r="M1758" s="23"/>
      <c r="N1758" s="23"/>
      <c r="O1758" s="23"/>
      <c r="P1758" s="23"/>
      <c r="Q1758" s="23"/>
      <c r="R1758" s="23"/>
      <c r="S1758" s="23"/>
      <c r="T1758" s="23"/>
      <c r="U1758" s="23"/>
      <c r="V1758" s="23"/>
      <c r="W1758" s="33"/>
      <c r="Y1758" s="23"/>
      <c r="Z1758" s="23"/>
    </row>
    <row r="1759" spans="2:26" x14ac:dyDescent="0.35">
      <c r="B1759" s="23"/>
      <c r="C1759" s="23"/>
      <c r="D1759" s="23"/>
      <c r="E1759" s="23"/>
      <c r="F1759" s="23"/>
      <c r="G1759" s="23"/>
      <c r="H1759" s="23"/>
      <c r="I1759" s="23"/>
      <c r="J1759" s="23"/>
      <c r="K1759" s="23"/>
      <c r="L1759" s="23"/>
      <c r="M1759" s="23"/>
      <c r="N1759" s="23"/>
      <c r="O1759" s="23"/>
      <c r="P1759" s="23"/>
      <c r="Q1759" s="23"/>
      <c r="R1759" s="23"/>
      <c r="S1759" s="23"/>
      <c r="T1759" s="23"/>
      <c r="U1759" s="23"/>
      <c r="V1759" s="23"/>
      <c r="W1759" s="33"/>
      <c r="Y1759" s="23"/>
      <c r="Z1759" s="23"/>
    </row>
    <row r="1760" spans="2:26" x14ac:dyDescent="0.35">
      <c r="B1760" s="23"/>
      <c r="C1760" s="23"/>
      <c r="D1760" s="23"/>
      <c r="E1760" s="23"/>
      <c r="F1760" s="23"/>
      <c r="G1760" s="23"/>
      <c r="H1760" s="23"/>
      <c r="I1760" s="23"/>
      <c r="J1760" s="23"/>
      <c r="K1760" s="23"/>
      <c r="L1760" s="23"/>
      <c r="M1760" s="23"/>
      <c r="N1760" s="23"/>
      <c r="O1760" s="23"/>
      <c r="P1760" s="23"/>
      <c r="Q1760" s="23"/>
      <c r="R1760" s="23"/>
      <c r="S1760" s="23"/>
      <c r="T1760" s="23"/>
      <c r="U1760" s="23"/>
      <c r="V1760" s="23"/>
      <c r="W1760" s="33"/>
      <c r="Y1760" s="23"/>
      <c r="Z1760" s="23"/>
    </row>
    <row r="1761" spans="2:26" x14ac:dyDescent="0.35">
      <c r="B1761" s="23"/>
      <c r="C1761" s="23"/>
      <c r="D1761" s="23"/>
      <c r="E1761" s="23"/>
      <c r="F1761" s="23"/>
      <c r="G1761" s="23"/>
      <c r="H1761" s="23"/>
      <c r="I1761" s="23"/>
      <c r="J1761" s="23"/>
      <c r="K1761" s="23"/>
      <c r="L1761" s="23"/>
      <c r="M1761" s="23"/>
      <c r="N1761" s="23"/>
      <c r="O1761" s="23"/>
      <c r="P1761" s="23"/>
      <c r="Q1761" s="23"/>
      <c r="R1761" s="23"/>
      <c r="S1761" s="23"/>
      <c r="T1761" s="23"/>
      <c r="U1761" s="23"/>
      <c r="V1761" s="23"/>
      <c r="W1761" s="33"/>
      <c r="Y1761" s="23"/>
      <c r="Z1761" s="23"/>
    </row>
    <row r="1762" spans="2:26" x14ac:dyDescent="0.35">
      <c r="B1762" s="23"/>
      <c r="C1762" s="23"/>
      <c r="D1762" s="23"/>
      <c r="E1762" s="23"/>
      <c r="F1762" s="23"/>
      <c r="G1762" s="23"/>
      <c r="H1762" s="23"/>
      <c r="I1762" s="23"/>
      <c r="J1762" s="23"/>
      <c r="K1762" s="23"/>
      <c r="L1762" s="23"/>
      <c r="M1762" s="23"/>
      <c r="N1762" s="23"/>
      <c r="O1762" s="23"/>
      <c r="P1762" s="23"/>
      <c r="Q1762" s="23"/>
      <c r="R1762" s="23"/>
      <c r="S1762" s="23"/>
      <c r="T1762" s="23"/>
      <c r="U1762" s="23"/>
      <c r="V1762" s="23"/>
      <c r="W1762" s="33"/>
      <c r="Y1762" s="23"/>
      <c r="Z1762" s="23"/>
    </row>
    <row r="1763" spans="2:26" x14ac:dyDescent="0.35">
      <c r="B1763" s="23"/>
      <c r="C1763" s="23"/>
      <c r="D1763" s="23"/>
      <c r="E1763" s="23"/>
      <c r="F1763" s="23"/>
      <c r="G1763" s="23"/>
      <c r="H1763" s="23"/>
      <c r="I1763" s="23"/>
      <c r="J1763" s="23"/>
      <c r="K1763" s="23"/>
      <c r="L1763" s="23"/>
      <c r="M1763" s="23"/>
      <c r="N1763" s="23"/>
      <c r="O1763" s="23"/>
      <c r="P1763" s="23"/>
      <c r="Q1763" s="23"/>
      <c r="R1763" s="23"/>
      <c r="S1763" s="23"/>
      <c r="T1763" s="23"/>
      <c r="U1763" s="23"/>
      <c r="V1763" s="23"/>
      <c r="W1763" s="33"/>
      <c r="Y1763" s="23"/>
      <c r="Z1763" s="23"/>
    </row>
    <row r="1764" spans="2:26" x14ac:dyDescent="0.35">
      <c r="B1764" s="23"/>
      <c r="C1764" s="23"/>
      <c r="D1764" s="23"/>
      <c r="E1764" s="23"/>
      <c r="F1764" s="23"/>
      <c r="G1764" s="23"/>
      <c r="H1764" s="23"/>
      <c r="I1764" s="23"/>
      <c r="J1764" s="23"/>
      <c r="K1764" s="23"/>
      <c r="L1764" s="23"/>
      <c r="M1764" s="23"/>
      <c r="N1764" s="23"/>
      <c r="O1764" s="23"/>
      <c r="P1764" s="23"/>
      <c r="Q1764" s="23"/>
      <c r="R1764" s="23"/>
      <c r="S1764" s="23"/>
      <c r="T1764" s="23"/>
      <c r="U1764" s="23"/>
      <c r="V1764" s="23"/>
      <c r="W1764" s="33"/>
      <c r="Y1764" s="23"/>
      <c r="Z1764" s="23"/>
    </row>
    <row r="1765" spans="2:26" x14ac:dyDescent="0.35">
      <c r="B1765" s="23"/>
      <c r="C1765" s="23"/>
      <c r="D1765" s="23"/>
      <c r="E1765" s="23"/>
      <c r="F1765" s="23"/>
      <c r="G1765" s="23"/>
      <c r="H1765" s="23"/>
      <c r="I1765" s="23"/>
      <c r="J1765" s="23"/>
      <c r="K1765" s="23"/>
      <c r="L1765" s="23"/>
      <c r="M1765" s="23"/>
      <c r="N1765" s="23"/>
      <c r="O1765" s="23"/>
      <c r="P1765" s="23"/>
      <c r="Q1765" s="23"/>
      <c r="R1765" s="23"/>
      <c r="S1765" s="23"/>
      <c r="T1765" s="23"/>
      <c r="U1765" s="23"/>
      <c r="V1765" s="23"/>
      <c r="W1765" s="33"/>
      <c r="Y1765" s="23"/>
      <c r="Z1765" s="23"/>
    </row>
    <row r="1766" spans="2:26" x14ac:dyDescent="0.35">
      <c r="B1766" s="23"/>
      <c r="C1766" s="23"/>
      <c r="D1766" s="23"/>
      <c r="E1766" s="23"/>
      <c r="F1766" s="23"/>
      <c r="G1766" s="23"/>
      <c r="H1766" s="23"/>
      <c r="I1766" s="23"/>
      <c r="J1766" s="23"/>
      <c r="K1766" s="23"/>
      <c r="L1766" s="23"/>
      <c r="M1766" s="23"/>
      <c r="N1766" s="23"/>
      <c r="O1766" s="23"/>
      <c r="P1766" s="23"/>
      <c r="Q1766" s="23"/>
      <c r="R1766" s="23"/>
      <c r="S1766" s="23"/>
      <c r="T1766" s="23"/>
      <c r="U1766" s="23"/>
      <c r="V1766" s="23"/>
      <c r="W1766" s="33"/>
      <c r="Y1766" s="23"/>
      <c r="Z1766" s="23"/>
    </row>
    <row r="1767" spans="2:26" x14ac:dyDescent="0.35">
      <c r="B1767" s="23"/>
      <c r="C1767" s="23"/>
      <c r="D1767" s="23"/>
      <c r="E1767" s="23"/>
      <c r="F1767" s="23"/>
      <c r="G1767" s="23"/>
      <c r="H1767" s="23"/>
      <c r="I1767" s="23"/>
      <c r="J1767" s="23"/>
      <c r="K1767" s="23"/>
      <c r="L1767" s="23"/>
      <c r="M1767" s="23"/>
      <c r="N1767" s="23"/>
      <c r="O1767" s="23"/>
      <c r="P1767" s="23"/>
      <c r="Q1767" s="23"/>
      <c r="R1767" s="23"/>
      <c r="S1767" s="23"/>
      <c r="T1767" s="23"/>
      <c r="U1767" s="23"/>
      <c r="V1767" s="23"/>
      <c r="W1767" s="33"/>
      <c r="Y1767" s="23"/>
      <c r="Z1767" s="23"/>
    </row>
    <row r="1768" spans="2:26" x14ac:dyDescent="0.35">
      <c r="B1768" s="23"/>
      <c r="C1768" s="23"/>
      <c r="D1768" s="23"/>
      <c r="E1768" s="23"/>
      <c r="F1768" s="23"/>
      <c r="G1768" s="23"/>
      <c r="H1768" s="23"/>
      <c r="I1768" s="23"/>
      <c r="J1768" s="23"/>
      <c r="K1768" s="23"/>
      <c r="L1768" s="23"/>
      <c r="M1768" s="23"/>
      <c r="N1768" s="23"/>
      <c r="O1768" s="23"/>
      <c r="P1768" s="23"/>
      <c r="Q1768" s="23"/>
      <c r="R1768" s="23"/>
      <c r="S1768" s="23"/>
      <c r="T1768" s="23"/>
      <c r="U1768" s="23"/>
      <c r="V1768" s="23"/>
      <c r="W1768" s="33"/>
      <c r="Y1768" s="23"/>
      <c r="Z1768" s="23"/>
    </row>
    <row r="1769" spans="2:26" x14ac:dyDescent="0.35">
      <c r="B1769" s="23"/>
      <c r="C1769" s="23"/>
      <c r="D1769" s="23"/>
      <c r="E1769" s="23"/>
      <c r="F1769" s="23"/>
      <c r="G1769" s="23"/>
      <c r="H1769" s="23"/>
      <c r="I1769" s="23"/>
      <c r="J1769" s="23"/>
      <c r="K1769" s="23"/>
      <c r="L1769" s="23"/>
      <c r="M1769" s="23"/>
      <c r="N1769" s="23"/>
      <c r="O1769" s="23"/>
      <c r="P1769" s="23"/>
      <c r="Q1769" s="23"/>
      <c r="R1769" s="23"/>
      <c r="S1769" s="23"/>
      <c r="T1769" s="23"/>
      <c r="U1769" s="23"/>
      <c r="V1769" s="23"/>
      <c r="W1769" s="33"/>
      <c r="Y1769" s="23"/>
      <c r="Z1769" s="23"/>
    </row>
    <row r="1770" spans="2:26" x14ac:dyDescent="0.35">
      <c r="B1770" s="23"/>
      <c r="C1770" s="23"/>
      <c r="D1770" s="23"/>
      <c r="E1770" s="23"/>
      <c r="F1770" s="23"/>
      <c r="G1770" s="23"/>
      <c r="H1770" s="23"/>
      <c r="I1770" s="23"/>
      <c r="J1770" s="23"/>
      <c r="K1770" s="23"/>
      <c r="L1770" s="23"/>
      <c r="M1770" s="23"/>
      <c r="N1770" s="23"/>
      <c r="O1770" s="23"/>
      <c r="P1770" s="23"/>
      <c r="Q1770" s="23"/>
      <c r="R1770" s="23"/>
      <c r="S1770" s="23"/>
      <c r="T1770" s="23"/>
      <c r="U1770" s="23"/>
      <c r="V1770" s="23"/>
      <c r="W1770" s="33"/>
      <c r="Y1770" s="23"/>
      <c r="Z1770" s="23"/>
    </row>
    <row r="1771" spans="2:26" x14ac:dyDescent="0.35">
      <c r="B1771" s="23"/>
      <c r="C1771" s="23"/>
      <c r="D1771" s="23"/>
      <c r="E1771" s="23"/>
      <c r="F1771" s="23"/>
      <c r="G1771" s="23"/>
      <c r="H1771" s="23"/>
      <c r="I1771" s="23"/>
      <c r="J1771" s="23"/>
      <c r="K1771" s="23"/>
      <c r="L1771" s="23"/>
      <c r="M1771" s="23"/>
      <c r="N1771" s="23"/>
      <c r="O1771" s="23"/>
      <c r="P1771" s="23"/>
      <c r="Q1771" s="23"/>
      <c r="R1771" s="23"/>
      <c r="S1771" s="23"/>
      <c r="T1771" s="23"/>
      <c r="U1771" s="23"/>
      <c r="V1771" s="23"/>
      <c r="W1771" s="33"/>
      <c r="Y1771" s="23"/>
      <c r="Z1771" s="23"/>
    </row>
    <row r="1772" spans="2:26" x14ac:dyDescent="0.35">
      <c r="B1772" s="23"/>
      <c r="C1772" s="23"/>
      <c r="D1772" s="23"/>
      <c r="E1772" s="23"/>
      <c r="F1772" s="23"/>
      <c r="G1772" s="23"/>
      <c r="H1772" s="23"/>
      <c r="I1772" s="23"/>
      <c r="J1772" s="23"/>
      <c r="K1772" s="23"/>
      <c r="L1772" s="23"/>
      <c r="M1772" s="23"/>
      <c r="N1772" s="23"/>
      <c r="O1772" s="23"/>
      <c r="P1772" s="23"/>
      <c r="Q1772" s="23"/>
      <c r="R1772" s="23"/>
      <c r="S1772" s="23"/>
      <c r="T1772" s="23"/>
      <c r="U1772" s="23"/>
      <c r="V1772" s="23"/>
      <c r="W1772" s="33"/>
      <c r="Y1772" s="23"/>
      <c r="Z1772" s="23"/>
    </row>
    <row r="1773" spans="2:26" x14ac:dyDescent="0.35">
      <c r="B1773" s="23"/>
      <c r="C1773" s="23"/>
      <c r="D1773" s="23"/>
      <c r="E1773" s="23"/>
      <c r="F1773" s="23"/>
      <c r="G1773" s="23"/>
      <c r="H1773" s="23"/>
      <c r="I1773" s="23"/>
      <c r="J1773" s="23"/>
      <c r="K1773" s="23"/>
      <c r="L1773" s="23"/>
      <c r="M1773" s="23"/>
      <c r="N1773" s="23"/>
      <c r="O1773" s="23"/>
      <c r="P1773" s="23"/>
      <c r="Q1773" s="23"/>
      <c r="R1773" s="23"/>
      <c r="S1773" s="23"/>
      <c r="T1773" s="23"/>
      <c r="U1773" s="23"/>
      <c r="V1773" s="23"/>
      <c r="W1773" s="33"/>
      <c r="Y1773" s="23"/>
      <c r="Z1773" s="23"/>
    </row>
    <row r="1774" spans="2:26" x14ac:dyDescent="0.35">
      <c r="B1774" s="23"/>
      <c r="C1774" s="23"/>
      <c r="D1774" s="23"/>
      <c r="E1774" s="23"/>
      <c r="F1774" s="23"/>
      <c r="G1774" s="23"/>
      <c r="H1774" s="23"/>
      <c r="I1774" s="23"/>
      <c r="J1774" s="23"/>
      <c r="K1774" s="23"/>
      <c r="L1774" s="23"/>
      <c r="M1774" s="23"/>
      <c r="N1774" s="23"/>
      <c r="O1774" s="23"/>
      <c r="P1774" s="23"/>
      <c r="Q1774" s="23"/>
      <c r="R1774" s="23"/>
      <c r="S1774" s="23"/>
      <c r="T1774" s="23"/>
      <c r="U1774" s="23"/>
      <c r="V1774" s="23"/>
      <c r="W1774" s="33"/>
      <c r="Y1774" s="23"/>
      <c r="Z1774" s="23"/>
    </row>
    <row r="1775" spans="2:26" x14ac:dyDescent="0.35">
      <c r="B1775" s="23"/>
      <c r="C1775" s="23"/>
      <c r="D1775" s="23"/>
      <c r="E1775" s="23"/>
      <c r="F1775" s="23"/>
      <c r="G1775" s="23"/>
      <c r="H1775" s="23"/>
      <c r="I1775" s="23"/>
      <c r="J1775" s="23"/>
      <c r="K1775" s="23"/>
      <c r="L1775" s="23"/>
      <c r="M1775" s="23"/>
      <c r="N1775" s="23"/>
      <c r="O1775" s="23"/>
      <c r="P1775" s="23"/>
      <c r="Q1775" s="23"/>
      <c r="R1775" s="23"/>
      <c r="S1775" s="23"/>
      <c r="T1775" s="23"/>
      <c r="U1775" s="23"/>
      <c r="V1775" s="23"/>
      <c r="W1775" s="33"/>
      <c r="Y1775" s="23"/>
      <c r="Z1775" s="23"/>
    </row>
    <row r="1776" spans="2:26" x14ac:dyDescent="0.35">
      <c r="B1776" s="23"/>
      <c r="C1776" s="23"/>
      <c r="D1776" s="23"/>
      <c r="E1776" s="23"/>
      <c r="F1776" s="23"/>
      <c r="G1776" s="23"/>
      <c r="H1776" s="23"/>
      <c r="I1776" s="23"/>
      <c r="J1776" s="23"/>
      <c r="K1776" s="23"/>
      <c r="L1776" s="23"/>
      <c r="M1776" s="23"/>
      <c r="N1776" s="23"/>
      <c r="O1776" s="23"/>
      <c r="P1776" s="23"/>
      <c r="Q1776" s="23"/>
      <c r="R1776" s="23"/>
      <c r="S1776" s="23"/>
      <c r="T1776" s="23"/>
      <c r="U1776" s="23"/>
      <c r="V1776" s="23"/>
      <c r="W1776" s="33"/>
      <c r="Y1776" s="23"/>
      <c r="Z1776" s="23"/>
    </row>
    <row r="1777" spans="2:26" x14ac:dyDescent="0.35">
      <c r="B1777" s="23"/>
      <c r="C1777" s="23"/>
      <c r="D1777" s="23"/>
      <c r="E1777" s="23"/>
      <c r="F1777" s="23"/>
      <c r="G1777" s="23"/>
      <c r="H1777" s="23"/>
      <c r="I1777" s="23"/>
      <c r="J1777" s="23"/>
      <c r="K1777" s="23"/>
      <c r="L1777" s="23"/>
      <c r="M1777" s="23"/>
      <c r="N1777" s="23"/>
      <c r="O1777" s="23"/>
      <c r="P1777" s="23"/>
      <c r="Q1777" s="23"/>
      <c r="R1777" s="23"/>
      <c r="S1777" s="23"/>
      <c r="T1777" s="23"/>
      <c r="U1777" s="23"/>
      <c r="V1777" s="23"/>
      <c r="W1777" s="33"/>
      <c r="Y1777" s="23"/>
      <c r="Z1777" s="23"/>
    </row>
    <row r="1778" spans="2:26" x14ac:dyDescent="0.35">
      <c r="B1778" s="23"/>
      <c r="C1778" s="23"/>
      <c r="D1778" s="23"/>
      <c r="E1778" s="23"/>
      <c r="F1778" s="23"/>
      <c r="G1778" s="23"/>
      <c r="H1778" s="23"/>
      <c r="I1778" s="23"/>
      <c r="J1778" s="23"/>
      <c r="K1778" s="23"/>
      <c r="L1778" s="23"/>
      <c r="M1778" s="23"/>
      <c r="N1778" s="23"/>
      <c r="O1778" s="23"/>
      <c r="P1778" s="23"/>
      <c r="Q1778" s="23"/>
      <c r="R1778" s="23"/>
      <c r="S1778" s="23"/>
      <c r="T1778" s="23"/>
      <c r="U1778" s="23"/>
      <c r="V1778" s="23"/>
      <c r="W1778" s="33"/>
      <c r="Y1778" s="23"/>
      <c r="Z1778" s="23"/>
    </row>
    <row r="1779" spans="2:26" x14ac:dyDescent="0.35">
      <c r="B1779" s="23"/>
      <c r="C1779" s="23"/>
      <c r="D1779" s="23"/>
      <c r="E1779" s="23"/>
      <c r="F1779" s="23"/>
      <c r="G1779" s="23"/>
      <c r="H1779" s="23"/>
      <c r="I1779" s="23"/>
      <c r="J1779" s="23"/>
      <c r="K1779" s="23"/>
      <c r="L1779" s="23"/>
      <c r="M1779" s="23"/>
      <c r="N1779" s="23"/>
      <c r="O1779" s="23"/>
      <c r="P1779" s="23"/>
      <c r="Q1779" s="23"/>
      <c r="R1779" s="23"/>
      <c r="S1779" s="23"/>
      <c r="T1779" s="23"/>
      <c r="U1779" s="23"/>
      <c r="V1779" s="23"/>
      <c r="W1779" s="33"/>
      <c r="Y1779" s="23"/>
      <c r="Z1779" s="23"/>
    </row>
    <row r="1780" spans="2:26" x14ac:dyDescent="0.35">
      <c r="B1780" s="23"/>
      <c r="C1780" s="23"/>
      <c r="D1780" s="23"/>
      <c r="E1780" s="23"/>
      <c r="F1780" s="23"/>
      <c r="G1780" s="23"/>
      <c r="H1780" s="23"/>
      <c r="I1780" s="23"/>
      <c r="J1780" s="23"/>
      <c r="K1780" s="23"/>
      <c r="L1780" s="23"/>
      <c r="M1780" s="23"/>
      <c r="N1780" s="23"/>
      <c r="O1780" s="23"/>
      <c r="P1780" s="23"/>
      <c r="Q1780" s="23"/>
      <c r="R1780" s="23"/>
      <c r="S1780" s="23"/>
      <c r="T1780" s="23"/>
      <c r="U1780" s="23"/>
      <c r="V1780" s="23"/>
      <c r="W1780" s="33"/>
      <c r="Y1780" s="23"/>
      <c r="Z1780" s="23"/>
    </row>
    <row r="1781" spans="2:26" x14ac:dyDescent="0.35">
      <c r="B1781" s="23"/>
      <c r="C1781" s="23"/>
      <c r="D1781" s="23"/>
      <c r="E1781" s="23"/>
      <c r="F1781" s="23"/>
      <c r="G1781" s="23"/>
      <c r="H1781" s="23"/>
      <c r="I1781" s="23"/>
      <c r="J1781" s="23"/>
      <c r="K1781" s="23"/>
      <c r="L1781" s="23"/>
      <c r="M1781" s="23"/>
      <c r="N1781" s="23"/>
      <c r="O1781" s="23"/>
      <c r="P1781" s="23"/>
      <c r="Q1781" s="23"/>
      <c r="R1781" s="23"/>
      <c r="S1781" s="23"/>
      <c r="T1781" s="23"/>
      <c r="U1781" s="23"/>
      <c r="V1781" s="23"/>
      <c r="W1781" s="33"/>
      <c r="Y1781" s="23"/>
      <c r="Z1781" s="23"/>
    </row>
    <row r="1782" spans="2:26" x14ac:dyDescent="0.35">
      <c r="B1782" s="23"/>
      <c r="C1782" s="23"/>
      <c r="D1782" s="23"/>
      <c r="E1782" s="23"/>
      <c r="F1782" s="23"/>
      <c r="G1782" s="23"/>
      <c r="H1782" s="23"/>
      <c r="I1782" s="23"/>
      <c r="J1782" s="23"/>
      <c r="K1782" s="23"/>
      <c r="L1782" s="23"/>
      <c r="M1782" s="23"/>
      <c r="N1782" s="23"/>
      <c r="O1782" s="23"/>
      <c r="P1782" s="23"/>
      <c r="Q1782" s="23"/>
      <c r="R1782" s="23"/>
      <c r="S1782" s="23"/>
      <c r="T1782" s="23"/>
      <c r="U1782" s="23"/>
      <c r="V1782" s="23"/>
      <c r="W1782" s="33"/>
      <c r="Y1782" s="23"/>
      <c r="Z1782" s="23"/>
    </row>
    <row r="1783" spans="2:26" x14ac:dyDescent="0.35">
      <c r="B1783" s="23"/>
      <c r="C1783" s="23"/>
      <c r="D1783" s="23"/>
      <c r="E1783" s="23"/>
      <c r="F1783" s="23"/>
      <c r="G1783" s="23"/>
      <c r="H1783" s="23"/>
      <c r="I1783" s="23"/>
      <c r="J1783" s="23"/>
      <c r="K1783" s="23"/>
      <c r="L1783" s="23"/>
      <c r="M1783" s="23"/>
      <c r="N1783" s="23"/>
      <c r="O1783" s="23"/>
      <c r="P1783" s="23"/>
      <c r="Q1783" s="23"/>
      <c r="R1783" s="23"/>
      <c r="S1783" s="23"/>
      <c r="T1783" s="23"/>
      <c r="U1783" s="23"/>
      <c r="V1783" s="23"/>
      <c r="W1783" s="33"/>
      <c r="Y1783" s="23"/>
      <c r="Z1783" s="23"/>
    </row>
    <row r="1784" spans="2:26" x14ac:dyDescent="0.35">
      <c r="B1784" s="23"/>
      <c r="C1784" s="23"/>
      <c r="D1784" s="23"/>
      <c r="E1784" s="23"/>
      <c r="F1784" s="23"/>
      <c r="G1784" s="23"/>
      <c r="H1784" s="23"/>
      <c r="I1784" s="23"/>
      <c r="J1784" s="23"/>
      <c r="K1784" s="23"/>
      <c r="L1784" s="23"/>
      <c r="M1784" s="23"/>
      <c r="N1784" s="23"/>
      <c r="O1784" s="23"/>
      <c r="P1784" s="23"/>
      <c r="Q1784" s="23"/>
      <c r="R1784" s="23"/>
      <c r="S1784" s="23"/>
      <c r="T1784" s="23"/>
      <c r="U1784" s="23"/>
      <c r="V1784" s="23"/>
      <c r="W1784" s="33"/>
      <c r="Y1784" s="23"/>
      <c r="Z1784" s="23"/>
    </row>
    <row r="1785" spans="2:26" x14ac:dyDescent="0.35">
      <c r="B1785" s="23"/>
      <c r="C1785" s="23"/>
      <c r="D1785" s="23"/>
      <c r="E1785" s="23"/>
      <c r="F1785" s="23"/>
      <c r="G1785" s="23"/>
      <c r="H1785" s="23"/>
      <c r="I1785" s="23"/>
      <c r="J1785" s="23"/>
      <c r="K1785" s="23"/>
      <c r="L1785" s="23"/>
      <c r="M1785" s="23"/>
      <c r="N1785" s="23"/>
      <c r="O1785" s="23"/>
      <c r="P1785" s="23"/>
      <c r="Q1785" s="23"/>
      <c r="R1785" s="23"/>
      <c r="S1785" s="23"/>
      <c r="T1785" s="23"/>
      <c r="U1785" s="23"/>
      <c r="V1785" s="23"/>
      <c r="W1785" s="33"/>
      <c r="Y1785" s="23"/>
      <c r="Z1785" s="23"/>
    </row>
    <row r="1786" spans="2:26" x14ac:dyDescent="0.35">
      <c r="B1786" s="23"/>
      <c r="C1786" s="23"/>
      <c r="D1786" s="23"/>
      <c r="E1786" s="23"/>
      <c r="F1786" s="23"/>
      <c r="G1786" s="23"/>
      <c r="H1786" s="23"/>
      <c r="I1786" s="23"/>
      <c r="J1786" s="23"/>
      <c r="K1786" s="23"/>
      <c r="L1786" s="23"/>
      <c r="M1786" s="23"/>
      <c r="N1786" s="23"/>
      <c r="O1786" s="23"/>
      <c r="P1786" s="23"/>
      <c r="Q1786" s="23"/>
      <c r="R1786" s="23"/>
      <c r="S1786" s="23"/>
      <c r="T1786" s="23"/>
      <c r="U1786" s="23"/>
      <c r="V1786" s="23"/>
      <c r="W1786" s="33"/>
      <c r="Y1786" s="23"/>
      <c r="Z1786" s="23"/>
    </row>
    <row r="1787" spans="2:26" x14ac:dyDescent="0.35">
      <c r="B1787" s="23"/>
      <c r="C1787" s="23"/>
      <c r="D1787" s="23"/>
      <c r="E1787" s="23"/>
      <c r="F1787" s="23"/>
      <c r="G1787" s="23"/>
      <c r="H1787" s="23"/>
      <c r="I1787" s="23"/>
      <c r="J1787" s="23"/>
      <c r="K1787" s="23"/>
      <c r="L1787" s="23"/>
      <c r="M1787" s="23"/>
      <c r="N1787" s="23"/>
      <c r="O1787" s="23"/>
      <c r="P1787" s="23"/>
      <c r="Q1787" s="23"/>
      <c r="R1787" s="23"/>
      <c r="S1787" s="23"/>
      <c r="T1787" s="23"/>
      <c r="U1787" s="23"/>
      <c r="V1787" s="23"/>
      <c r="W1787" s="33"/>
      <c r="Y1787" s="23"/>
      <c r="Z1787" s="23"/>
    </row>
    <row r="1788" spans="2:26" x14ac:dyDescent="0.35">
      <c r="B1788" s="23"/>
      <c r="C1788" s="23"/>
      <c r="D1788" s="23"/>
      <c r="E1788" s="23"/>
      <c r="F1788" s="23"/>
      <c r="G1788" s="23"/>
      <c r="H1788" s="23"/>
      <c r="I1788" s="23"/>
      <c r="J1788" s="23"/>
      <c r="K1788" s="23"/>
      <c r="L1788" s="23"/>
      <c r="M1788" s="23"/>
      <c r="N1788" s="23"/>
      <c r="O1788" s="23"/>
      <c r="P1788" s="23"/>
      <c r="Q1788" s="23"/>
      <c r="R1788" s="23"/>
      <c r="S1788" s="23"/>
      <c r="T1788" s="23"/>
      <c r="U1788" s="23"/>
      <c r="V1788" s="23"/>
      <c r="W1788" s="33"/>
      <c r="Y1788" s="23"/>
      <c r="Z1788" s="23"/>
    </row>
    <row r="1789" spans="2:26" x14ac:dyDescent="0.35">
      <c r="B1789" s="23"/>
      <c r="C1789" s="23"/>
      <c r="D1789" s="23"/>
      <c r="E1789" s="23"/>
      <c r="F1789" s="23"/>
      <c r="G1789" s="23"/>
      <c r="H1789" s="23"/>
      <c r="I1789" s="23"/>
      <c r="J1789" s="23"/>
      <c r="K1789" s="23"/>
      <c r="L1789" s="23"/>
      <c r="M1789" s="23"/>
      <c r="N1789" s="23"/>
      <c r="O1789" s="23"/>
      <c r="P1789" s="23"/>
      <c r="Q1789" s="23"/>
      <c r="R1789" s="23"/>
      <c r="S1789" s="23"/>
      <c r="T1789" s="23"/>
      <c r="U1789" s="23"/>
      <c r="V1789" s="23"/>
      <c r="W1789" s="33"/>
      <c r="Y1789" s="23"/>
      <c r="Z1789" s="23"/>
    </row>
    <row r="1790" spans="2:26" x14ac:dyDescent="0.35">
      <c r="B1790" s="23"/>
      <c r="C1790" s="23"/>
      <c r="D1790" s="23"/>
      <c r="E1790" s="23"/>
      <c r="F1790" s="23"/>
      <c r="G1790" s="23"/>
      <c r="H1790" s="23"/>
      <c r="I1790" s="23"/>
      <c r="J1790" s="23"/>
      <c r="K1790" s="23"/>
      <c r="L1790" s="23"/>
      <c r="M1790" s="23"/>
      <c r="N1790" s="23"/>
      <c r="O1790" s="23"/>
      <c r="P1790" s="23"/>
      <c r="Q1790" s="23"/>
      <c r="R1790" s="23"/>
      <c r="S1790" s="23"/>
      <c r="T1790" s="23"/>
      <c r="U1790" s="23"/>
      <c r="V1790" s="23"/>
      <c r="W1790" s="33"/>
      <c r="Y1790" s="23"/>
      <c r="Z1790" s="23"/>
    </row>
    <row r="1791" spans="2:26" x14ac:dyDescent="0.35">
      <c r="B1791" s="23"/>
      <c r="C1791" s="23"/>
      <c r="D1791" s="23"/>
      <c r="E1791" s="23"/>
      <c r="F1791" s="23"/>
      <c r="G1791" s="23"/>
      <c r="H1791" s="23"/>
      <c r="I1791" s="23"/>
      <c r="J1791" s="23"/>
      <c r="K1791" s="23"/>
      <c r="L1791" s="23"/>
      <c r="M1791" s="23"/>
      <c r="N1791" s="23"/>
      <c r="O1791" s="23"/>
      <c r="P1791" s="23"/>
      <c r="Q1791" s="23"/>
      <c r="R1791" s="23"/>
      <c r="S1791" s="23"/>
      <c r="T1791" s="23"/>
      <c r="U1791" s="23"/>
      <c r="V1791" s="23"/>
      <c r="W1791" s="33"/>
      <c r="Y1791" s="23"/>
      <c r="Z1791" s="23"/>
    </row>
    <row r="1792" spans="2:26" x14ac:dyDescent="0.35">
      <c r="B1792" s="23"/>
      <c r="C1792" s="23"/>
      <c r="D1792" s="23"/>
      <c r="E1792" s="23"/>
      <c r="F1792" s="23"/>
      <c r="G1792" s="23"/>
      <c r="H1792" s="23"/>
      <c r="I1792" s="23"/>
      <c r="J1792" s="23"/>
      <c r="K1792" s="23"/>
      <c r="L1792" s="23"/>
      <c r="M1792" s="23"/>
      <c r="N1792" s="23"/>
      <c r="O1792" s="23"/>
      <c r="P1792" s="23"/>
      <c r="Q1792" s="23"/>
      <c r="R1792" s="23"/>
      <c r="S1792" s="23"/>
      <c r="T1792" s="23"/>
      <c r="U1792" s="23"/>
      <c r="V1792" s="23"/>
      <c r="W1792" s="33"/>
      <c r="Y1792" s="23"/>
      <c r="Z1792" s="23"/>
    </row>
    <row r="1793" spans="2:26" x14ac:dyDescent="0.35">
      <c r="B1793" s="23"/>
      <c r="C1793" s="23"/>
      <c r="D1793" s="23"/>
      <c r="E1793" s="23"/>
      <c r="F1793" s="23"/>
      <c r="G1793" s="23"/>
      <c r="H1793" s="23"/>
      <c r="I1793" s="23"/>
      <c r="J1793" s="23"/>
      <c r="K1793" s="23"/>
      <c r="L1793" s="23"/>
      <c r="M1793" s="23"/>
      <c r="N1793" s="23"/>
      <c r="O1793" s="23"/>
      <c r="P1793" s="23"/>
      <c r="Q1793" s="23"/>
      <c r="R1793" s="23"/>
      <c r="S1793" s="23"/>
      <c r="T1793" s="23"/>
      <c r="U1793" s="23"/>
      <c r="V1793" s="23"/>
      <c r="W1793" s="33"/>
      <c r="Y1793" s="23"/>
      <c r="Z1793" s="23"/>
    </row>
    <row r="1794" spans="2:26" x14ac:dyDescent="0.35">
      <c r="B1794" s="23"/>
      <c r="C1794" s="23"/>
      <c r="D1794" s="23"/>
      <c r="E1794" s="23"/>
      <c r="F1794" s="23"/>
      <c r="G1794" s="23"/>
      <c r="H1794" s="23"/>
      <c r="I1794" s="23"/>
      <c r="J1794" s="23"/>
      <c r="K1794" s="23"/>
      <c r="L1794" s="23"/>
      <c r="M1794" s="23"/>
      <c r="N1794" s="23"/>
      <c r="O1794" s="23"/>
      <c r="P1794" s="23"/>
      <c r="Q1794" s="23"/>
      <c r="R1794" s="23"/>
      <c r="S1794" s="23"/>
      <c r="T1794" s="23"/>
      <c r="U1794" s="23"/>
      <c r="V1794" s="23"/>
      <c r="W1794" s="33"/>
      <c r="Y1794" s="23"/>
      <c r="Z1794" s="23"/>
    </row>
    <row r="1795" spans="2:26" x14ac:dyDescent="0.35">
      <c r="B1795" s="23"/>
      <c r="C1795" s="23"/>
      <c r="D1795" s="23"/>
      <c r="E1795" s="23"/>
      <c r="F1795" s="23"/>
      <c r="G1795" s="23"/>
      <c r="H1795" s="23"/>
      <c r="I1795" s="23"/>
      <c r="J1795" s="23"/>
      <c r="K1795" s="23"/>
      <c r="L1795" s="23"/>
      <c r="M1795" s="23"/>
      <c r="N1795" s="23"/>
      <c r="O1795" s="23"/>
      <c r="P1795" s="23"/>
      <c r="Q1795" s="23"/>
      <c r="R1795" s="23"/>
      <c r="S1795" s="23"/>
      <c r="T1795" s="23"/>
      <c r="U1795" s="23"/>
      <c r="V1795" s="23"/>
      <c r="W1795" s="33"/>
      <c r="Y1795" s="23"/>
      <c r="Z1795" s="23"/>
    </row>
    <row r="1796" spans="2:26" x14ac:dyDescent="0.35">
      <c r="B1796" s="23"/>
      <c r="C1796" s="23"/>
      <c r="D1796" s="23"/>
      <c r="E1796" s="23"/>
      <c r="F1796" s="23"/>
      <c r="G1796" s="23"/>
      <c r="H1796" s="23"/>
      <c r="I1796" s="23"/>
      <c r="J1796" s="23"/>
      <c r="K1796" s="23"/>
      <c r="L1796" s="23"/>
      <c r="M1796" s="23"/>
      <c r="N1796" s="23"/>
      <c r="O1796" s="23"/>
      <c r="P1796" s="23"/>
      <c r="Q1796" s="23"/>
      <c r="R1796" s="23"/>
      <c r="S1796" s="23"/>
      <c r="T1796" s="23"/>
      <c r="U1796" s="23"/>
      <c r="V1796" s="23"/>
      <c r="W1796" s="33"/>
      <c r="Y1796" s="23"/>
      <c r="Z1796" s="23"/>
    </row>
    <row r="1797" spans="2:26" x14ac:dyDescent="0.35">
      <c r="B1797" s="23"/>
      <c r="C1797" s="23"/>
      <c r="D1797" s="23"/>
      <c r="E1797" s="23"/>
      <c r="F1797" s="23"/>
      <c r="G1797" s="23"/>
      <c r="H1797" s="23"/>
      <c r="I1797" s="23"/>
      <c r="J1797" s="23"/>
      <c r="K1797" s="23"/>
      <c r="L1797" s="23"/>
      <c r="M1797" s="23"/>
      <c r="N1797" s="23"/>
      <c r="O1797" s="23"/>
      <c r="P1797" s="23"/>
      <c r="Q1797" s="23"/>
      <c r="R1797" s="23"/>
      <c r="S1797" s="23"/>
      <c r="T1797" s="23"/>
      <c r="U1797" s="23"/>
      <c r="V1797" s="23"/>
      <c r="W1797" s="33"/>
      <c r="Y1797" s="23"/>
      <c r="Z1797" s="23"/>
    </row>
    <row r="1798" spans="2:26" x14ac:dyDescent="0.35">
      <c r="B1798" s="23"/>
      <c r="C1798" s="23"/>
      <c r="D1798" s="23"/>
      <c r="E1798" s="23"/>
      <c r="F1798" s="23"/>
      <c r="G1798" s="23"/>
      <c r="H1798" s="23"/>
      <c r="I1798" s="23"/>
      <c r="J1798" s="23"/>
      <c r="K1798" s="23"/>
      <c r="L1798" s="23"/>
      <c r="M1798" s="23"/>
      <c r="N1798" s="23"/>
      <c r="O1798" s="23"/>
      <c r="P1798" s="23"/>
      <c r="Q1798" s="23"/>
      <c r="R1798" s="23"/>
      <c r="S1798" s="23"/>
      <c r="T1798" s="23"/>
      <c r="U1798" s="23"/>
      <c r="V1798" s="23"/>
      <c r="W1798" s="33"/>
      <c r="Y1798" s="23"/>
      <c r="Z1798" s="23"/>
    </row>
    <row r="1799" spans="2:26" x14ac:dyDescent="0.35">
      <c r="B1799" s="23"/>
      <c r="C1799" s="23"/>
      <c r="D1799" s="23"/>
      <c r="E1799" s="23"/>
      <c r="F1799" s="23"/>
      <c r="G1799" s="23"/>
      <c r="H1799" s="23"/>
      <c r="I1799" s="23"/>
      <c r="J1799" s="23"/>
      <c r="K1799" s="23"/>
      <c r="L1799" s="23"/>
      <c r="M1799" s="23"/>
      <c r="N1799" s="23"/>
      <c r="O1799" s="23"/>
      <c r="P1799" s="23"/>
      <c r="Q1799" s="23"/>
      <c r="R1799" s="23"/>
      <c r="S1799" s="23"/>
      <c r="T1799" s="23"/>
      <c r="U1799" s="23"/>
      <c r="V1799" s="23"/>
      <c r="W1799" s="33"/>
      <c r="Y1799" s="23"/>
      <c r="Z1799" s="23"/>
    </row>
    <row r="1800" spans="2:26" x14ac:dyDescent="0.35">
      <c r="B1800" s="23"/>
      <c r="C1800" s="23"/>
      <c r="D1800" s="23"/>
      <c r="E1800" s="23"/>
      <c r="F1800" s="23"/>
      <c r="G1800" s="23"/>
      <c r="H1800" s="23"/>
      <c r="I1800" s="23"/>
      <c r="J1800" s="23"/>
      <c r="K1800" s="23"/>
      <c r="L1800" s="23"/>
      <c r="M1800" s="23"/>
      <c r="N1800" s="23"/>
      <c r="O1800" s="23"/>
      <c r="P1800" s="23"/>
      <c r="Q1800" s="23"/>
      <c r="R1800" s="23"/>
      <c r="S1800" s="23"/>
      <c r="T1800" s="23"/>
      <c r="U1800" s="23"/>
      <c r="V1800" s="23"/>
      <c r="W1800" s="33"/>
      <c r="Y1800" s="23"/>
      <c r="Z1800" s="23"/>
    </row>
    <row r="1801" spans="2:26" x14ac:dyDescent="0.35">
      <c r="B1801" s="23"/>
      <c r="C1801" s="23"/>
      <c r="D1801" s="23"/>
      <c r="E1801" s="23"/>
      <c r="F1801" s="23"/>
      <c r="G1801" s="23"/>
      <c r="H1801" s="23"/>
      <c r="I1801" s="23"/>
      <c r="J1801" s="23"/>
      <c r="K1801" s="23"/>
      <c r="L1801" s="23"/>
      <c r="M1801" s="23"/>
      <c r="N1801" s="23"/>
      <c r="O1801" s="23"/>
      <c r="P1801" s="23"/>
      <c r="Q1801" s="23"/>
      <c r="R1801" s="23"/>
      <c r="S1801" s="23"/>
      <c r="T1801" s="23"/>
      <c r="U1801" s="23"/>
      <c r="V1801" s="23"/>
      <c r="W1801" s="33"/>
      <c r="Y1801" s="23"/>
      <c r="Z1801" s="23"/>
    </row>
    <row r="1802" spans="2:26" x14ac:dyDescent="0.35">
      <c r="B1802" s="23"/>
      <c r="C1802" s="23"/>
      <c r="D1802" s="23"/>
      <c r="E1802" s="23"/>
      <c r="F1802" s="23"/>
      <c r="G1802" s="23"/>
      <c r="H1802" s="23"/>
      <c r="I1802" s="23"/>
      <c r="J1802" s="23"/>
      <c r="K1802" s="23"/>
      <c r="L1802" s="23"/>
      <c r="M1802" s="23"/>
      <c r="N1802" s="23"/>
      <c r="O1802" s="23"/>
      <c r="P1802" s="23"/>
      <c r="Q1802" s="23"/>
      <c r="R1802" s="23"/>
      <c r="S1802" s="23"/>
      <c r="T1802" s="23"/>
      <c r="U1802" s="23"/>
      <c r="V1802" s="23"/>
      <c r="W1802" s="33"/>
      <c r="Y1802" s="23"/>
      <c r="Z1802" s="23"/>
    </row>
    <row r="1803" spans="2:26" x14ac:dyDescent="0.35">
      <c r="B1803" s="23"/>
      <c r="C1803" s="23"/>
      <c r="D1803" s="23"/>
      <c r="E1803" s="23"/>
      <c r="F1803" s="23"/>
      <c r="G1803" s="23"/>
      <c r="H1803" s="23"/>
      <c r="I1803" s="23"/>
      <c r="J1803" s="23"/>
      <c r="K1803" s="23"/>
      <c r="L1803" s="23"/>
      <c r="M1803" s="23"/>
      <c r="N1803" s="23"/>
      <c r="O1803" s="23"/>
      <c r="P1803" s="23"/>
      <c r="Q1803" s="23"/>
      <c r="R1803" s="23"/>
      <c r="S1803" s="23"/>
      <c r="T1803" s="23"/>
      <c r="U1803" s="23"/>
      <c r="V1803" s="23"/>
      <c r="W1803" s="33"/>
      <c r="Y1803" s="23"/>
      <c r="Z1803" s="23"/>
    </row>
    <row r="1804" spans="2:26" x14ac:dyDescent="0.35">
      <c r="B1804" s="23"/>
      <c r="C1804" s="23"/>
      <c r="D1804" s="23"/>
      <c r="E1804" s="23"/>
      <c r="F1804" s="23"/>
      <c r="G1804" s="23"/>
      <c r="H1804" s="23"/>
      <c r="I1804" s="23"/>
      <c r="J1804" s="23"/>
      <c r="K1804" s="23"/>
      <c r="L1804" s="23"/>
      <c r="M1804" s="23"/>
      <c r="N1804" s="23"/>
      <c r="O1804" s="23"/>
      <c r="P1804" s="23"/>
      <c r="Q1804" s="23"/>
      <c r="R1804" s="23"/>
      <c r="S1804" s="23"/>
      <c r="T1804" s="23"/>
      <c r="U1804" s="23"/>
      <c r="V1804" s="23"/>
      <c r="W1804" s="33"/>
      <c r="Y1804" s="23"/>
      <c r="Z1804" s="23"/>
    </row>
    <row r="1805" spans="2:26" x14ac:dyDescent="0.35">
      <c r="B1805" s="23"/>
      <c r="C1805" s="23"/>
      <c r="D1805" s="23"/>
      <c r="E1805" s="23"/>
      <c r="F1805" s="23"/>
      <c r="G1805" s="23"/>
      <c r="H1805" s="23"/>
      <c r="I1805" s="23"/>
      <c r="J1805" s="23"/>
      <c r="K1805" s="23"/>
      <c r="L1805" s="23"/>
      <c r="M1805" s="23"/>
      <c r="N1805" s="23"/>
      <c r="O1805" s="23"/>
      <c r="P1805" s="23"/>
      <c r="Q1805" s="23"/>
      <c r="R1805" s="23"/>
      <c r="S1805" s="23"/>
      <c r="T1805" s="23"/>
      <c r="U1805" s="23"/>
      <c r="V1805" s="23"/>
      <c r="W1805" s="33"/>
      <c r="Y1805" s="23"/>
      <c r="Z1805" s="23"/>
    </row>
    <row r="1806" spans="2:26" x14ac:dyDescent="0.35">
      <c r="B1806" s="23"/>
      <c r="C1806" s="23"/>
      <c r="D1806" s="23"/>
      <c r="E1806" s="23"/>
      <c r="F1806" s="23"/>
      <c r="G1806" s="23"/>
      <c r="H1806" s="23"/>
      <c r="I1806" s="23"/>
      <c r="J1806" s="23"/>
      <c r="K1806" s="23"/>
      <c r="L1806" s="23"/>
      <c r="M1806" s="23"/>
      <c r="N1806" s="23"/>
      <c r="O1806" s="23"/>
      <c r="P1806" s="23"/>
      <c r="Q1806" s="23"/>
      <c r="R1806" s="23"/>
      <c r="S1806" s="23"/>
      <c r="T1806" s="23"/>
      <c r="U1806" s="23"/>
      <c r="V1806" s="23"/>
      <c r="W1806" s="33"/>
      <c r="Y1806" s="23"/>
      <c r="Z1806" s="23"/>
    </row>
    <row r="1807" spans="2:26" x14ac:dyDescent="0.35">
      <c r="B1807" s="23"/>
      <c r="C1807" s="23"/>
      <c r="D1807" s="23"/>
      <c r="E1807" s="23"/>
      <c r="F1807" s="23"/>
      <c r="G1807" s="23"/>
      <c r="H1807" s="23"/>
      <c r="I1807" s="23"/>
      <c r="J1807" s="23"/>
      <c r="K1807" s="23"/>
      <c r="L1807" s="23"/>
      <c r="M1807" s="23"/>
      <c r="N1807" s="23"/>
      <c r="O1807" s="23"/>
      <c r="P1807" s="23"/>
      <c r="Q1807" s="23"/>
      <c r="R1807" s="23"/>
      <c r="S1807" s="23"/>
      <c r="T1807" s="23"/>
      <c r="U1807" s="23"/>
      <c r="V1807" s="23"/>
      <c r="W1807" s="33"/>
      <c r="Y1807" s="23"/>
      <c r="Z1807" s="23"/>
    </row>
    <row r="1808" spans="2:26" x14ac:dyDescent="0.35">
      <c r="B1808" s="23"/>
      <c r="C1808" s="23"/>
      <c r="D1808" s="23"/>
      <c r="E1808" s="23"/>
      <c r="F1808" s="23"/>
      <c r="G1808" s="23"/>
      <c r="H1808" s="23"/>
      <c r="I1808" s="23"/>
      <c r="J1808" s="23"/>
      <c r="K1808" s="23"/>
      <c r="L1808" s="23"/>
      <c r="M1808" s="23"/>
      <c r="N1808" s="23"/>
      <c r="O1808" s="23"/>
      <c r="P1808" s="23"/>
      <c r="Q1808" s="23"/>
      <c r="R1808" s="23"/>
      <c r="S1808" s="23"/>
      <c r="T1808" s="23"/>
      <c r="U1808" s="23"/>
      <c r="V1808" s="23"/>
      <c r="W1808" s="33"/>
      <c r="Y1808" s="23"/>
      <c r="Z1808" s="23"/>
    </row>
    <row r="1809" spans="2:26" x14ac:dyDescent="0.35">
      <c r="B1809" s="23"/>
      <c r="C1809" s="23"/>
      <c r="D1809" s="23"/>
      <c r="E1809" s="23"/>
      <c r="F1809" s="23"/>
      <c r="G1809" s="23"/>
      <c r="H1809" s="23"/>
      <c r="I1809" s="23"/>
      <c r="J1809" s="23"/>
      <c r="K1809" s="23"/>
      <c r="L1809" s="23"/>
      <c r="M1809" s="23"/>
      <c r="N1809" s="23"/>
      <c r="O1809" s="23"/>
      <c r="P1809" s="23"/>
      <c r="Q1809" s="23"/>
      <c r="R1809" s="23"/>
      <c r="S1809" s="23"/>
      <c r="T1809" s="23"/>
      <c r="U1809" s="23"/>
      <c r="V1809" s="23"/>
      <c r="W1809" s="33"/>
      <c r="Y1809" s="23"/>
      <c r="Z1809" s="23"/>
    </row>
    <row r="1810" spans="2:26" x14ac:dyDescent="0.35">
      <c r="B1810" s="23"/>
      <c r="C1810" s="23"/>
      <c r="D1810" s="23"/>
      <c r="E1810" s="23"/>
      <c r="F1810" s="23"/>
      <c r="G1810" s="23"/>
      <c r="H1810" s="23"/>
      <c r="I1810" s="23"/>
      <c r="J1810" s="23"/>
      <c r="K1810" s="23"/>
      <c r="L1810" s="23"/>
      <c r="M1810" s="23"/>
      <c r="N1810" s="23"/>
      <c r="O1810" s="23"/>
      <c r="P1810" s="23"/>
      <c r="Q1810" s="23"/>
      <c r="R1810" s="23"/>
      <c r="S1810" s="23"/>
      <c r="T1810" s="23"/>
      <c r="U1810" s="23"/>
      <c r="V1810" s="23"/>
      <c r="W1810" s="33"/>
      <c r="Y1810" s="23"/>
      <c r="Z1810" s="23"/>
    </row>
    <row r="1811" spans="2:26" x14ac:dyDescent="0.35">
      <c r="B1811" s="23"/>
      <c r="C1811" s="23"/>
      <c r="D1811" s="23"/>
      <c r="E1811" s="23"/>
      <c r="F1811" s="23"/>
      <c r="G1811" s="23"/>
      <c r="H1811" s="23"/>
      <c r="I1811" s="23"/>
      <c r="J1811" s="23"/>
      <c r="K1811" s="23"/>
      <c r="L1811" s="23"/>
      <c r="M1811" s="23"/>
      <c r="N1811" s="23"/>
      <c r="O1811" s="23"/>
      <c r="P1811" s="23"/>
      <c r="Q1811" s="23"/>
      <c r="R1811" s="23"/>
      <c r="S1811" s="23"/>
      <c r="T1811" s="23"/>
      <c r="U1811" s="23"/>
      <c r="V1811" s="23"/>
      <c r="W1811" s="33"/>
      <c r="Y1811" s="23"/>
      <c r="Z1811" s="23"/>
    </row>
    <row r="1812" spans="2:26" x14ac:dyDescent="0.35">
      <c r="B1812" s="23"/>
      <c r="C1812" s="23"/>
      <c r="D1812" s="23"/>
      <c r="E1812" s="23"/>
      <c r="F1812" s="23"/>
      <c r="G1812" s="23"/>
      <c r="H1812" s="23"/>
      <c r="I1812" s="23"/>
      <c r="J1812" s="23"/>
      <c r="K1812" s="23"/>
      <c r="L1812" s="23"/>
      <c r="M1812" s="23"/>
      <c r="N1812" s="23"/>
      <c r="O1812" s="23"/>
      <c r="P1812" s="23"/>
      <c r="Q1812" s="23"/>
      <c r="R1812" s="23"/>
      <c r="S1812" s="23"/>
      <c r="T1812" s="23"/>
      <c r="U1812" s="23"/>
      <c r="V1812" s="23"/>
      <c r="W1812" s="33"/>
      <c r="Y1812" s="23"/>
      <c r="Z1812" s="23"/>
    </row>
    <row r="1813" spans="2:26" x14ac:dyDescent="0.35">
      <c r="B1813" s="23"/>
      <c r="C1813" s="23"/>
      <c r="D1813" s="23"/>
      <c r="E1813" s="23"/>
      <c r="F1813" s="23"/>
      <c r="G1813" s="23"/>
      <c r="H1813" s="23"/>
      <c r="I1813" s="23"/>
      <c r="J1813" s="23"/>
      <c r="K1813" s="23"/>
      <c r="L1813" s="23"/>
      <c r="M1813" s="23"/>
      <c r="N1813" s="23"/>
      <c r="O1813" s="23"/>
      <c r="P1813" s="23"/>
      <c r="Q1813" s="23"/>
      <c r="R1813" s="23"/>
      <c r="S1813" s="23"/>
      <c r="T1813" s="23"/>
      <c r="U1813" s="23"/>
      <c r="V1813" s="23"/>
      <c r="W1813" s="33"/>
      <c r="Y1813" s="23"/>
      <c r="Z1813" s="23"/>
    </row>
    <row r="1814" spans="2:26" x14ac:dyDescent="0.35">
      <c r="B1814" s="23"/>
      <c r="C1814" s="23"/>
      <c r="D1814" s="23"/>
      <c r="E1814" s="23"/>
      <c r="F1814" s="23"/>
      <c r="G1814" s="23"/>
      <c r="H1814" s="23"/>
      <c r="I1814" s="23"/>
      <c r="J1814" s="23"/>
      <c r="K1814" s="23"/>
      <c r="L1814" s="23"/>
      <c r="M1814" s="23"/>
      <c r="N1814" s="23"/>
      <c r="O1814" s="23"/>
      <c r="P1814" s="23"/>
      <c r="Q1814" s="23"/>
      <c r="R1814" s="23"/>
      <c r="S1814" s="23"/>
      <c r="T1814" s="23"/>
      <c r="U1814" s="23"/>
      <c r="V1814" s="23"/>
      <c r="W1814" s="33"/>
      <c r="Y1814" s="23"/>
      <c r="Z1814" s="23"/>
    </row>
    <row r="1815" spans="2:26" x14ac:dyDescent="0.35">
      <c r="B1815" s="23"/>
      <c r="C1815" s="23"/>
      <c r="D1815" s="23"/>
      <c r="E1815" s="23"/>
      <c r="F1815" s="23"/>
      <c r="G1815" s="23"/>
      <c r="H1815" s="23"/>
      <c r="I1815" s="23"/>
      <c r="J1815" s="23"/>
      <c r="K1815" s="23"/>
      <c r="L1815" s="23"/>
      <c r="M1815" s="23"/>
      <c r="N1815" s="23"/>
      <c r="O1815" s="23"/>
      <c r="P1815" s="23"/>
      <c r="Q1815" s="23"/>
      <c r="R1815" s="23"/>
      <c r="S1815" s="23"/>
      <c r="T1815" s="23"/>
      <c r="U1815" s="23"/>
      <c r="V1815" s="23"/>
      <c r="W1815" s="33"/>
      <c r="Y1815" s="23"/>
      <c r="Z1815" s="23"/>
    </row>
    <row r="1816" spans="2:26" x14ac:dyDescent="0.35">
      <c r="B1816" s="23"/>
      <c r="C1816" s="23"/>
      <c r="D1816" s="23"/>
      <c r="E1816" s="23"/>
      <c r="F1816" s="23"/>
      <c r="G1816" s="23"/>
      <c r="H1816" s="23"/>
      <c r="I1816" s="23"/>
      <c r="J1816" s="23"/>
      <c r="K1816" s="23"/>
      <c r="L1816" s="23"/>
      <c r="M1816" s="23"/>
      <c r="N1816" s="23"/>
      <c r="O1816" s="23"/>
      <c r="P1816" s="23"/>
      <c r="Q1816" s="23"/>
      <c r="R1816" s="23"/>
      <c r="S1816" s="23"/>
      <c r="T1816" s="23"/>
      <c r="U1816" s="23"/>
      <c r="V1816" s="23"/>
      <c r="W1816" s="33"/>
      <c r="Y1816" s="23"/>
      <c r="Z1816" s="23"/>
    </row>
    <row r="1817" spans="2:26" x14ac:dyDescent="0.35">
      <c r="B1817" s="23"/>
      <c r="C1817" s="23"/>
      <c r="D1817" s="23"/>
      <c r="E1817" s="23"/>
      <c r="F1817" s="23"/>
      <c r="G1817" s="23"/>
      <c r="H1817" s="23"/>
      <c r="I1817" s="23"/>
      <c r="J1817" s="23"/>
      <c r="K1817" s="23"/>
      <c r="L1817" s="23"/>
      <c r="M1817" s="23"/>
      <c r="N1817" s="23"/>
      <c r="O1817" s="23"/>
      <c r="P1817" s="23"/>
      <c r="Q1817" s="23"/>
      <c r="R1817" s="23"/>
      <c r="S1817" s="23"/>
      <c r="T1817" s="23"/>
      <c r="U1817" s="23"/>
      <c r="V1817" s="23"/>
      <c r="W1817" s="33"/>
      <c r="Y1817" s="23"/>
      <c r="Z1817" s="23"/>
    </row>
    <row r="1818" spans="2:26" x14ac:dyDescent="0.35">
      <c r="B1818" s="23"/>
      <c r="C1818" s="23"/>
      <c r="D1818" s="23"/>
      <c r="E1818" s="23"/>
      <c r="F1818" s="23"/>
      <c r="G1818" s="23"/>
      <c r="H1818" s="23"/>
      <c r="I1818" s="23"/>
      <c r="J1818" s="23"/>
      <c r="K1818" s="23"/>
      <c r="L1818" s="23"/>
      <c r="M1818" s="23"/>
      <c r="N1818" s="23"/>
      <c r="O1818" s="23"/>
      <c r="P1818" s="23"/>
      <c r="Q1818" s="23"/>
      <c r="R1818" s="23"/>
      <c r="S1818" s="23"/>
      <c r="T1818" s="23"/>
      <c r="U1818" s="23"/>
      <c r="V1818" s="23"/>
      <c r="W1818" s="33"/>
      <c r="Y1818" s="23"/>
      <c r="Z1818" s="23"/>
    </row>
    <row r="1819" spans="2:26" x14ac:dyDescent="0.35">
      <c r="B1819" s="23"/>
      <c r="C1819" s="23"/>
      <c r="D1819" s="23"/>
      <c r="E1819" s="23"/>
      <c r="F1819" s="23"/>
      <c r="G1819" s="23"/>
      <c r="H1819" s="23"/>
      <c r="I1819" s="23"/>
      <c r="J1819" s="23"/>
      <c r="K1819" s="23"/>
      <c r="L1819" s="23"/>
      <c r="M1819" s="23"/>
      <c r="N1819" s="23"/>
      <c r="O1819" s="23"/>
      <c r="P1819" s="23"/>
      <c r="Q1819" s="23"/>
      <c r="R1819" s="23"/>
      <c r="S1819" s="23"/>
      <c r="T1819" s="23"/>
      <c r="U1819" s="23"/>
      <c r="V1819" s="23"/>
      <c r="W1819" s="33"/>
      <c r="Y1819" s="23"/>
      <c r="Z1819" s="23"/>
    </row>
    <row r="1820" spans="2:26" x14ac:dyDescent="0.35">
      <c r="B1820" s="23"/>
      <c r="C1820" s="23"/>
      <c r="D1820" s="23"/>
      <c r="E1820" s="23"/>
      <c r="F1820" s="23"/>
      <c r="G1820" s="23"/>
      <c r="H1820" s="23"/>
      <c r="I1820" s="23"/>
      <c r="J1820" s="23"/>
      <c r="K1820" s="23"/>
      <c r="L1820" s="23"/>
      <c r="M1820" s="23"/>
      <c r="N1820" s="23"/>
      <c r="O1820" s="23"/>
      <c r="P1820" s="23"/>
      <c r="Q1820" s="23"/>
      <c r="R1820" s="23"/>
      <c r="S1820" s="23"/>
      <c r="T1820" s="23"/>
      <c r="U1820" s="23"/>
      <c r="V1820" s="23"/>
      <c r="W1820" s="33"/>
      <c r="Y1820" s="23"/>
      <c r="Z1820" s="23"/>
    </row>
    <row r="1821" spans="2:26" x14ac:dyDescent="0.35">
      <c r="B1821" s="23"/>
      <c r="C1821" s="23"/>
      <c r="D1821" s="23"/>
      <c r="E1821" s="23"/>
      <c r="F1821" s="23"/>
      <c r="G1821" s="23"/>
      <c r="H1821" s="23"/>
      <c r="I1821" s="23"/>
      <c r="J1821" s="23"/>
      <c r="K1821" s="23"/>
      <c r="L1821" s="23"/>
      <c r="M1821" s="23"/>
      <c r="N1821" s="23"/>
      <c r="O1821" s="23"/>
      <c r="P1821" s="23"/>
      <c r="Q1821" s="23"/>
      <c r="R1821" s="23"/>
      <c r="S1821" s="23"/>
      <c r="T1821" s="23"/>
      <c r="U1821" s="23"/>
      <c r="V1821" s="23"/>
      <c r="W1821" s="33"/>
      <c r="Y1821" s="23"/>
      <c r="Z1821" s="23"/>
    </row>
    <row r="1822" spans="2:26" x14ac:dyDescent="0.35">
      <c r="B1822" s="23"/>
      <c r="C1822" s="23"/>
      <c r="D1822" s="23"/>
      <c r="E1822" s="23"/>
      <c r="F1822" s="23"/>
      <c r="G1822" s="23"/>
      <c r="H1822" s="23"/>
      <c r="I1822" s="23"/>
      <c r="J1822" s="23"/>
      <c r="K1822" s="23"/>
      <c r="L1822" s="23"/>
      <c r="M1822" s="23"/>
      <c r="N1822" s="23"/>
      <c r="O1822" s="23"/>
      <c r="P1822" s="23"/>
      <c r="Q1822" s="23"/>
      <c r="R1822" s="23"/>
      <c r="S1822" s="23"/>
      <c r="T1822" s="23"/>
      <c r="U1822" s="23"/>
      <c r="V1822" s="23"/>
      <c r="W1822" s="33"/>
      <c r="Y1822" s="23"/>
      <c r="Z1822" s="23"/>
    </row>
    <row r="1823" spans="2:26" x14ac:dyDescent="0.35">
      <c r="B1823" s="23"/>
      <c r="C1823" s="23"/>
      <c r="D1823" s="23"/>
      <c r="E1823" s="23"/>
      <c r="F1823" s="23"/>
      <c r="G1823" s="23"/>
      <c r="H1823" s="23"/>
      <c r="I1823" s="23"/>
      <c r="J1823" s="23"/>
      <c r="K1823" s="23"/>
      <c r="L1823" s="23"/>
      <c r="M1823" s="23"/>
      <c r="N1823" s="23"/>
      <c r="O1823" s="23"/>
      <c r="P1823" s="23"/>
      <c r="Q1823" s="23"/>
      <c r="R1823" s="23"/>
      <c r="S1823" s="23"/>
      <c r="T1823" s="23"/>
      <c r="U1823" s="23"/>
      <c r="V1823" s="23"/>
      <c r="W1823" s="33"/>
      <c r="Y1823" s="23"/>
      <c r="Z1823" s="23"/>
    </row>
    <row r="1824" spans="2:26" x14ac:dyDescent="0.35">
      <c r="B1824" s="23"/>
      <c r="C1824" s="23"/>
      <c r="D1824" s="23"/>
      <c r="E1824" s="23"/>
      <c r="F1824" s="23"/>
      <c r="G1824" s="23"/>
      <c r="H1824" s="23"/>
      <c r="I1824" s="23"/>
      <c r="J1824" s="23"/>
      <c r="K1824" s="23"/>
      <c r="L1824" s="23"/>
      <c r="M1824" s="23"/>
      <c r="N1824" s="23"/>
      <c r="O1824" s="23"/>
      <c r="P1824" s="23"/>
      <c r="Q1824" s="23"/>
      <c r="R1824" s="23"/>
      <c r="S1824" s="23"/>
      <c r="T1824" s="23"/>
      <c r="U1824" s="23"/>
      <c r="V1824" s="23"/>
      <c r="W1824" s="33"/>
      <c r="Y1824" s="23"/>
      <c r="Z1824" s="23"/>
    </row>
    <row r="1825" spans="2:26" x14ac:dyDescent="0.35">
      <c r="B1825" s="23"/>
      <c r="C1825" s="23"/>
      <c r="D1825" s="23"/>
      <c r="E1825" s="23"/>
      <c r="F1825" s="23"/>
      <c r="G1825" s="23"/>
      <c r="H1825" s="23"/>
      <c r="I1825" s="23"/>
      <c r="J1825" s="23"/>
      <c r="K1825" s="23"/>
      <c r="L1825" s="23"/>
      <c r="M1825" s="23"/>
      <c r="N1825" s="23"/>
      <c r="O1825" s="23"/>
      <c r="P1825" s="23"/>
      <c r="Q1825" s="23"/>
      <c r="R1825" s="23"/>
      <c r="S1825" s="23"/>
      <c r="T1825" s="23"/>
      <c r="U1825" s="23"/>
      <c r="V1825" s="23"/>
      <c r="W1825" s="33"/>
      <c r="Y1825" s="23"/>
      <c r="Z1825" s="23"/>
    </row>
    <row r="1826" spans="2:26" x14ac:dyDescent="0.35">
      <c r="B1826" s="23"/>
      <c r="C1826" s="23"/>
      <c r="D1826" s="23"/>
      <c r="E1826" s="23"/>
      <c r="F1826" s="23"/>
      <c r="G1826" s="23"/>
      <c r="H1826" s="23"/>
      <c r="I1826" s="23"/>
      <c r="J1826" s="23"/>
      <c r="K1826" s="23"/>
      <c r="L1826" s="23"/>
      <c r="M1826" s="23"/>
      <c r="N1826" s="23"/>
      <c r="O1826" s="23"/>
      <c r="P1826" s="23"/>
      <c r="Q1826" s="23"/>
      <c r="R1826" s="23"/>
      <c r="S1826" s="23"/>
      <c r="T1826" s="23"/>
      <c r="U1826" s="23"/>
      <c r="V1826" s="23"/>
      <c r="W1826" s="33"/>
      <c r="Y1826" s="23"/>
      <c r="Z1826" s="23"/>
    </row>
    <row r="1827" spans="2:26" x14ac:dyDescent="0.35">
      <c r="B1827" s="23"/>
      <c r="C1827" s="23"/>
      <c r="D1827" s="23"/>
      <c r="E1827" s="23"/>
      <c r="F1827" s="23"/>
      <c r="G1827" s="23"/>
      <c r="H1827" s="23"/>
      <c r="I1827" s="23"/>
      <c r="J1827" s="23"/>
      <c r="K1827" s="23"/>
      <c r="L1827" s="23"/>
      <c r="M1827" s="23"/>
      <c r="N1827" s="23"/>
      <c r="O1827" s="23"/>
      <c r="P1827" s="23"/>
      <c r="Q1827" s="23"/>
      <c r="R1827" s="23"/>
      <c r="S1827" s="23"/>
      <c r="T1827" s="23"/>
      <c r="U1827" s="23"/>
      <c r="V1827" s="23"/>
      <c r="W1827" s="33"/>
      <c r="Y1827" s="23"/>
      <c r="Z1827" s="23"/>
    </row>
    <row r="1828" spans="2:26" x14ac:dyDescent="0.35">
      <c r="B1828" s="23"/>
      <c r="C1828" s="23"/>
      <c r="D1828" s="23"/>
      <c r="E1828" s="23"/>
      <c r="F1828" s="23"/>
      <c r="G1828" s="23"/>
      <c r="H1828" s="23"/>
      <c r="I1828" s="23"/>
      <c r="J1828" s="23"/>
      <c r="K1828" s="23"/>
      <c r="L1828" s="23"/>
      <c r="M1828" s="23"/>
      <c r="N1828" s="23"/>
      <c r="O1828" s="23"/>
      <c r="P1828" s="23"/>
      <c r="Q1828" s="23"/>
      <c r="R1828" s="23"/>
      <c r="S1828" s="23"/>
      <c r="T1828" s="23"/>
      <c r="U1828" s="23"/>
      <c r="V1828" s="23"/>
      <c r="W1828" s="33"/>
      <c r="Y1828" s="23"/>
      <c r="Z1828" s="23"/>
    </row>
    <row r="1829" spans="2:26" x14ac:dyDescent="0.35">
      <c r="B1829" s="23"/>
      <c r="C1829" s="23"/>
      <c r="D1829" s="23"/>
      <c r="E1829" s="23"/>
      <c r="F1829" s="23"/>
      <c r="G1829" s="23"/>
      <c r="H1829" s="23"/>
      <c r="I1829" s="23"/>
      <c r="J1829" s="23"/>
      <c r="K1829" s="23"/>
      <c r="L1829" s="23"/>
      <c r="M1829" s="23"/>
      <c r="N1829" s="23"/>
      <c r="O1829" s="23"/>
      <c r="P1829" s="23"/>
      <c r="Q1829" s="23"/>
      <c r="R1829" s="23"/>
      <c r="S1829" s="23"/>
      <c r="T1829" s="23"/>
      <c r="U1829" s="23"/>
      <c r="V1829" s="23"/>
      <c r="W1829" s="33"/>
      <c r="Y1829" s="23"/>
      <c r="Z1829" s="23"/>
    </row>
    <row r="1830" spans="2:26" x14ac:dyDescent="0.35">
      <c r="B1830" s="23"/>
      <c r="C1830" s="23"/>
      <c r="D1830" s="23"/>
      <c r="E1830" s="23"/>
      <c r="F1830" s="23"/>
      <c r="G1830" s="23"/>
      <c r="H1830" s="23"/>
      <c r="I1830" s="23"/>
      <c r="J1830" s="23"/>
      <c r="K1830" s="23"/>
      <c r="L1830" s="23"/>
      <c r="M1830" s="23"/>
      <c r="N1830" s="23"/>
      <c r="O1830" s="23"/>
      <c r="P1830" s="23"/>
      <c r="Q1830" s="23"/>
      <c r="R1830" s="23"/>
      <c r="S1830" s="23"/>
      <c r="T1830" s="23"/>
      <c r="U1830" s="23"/>
      <c r="V1830" s="23"/>
      <c r="W1830" s="33"/>
      <c r="Y1830" s="23"/>
      <c r="Z1830" s="23"/>
    </row>
    <row r="1831" spans="2:26" x14ac:dyDescent="0.35">
      <c r="B1831" s="23"/>
      <c r="C1831" s="23"/>
      <c r="D1831" s="23"/>
      <c r="E1831" s="23"/>
      <c r="F1831" s="23"/>
      <c r="G1831" s="23"/>
      <c r="H1831" s="23"/>
      <c r="I1831" s="23"/>
      <c r="J1831" s="23"/>
      <c r="K1831" s="23"/>
      <c r="L1831" s="23"/>
      <c r="M1831" s="23"/>
      <c r="N1831" s="23"/>
      <c r="O1831" s="23"/>
      <c r="P1831" s="23"/>
      <c r="Q1831" s="23"/>
      <c r="R1831" s="23"/>
      <c r="S1831" s="23"/>
      <c r="T1831" s="23"/>
      <c r="U1831" s="23"/>
      <c r="V1831" s="23"/>
      <c r="W1831" s="33"/>
      <c r="Y1831" s="23"/>
      <c r="Z1831" s="23"/>
    </row>
    <row r="1832" spans="2:26" x14ac:dyDescent="0.35">
      <c r="B1832" s="23"/>
      <c r="C1832" s="23"/>
      <c r="D1832" s="23"/>
      <c r="E1832" s="23"/>
      <c r="F1832" s="23"/>
      <c r="G1832" s="23"/>
      <c r="H1832" s="23"/>
      <c r="I1832" s="23"/>
      <c r="J1832" s="23"/>
      <c r="K1832" s="23"/>
      <c r="L1832" s="23"/>
      <c r="M1832" s="23"/>
      <c r="N1832" s="23"/>
      <c r="O1832" s="23"/>
      <c r="P1832" s="23"/>
      <c r="Q1832" s="23"/>
      <c r="R1832" s="23"/>
      <c r="S1832" s="23"/>
      <c r="T1832" s="23"/>
      <c r="U1832" s="23"/>
      <c r="V1832" s="23"/>
      <c r="W1832" s="33"/>
      <c r="Y1832" s="23"/>
      <c r="Z1832" s="23"/>
    </row>
    <row r="1833" spans="2:26" x14ac:dyDescent="0.35">
      <c r="B1833" s="23"/>
      <c r="C1833" s="23"/>
      <c r="D1833" s="23"/>
      <c r="E1833" s="23"/>
      <c r="F1833" s="23"/>
      <c r="G1833" s="23"/>
      <c r="H1833" s="23"/>
      <c r="I1833" s="23"/>
      <c r="J1833" s="23"/>
      <c r="K1833" s="23"/>
      <c r="L1833" s="23"/>
      <c r="M1833" s="23"/>
      <c r="N1833" s="23"/>
      <c r="O1833" s="23"/>
      <c r="P1833" s="23"/>
      <c r="Q1833" s="23"/>
      <c r="R1833" s="23"/>
      <c r="S1833" s="23"/>
      <c r="T1833" s="23"/>
      <c r="U1833" s="23"/>
      <c r="V1833" s="23"/>
      <c r="W1833" s="33"/>
      <c r="Y1833" s="23"/>
      <c r="Z1833" s="23"/>
    </row>
    <row r="1834" spans="2:26" x14ac:dyDescent="0.35">
      <c r="B1834" s="23"/>
      <c r="C1834" s="23"/>
      <c r="D1834" s="23"/>
      <c r="E1834" s="23"/>
      <c r="F1834" s="23"/>
      <c r="G1834" s="23"/>
      <c r="H1834" s="23"/>
      <c r="I1834" s="23"/>
      <c r="J1834" s="23"/>
      <c r="K1834" s="23"/>
      <c r="L1834" s="23"/>
      <c r="M1834" s="23"/>
      <c r="N1834" s="23"/>
      <c r="O1834" s="23"/>
      <c r="P1834" s="23"/>
      <c r="Q1834" s="23"/>
      <c r="R1834" s="23"/>
      <c r="S1834" s="23"/>
      <c r="T1834" s="23"/>
      <c r="U1834" s="23"/>
      <c r="V1834" s="23"/>
      <c r="W1834" s="33"/>
      <c r="Y1834" s="23"/>
      <c r="Z1834" s="23"/>
    </row>
    <row r="1835" spans="2:26" x14ac:dyDescent="0.35">
      <c r="B1835" s="23"/>
      <c r="C1835" s="23"/>
      <c r="D1835" s="23"/>
      <c r="E1835" s="23"/>
      <c r="F1835" s="23"/>
      <c r="G1835" s="23"/>
      <c r="H1835" s="23"/>
      <c r="I1835" s="23"/>
      <c r="J1835" s="23"/>
      <c r="K1835" s="23"/>
      <c r="L1835" s="23"/>
      <c r="M1835" s="23"/>
      <c r="N1835" s="23"/>
      <c r="O1835" s="23"/>
      <c r="P1835" s="23"/>
      <c r="Q1835" s="23"/>
      <c r="R1835" s="23"/>
      <c r="S1835" s="23"/>
      <c r="T1835" s="23"/>
      <c r="U1835" s="23"/>
      <c r="V1835" s="23"/>
      <c r="W1835" s="33"/>
      <c r="Y1835" s="23"/>
      <c r="Z1835" s="23"/>
    </row>
    <row r="1836" spans="2:26" x14ac:dyDescent="0.35">
      <c r="B1836" s="23"/>
      <c r="C1836" s="23"/>
      <c r="D1836" s="23"/>
      <c r="E1836" s="23"/>
      <c r="F1836" s="23"/>
      <c r="G1836" s="23"/>
      <c r="H1836" s="23"/>
      <c r="I1836" s="23"/>
      <c r="J1836" s="23"/>
      <c r="K1836" s="23"/>
      <c r="L1836" s="23"/>
      <c r="M1836" s="23"/>
      <c r="N1836" s="23"/>
      <c r="O1836" s="23"/>
      <c r="P1836" s="23"/>
      <c r="Q1836" s="23"/>
      <c r="R1836" s="23"/>
      <c r="S1836" s="23"/>
      <c r="T1836" s="23"/>
      <c r="U1836" s="23"/>
      <c r="V1836" s="23"/>
      <c r="W1836" s="33"/>
      <c r="Y1836" s="23"/>
      <c r="Z1836" s="23"/>
    </row>
    <row r="1837" spans="2:26" x14ac:dyDescent="0.35">
      <c r="B1837" s="23"/>
      <c r="C1837" s="23"/>
      <c r="D1837" s="23"/>
      <c r="E1837" s="23"/>
      <c r="F1837" s="23"/>
      <c r="G1837" s="23"/>
      <c r="H1837" s="23"/>
      <c r="I1837" s="23"/>
      <c r="J1837" s="23"/>
      <c r="K1837" s="23"/>
      <c r="L1837" s="23"/>
      <c r="M1837" s="23"/>
      <c r="N1837" s="23"/>
      <c r="O1837" s="23"/>
      <c r="P1837" s="23"/>
      <c r="Q1837" s="23"/>
      <c r="R1837" s="23"/>
      <c r="S1837" s="23"/>
      <c r="T1837" s="23"/>
      <c r="U1837" s="23"/>
      <c r="V1837" s="23"/>
      <c r="W1837" s="33"/>
      <c r="Y1837" s="23"/>
      <c r="Z1837" s="23"/>
    </row>
    <row r="1838" spans="2:26" x14ac:dyDescent="0.35">
      <c r="B1838" s="23"/>
      <c r="C1838" s="23"/>
      <c r="D1838" s="23"/>
      <c r="E1838" s="23"/>
      <c r="F1838" s="23"/>
      <c r="G1838" s="23"/>
      <c r="H1838" s="23"/>
      <c r="I1838" s="23"/>
      <c r="J1838" s="23"/>
      <c r="K1838" s="23"/>
      <c r="L1838" s="23"/>
      <c r="M1838" s="23"/>
      <c r="N1838" s="23"/>
      <c r="O1838" s="23"/>
      <c r="P1838" s="23"/>
      <c r="Q1838" s="23"/>
      <c r="R1838" s="23"/>
      <c r="S1838" s="23"/>
      <c r="T1838" s="23"/>
      <c r="U1838" s="23"/>
      <c r="V1838" s="23"/>
      <c r="W1838" s="33"/>
      <c r="Y1838" s="23"/>
      <c r="Z1838" s="23"/>
    </row>
    <row r="1839" spans="2:26" x14ac:dyDescent="0.35">
      <c r="B1839" s="23"/>
      <c r="C1839" s="23"/>
      <c r="D1839" s="23"/>
      <c r="E1839" s="23"/>
      <c r="F1839" s="23"/>
      <c r="G1839" s="23"/>
      <c r="H1839" s="23"/>
      <c r="I1839" s="23"/>
      <c r="J1839" s="23"/>
      <c r="K1839" s="23"/>
      <c r="L1839" s="23"/>
      <c r="M1839" s="23"/>
      <c r="N1839" s="23"/>
      <c r="O1839" s="23"/>
      <c r="P1839" s="23"/>
      <c r="Q1839" s="23"/>
      <c r="R1839" s="23"/>
      <c r="S1839" s="23"/>
      <c r="T1839" s="23"/>
      <c r="U1839" s="23"/>
      <c r="V1839" s="23"/>
      <c r="W1839" s="33"/>
      <c r="Y1839" s="23"/>
      <c r="Z1839" s="23"/>
    </row>
    <row r="1840" spans="2:26" x14ac:dyDescent="0.35">
      <c r="B1840" s="23"/>
      <c r="C1840" s="23"/>
      <c r="D1840" s="23"/>
      <c r="E1840" s="23"/>
      <c r="F1840" s="23"/>
      <c r="G1840" s="23"/>
      <c r="H1840" s="23"/>
      <c r="I1840" s="23"/>
      <c r="J1840" s="23"/>
      <c r="K1840" s="23"/>
      <c r="L1840" s="23"/>
      <c r="M1840" s="23"/>
      <c r="N1840" s="23"/>
      <c r="O1840" s="23"/>
      <c r="P1840" s="23"/>
      <c r="Q1840" s="23"/>
      <c r="R1840" s="23"/>
      <c r="S1840" s="23"/>
      <c r="T1840" s="23"/>
      <c r="U1840" s="23"/>
      <c r="V1840" s="23"/>
      <c r="W1840" s="33"/>
      <c r="Y1840" s="23"/>
      <c r="Z1840" s="23"/>
    </row>
    <row r="1841" spans="2:26" x14ac:dyDescent="0.35">
      <c r="B1841" s="23"/>
      <c r="C1841" s="23"/>
      <c r="D1841" s="23"/>
      <c r="E1841" s="23"/>
      <c r="F1841" s="23"/>
      <c r="G1841" s="23"/>
      <c r="H1841" s="23"/>
      <c r="I1841" s="23"/>
      <c r="J1841" s="23"/>
      <c r="K1841" s="23"/>
      <c r="L1841" s="23"/>
      <c r="M1841" s="23"/>
      <c r="N1841" s="23"/>
      <c r="O1841" s="23"/>
      <c r="P1841" s="23"/>
      <c r="Q1841" s="23"/>
      <c r="R1841" s="23"/>
      <c r="S1841" s="23"/>
      <c r="T1841" s="23"/>
      <c r="U1841" s="23"/>
      <c r="V1841" s="23"/>
      <c r="W1841" s="33"/>
      <c r="Y1841" s="23"/>
      <c r="Z1841" s="23"/>
    </row>
    <row r="1842" spans="2:26" x14ac:dyDescent="0.35">
      <c r="B1842" s="23"/>
      <c r="C1842" s="23"/>
      <c r="D1842" s="23"/>
      <c r="E1842" s="23"/>
      <c r="F1842" s="23"/>
      <c r="G1842" s="23"/>
      <c r="H1842" s="23"/>
      <c r="I1842" s="23"/>
      <c r="J1842" s="23"/>
      <c r="K1842" s="23"/>
      <c r="L1842" s="23"/>
      <c r="M1842" s="23"/>
      <c r="N1842" s="23"/>
      <c r="O1842" s="23"/>
      <c r="P1842" s="23"/>
      <c r="Q1842" s="23"/>
      <c r="R1842" s="23"/>
      <c r="S1842" s="23"/>
      <c r="T1842" s="23"/>
      <c r="U1842" s="23"/>
      <c r="V1842" s="23"/>
      <c r="W1842" s="33"/>
      <c r="Y1842" s="23"/>
      <c r="Z1842" s="23"/>
    </row>
    <row r="1843" spans="2:26" x14ac:dyDescent="0.35">
      <c r="B1843" s="23"/>
      <c r="C1843" s="23"/>
      <c r="D1843" s="23"/>
      <c r="E1843" s="23"/>
      <c r="F1843" s="23"/>
      <c r="G1843" s="23"/>
      <c r="H1843" s="23"/>
      <c r="I1843" s="23"/>
      <c r="J1843" s="23"/>
      <c r="K1843" s="23"/>
      <c r="L1843" s="23"/>
      <c r="M1843" s="23"/>
      <c r="N1843" s="23"/>
      <c r="O1843" s="23"/>
      <c r="P1843" s="23"/>
      <c r="Q1843" s="23"/>
      <c r="R1843" s="23"/>
      <c r="S1843" s="23"/>
      <c r="T1843" s="23"/>
      <c r="U1843" s="23"/>
      <c r="V1843" s="23"/>
      <c r="W1843" s="33"/>
      <c r="Y1843" s="23"/>
      <c r="Z1843" s="23"/>
    </row>
    <row r="1844" spans="2:26" x14ac:dyDescent="0.35">
      <c r="B1844" s="23"/>
      <c r="C1844" s="23"/>
      <c r="D1844" s="23"/>
      <c r="E1844" s="23"/>
      <c r="F1844" s="23"/>
      <c r="G1844" s="23"/>
      <c r="H1844" s="23"/>
      <c r="I1844" s="23"/>
      <c r="J1844" s="23"/>
      <c r="K1844" s="23"/>
      <c r="L1844" s="23"/>
      <c r="M1844" s="23"/>
      <c r="N1844" s="23"/>
      <c r="O1844" s="23"/>
      <c r="P1844" s="23"/>
      <c r="Q1844" s="23"/>
      <c r="R1844" s="23"/>
      <c r="S1844" s="23"/>
      <c r="T1844" s="23"/>
      <c r="U1844" s="23"/>
      <c r="V1844" s="23"/>
      <c r="W1844" s="33"/>
      <c r="Y1844" s="23"/>
      <c r="Z1844" s="23"/>
    </row>
    <row r="1845" spans="2:26" x14ac:dyDescent="0.35">
      <c r="B1845" s="23"/>
      <c r="C1845" s="23"/>
      <c r="D1845" s="23"/>
      <c r="E1845" s="23"/>
      <c r="F1845" s="23"/>
      <c r="G1845" s="23"/>
      <c r="H1845" s="23"/>
      <c r="I1845" s="23"/>
      <c r="J1845" s="23"/>
      <c r="K1845" s="23"/>
      <c r="L1845" s="23"/>
      <c r="M1845" s="23"/>
      <c r="N1845" s="23"/>
      <c r="O1845" s="23"/>
      <c r="P1845" s="23"/>
      <c r="Q1845" s="23"/>
      <c r="R1845" s="23"/>
      <c r="S1845" s="23"/>
      <c r="T1845" s="23"/>
      <c r="U1845" s="23"/>
      <c r="V1845" s="23"/>
      <c r="W1845" s="33"/>
      <c r="Y1845" s="23"/>
      <c r="Z1845" s="23"/>
    </row>
    <row r="1846" spans="2:26" x14ac:dyDescent="0.35">
      <c r="B1846" s="23"/>
      <c r="C1846" s="23"/>
      <c r="D1846" s="23"/>
      <c r="E1846" s="23"/>
      <c r="F1846" s="23"/>
      <c r="G1846" s="23"/>
      <c r="H1846" s="23"/>
      <c r="I1846" s="23"/>
      <c r="J1846" s="23"/>
      <c r="K1846" s="23"/>
      <c r="L1846" s="23"/>
      <c r="M1846" s="23"/>
      <c r="N1846" s="23"/>
      <c r="O1846" s="23"/>
      <c r="P1846" s="23"/>
      <c r="Q1846" s="23"/>
      <c r="R1846" s="23"/>
      <c r="S1846" s="23"/>
      <c r="T1846" s="23"/>
      <c r="U1846" s="23"/>
      <c r="V1846" s="23"/>
      <c r="W1846" s="33"/>
      <c r="Y1846" s="23"/>
      <c r="Z1846" s="23"/>
    </row>
    <row r="1847" spans="2:26" x14ac:dyDescent="0.35">
      <c r="B1847" s="23"/>
      <c r="C1847" s="23"/>
      <c r="D1847" s="23"/>
      <c r="E1847" s="23"/>
      <c r="F1847" s="23"/>
      <c r="G1847" s="23"/>
      <c r="H1847" s="23"/>
      <c r="I1847" s="23"/>
      <c r="J1847" s="23"/>
      <c r="K1847" s="23"/>
      <c r="L1847" s="23"/>
      <c r="M1847" s="23"/>
      <c r="N1847" s="23"/>
      <c r="O1847" s="23"/>
      <c r="P1847" s="23"/>
      <c r="Q1847" s="23"/>
      <c r="R1847" s="23"/>
      <c r="S1847" s="23"/>
      <c r="T1847" s="23"/>
      <c r="U1847" s="23"/>
      <c r="V1847" s="23"/>
      <c r="W1847" s="33"/>
      <c r="Y1847" s="23"/>
      <c r="Z1847" s="23"/>
    </row>
    <row r="1848" spans="2:26" x14ac:dyDescent="0.35">
      <c r="B1848" s="23"/>
      <c r="C1848" s="23"/>
      <c r="D1848" s="23"/>
      <c r="E1848" s="23"/>
      <c r="F1848" s="23"/>
      <c r="G1848" s="23"/>
      <c r="H1848" s="23"/>
      <c r="I1848" s="23"/>
      <c r="J1848" s="23"/>
      <c r="K1848" s="23"/>
      <c r="L1848" s="23"/>
      <c r="M1848" s="23"/>
      <c r="N1848" s="23"/>
      <c r="O1848" s="23"/>
      <c r="P1848" s="23"/>
      <c r="Q1848" s="23"/>
      <c r="R1848" s="23"/>
      <c r="S1848" s="23"/>
      <c r="T1848" s="23"/>
      <c r="U1848" s="23"/>
      <c r="V1848" s="23"/>
      <c r="W1848" s="33"/>
      <c r="Y1848" s="23"/>
      <c r="Z1848" s="23"/>
    </row>
    <row r="1849" spans="2:26" x14ac:dyDescent="0.35">
      <c r="B1849" s="23"/>
      <c r="C1849" s="23"/>
      <c r="D1849" s="23"/>
      <c r="E1849" s="23"/>
      <c r="F1849" s="23"/>
      <c r="G1849" s="23"/>
      <c r="H1849" s="23"/>
      <c r="I1849" s="23"/>
      <c r="J1849" s="23"/>
      <c r="K1849" s="23"/>
      <c r="L1849" s="23"/>
      <c r="M1849" s="23"/>
      <c r="N1849" s="23"/>
      <c r="O1849" s="23"/>
      <c r="P1849" s="23"/>
      <c r="Q1849" s="23"/>
      <c r="R1849" s="23"/>
      <c r="S1849" s="23"/>
      <c r="T1849" s="23"/>
      <c r="U1849" s="23"/>
      <c r="V1849" s="23"/>
      <c r="W1849" s="33"/>
      <c r="Y1849" s="23"/>
      <c r="Z1849" s="23"/>
    </row>
    <row r="1850" spans="2:26" x14ac:dyDescent="0.35">
      <c r="B1850" s="23"/>
      <c r="C1850" s="23"/>
      <c r="D1850" s="23"/>
      <c r="E1850" s="23"/>
      <c r="F1850" s="23"/>
      <c r="G1850" s="23"/>
      <c r="H1850" s="23"/>
      <c r="I1850" s="23"/>
      <c r="J1850" s="23"/>
      <c r="K1850" s="23"/>
      <c r="L1850" s="23"/>
      <c r="M1850" s="23"/>
      <c r="N1850" s="23"/>
      <c r="O1850" s="23"/>
      <c r="P1850" s="23"/>
      <c r="Q1850" s="23"/>
      <c r="R1850" s="23"/>
      <c r="S1850" s="23"/>
      <c r="T1850" s="23"/>
      <c r="U1850" s="23"/>
      <c r="V1850" s="23"/>
      <c r="W1850" s="33"/>
      <c r="Y1850" s="23"/>
      <c r="Z1850" s="23"/>
    </row>
    <row r="1851" spans="2:26" x14ac:dyDescent="0.35">
      <c r="B1851" s="23"/>
      <c r="C1851" s="23"/>
      <c r="D1851" s="23"/>
      <c r="E1851" s="23"/>
      <c r="F1851" s="23"/>
      <c r="G1851" s="23"/>
      <c r="H1851" s="23"/>
      <c r="I1851" s="23"/>
      <c r="J1851" s="23"/>
      <c r="K1851" s="23"/>
      <c r="L1851" s="23"/>
      <c r="M1851" s="23"/>
      <c r="N1851" s="23"/>
      <c r="O1851" s="23"/>
      <c r="P1851" s="23"/>
      <c r="Q1851" s="23"/>
      <c r="R1851" s="23"/>
      <c r="S1851" s="23"/>
      <c r="T1851" s="23"/>
      <c r="U1851" s="23"/>
      <c r="V1851" s="23"/>
      <c r="W1851" s="33"/>
      <c r="Y1851" s="23"/>
      <c r="Z1851" s="23"/>
    </row>
    <row r="1852" spans="2:26" x14ac:dyDescent="0.35">
      <c r="B1852" s="23"/>
      <c r="C1852" s="23"/>
      <c r="D1852" s="23"/>
      <c r="E1852" s="23"/>
      <c r="F1852" s="23"/>
      <c r="G1852" s="23"/>
      <c r="H1852" s="23"/>
      <c r="I1852" s="23"/>
      <c r="J1852" s="23"/>
      <c r="K1852" s="23"/>
      <c r="L1852" s="23"/>
      <c r="M1852" s="23"/>
      <c r="N1852" s="23"/>
      <c r="O1852" s="23"/>
      <c r="P1852" s="23"/>
      <c r="Q1852" s="23"/>
      <c r="R1852" s="23"/>
      <c r="S1852" s="23"/>
      <c r="T1852" s="23"/>
      <c r="U1852" s="23"/>
      <c r="V1852" s="23"/>
      <c r="W1852" s="33"/>
      <c r="Y1852" s="23"/>
      <c r="Z1852" s="23"/>
    </row>
    <row r="1853" spans="2:26" x14ac:dyDescent="0.35">
      <c r="B1853" s="23"/>
      <c r="C1853" s="23"/>
      <c r="D1853" s="23"/>
      <c r="E1853" s="23"/>
      <c r="F1853" s="23"/>
      <c r="G1853" s="23"/>
      <c r="H1853" s="23"/>
      <c r="I1853" s="23"/>
      <c r="J1853" s="23"/>
      <c r="K1853" s="23"/>
      <c r="L1853" s="23"/>
      <c r="M1853" s="23"/>
      <c r="N1853" s="23"/>
      <c r="O1853" s="23"/>
      <c r="P1853" s="23"/>
      <c r="Q1853" s="23"/>
      <c r="R1853" s="23"/>
      <c r="S1853" s="23"/>
      <c r="T1853" s="23"/>
      <c r="U1853" s="23"/>
      <c r="V1853" s="23"/>
      <c r="W1853" s="33"/>
      <c r="Y1853" s="23"/>
      <c r="Z1853" s="23"/>
    </row>
    <row r="1854" spans="2:26" x14ac:dyDescent="0.35">
      <c r="B1854" s="23"/>
      <c r="C1854" s="23"/>
      <c r="D1854" s="23"/>
      <c r="E1854" s="23"/>
      <c r="F1854" s="23"/>
      <c r="G1854" s="23"/>
      <c r="H1854" s="23"/>
      <c r="I1854" s="23"/>
      <c r="J1854" s="23"/>
      <c r="K1854" s="23"/>
      <c r="L1854" s="23"/>
      <c r="M1854" s="23"/>
      <c r="N1854" s="23"/>
      <c r="O1854" s="23"/>
      <c r="P1854" s="23"/>
      <c r="Q1854" s="23"/>
      <c r="R1854" s="23"/>
      <c r="S1854" s="23"/>
      <c r="T1854" s="23"/>
      <c r="U1854" s="23"/>
      <c r="V1854" s="23"/>
      <c r="W1854" s="33"/>
      <c r="Y1854" s="23"/>
      <c r="Z1854" s="23"/>
    </row>
    <row r="1855" spans="2:26" x14ac:dyDescent="0.35">
      <c r="B1855" s="23"/>
      <c r="C1855" s="23"/>
      <c r="D1855" s="23"/>
      <c r="E1855" s="23"/>
      <c r="F1855" s="23"/>
      <c r="G1855" s="23"/>
      <c r="H1855" s="23"/>
      <c r="I1855" s="23"/>
      <c r="J1855" s="23"/>
      <c r="K1855" s="23"/>
      <c r="L1855" s="23"/>
      <c r="M1855" s="23"/>
      <c r="N1855" s="23"/>
      <c r="O1855" s="23"/>
      <c r="P1855" s="23"/>
      <c r="Q1855" s="23"/>
      <c r="R1855" s="23"/>
      <c r="S1855" s="23"/>
      <c r="T1855" s="23"/>
      <c r="U1855" s="23"/>
      <c r="V1855" s="23"/>
      <c r="W1855" s="33"/>
      <c r="Y1855" s="23"/>
      <c r="Z1855" s="23"/>
    </row>
    <row r="1856" spans="2:26" x14ac:dyDescent="0.35">
      <c r="B1856" s="23"/>
      <c r="C1856" s="23"/>
      <c r="D1856" s="23"/>
      <c r="E1856" s="23"/>
      <c r="F1856" s="23"/>
      <c r="G1856" s="23"/>
      <c r="H1856" s="23"/>
      <c r="I1856" s="23"/>
      <c r="J1856" s="23"/>
      <c r="K1856" s="23"/>
      <c r="L1856" s="23"/>
      <c r="M1856" s="23"/>
      <c r="N1856" s="23"/>
      <c r="O1856" s="23"/>
      <c r="P1856" s="23"/>
      <c r="Q1856" s="23"/>
      <c r="R1856" s="23"/>
      <c r="S1856" s="23"/>
      <c r="T1856" s="23"/>
      <c r="U1856" s="23"/>
      <c r="V1856" s="23"/>
      <c r="W1856" s="33"/>
      <c r="Y1856" s="23"/>
      <c r="Z1856" s="23"/>
    </row>
    <row r="1857" spans="2:26" x14ac:dyDescent="0.35">
      <c r="B1857" s="23"/>
      <c r="C1857" s="23"/>
      <c r="D1857" s="23"/>
      <c r="E1857" s="23"/>
      <c r="F1857" s="23"/>
      <c r="G1857" s="23"/>
      <c r="H1857" s="23"/>
      <c r="I1857" s="23"/>
      <c r="J1857" s="23"/>
      <c r="K1857" s="23"/>
      <c r="L1857" s="23"/>
      <c r="M1857" s="23"/>
      <c r="N1857" s="23"/>
      <c r="O1857" s="23"/>
      <c r="P1857" s="23"/>
      <c r="Q1857" s="23"/>
      <c r="R1857" s="23"/>
      <c r="S1857" s="23"/>
      <c r="T1857" s="23"/>
      <c r="U1857" s="23"/>
      <c r="V1857" s="23"/>
      <c r="W1857" s="33"/>
      <c r="Y1857" s="23"/>
      <c r="Z1857" s="23"/>
    </row>
    <row r="1858" spans="2:26" x14ac:dyDescent="0.35">
      <c r="B1858" s="23"/>
      <c r="C1858" s="23"/>
      <c r="D1858" s="23"/>
      <c r="E1858" s="23"/>
      <c r="F1858" s="23"/>
      <c r="G1858" s="23"/>
      <c r="H1858" s="23"/>
      <c r="I1858" s="23"/>
      <c r="J1858" s="23"/>
      <c r="K1858" s="23"/>
      <c r="L1858" s="23"/>
      <c r="M1858" s="23"/>
      <c r="N1858" s="23"/>
      <c r="O1858" s="23"/>
      <c r="P1858" s="23"/>
      <c r="Q1858" s="23"/>
      <c r="R1858" s="23"/>
      <c r="S1858" s="23"/>
      <c r="T1858" s="23"/>
      <c r="U1858" s="23"/>
      <c r="V1858" s="23"/>
      <c r="W1858" s="33"/>
      <c r="Y1858" s="23"/>
      <c r="Z1858" s="23"/>
    </row>
    <row r="1859" spans="2:26" x14ac:dyDescent="0.35">
      <c r="B1859" s="23"/>
      <c r="C1859" s="23"/>
      <c r="D1859" s="23"/>
      <c r="E1859" s="23"/>
      <c r="F1859" s="23"/>
      <c r="G1859" s="23"/>
      <c r="H1859" s="23"/>
      <c r="I1859" s="23"/>
      <c r="J1859" s="23"/>
      <c r="K1859" s="23"/>
      <c r="L1859" s="23"/>
      <c r="M1859" s="23"/>
      <c r="N1859" s="23"/>
      <c r="O1859" s="23"/>
      <c r="P1859" s="23"/>
      <c r="Q1859" s="23"/>
      <c r="R1859" s="23"/>
      <c r="S1859" s="23"/>
      <c r="T1859" s="23"/>
      <c r="U1859" s="23"/>
      <c r="V1859" s="23"/>
      <c r="W1859" s="33"/>
      <c r="Y1859" s="23"/>
      <c r="Z1859" s="23"/>
    </row>
    <row r="1860" spans="2:26" x14ac:dyDescent="0.35">
      <c r="B1860" s="23"/>
      <c r="C1860" s="23"/>
      <c r="D1860" s="23"/>
      <c r="E1860" s="23"/>
      <c r="F1860" s="23"/>
      <c r="G1860" s="23"/>
      <c r="H1860" s="23"/>
      <c r="I1860" s="23"/>
      <c r="J1860" s="23"/>
      <c r="K1860" s="23"/>
      <c r="L1860" s="23"/>
      <c r="M1860" s="23"/>
      <c r="N1860" s="23"/>
      <c r="O1860" s="23"/>
      <c r="P1860" s="23"/>
      <c r="Q1860" s="23"/>
      <c r="R1860" s="23"/>
      <c r="S1860" s="23"/>
      <c r="T1860" s="23"/>
      <c r="U1860" s="23"/>
      <c r="V1860" s="23"/>
      <c r="W1860" s="33"/>
      <c r="Y1860" s="23"/>
      <c r="Z1860" s="23"/>
    </row>
    <row r="1861" spans="2:26" x14ac:dyDescent="0.35">
      <c r="B1861" s="23"/>
      <c r="C1861" s="23"/>
      <c r="D1861" s="23"/>
      <c r="E1861" s="23"/>
      <c r="F1861" s="23"/>
      <c r="G1861" s="23"/>
      <c r="H1861" s="23"/>
      <c r="I1861" s="23"/>
      <c r="J1861" s="23"/>
      <c r="K1861" s="23"/>
      <c r="L1861" s="23"/>
      <c r="M1861" s="23"/>
      <c r="N1861" s="23"/>
      <c r="O1861" s="23"/>
      <c r="P1861" s="23"/>
      <c r="Q1861" s="23"/>
      <c r="R1861" s="23"/>
      <c r="S1861" s="23"/>
      <c r="T1861" s="23"/>
      <c r="U1861" s="23"/>
      <c r="V1861" s="23"/>
      <c r="W1861" s="33"/>
      <c r="Y1861" s="23"/>
      <c r="Z1861" s="23"/>
    </row>
    <row r="1862" spans="2:26" x14ac:dyDescent="0.35">
      <c r="B1862" s="23"/>
      <c r="C1862" s="23"/>
      <c r="D1862" s="23"/>
      <c r="E1862" s="23"/>
      <c r="F1862" s="23"/>
      <c r="G1862" s="23"/>
      <c r="H1862" s="23"/>
      <c r="I1862" s="23"/>
      <c r="J1862" s="23"/>
      <c r="K1862" s="23"/>
      <c r="L1862" s="23"/>
      <c r="M1862" s="23"/>
      <c r="N1862" s="23"/>
      <c r="O1862" s="23"/>
      <c r="P1862" s="23"/>
      <c r="Q1862" s="23"/>
      <c r="R1862" s="23"/>
      <c r="S1862" s="23"/>
      <c r="T1862" s="23"/>
      <c r="U1862" s="23"/>
      <c r="V1862" s="23"/>
      <c r="W1862" s="33"/>
      <c r="Y1862" s="23"/>
      <c r="Z1862" s="23"/>
    </row>
    <row r="1863" spans="2:26" x14ac:dyDescent="0.35">
      <c r="B1863" s="23"/>
      <c r="C1863" s="23"/>
      <c r="D1863" s="23"/>
      <c r="E1863" s="23"/>
      <c r="F1863" s="23"/>
      <c r="G1863" s="23"/>
      <c r="H1863" s="23"/>
      <c r="I1863" s="23"/>
      <c r="J1863" s="23"/>
      <c r="K1863" s="23"/>
      <c r="L1863" s="23"/>
      <c r="M1863" s="23"/>
      <c r="N1863" s="23"/>
      <c r="O1863" s="23"/>
      <c r="P1863" s="23"/>
      <c r="Q1863" s="23"/>
      <c r="R1863" s="23"/>
      <c r="S1863" s="23"/>
      <c r="T1863" s="23"/>
      <c r="U1863" s="23"/>
      <c r="V1863" s="23"/>
      <c r="W1863" s="33"/>
      <c r="Y1863" s="23"/>
      <c r="Z1863" s="23"/>
    </row>
    <row r="1864" spans="2:26" x14ac:dyDescent="0.35">
      <c r="B1864" s="23"/>
      <c r="C1864" s="23"/>
      <c r="D1864" s="23"/>
      <c r="E1864" s="23"/>
      <c r="F1864" s="23"/>
      <c r="G1864" s="23"/>
      <c r="H1864" s="23"/>
      <c r="I1864" s="23"/>
      <c r="J1864" s="23"/>
      <c r="K1864" s="23"/>
      <c r="L1864" s="23"/>
      <c r="M1864" s="23"/>
      <c r="N1864" s="23"/>
      <c r="O1864" s="23"/>
      <c r="P1864" s="23"/>
      <c r="Q1864" s="23"/>
      <c r="R1864" s="23"/>
      <c r="S1864" s="23"/>
      <c r="T1864" s="23"/>
      <c r="U1864" s="23"/>
      <c r="V1864" s="23"/>
      <c r="W1864" s="33"/>
      <c r="Y1864" s="23"/>
      <c r="Z1864" s="23"/>
    </row>
    <row r="1865" spans="2:26" x14ac:dyDescent="0.35">
      <c r="B1865" s="23"/>
      <c r="C1865" s="23"/>
      <c r="D1865" s="23"/>
      <c r="E1865" s="23"/>
      <c r="F1865" s="23"/>
      <c r="G1865" s="23"/>
      <c r="H1865" s="23"/>
      <c r="I1865" s="23"/>
      <c r="J1865" s="23"/>
      <c r="K1865" s="23"/>
      <c r="L1865" s="23"/>
      <c r="M1865" s="23"/>
      <c r="N1865" s="23"/>
      <c r="O1865" s="23"/>
      <c r="P1865" s="23"/>
      <c r="Q1865" s="23"/>
      <c r="R1865" s="23"/>
      <c r="S1865" s="23"/>
      <c r="T1865" s="23"/>
      <c r="U1865" s="23"/>
      <c r="V1865" s="23"/>
      <c r="W1865" s="33"/>
      <c r="Y1865" s="23"/>
      <c r="Z1865" s="23"/>
    </row>
    <row r="1866" spans="2:26" x14ac:dyDescent="0.35">
      <c r="B1866" s="23"/>
      <c r="C1866" s="23"/>
      <c r="D1866" s="23"/>
      <c r="E1866" s="23"/>
      <c r="F1866" s="23"/>
      <c r="G1866" s="23"/>
      <c r="H1866" s="23"/>
      <c r="I1866" s="23"/>
      <c r="J1866" s="23"/>
      <c r="K1866" s="23"/>
      <c r="L1866" s="23"/>
      <c r="M1866" s="23"/>
      <c r="N1866" s="23"/>
      <c r="O1866" s="23"/>
      <c r="P1866" s="23"/>
      <c r="Q1866" s="23"/>
      <c r="R1866" s="23"/>
      <c r="S1866" s="23"/>
      <c r="T1866" s="23"/>
      <c r="U1866" s="23"/>
      <c r="V1866" s="23"/>
      <c r="W1866" s="33"/>
      <c r="Y1866" s="23"/>
      <c r="Z1866" s="23"/>
    </row>
    <row r="1867" spans="2:26" x14ac:dyDescent="0.35">
      <c r="B1867" s="23"/>
      <c r="C1867" s="23"/>
      <c r="D1867" s="23"/>
      <c r="E1867" s="23"/>
      <c r="F1867" s="23"/>
      <c r="G1867" s="23"/>
      <c r="H1867" s="23"/>
      <c r="I1867" s="23"/>
      <c r="J1867" s="23"/>
      <c r="K1867" s="23"/>
      <c r="L1867" s="23"/>
      <c r="M1867" s="23"/>
      <c r="N1867" s="23"/>
      <c r="O1867" s="23"/>
      <c r="P1867" s="23"/>
      <c r="Q1867" s="23"/>
      <c r="R1867" s="23"/>
      <c r="S1867" s="23"/>
      <c r="T1867" s="23"/>
      <c r="U1867" s="23"/>
      <c r="V1867" s="23"/>
      <c r="W1867" s="33"/>
      <c r="Y1867" s="23"/>
      <c r="Z1867" s="23"/>
    </row>
    <row r="1868" spans="2:26" x14ac:dyDescent="0.35">
      <c r="B1868" s="23"/>
      <c r="C1868" s="23"/>
      <c r="D1868" s="23"/>
      <c r="E1868" s="23"/>
      <c r="F1868" s="23"/>
      <c r="G1868" s="23"/>
      <c r="H1868" s="23"/>
      <c r="I1868" s="23"/>
      <c r="J1868" s="23"/>
      <c r="K1868" s="23"/>
      <c r="L1868" s="23"/>
      <c r="M1868" s="23"/>
      <c r="N1868" s="23"/>
      <c r="O1868" s="23"/>
      <c r="P1868" s="23"/>
      <c r="Q1868" s="23"/>
      <c r="R1868" s="23"/>
      <c r="S1868" s="23"/>
      <c r="T1868" s="23"/>
      <c r="U1868" s="23"/>
      <c r="V1868" s="23"/>
      <c r="W1868" s="33"/>
      <c r="Y1868" s="23"/>
      <c r="Z1868" s="23"/>
    </row>
    <row r="1869" spans="2:26" x14ac:dyDescent="0.35">
      <c r="B1869" s="23"/>
      <c r="C1869" s="23"/>
      <c r="D1869" s="23"/>
      <c r="E1869" s="23"/>
      <c r="F1869" s="23"/>
      <c r="G1869" s="23"/>
      <c r="H1869" s="23"/>
      <c r="I1869" s="23"/>
      <c r="J1869" s="23"/>
      <c r="K1869" s="23"/>
      <c r="L1869" s="23"/>
      <c r="M1869" s="23"/>
      <c r="N1869" s="23"/>
      <c r="O1869" s="23"/>
      <c r="P1869" s="23"/>
      <c r="Q1869" s="23"/>
      <c r="R1869" s="23"/>
      <c r="S1869" s="23"/>
      <c r="T1869" s="23"/>
      <c r="U1869" s="23"/>
      <c r="V1869" s="23"/>
      <c r="W1869" s="33"/>
      <c r="Y1869" s="23"/>
      <c r="Z1869" s="23"/>
    </row>
    <row r="1870" spans="2:26" x14ac:dyDescent="0.35">
      <c r="B1870" s="23"/>
      <c r="C1870" s="23"/>
      <c r="D1870" s="23"/>
      <c r="E1870" s="23"/>
      <c r="F1870" s="23"/>
      <c r="G1870" s="23"/>
      <c r="H1870" s="23"/>
      <c r="I1870" s="23"/>
      <c r="J1870" s="23"/>
      <c r="K1870" s="23"/>
      <c r="L1870" s="23"/>
      <c r="M1870" s="23"/>
      <c r="N1870" s="23"/>
      <c r="O1870" s="23"/>
      <c r="P1870" s="23"/>
      <c r="Q1870" s="23"/>
      <c r="R1870" s="23"/>
      <c r="S1870" s="23"/>
      <c r="T1870" s="23"/>
      <c r="U1870" s="23"/>
      <c r="V1870" s="23"/>
      <c r="W1870" s="33"/>
      <c r="Y1870" s="23"/>
      <c r="Z1870" s="23"/>
    </row>
    <row r="1871" spans="2:26" x14ac:dyDescent="0.35">
      <c r="B1871" s="23"/>
      <c r="C1871" s="23"/>
      <c r="D1871" s="23"/>
      <c r="E1871" s="23"/>
      <c r="F1871" s="23"/>
      <c r="G1871" s="23"/>
      <c r="H1871" s="23"/>
      <c r="I1871" s="23"/>
      <c r="J1871" s="23"/>
      <c r="K1871" s="23"/>
      <c r="L1871" s="23"/>
      <c r="M1871" s="23"/>
      <c r="N1871" s="23"/>
      <c r="O1871" s="23"/>
      <c r="P1871" s="23"/>
      <c r="Q1871" s="23"/>
      <c r="R1871" s="23"/>
      <c r="S1871" s="23"/>
      <c r="T1871" s="23"/>
      <c r="U1871" s="23"/>
      <c r="V1871" s="23"/>
      <c r="W1871" s="33"/>
      <c r="Y1871" s="23"/>
      <c r="Z1871" s="23"/>
    </row>
    <row r="1872" spans="2:26" x14ac:dyDescent="0.35">
      <c r="B1872" s="23"/>
      <c r="C1872" s="23"/>
      <c r="D1872" s="23"/>
      <c r="E1872" s="23"/>
      <c r="F1872" s="23"/>
      <c r="G1872" s="23"/>
      <c r="H1872" s="23"/>
      <c r="I1872" s="23"/>
      <c r="J1872" s="23"/>
      <c r="K1872" s="23"/>
      <c r="L1872" s="23"/>
      <c r="M1872" s="23"/>
      <c r="N1872" s="23"/>
      <c r="O1872" s="23"/>
      <c r="P1872" s="23"/>
      <c r="Q1872" s="23"/>
      <c r="R1872" s="23"/>
      <c r="S1872" s="23"/>
      <c r="T1872" s="23"/>
      <c r="U1872" s="23"/>
      <c r="V1872" s="23"/>
      <c r="W1872" s="33"/>
      <c r="Y1872" s="23"/>
      <c r="Z1872" s="23"/>
    </row>
    <row r="1873" spans="2:26" x14ac:dyDescent="0.35">
      <c r="B1873" s="23"/>
      <c r="C1873" s="23"/>
      <c r="D1873" s="23"/>
      <c r="E1873" s="23"/>
      <c r="F1873" s="23"/>
      <c r="G1873" s="23"/>
      <c r="H1873" s="23"/>
      <c r="I1873" s="23"/>
      <c r="J1873" s="23"/>
      <c r="K1873" s="23"/>
      <c r="L1873" s="23"/>
      <c r="M1873" s="23"/>
      <c r="N1873" s="23"/>
      <c r="O1873" s="23"/>
      <c r="P1873" s="23"/>
      <c r="Q1873" s="23"/>
      <c r="R1873" s="23"/>
      <c r="S1873" s="23"/>
      <c r="T1873" s="23"/>
      <c r="U1873" s="23"/>
      <c r="V1873" s="23"/>
      <c r="W1873" s="33"/>
      <c r="Y1873" s="23"/>
      <c r="Z1873" s="23"/>
    </row>
    <row r="1874" spans="2:26" x14ac:dyDescent="0.35">
      <c r="B1874" s="23"/>
      <c r="C1874" s="23"/>
      <c r="D1874" s="23"/>
      <c r="E1874" s="23"/>
      <c r="F1874" s="23"/>
      <c r="G1874" s="23"/>
      <c r="H1874" s="23"/>
      <c r="I1874" s="23"/>
      <c r="J1874" s="23"/>
      <c r="K1874" s="23"/>
      <c r="L1874" s="23"/>
      <c r="M1874" s="23"/>
      <c r="N1874" s="23"/>
      <c r="O1874" s="23"/>
      <c r="P1874" s="23"/>
      <c r="Q1874" s="23"/>
      <c r="R1874" s="23"/>
      <c r="S1874" s="23"/>
      <c r="T1874" s="23"/>
      <c r="U1874" s="23"/>
      <c r="V1874" s="23"/>
      <c r="W1874" s="33"/>
      <c r="Y1874" s="23"/>
      <c r="Z1874" s="23"/>
    </row>
    <row r="1875" spans="2:26" x14ac:dyDescent="0.35">
      <c r="B1875" s="23"/>
      <c r="C1875" s="23"/>
      <c r="D1875" s="23"/>
      <c r="E1875" s="23"/>
      <c r="F1875" s="23"/>
      <c r="G1875" s="23"/>
      <c r="H1875" s="23"/>
      <c r="I1875" s="23"/>
      <c r="J1875" s="23"/>
      <c r="K1875" s="23"/>
      <c r="L1875" s="23"/>
      <c r="M1875" s="23"/>
      <c r="N1875" s="23"/>
      <c r="O1875" s="23"/>
      <c r="P1875" s="23"/>
      <c r="Q1875" s="23"/>
      <c r="R1875" s="23"/>
      <c r="S1875" s="23"/>
      <c r="T1875" s="23"/>
      <c r="U1875" s="23"/>
      <c r="V1875" s="23"/>
      <c r="W1875" s="33"/>
      <c r="Y1875" s="23"/>
      <c r="Z1875" s="23"/>
    </row>
    <row r="1876" spans="2:26" x14ac:dyDescent="0.35">
      <c r="B1876" s="23"/>
      <c r="C1876" s="23"/>
      <c r="D1876" s="23"/>
      <c r="E1876" s="23"/>
      <c r="F1876" s="23"/>
      <c r="G1876" s="23"/>
      <c r="H1876" s="23"/>
      <c r="I1876" s="23"/>
      <c r="J1876" s="23"/>
      <c r="K1876" s="23"/>
      <c r="L1876" s="23"/>
      <c r="M1876" s="23"/>
      <c r="N1876" s="23"/>
      <c r="O1876" s="23"/>
      <c r="P1876" s="23"/>
      <c r="Q1876" s="23"/>
      <c r="R1876" s="23"/>
      <c r="S1876" s="23"/>
      <c r="T1876" s="23"/>
      <c r="U1876" s="23"/>
      <c r="V1876" s="23"/>
      <c r="W1876" s="33"/>
      <c r="Y1876" s="23"/>
      <c r="Z1876" s="23"/>
    </row>
    <row r="1877" spans="2:26" x14ac:dyDescent="0.35">
      <c r="B1877" s="23"/>
      <c r="C1877" s="23"/>
      <c r="D1877" s="23"/>
      <c r="E1877" s="23"/>
      <c r="F1877" s="23"/>
      <c r="G1877" s="23"/>
      <c r="H1877" s="23"/>
      <c r="I1877" s="23"/>
      <c r="J1877" s="23"/>
      <c r="K1877" s="23"/>
      <c r="L1877" s="23"/>
      <c r="M1877" s="23"/>
      <c r="N1877" s="23"/>
      <c r="O1877" s="23"/>
      <c r="P1877" s="23"/>
      <c r="Q1877" s="23"/>
      <c r="R1877" s="23"/>
      <c r="S1877" s="23"/>
      <c r="T1877" s="23"/>
      <c r="U1877" s="23"/>
      <c r="V1877" s="23"/>
      <c r="W1877" s="33"/>
      <c r="Y1877" s="23"/>
      <c r="Z1877" s="23"/>
    </row>
    <row r="1878" spans="2:26" x14ac:dyDescent="0.35">
      <c r="B1878" s="23"/>
      <c r="C1878" s="23"/>
      <c r="D1878" s="23"/>
      <c r="E1878" s="23"/>
      <c r="F1878" s="23"/>
      <c r="G1878" s="23"/>
      <c r="H1878" s="23"/>
      <c r="I1878" s="23"/>
      <c r="J1878" s="23"/>
      <c r="K1878" s="23"/>
      <c r="L1878" s="23"/>
      <c r="M1878" s="23"/>
      <c r="N1878" s="23"/>
      <c r="O1878" s="23"/>
      <c r="P1878" s="23"/>
      <c r="Q1878" s="23"/>
      <c r="R1878" s="23"/>
      <c r="S1878" s="23"/>
      <c r="T1878" s="23"/>
      <c r="U1878" s="23"/>
      <c r="V1878" s="23"/>
      <c r="W1878" s="33"/>
      <c r="Y1878" s="23"/>
      <c r="Z1878" s="23"/>
    </row>
    <row r="1879" spans="2:26" x14ac:dyDescent="0.35">
      <c r="B1879" s="23"/>
      <c r="C1879" s="23"/>
      <c r="D1879" s="23"/>
      <c r="E1879" s="23"/>
      <c r="F1879" s="23"/>
      <c r="G1879" s="23"/>
      <c r="H1879" s="23"/>
      <c r="I1879" s="23"/>
      <c r="J1879" s="23"/>
      <c r="K1879" s="23"/>
      <c r="L1879" s="23"/>
      <c r="M1879" s="23"/>
      <c r="N1879" s="23"/>
      <c r="O1879" s="23"/>
      <c r="P1879" s="23"/>
      <c r="Q1879" s="23"/>
      <c r="R1879" s="23"/>
      <c r="S1879" s="23"/>
      <c r="T1879" s="23"/>
      <c r="U1879" s="23"/>
      <c r="V1879" s="23"/>
      <c r="W1879" s="33"/>
      <c r="Y1879" s="23"/>
      <c r="Z1879" s="23"/>
    </row>
    <row r="1880" spans="2:26" x14ac:dyDescent="0.35">
      <c r="B1880" s="23"/>
      <c r="C1880" s="23"/>
      <c r="D1880" s="23"/>
      <c r="E1880" s="23"/>
      <c r="F1880" s="23"/>
      <c r="G1880" s="23"/>
      <c r="H1880" s="23"/>
      <c r="I1880" s="23"/>
      <c r="J1880" s="23"/>
      <c r="K1880" s="23"/>
      <c r="L1880" s="23"/>
      <c r="M1880" s="23"/>
      <c r="N1880" s="23"/>
      <c r="O1880" s="23"/>
      <c r="P1880" s="23"/>
      <c r="Q1880" s="23"/>
      <c r="R1880" s="23"/>
      <c r="S1880" s="23"/>
      <c r="T1880" s="23"/>
      <c r="U1880" s="23"/>
      <c r="V1880" s="23"/>
      <c r="W1880" s="33"/>
      <c r="Y1880" s="23"/>
      <c r="Z1880" s="23"/>
    </row>
    <row r="1881" spans="2:26" x14ac:dyDescent="0.35">
      <c r="B1881" s="23"/>
      <c r="C1881" s="23"/>
      <c r="D1881" s="23"/>
      <c r="E1881" s="23"/>
      <c r="F1881" s="23"/>
      <c r="G1881" s="23"/>
      <c r="H1881" s="23"/>
      <c r="I1881" s="23"/>
      <c r="J1881" s="23"/>
      <c r="K1881" s="23"/>
      <c r="L1881" s="23"/>
      <c r="M1881" s="23"/>
      <c r="N1881" s="23"/>
      <c r="O1881" s="23"/>
      <c r="P1881" s="23"/>
      <c r="Q1881" s="23"/>
      <c r="R1881" s="23"/>
      <c r="S1881" s="23"/>
      <c r="T1881" s="23"/>
      <c r="U1881" s="23"/>
      <c r="V1881" s="23"/>
      <c r="W1881" s="33"/>
      <c r="Y1881" s="23"/>
      <c r="Z1881" s="23"/>
    </row>
    <row r="1882" spans="2:26" x14ac:dyDescent="0.35">
      <c r="B1882" s="23"/>
      <c r="C1882" s="23"/>
      <c r="D1882" s="23"/>
      <c r="E1882" s="23"/>
      <c r="F1882" s="23"/>
      <c r="G1882" s="23"/>
      <c r="H1882" s="23"/>
      <c r="I1882" s="23"/>
      <c r="J1882" s="23"/>
      <c r="K1882" s="23"/>
      <c r="L1882" s="23"/>
      <c r="M1882" s="23"/>
      <c r="N1882" s="23"/>
      <c r="O1882" s="23"/>
      <c r="P1882" s="23"/>
      <c r="Q1882" s="23"/>
      <c r="R1882" s="23"/>
      <c r="S1882" s="23"/>
      <c r="T1882" s="23"/>
      <c r="U1882" s="23"/>
      <c r="V1882" s="23"/>
      <c r="W1882" s="33"/>
      <c r="Y1882" s="23"/>
      <c r="Z1882" s="23"/>
    </row>
    <row r="1883" spans="2:26" x14ac:dyDescent="0.35">
      <c r="B1883" s="23"/>
      <c r="C1883" s="23"/>
      <c r="D1883" s="23"/>
      <c r="E1883" s="23"/>
      <c r="F1883" s="23"/>
      <c r="G1883" s="23"/>
      <c r="H1883" s="23"/>
      <c r="I1883" s="23"/>
      <c r="J1883" s="23"/>
      <c r="K1883" s="23"/>
      <c r="L1883" s="23"/>
      <c r="M1883" s="23"/>
      <c r="N1883" s="23"/>
      <c r="O1883" s="23"/>
      <c r="P1883" s="23"/>
      <c r="Q1883" s="23"/>
      <c r="R1883" s="23"/>
      <c r="S1883" s="23"/>
      <c r="T1883" s="23"/>
      <c r="U1883" s="23"/>
      <c r="V1883" s="23"/>
      <c r="W1883" s="33"/>
      <c r="Y1883" s="23"/>
      <c r="Z1883" s="23"/>
    </row>
    <row r="1884" spans="2:26" x14ac:dyDescent="0.35">
      <c r="B1884" s="23"/>
      <c r="C1884" s="23"/>
      <c r="D1884" s="23"/>
      <c r="E1884" s="23"/>
      <c r="F1884" s="23"/>
      <c r="G1884" s="23"/>
      <c r="H1884" s="23"/>
      <c r="I1884" s="23"/>
      <c r="J1884" s="23"/>
      <c r="K1884" s="23"/>
      <c r="L1884" s="23"/>
      <c r="M1884" s="23"/>
      <c r="N1884" s="23"/>
      <c r="O1884" s="23"/>
      <c r="P1884" s="23"/>
      <c r="Q1884" s="23"/>
      <c r="R1884" s="23"/>
      <c r="S1884" s="23"/>
      <c r="T1884" s="23"/>
      <c r="U1884" s="23"/>
      <c r="V1884" s="23"/>
      <c r="W1884" s="33"/>
      <c r="Y1884" s="23"/>
      <c r="Z1884" s="23"/>
    </row>
    <row r="1885" spans="2:26" x14ac:dyDescent="0.35">
      <c r="B1885" s="23"/>
      <c r="C1885" s="23"/>
      <c r="D1885" s="23"/>
      <c r="E1885" s="23"/>
      <c r="F1885" s="23"/>
      <c r="G1885" s="23"/>
      <c r="H1885" s="23"/>
      <c r="I1885" s="23"/>
      <c r="J1885" s="23"/>
      <c r="K1885" s="23"/>
      <c r="L1885" s="23"/>
      <c r="M1885" s="23"/>
      <c r="N1885" s="23"/>
      <c r="O1885" s="23"/>
      <c r="P1885" s="23"/>
      <c r="Q1885" s="23"/>
      <c r="R1885" s="23"/>
      <c r="S1885" s="23"/>
      <c r="T1885" s="23"/>
      <c r="U1885" s="23"/>
      <c r="V1885" s="23"/>
      <c r="W1885" s="33"/>
      <c r="Y1885" s="23"/>
      <c r="Z1885" s="23"/>
    </row>
    <row r="1886" spans="2:26" x14ac:dyDescent="0.35">
      <c r="B1886" s="23"/>
      <c r="C1886" s="23"/>
      <c r="D1886" s="23"/>
      <c r="E1886" s="23"/>
      <c r="F1886" s="23"/>
      <c r="G1886" s="23"/>
      <c r="H1886" s="23"/>
      <c r="I1886" s="23"/>
      <c r="J1886" s="23"/>
      <c r="K1886" s="23"/>
      <c r="L1886" s="23"/>
      <c r="M1886" s="23"/>
      <c r="N1886" s="23"/>
      <c r="O1886" s="23"/>
      <c r="P1886" s="23"/>
      <c r="Q1886" s="23"/>
      <c r="R1886" s="23"/>
      <c r="S1886" s="23"/>
      <c r="T1886" s="23"/>
      <c r="U1886" s="23"/>
      <c r="V1886" s="23"/>
      <c r="W1886" s="33"/>
      <c r="Y1886" s="23"/>
      <c r="Z1886" s="23"/>
    </row>
    <row r="1887" spans="2:26" x14ac:dyDescent="0.35">
      <c r="B1887" s="23"/>
      <c r="C1887" s="23"/>
      <c r="D1887" s="23"/>
      <c r="E1887" s="23"/>
      <c r="F1887" s="23"/>
      <c r="G1887" s="23"/>
      <c r="H1887" s="23"/>
      <c r="I1887" s="23"/>
      <c r="J1887" s="23"/>
      <c r="K1887" s="23"/>
      <c r="L1887" s="23"/>
      <c r="M1887" s="23"/>
      <c r="N1887" s="23"/>
      <c r="O1887" s="23"/>
      <c r="P1887" s="23"/>
      <c r="Q1887" s="23"/>
      <c r="R1887" s="23"/>
      <c r="S1887" s="23"/>
      <c r="T1887" s="23"/>
      <c r="U1887" s="23"/>
      <c r="V1887" s="23"/>
      <c r="W1887" s="33"/>
      <c r="Y1887" s="23"/>
      <c r="Z1887" s="23"/>
    </row>
    <row r="1888" spans="2:26" x14ac:dyDescent="0.35">
      <c r="B1888" s="23"/>
      <c r="C1888" s="23"/>
      <c r="D1888" s="23"/>
      <c r="E1888" s="23"/>
      <c r="F1888" s="23"/>
      <c r="G1888" s="23"/>
      <c r="H1888" s="23"/>
      <c r="I1888" s="23"/>
      <c r="J1888" s="23"/>
      <c r="K1888" s="23"/>
      <c r="L1888" s="23"/>
      <c r="M1888" s="23"/>
      <c r="N1888" s="23"/>
      <c r="O1888" s="23"/>
      <c r="P1888" s="23"/>
      <c r="Q1888" s="23"/>
      <c r="R1888" s="23"/>
      <c r="S1888" s="23"/>
      <c r="T1888" s="23"/>
      <c r="U1888" s="23"/>
      <c r="V1888" s="23"/>
      <c r="W1888" s="33"/>
      <c r="Y1888" s="23"/>
      <c r="Z1888" s="23"/>
    </row>
    <row r="1889" spans="2:26" x14ac:dyDescent="0.35">
      <c r="B1889" s="23"/>
      <c r="C1889" s="23"/>
      <c r="D1889" s="23"/>
      <c r="E1889" s="23"/>
      <c r="F1889" s="23"/>
      <c r="G1889" s="23"/>
      <c r="H1889" s="23"/>
      <c r="I1889" s="23"/>
      <c r="J1889" s="23"/>
      <c r="K1889" s="23"/>
      <c r="L1889" s="23"/>
      <c r="M1889" s="23"/>
      <c r="N1889" s="23"/>
      <c r="O1889" s="23"/>
      <c r="P1889" s="23"/>
      <c r="Q1889" s="23"/>
      <c r="R1889" s="23"/>
      <c r="S1889" s="23"/>
      <c r="T1889" s="23"/>
      <c r="U1889" s="23"/>
      <c r="V1889" s="23"/>
      <c r="W1889" s="33"/>
      <c r="Y1889" s="23"/>
      <c r="Z1889" s="23"/>
    </row>
    <row r="1890" spans="2:26" x14ac:dyDescent="0.35">
      <c r="B1890" s="23"/>
      <c r="C1890" s="23"/>
      <c r="D1890" s="23"/>
      <c r="E1890" s="23"/>
      <c r="F1890" s="23"/>
      <c r="G1890" s="23"/>
      <c r="H1890" s="23"/>
      <c r="I1890" s="23"/>
      <c r="J1890" s="23"/>
      <c r="K1890" s="23"/>
      <c r="L1890" s="23"/>
      <c r="M1890" s="23"/>
      <c r="N1890" s="23"/>
      <c r="O1890" s="23"/>
      <c r="P1890" s="23"/>
      <c r="Q1890" s="23"/>
      <c r="R1890" s="23"/>
      <c r="S1890" s="23"/>
      <c r="T1890" s="23"/>
      <c r="U1890" s="23"/>
      <c r="V1890" s="23"/>
      <c r="W1890" s="33"/>
      <c r="Y1890" s="23"/>
      <c r="Z1890" s="23"/>
    </row>
    <row r="1891" spans="2:26" x14ac:dyDescent="0.35">
      <c r="B1891" s="23"/>
      <c r="C1891" s="23"/>
      <c r="D1891" s="23"/>
      <c r="E1891" s="23"/>
      <c r="F1891" s="23"/>
      <c r="G1891" s="23"/>
      <c r="H1891" s="23"/>
      <c r="I1891" s="23"/>
      <c r="J1891" s="23"/>
      <c r="K1891" s="23"/>
      <c r="L1891" s="23"/>
      <c r="M1891" s="23"/>
      <c r="N1891" s="23"/>
      <c r="O1891" s="23"/>
      <c r="P1891" s="23"/>
      <c r="Q1891" s="23"/>
      <c r="R1891" s="23"/>
      <c r="S1891" s="23"/>
      <c r="T1891" s="23"/>
      <c r="U1891" s="23"/>
      <c r="V1891" s="23"/>
      <c r="W1891" s="33"/>
      <c r="Y1891" s="23"/>
      <c r="Z1891" s="23"/>
    </row>
    <row r="1892" spans="2:26" x14ac:dyDescent="0.35">
      <c r="B1892" s="23"/>
      <c r="C1892" s="23"/>
      <c r="D1892" s="23"/>
      <c r="E1892" s="23"/>
      <c r="F1892" s="23"/>
      <c r="G1892" s="23"/>
      <c r="H1892" s="23"/>
      <c r="I1892" s="23"/>
      <c r="J1892" s="23"/>
      <c r="K1892" s="23"/>
      <c r="L1892" s="23"/>
      <c r="M1892" s="23"/>
      <c r="N1892" s="23"/>
      <c r="O1892" s="23"/>
      <c r="P1892" s="23"/>
      <c r="Q1892" s="23"/>
      <c r="R1892" s="23"/>
      <c r="S1892" s="23"/>
      <c r="T1892" s="23"/>
      <c r="U1892" s="23"/>
      <c r="V1892" s="23"/>
      <c r="W1892" s="33"/>
      <c r="Y1892" s="23"/>
      <c r="Z1892" s="23"/>
    </row>
    <row r="1893" spans="2:26" x14ac:dyDescent="0.35">
      <c r="B1893" s="23"/>
      <c r="C1893" s="23"/>
      <c r="D1893" s="23"/>
      <c r="E1893" s="23"/>
      <c r="F1893" s="23"/>
      <c r="G1893" s="23"/>
      <c r="H1893" s="23"/>
      <c r="I1893" s="23"/>
      <c r="J1893" s="23"/>
      <c r="K1893" s="23"/>
      <c r="L1893" s="23"/>
      <c r="M1893" s="23"/>
      <c r="N1893" s="23"/>
      <c r="O1893" s="23"/>
      <c r="P1893" s="23"/>
      <c r="Q1893" s="23"/>
      <c r="R1893" s="23"/>
      <c r="S1893" s="23"/>
      <c r="T1893" s="23"/>
      <c r="U1893" s="23"/>
      <c r="V1893" s="23"/>
      <c r="W1893" s="33"/>
      <c r="Y1893" s="23"/>
      <c r="Z1893" s="23"/>
    </row>
    <row r="1894" spans="2:26" x14ac:dyDescent="0.35">
      <c r="B1894" s="23"/>
      <c r="C1894" s="23"/>
      <c r="D1894" s="23"/>
      <c r="E1894" s="23"/>
      <c r="F1894" s="23"/>
      <c r="G1894" s="23"/>
      <c r="H1894" s="23"/>
      <c r="I1894" s="23"/>
      <c r="J1894" s="23"/>
      <c r="K1894" s="23"/>
      <c r="L1894" s="23"/>
      <c r="M1894" s="23"/>
      <c r="N1894" s="23"/>
      <c r="O1894" s="23"/>
      <c r="P1894" s="23"/>
      <c r="Q1894" s="23"/>
      <c r="R1894" s="23"/>
      <c r="S1894" s="23"/>
      <c r="T1894" s="23"/>
      <c r="U1894" s="23"/>
      <c r="V1894" s="23"/>
      <c r="W1894" s="33"/>
      <c r="Y1894" s="23"/>
      <c r="Z1894" s="23"/>
    </row>
    <row r="1895" spans="2:26" x14ac:dyDescent="0.35">
      <c r="B1895" s="23"/>
      <c r="C1895" s="23"/>
      <c r="D1895" s="23"/>
      <c r="E1895" s="23"/>
      <c r="F1895" s="23"/>
      <c r="G1895" s="23"/>
      <c r="H1895" s="23"/>
      <c r="I1895" s="23"/>
      <c r="J1895" s="23"/>
      <c r="K1895" s="23"/>
      <c r="L1895" s="23"/>
      <c r="M1895" s="23"/>
      <c r="N1895" s="23"/>
      <c r="O1895" s="23"/>
      <c r="P1895" s="23"/>
      <c r="Q1895" s="23"/>
      <c r="R1895" s="23"/>
      <c r="S1895" s="23"/>
      <c r="T1895" s="23"/>
      <c r="U1895" s="23"/>
      <c r="V1895" s="23"/>
      <c r="W1895" s="33"/>
      <c r="Y1895" s="23"/>
      <c r="Z1895" s="23"/>
    </row>
    <row r="1896" spans="2:26" x14ac:dyDescent="0.35">
      <c r="B1896" s="23"/>
      <c r="C1896" s="23"/>
      <c r="D1896" s="23"/>
      <c r="E1896" s="23"/>
      <c r="F1896" s="23"/>
      <c r="G1896" s="23"/>
      <c r="H1896" s="23"/>
      <c r="I1896" s="23"/>
      <c r="J1896" s="23"/>
      <c r="K1896" s="23"/>
      <c r="L1896" s="23"/>
      <c r="M1896" s="23"/>
      <c r="N1896" s="23"/>
      <c r="O1896" s="23"/>
      <c r="P1896" s="23"/>
      <c r="Q1896" s="23"/>
      <c r="R1896" s="23"/>
      <c r="S1896" s="23"/>
      <c r="T1896" s="23"/>
      <c r="U1896" s="23"/>
      <c r="V1896" s="23"/>
      <c r="W1896" s="33"/>
      <c r="Y1896" s="23"/>
      <c r="Z1896" s="23"/>
    </row>
    <row r="1897" spans="2:26" x14ac:dyDescent="0.35">
      <c r="B1897" s="23"/>
      <c r="C1897" s="23"/>
      <c r="D1897" s="23"/>
      <c r="E1897" s="23"/>
      <c r="F1897" s="23"/>
      <c r="G1897" s="23"/>
      <c r="H1897" s="23"/>
      <c r="I1897" s="23"/>
      <c r="J1897" s="23"/>
      <c r="K1897" s="23"/>
      <c r="L1897" s="23"/>
      <c r="M1897" s="23"/>
      <c r="N1897" s="23"/>
      <c r="O1897" s="23"/>
      <c r="P1897" s="23"/>
      <c r="Q1897" s="23"/>
      <c r="R1897" s="23"/>
      <c r="S1897" s="23"/>
      <c r="T1897" s="23"/>
      <c r="U1897" s="23"/>
      <c r="V1897" s="23"/>
      <c r="W1897" s="33"/>
      <c r="Y1897" s="23"/>
      <c r="Z1897" s="23"/>
    </row>
    <row r="1898" spans="2:26" x14ac:dyDescent="0.35">
      <c r="B1898" s="23"/>
      <c r="C1898" s="23"/>
      <c r="D1898" s="23"/>
      <c r="E1898" s="23"/>
      <c r="F1898" s="23"/>
      <c r="G1898" s="23"/>
      <c r="H1898" s="23"/>
      <c r="I1898" s="23"/>
      <c r="J1898" s="23"/>
      <c r="K1898" s="23"/>
      <c r="L1898" s="23"/>
      <c r="M1898" s="23"/>
      <c r="N1898" s="23"/>
      <c r="O1898" s="23"/>
      <c r="P1898" s="23"/>
      <c r="Q1898" s="23"/>
      <c r="R1898" s="23"/>
      <c r="S1898" s="23"/>
      <c r="T1898" s="23"/>
      <c r="U1898" s="23"/>
      <c r="V1898" s="23"/>
      <c r="W1898" s="33"/>
      <c r="Y1898" s="23"/>
      <c r="Z1898" s="23"/>
    </row>
    <row r="1899" spans="2:26" x14ac:dyDescent="0.35">
      <c r="B1899" s="23"/>
      <c r="C1899" s="23"/>
      <c r="D1899" s="23"/>
      <c r="E1899" s="23"/>
      <c r="F1899" s="23"/>
      <c r="G1899" s="23"/>
      <c r="H1899" s="23"/>
      <c r="I1899" s="23"/>
      <c r="J1899" s="23"/>
      <c r="K1899" s="23"/>
      <c r="L1899" s="23"/>
      <c r="M1899" s="23"/>
      <c r="N1899" s="23"/>
      <c r="O1899" s="23"/>
      <c r="P1899" s="23"/>
      <c r="Q1899" s="23"/>
      <c r="R1899" s="23"/>
      <c r="S1899" s="23"/>
      <c r="T1899" s="23"/>
      <c r="U1899" s="23"/>
      <c r="V1899" s="23"/>
      <c r="W1899" s="33"/>
      <c r="Y1899" s="23"/>
      <c r="Z1899" s="23"/>
    </row>
    <row r="1900" spans="2:26" x14ac:dyDescent="0.35">
      <c r="B1900" s="23"/>
      <c r="C1900" s="23"/>
      <c r="D1900" s="23"/>
      <c r="E1900" s="23"/>
      <c r="F1900" s="23"/>
      <c r="G1900" s="23"/>
      <c r="H1900" s="23"/>
      <c r="I1900" s="23"/>
      <c r="J1900" s="23"/>
      <c r="K1900" s="23"/>
      <c r="L1900" s="23"/>
      <c r="M1900" s="23"/>
      <c r="N1900" s="23"/>
      <c r="O1900" s="23"/>
      <c r="P1900" s="23"/>
      <c r="Q1900" s="23"/>
      <c r="R1900" s="23"/>
      <c r="S1900" s="23"/>
      <c r="T1900" s="23"/>
      <c r="U1900" s="23"/>
      <c r="V1900" s="23"/>
      <c r="W1900" s="33"/>
      <c r="Y1900" s="23"/>
      <c r="Z1900" s="23"/>
    </row>
    <row r="1901" spans="2:26" x14ac:dyDescent="0.35">
      <c r="B1901" s="23"/>
      <c r="C1901" s="23"/>
      <c r="D1901" s="23"/>
      <c r="E1901" s="23"/>
      <c r="F1901" s="23"/>
      <c r="G1901" s="23"/>
      <c r="H1901" s="23"/>
      <c r="I1901" s="23"/>
      <c r="J1901" s="23"/>
      <c r="K1901" s="23"/>
      <c r="L1901" s="23"/>
      <c r="M1901" s="23"/>
      <c r="N1901" s="23"/>
      <c r="O1901" s="23"/>
      <c r="P1901" s="23"/>
      <c r="Q1901" s="23"/>
      <c r="R1901" s="23"/>
      <c r="S1901" s="23"/>
      <c r="T1901" s="23"/>
      <c r="U1901" s="23"/>
      <c r="V1901" s="23"/>
      <c r="W1901" s="33"/>
      <c r="Y1901" s="23"/>
      <c r="Z1901" s="23"/>
    </row>
    <row r="1902" spans="2:26" x14ac:dyDescent="0.35">
      <c r="B1902" s="23"/>
      <c r="C1902" s="23"/>
      <c r="D1902" s="23"/>
      <c r="E1902" s="23"/>
      <c r="F1902" s="23"/>
      <c r="G1902" s="23"/>
      <c r="H1902" s="23"/>
      <c r="I1902" s="23"/>
      <c r="J1902" s="23"/>
      <c r="K1902" s="23"/>
      <c r="L1902" s="23"/>
      <c r="M1902" s="23"/>
      <c r="N1902" s="23"/>
      <c r="O1902" s="23"/>
      <c r="P1902" s="23"/>
      <c r="Q1902" s="23"/>
      <c r="R1902" s="23"/>
      <c r="S1902" s="23"/>
      <c r="T1902" s="23"/>
      <c r="U1902" s="23"/>
      <c r="V1902" s="23"/>
      <c r="W1902" s="33"/>
      <c r="Y1902" s="23"/>
      <c r="Z1902" s="23"/>
    </row>
    <row r="1903" spans="2:26" x14ac:dyDescent="0.35">
      <c r="B1903" s="23"/>
      <c r="C1903" s="23"/>
      <c r="D1903" s="23"/>
      <c r="E1903" s="23"/>
      <c r="F1903" s="23"/>
      <c r="G1903" s="23"/>
      <c r="H1903" s="23"/>
      <c r="I1903" s="23"/>
      <c r="J1903" s="23"/>
      <c r="K1903" s="23"/>
      <c r="L1903" s="23"/>
      <c r="M1903" s="23"/>
      <c r="N1903" s="23"/>
      <c r="O1903" s="23"/>
      <c r="P1903" s="23"/>
      <c r="Q1903" s="23"/>
      <c r="R1903" s="23"/>
      <c r="S1903" s="23"/>
      <c r="T1903" s="23"/>
      <c r="U1903" s="23"/>
      <c r="V1903" s="23"/>
      <c r="W1903" s="33"/>
      <c r="Y1903" s="23"/>
      <c r="Z1903" s="23"/>
    </row>
    <row r="1904" spans="2:26" x14ac:dyDescent="0.35">
      <c r="B1904" s="23"/>
      <c r="C1904" s="23"/>
      <c r="D1904" s="23"/>
      <c r="E1904" s="23"/>
      <c r="F1904" s="23"/>
      <c r="G1904" s="23"/>
      <c r="H1904" s="23"/>
      <c r="I1904" s="23"/>
      <c r="J1904" s="23"/>
      <c r="K1904" s="23"/>
      <c r="L1904" s="23"/>
      <c r="M1904" s="23"/>
      <c r="N1904" s="23"/>
      <c r="O1904" s="23"/>
      <c r="P1904" s="23"/>
      <c r="Q1904" s="23"/>
      <c r="R1904" s="23"/>
      <c r="S1904" s="23"/>
      <c r="T1904" s="23"/>
      <c r="U1904" s="23"/>
      <c r="V1904" s="23"/>
      <c r="W1904" s="33"/>
      <c r="Y1904" s="23"/>
      <c r="Z1904" s="23"/>
    </row>
    <row r="1905" spans="2:26" x14ac:dyDescent="0.35">
      <c r="B1905" s="23"/>
      <c r="C1905" s="23"/>
      <c r="D1905" s="23"/>
      <c r="E1905" s="23"/>
      <c r="F1905" s="23"/>
      <c r="G1905" s="23"/>
      <c r="H1905" s="23"/>
      <c r="I1905" s="23"/>
      <c r="J1905" s="23"/>
      <c r="K1905" s="23"/>
      <c r="L1905" s="23"/>
      <c r="M1905" s="23"/>
      <c r="N1905" s="23"/>
      <c r="O1905" s="23"/>
      <c r="P1905" s="23"/>
      <c r="Q1905" s="23"/>
      <c r="R1905" s="23"/>
      <c r="S1905" s="23"/>
      <c r="T1905" s="23"/>
      <c r="U1905" s="23"/>
      <c r="V1905" s="23"/>
      <c r="W1905" s="33"/>
      <c r="Y1905" s="23"/>
      <c r="Z1905" s="23"/>
    </row>
    <row r="1906" spans="2:26" x14ac:dyDescent="0.35">
      <c r="B1906" s="23"/>
      <c r="C1906" s="23"/>
      <c r="D1906" s="23"/>
      <c r="E1906" s="23"/>
      <c r="F1906" s="23"/>
      <c r="G1906" s="23"/>
      <c r="H1906" s="23"/>
      <c r="I1906" s="23"/>
      <c r="J1906" s="23"/>
      <c r="K1906" s="23"/>
      <c r="L1906" s="23"/>
      <c r="M1906" s="23"/>
      <c r="N1906" s="23"/>
      <c r="O1906" s="23"/>
      <c r="P1906" s="23"/>
      <c r="Q1906" s="23"/>
      <c r="R1906" s="23"/>
      <c r="S1906" s="23"/>
      <c r="T1906" s="23"/>
      <c r="U1906" s="23"/>
      <c r="V1906" s="23"/>
      <c r="W1906" s="33"/>
      <c r="Y1906" s="23"/>
      <c r="Z1906" s="23"/>
    </row>
    <row r="1907" spans="2:26" x14ac:dyDescent="0.35">
      <c r="B1907" s="23"/>
      <c r="C1907" s="23"/>
      <c r="D1907" s="23"/>
      <c r="E1907" s="23"/>
      <c r="F1907" s="23"/>
      <c r="G1907" s="23"/>
      <c r="H1907" s="23"/>
      <c r="I1907" s="23"/>
      <c r="J1907" s="23"/>
      <c r="K1907" s="23"/>
      <c r="L1907" s="23"/>
      <c r="M1907" s="23"/>
      <c r="N1907" s="23"/>
      <c r="O1907" s="23"/>
      <c r="P1907" s="23"/>
      <c r="Q1907" s="23"/>
      <c r="R1907" s="23"/>
      <c r="S1907" s="23"/>
      <c r="T1907" s="23"/>
      <c r="U1907" s="23"/>
      <c r="V1907" s="23"/>
      <c r="W1907" s="33"/>
      <c r="Y1907" s="23"/>
      <c r="Z1907" s="23"/>
    </row>
    <row r="1908" spans="2:26" x14ac:dyDescent="0.35">
      <c r="B1908" s="23"/>
      <c r="C1908" s="23"/>
      <c r="D1908" s="23"/>
      <c r="E1908" s="23"/>
      <c r="F1908" s="23"/>
      <c r="G1908" s="23"/>
      <c r="H1908" s="23"/>
      <c r="I1908" s="23"/>
      <c r="J1908" s="23"/>
      <c r="K1908" s="23"/>
      <c r="L1908" s="23"/>
      <c r="M1908" s="23"/>
      <c r="N1908" s="23"/>
      <c r="O1908" s="23"/>
      <c r="P1908" s="23"/>
      <c r="Q1908" s="23"/>
      <c r="R1908" s="23"/>
      <c r="S1908" s="23"/>
      <c r="T1908" s="23"/>
      <c r="U1908" s="23"/>
      <c r="V1908" s="23"/>
      <c r="W1908" s="33"/>
      <c r="Y1908" s="23"/>
      <c r="Z1908" s="23"/>
    </row>
    <row r="1909" spans="2:26" x14ac:dyDescent="0.35">
      <c r="B1909" s="23"/>
      <c r="C1909" s="23"/>
      <c r="D1909" s="23"/>
      <c r="E1909" s="23"/>
      <c r="F1909" s="23"/>
      <c r="G1909" s="23"/>
      <c r="H1909" s="23"/>
      <c r="I1909" s="23"/>
      <c r="J1909" s="23"/>
      <c r="K1909" s="23"/>
      <c r="L1909" s="23"/>
      <c r="M1909" s="23"/>
      <c r="N1909" s="23"/>
      <c r="O1909" s="23"/>
      <c r="P1909" s="23"/>
      <c r="Q1909" s="23"/>
      <c r="R1909" s="23"/>
      <c r="S1909" s="23"/>
      <c r="T1909" s="23"/>
      <c r="U1909" s="23"/>
      <c r="V1909" s="23"/>
      <c r="W1909" s="33"/>
      <c r="Y1909" s="23"/>
      <c r="Z1909" s="23"/>
    </row>
    <row r="1910" spans="2:26" x14ac:dyDescent="0.35">
      <c r="B1910" s="23"/>
      <c r="C1910" s="23"/>
      <c r="D1910" s="23"/>
      <c r="E1910" s="23"/>
      <c r="F1910" s="23"/>
      <c r="G1910" s="23"/>
      <c r="H1910" s="23"/>
      <c r="I1910" s="23"/>
      <c r="J1910" s="23"/>
      <c r="K1910" s="23"/>
      <c r="L1910" s="23"/>
      <c r="M1910" s="23"/>
      <c r="N1910" s="23"/>
      <c r="O1910" s="23"/>
      <c r="P1910" s="23"/>
      <c r="Q1910" s="23"/>
      <c r="R1910" s="23"/>
      <c r="S1910" s="23"/>
      <c r="T1910" s="23"/>
      <c r="U1910" s="23"/>
      <c r="V1910" s="23"/>
      <c r="W1910" s="33"/>
      <c r="Y1910" s="23"/>
      <c r="Z1910" s="23"/>
    </row>
    <row r="1911" spans="2:26" x14ac:dyDescent="0.35">
      <c r="B1911" s="23"/>
      <c r="C1911" s="23"/>
      <c r="D1911" s="23"/>
      <c r="E1911" s="23"/>
      <c r="F1911" s="23"/>
      <c r="G1911" s="23"/>
      <c r="H1911" s="23"/>
      <c r="I1911" s="23"/>
      <c r="J1911" s="23"/>
      <c r="K1911" s="23"/>
      <c r="L1911" s="23"/>
      <c r="M1911" s="23"/>
      <c r="N1911" s="23"/>
      <c r="O1911" s="23"/>
      <c r="P1911" s="23"/>
      <c r="Q1911" s="23"/>
      <c r="R1911" s="23"/>
      <c r="S1911" s="23"/>
      <c r="T1911" s="23"/>
      <c r="U1911" s="23"/>
      <c r="V1911" s="23"/>
      <c r="W1911" s="33"/>
      <c r="Y1911" s="23"/>
      <c r="Z1911" s="23"/>
    </row>
    <row r="1912" spans="2:26" x14ac:dyDescent="0.35">
      <c r="B1912" s="23"/>
      <c r="C1912" s="23"/>
      <c r="D1912" s="23"/>
      <c r="E1912" s="23"/>
      <c r="F1912" s="23"/>
      <c r="G1912" s="23"/>
      <c r="H1912" s="23"/>
      <c r="I1912" s="23"/>
      <c r="J1912" s="23"/>
      <c r="K1912" s="23"/>
      <c r="L1912" s="23"/>
      <c r="M1912" s="23"/>
      <c r="N1912" s="23"/>
      <c r="O1912" s="23"/>
      <c r="P1912" s="23"/>
      <c r="Q1912" s="23"/>
      <c r="R1912" s="23"/>
      <c r="S1912" s="23"/>
      <c r="T1912" s="23"/>
      <c r="U1912" s="23"/>
      <c r="V1912" s="23"/>
      <c r="W1912" s="33"/>
      <c r="Y1912" s="23"/>
      <c r="Z1912" s="23"/>
    </row>
    <row r="1913" spans="2:26" x14ac:dyDescent="0.35">
      <c r="B1913" s="23"/>
      <c r="C1913" s="23"/>
      <c r="D1913" s="23"/>
      <c r="E1913" s="23"/>
      <c r="F1913" s="23"/>
      <c r="G1913" s="23"/>
      <c r="H1913" s="23"/>
      <c r="I1913" s="23"/>
      <c r="J1913" s="23"/>
      <c r="K1913" s="23"/>
      <c r="L1913" s="23"/>
      <c r="M1913" s="23"/>
      <c r="N1913" s="23"/>
      <c r="O1913" s="23"/>
      <c r="P1913" s="23"/>
      <c r="Q1913" s="23"/>
      <c r="R1913" s="23"/>
      <c r="S1913" s="23"/>
      <c r="T1913" s="23"/>
      <c r="U1913" s="23"/>
      <c r="V1913" s="23"/>
      <c r="W1913" s="33"/>
      <c r="Y1913" s="23"/>
      <c r="Z1913" s="23"/>
    </row>
    <row r="1914" spans="2:26" x14ac:dyDescent="0.35">
      <c r="B1914" s="23"/>
      <c r="C1914" s="23"/>
      <c r="D1914" s="23"/>
      <c r="E1914" s="23"/>
      <c r="F1914" s="23"/>
      <c r="G1914" s="23"/>
      <c r="H1914" s="23"/>
      <c r="I1914" s="23"/>
      <c r="J1914" s="23"/>
      <c r="K1914" s="23"/>
      <c r="L1914" s="23"/>
      <c r="M1914" s="23"/>
      <c r="N1914" s="23"/>
      <c r="O1914" s="23"/>
      <c r="P1914" s="23"/>
      <c r="Q1914" s="23"/>
      <c r="R1914" s="23"/>
      <c r="S1914" s="23"/>
      <c r="T1914" s="23"/>
      <c r="U1914" s="23"/>
      <c r="V1914" s="23"/>
      <c r="W1914" s="33"/>
      <c r="Y1914" s="23"/>
      <c r="Z1914" s="23"/>
    </row>
    <row r="1915" spans="2:26" x14ac:dyDescent="0.35">
      <c r="B1915" s="23"/>
      <c r="C1915" s="23"/>
      <c r="D1915" s="23"/>
      <c r="E1915" s="23"/>
      <c r="F1915" s="23"/>
      <c r="G1915" s="23"/>
      <c r="H1915" s="23"/>
      <c r="I1915" s="23"/>
      <c r="J1915" s="23"/>
      <c r="K1915" s="23"/>
      <c r="L1915" s="23"/>
      <c r="M1915" s="23"/>
      <c r="N1915" s="23"/>
      <c r="O1915" s="23"/>
      <c r="P1915" s="23"/>
      <c r="Q1915" s="23"/>
      <c r="R1915" s="23"/>
      <c r="S1915" s="23"/>
      <c r="T1915" s="23"/>
      <c r="U1915" s="23"/>
      <c r="V1915" s="23"/>
      <c r="W1915" s="33"/>
      <c r="Y1915" s="23"/>
      <c r="Z1915" s="23"/>
    </row>
    <row r="1916" spans="2:26" x14ac:dyDescent="0.35">
      <c r="B1916" s="23"/>
      <c r="C1916" s="23"/>
      <c r="D1916" s="23"/>
      <c r="E1916" s="23"/>
      <c r="F1916" s="23"/>
      <c r="G1916" s="23"/>
      <c r="H1916" s="23"/>
      <c r="I1916" s="23"/>
      <c r="J1916" s="23"/>
      <c r="K1916" s="23"/>
      <c r="L1916" s="23"/>
      <c r="M1916" s="23"/>
      <c r="N1916" s="23"/>
      <c r="O1916" s="23"/>
      <c r="P1916" s="23"/>
      <c r="Q1916" s="23"/>
      <c r="R1916" s="23"/>
      <c r="S1916" s="23"/>
      <c r="T1916" s="23"/>
      <c r="U1916" s="23"/>
      <c r="V1916" s="23"/>
      <c r="W1916" s="33"/>
      <c r="Y1916" s="23"/>
      <c r="Z1916" s="23"/>
    </row>
    <row r="1917" spans="2:26" x14ac:dyDescent="0.35">
      <c r="B1917" s="23"/>
      <c r="C1917" s="23"/>
      <c r="D1917" s="23"/>
      <c r="E1917" s="23"/>
      <c r="F1917" s="23"/>
      <c r="G1917" s="23"/>
      <c r="H1917" s="23"/>
      <c r="I1917" s="23"/>
      <c r="J1917" s="23"/>
      <c r="K1917" s="23"/>
      <c r="L1917" s="23"/>
      <c r="M1917" s="23"/>
      <c r="N1917" s="23"/>
      <c r="O1917" s="23"/>
      <c r="P1917" s="23"/>
      <c r="Q1917" s="23"/>
      <c r="R1917" s="23"/>
      <c r="S1917" s="23"/>
      <c r="T1917" s="23"/>
      <c r="U1917" s="23"/>
      <c r="V1917" s="23"/>
      <c r="W1917" s="33"/>
      <c r="Y1917" s="23"/>
      <c r="Z1917" s="23"/>
    </row>
    <row r="1918" spans="2:26" x14ac:dyDescent="0.35">
      <c r="B1918" s="23"/>
      <c r="C1918" s="23"/>
      <c r="D1918" s="23"/>
      <c r="E1918" s="23"/>
      <c r="F1918" s="23"/>
      <c r="G1918" s="23"/>
      <c r="H1918" s="23"/>
      <c r="I1918" s="23"/>
      <c r="J1918" s="23"/>
      <c r="K1918" s="23"/>
      <c r="L1918" s="23"/>
      <c r="M1918" s="23"/>
      <c r="N1918" s="23"/>
      <c r="O1918" s="23"/>
      <c r="P1918" s="23"/>
      <c r="Q1918" s="23"/>
      <c r="R1918" s="23"/>
      <c r="S1918" s="23"/>
      <c r="T1918" s="23"/>
      <c r="U1918" s="23"/>
      <c r="V1918" s="23"/>
      <c r="W1918" s="33"/>
      <c r="Y1918" s="23"/>
      <c r="Z1918" s="23"/>
    </row>
    <row r="1919" spans="2:26" x14ac:dyDescent="0.35">
      <c r="B1919" s="23"/>
      <c r="C1919" s="23"/>
      <c r="D1919" s="23"/>
      <c r="E1919" s="23"/>
      <c r="F1919" s="23"/>
      <c r="G1919" s="23"/>
      <c r="H1919" s="23"/>
      <c r="I1919" s="23"/>
      <c r="J1919" s="23"/>
      <c r="K1919" s="23"/>
      <c r="L1919" s="23"/>
      <c r="M1919" s="23"/>
      <c r="N1919" s="23"/>
      <c r="O1919" s="23"/>
      <c r="P1919" s="23"/>
      <c r="Q1919" s="23"/>
      <c r="R1919" s="23"/>
      <c r="S1919" s="23"/>
      <c r="T1919" s="23"/>
      <c r="U1919" s="23"/>
      <c r="V1919" s="23"/>
      <c r="W1919" s="33"/>
      <c r="Y1919" s="23"/>
      <c r="Z1919" s="23"/>
    </row>
    <row r="1920" spans="2:26" x14ac:dyDescent="0.35">
      <c r="B1920" s="23"/>
      <c r="C1920" s="23"/>
      <c r="D1920" s="23"/>
      <c r="E1920" s="23"/>
      <c r="F1920" s="23"/>
      <c r="G1920" s="23"/>
      <c r="H1920" s="23"/>
      <c r="I1920" s="23"/>
      <c r="J1920" s="23"/>
      <c r="K1920" s="23"/>
      <c r="L1920" s="23"/>
      <c r="M1920" s="23"/>
      <c r="N1920" s="23"/>
      <c r="O1920" s="23"/>
      <c r="P1920" s="23"/>
      <c r="Q1920" s="23"/>
      <c r="R1920" s="23"/>
      <c r="S1920" s="23"/>
      <c r="T1920" s="23"/>
      <c r="U1920" s="23"/>
      <c r="V1920" s="23"/>
      <c r="W1920" s="33"/>
      <c r="Y1920" s="23"/>
      <c r="Z1920" s="23"/>
    </row>
    <row r="1921" spans="2:26" x14ac:dyDescent="0.35">
      <c r="B1921" s="23"/>
      <c r="C1921" s="23"/>
      <c r="D1921" s="23"/>
      <c r="E1921" s="23"/>
      <c r="F1921" s="23"/>
      <c r="G1921" s="23"/>
      <c r="H1921" s="23"/>
      <c r="I1921" s="23"/>
      <c r="J1921" s="23"/>
      <c r="K1921" s="23"/>
      <c r="L1921" s="23"/>
      <c r="M1921" s="23"/>
      <c r="N1921" s="23"/>
      <c r="O1921" s="23"/>
      <c r="P1921" s="23"/>
      <c r="Q1921" s="23"/>
      <c r="R1921" s="23"/>
      <c r="S1921" s="23"/>
      <c r="T1921" s="23"/>
      <c r="U1921" s="23"/>
      <c r="V1921" s="23"/>
      <c r="W1921" s="33"/>
      <c r="Y1921" s="23"/>
      <c r="Z1921" s="23"/>
    </row>
    <row r="1922" spans="2:26" x14ac:dyDescent="0.35">
      <c r="B1922" s="23"/>
      <c r="C1922" s="23"/>
      <c r="D1922" s="23"/>
      <c r="E1922" s="23"/>
      <c r="F1922" s="23"/>
      <c r="G1922" s="23"/>
      <c r="H1922" s="23"/>
      <c r="I1922" s="23"/>
      <c r="J1922" s="23"/>
      <c r="K1922" s="23"/>
      <c r="L1922" s="23"/>
      <c r="M1922" s="23"/>
      <c r="N1922" s="23"/>
      <c r="O1922" s="23"/>
      <c r="P1922" s="23"/>
      <c r="Q1922" s="23"/>
      <c r="R1922" s="23"/>
      <c r="S1922" s="23"/>
      <c r="T1922" s="23"/>
      <c r="U1922" s="23"/>
      <c r="V1922" s="23"/>
      <c r="W1922" s="33"/>
      <c r="Y1922" s="23"/>
      <c r="Z1922" s="23"/>
    </row>
    <row r="1923" spans="2:26" x14ac:dyDescent="0.35">
      <c r="B1923" s="23"/>
      <c r="C1923" s="23"/>
      <c r="D1923" s="23"/>
      <c r="E1923" s="23"/>
      <c r="F1923" s="23"/>
      <c r="G1923" s="23"/>
      <c r="H1923" s="23"/>
      <c r="I1923" s="23"/>
      <c r="J1923" s="23"/>
      <c r="K1923" s="23"/>
      <c r="L1923" s="23"/>
      <c r="M1923" s="23"/>
      <c r="N1923" s="23"/>
      <c r="O1923" s="23"/>
      <c r="P1923" s="23"/>
      <c r="Q1923" s="23"/>
      <c r="R1923" s="23"/>
      <c r="S1923" s="23"/>
      <c r="T1923" s="23"/>
      <c r="U1923" s="23"/>
      <c r="V1923" s="23"/>
      <c r="W1923" s="33"/>
      <c r="Y1923" s="23"/>
      <c r="Z1923" s="23"/>
    </row>
    <row r="1924" spans="2:26" x14ac:dyDescent="0.35">
      <c r="B1924" s="23"/>
      <c r="C1924" s="23"/>
      <c r="D1924" s="23"/>
      <c r="E1924" s="23"/>
      <c r="F1924" s="23"/>
      <c r="G1924" s="23"/>
      <c r="H1924" s="23"/>
      <c r="I1924" s="23"/>
      <c r="J1924" s="23"/>
      <c r="K1924" s="23"/>
      <c r="L1924" s="23"/>
      <c r="M1924" s="23"/>
      <c r="N1924" s="23"/>
      <c r="O1924" s="23"/>
      <c r="P1924" s="23"/>
      <c r="Q1924" s="23"/>
      <c r="R1924" s="23"/>
      <c r="S1924" s="23"/>
      <c r="T1924" s="23"/>
      <c r="U1924" s="23"/>
      <c r="V1924" s="23"/>
      <c r="W1924" s="33"/>
      <c r="Y1924" s="23"/>
      <c r="Z1924" s="23"/>
    </row>
    <row r="1925" spans="2:26" x14ac:dyDescent="0.35">
      <c r="B1925" s="23"/>
      <c r="C1925" s="23"/>
      <c r="D1925" s="23"/>
      <c r="E1925" s="23"/>
      <c r="F1925" s="23"/>
      <c r="G1925" s="23"/>
      <c r="H1925" s="23"/>
      <c r="I1925" s="23"/>
      <c r="J1925" s="23"/>
      <c r="K1925" s="23"/>
      <c r="L1925" s="23"/>
      <c r="M1925" s="23"/>
      <c r="N1925" s="23"/>
      <c r="O1925" s="23"/>
      <c r="P1925" s="23"/>
      <c r="Q1925" s="23"/>
      <c r="R1925" s="23"/>
      <c r="S1925" s="23"/>
      <c r="T1925" s="23"/>
      <c r="U1925" s="23"/>
      <c r="V1925" s="23"/>
      <c r="W1925" s="33"/>
      <c r="Y1925" s="23"/>
      <c r="Z1925" s="23"/>
    </row>
    <row r="1926" spans="2:26" x14ac:dyDescent="0.35">
      <c r="B1926" s="23"/>
      <c r="C1926" s="23"/>
      <c r="D1926" s="23"/>
      <c r="E1926" s="23"/>
      <c r="F1926" s="23"/>
      <c r="G1926" s="23"/>
      <c r="H1926" s="23"/>
      <c r="I1926" s="23"/>
      <c r="J1926" s="23"/>
      <c r="K1926" s="23"/>
      <c r="L1926" s="23"/>
      <c r="M1926" s="23"/>
      <c r="N1926" s="23"/>
      <c r="O1926" s="23"/>
      <c r="P1926" s="23"/>
      <c r="Q1926" s="23"/>
      <c r="R1926" s="23"/>
      <c r="S1926" s="23"/>
      <c r="T1926" s="23"/>
      <c r="U1926" s="23"/>
      <c r="V1926" s="23"/>
      <c r="W1926" s="33"/>
      <c r="Y1926" s="23"/>
      <c r="Z1926" s="23"/>
    </row>
    <row r="1927" spans="2:26" x14ac:dyDescent="0.35">
      <c r="B1927" s="23"/>
      <c r="C1927" s="23"/>
      <c r="D1927" s="23"/>
      <c r="E1927" s="23"/>
      <c r="F1927" s="23"/>
      <c r="G1927" s="23"/>
      <c r="H1927" s="23"/>
      <c r="I1927" s="23"/>
      <c r="J1927" s="23"/>
      <c r="K1927" s="23"/>
      <c r="L1927" s="23"/>
      <c r="M1927" s="23"/>
      <c r="N1927" s="23"/>
      <c r="O1927" s="23"/>
      <c r="P1927" s="23"/>
      <c r="Q1927" s="23"/>
      <c r="R1927" s="23"/>
      <c r="S1927" s="23"/>
      <c r="T1927" s="23"/>
      <c r="U1927" s="23"/>
      <c r="V1927" s="23"/>
      <c r="W1927" s="33"/>
      <c r="Y1927" s="23"/>
      <c r="Z1927" s="23"/>
    </row>
    <row r="1928" spans="2:26" x14ac:dyDescent="0.35">
      <c r="B1928" s="23"/>
      <c r="C1928" s="23"/>
      <c r="D1928" s="23"/>
      <c r="E1928" s="23"/>
      <c r="F1928" s="23"/>
      <c r="G1928" s="23"/>
      <c r="H1928" s="23"/>
      <c r="I1928" s="23"/>
      <c r="J1928" s="23"/>
      <c r="K1928" s="23"/>
      <c r="L1928" s="23"/>
      <c r="M1928" s="23"/>
      <c r="N1928" s="23"/>
      <c r="O1928" s="23"/>
      <c r="P1928" s="23"/>
      <c r="Q1928" s="23"/>
      <c r="R1928" s="23"/>
      <c r="S1928" s="23"/>
      <c r="T1928" s="23"/>
      <c r="U1928" s="23"/>
      <c r="V1928" s="23"/>
      <c r="W1928" s="33"/>
      <c r="Y1928" s="23"/>
      <c r="Z1928" s="23"/>
    </row>
    <row r="1929" spans="2:26" x14ac:dyDescent="0.35">
      <c r="B1929" s="23"/>
      <c r="C1929" s="23"/>
      <c r="D1929" s="23"/>
      <c r="E1929" s="23"/>
      <c r="F1929" s="23"/>
      <c r="G1929" s="23"/>
      <c r="H1929" s="23"/>
      <c r="I1929" s="23"/>
      <c r="J1929" s="23"/>
      <c r="K1929" s="23"/>
      <c r="L1929" s="23"/>
      <c r="M1929" s="23"/>
      <c r="N1929" s="23"/>
      <c r="O1929" s="23"/>
      <c r="P1929" s="23"/>
      <c r="Q1929" s="23"/>
      <c r="R1929" s="23"/>
      <c r="S1929" s="23"/>
      <c r="T1929" s="23"/>
      <c r="U1929" s="23"/>
      <c r="V1929" s="23"/>
      <c r="W1929" s="33"/>
      <c r="Y1929" s="23"/>
      <c r="Z1929" s="23"/>
    </row>
    <row r="1930" spans="2:26" x14ac:dyDescent="0.35">
      <c r="B1930" s="23"/>
      <c r="C1930" s="23"/>
      <c r="D1930" s="23"/>
      <c r="E1930" s="23"/>
      <c r="F1930" s="23"/>
      <c r="G1930" s="23"/>
      <c r="H1930" s="23"/>
      <c r="I1930" s="23"/>
      <c r="J1930" s="23"/>
      <c r="K1930" s="23"/>
      <c r="L1930" s="23"/>
      <c r="M1930" s="23"/>
      <c r="N1930" s="23"/>
      <c r="O1930" s="23"/>
      <c r="P1930" s="23"/>
      <c r="Q1930" s="23"/>
      <c r="R1930" s="23"/>
      <c r="S1930" s="23"/>
      <c r="T1930" s="23"/>
      <c r="U1930" s="23"/>
      <c r="V1930" s="23"/>
      <c r="W1930" s="33"/>
      <c r="Y1930" s="23"/>
      <c r="Z1930" s="23"/>
    </row>
    <row r="1931" spans="2:26" x14ac:dyDescent="0.35">
      <c r="B1931" s="23"/>
      <c r="C1931" s="23"/>
      <c r="D1931" s="23"/>
      <c r="E1931" s="23"/>
      <c r="F1931" s="23"/>
      <c r="G1931" s="23"/>
      <c r="H1931" s="23"/>
      <c r="I1931" s="23"/>
      <c r="J1931" s="23"/>
      <c r="K1931" s="23"/>
      <c r="L1931" s="23"/>
      <c r="M1931" s="23"/>
      <c r="N1931" s="23"/>
      <c r="O1931" s="23"/>
      <c r="P1931" s="23"/>
      <c r="Q1931" s="23"/>
      <c r="R1931" s="23"/>
      <c r="S1931" s="23"/>
      <c r="T1931" s="23"/>
      <c r="U1931" s="23"/>
      <c r="V1931" s="23"/>
      <c r="W1931" s="33"/>
      <c r="Y1931" s="23"/>
      <c r="Z1931" s="23"/>
    </row>
    <row r="1932" spans="2:26" x14ac:dyDescent="0.35">
      <c r="B1932" s="23"/>
      <c r="C1932" s="23"/>
      <c r="D1932" s="23"/>
      <c r="E1932" s="23"/>
      <c r="F1932" s="23"/>
      <c r="G1932" s="23"/>
      <c r="H1932" s="23"/>
      <c r="I1932" s="23"/>
      <c r="J1932" s="23"/>
      <c r="K1932" s="23"/>
      <c r="L1932" s="23"/>
      <c r="M1932" s="23"/>
      <c r="N1932" s="23"/>
      <c r="O1932" s="23"/>
      <c r="P1932" s="23"/>
      <c r="Q1932" s="23"/>
      <c r="R1932" s="23"/>
      <c r="S1932" s="23"/>
      <c r="T1932" s="23"/>
      <c r="U1932" s="23"/>
      <c r="V1932" s="23"/>
      <c r="W1932" s="33"/>
      <c r="Y1932" s="23"/>
      <c r="Z1932" s="23"/>
    </row>
    <row r="1933" spans="2:26" x14ac:dyDescent="0.35">
      <c r="B1933" s="23"/>
      <c r="C1933" s="23"/>
      <c r="D1933" s="23"/>
      <c r="E1933" s="23"/>
      <c r="F1933" s="23"/>
      <c r="G1933" s="23"/>
      <c r="H1933" s="23"/>
      <c r="I1933" s="23"/>
      <c r="J1933" s="23"/>
      <c r="K1933" s="23"/>
      <c r="L1933" s="23"/>
      <c r="M1933" s="23"/>
      <c r="N1933" s="23"/>
      <c r="O1933" s="23"/>
      <c r="P1933" s="23"/>
      <c r="Q1933" s="23"/>
      <c r="R1933" s="23"/>
      <c r="S1933" s="23"/>
      <c r="T1933" s="23"/>
      <c r="U1933" s="23"/>
      <c r="V1933" s="23"/>
      <c r="W1933" s="33"/>
      <c r="Y1933" s="23"/>
      <c r="Z1933" s="23"/>
    </row>
    <row r="1934" spans="2:26" x14ac:dyDescent="0.35">
      <c r="B1934" s="23"/>
      <c r="C1934" s="23"/>
      <c r="D1934" s="23"/>
      <c r="E1934" s="23"/>
      <c r="F1934" s="23"/>
      <c r="G1934" s="23"/>
      <c r="H1934" s="23"/>
      <c r="I1934" s="23"/>
      <c r="J1934" s="23"/>
      <c r="K1934" s="23"/>
      <c r="L1934" s="23"/>
      <c r="M1934" s="23"/>
      <c r="N1934" s="23"/>
      <c r="O1934" s="23"/>
      <c r="P1934" s="23"/>
      <c r="Q1934" s="23"/>
      <c r="R1934" s="23"/>
      <c r="S1934" s="23"/>
      <c r="T1934" s="23"/>
      <c r="U1934" s="23"/>
      <c r="V1934" s="23"/>
      <c r="W1934" s="33"/>
      <c r="Y1934" s="23"/>
      <c r="Z1934" s="23"/>
    </row>
    <row r="1935" spans="2:26" x14ac:dyDescent="0.35">
      <c r="B1935" s="23"/>
      <c r="C1935" s="23"/>
      <c r="D1935" s="23"/>
      <c r="E1935" s="23"/>
      <c r="F1935" s="23"/>
      <c r="G1935" s="23"/>
      <c r="H1935" s="23"/>
      <c r="I1935" s="23"/>
      <c r="J1935" s="23"/>
      <c r="K1935" s="23"/>
      <c r="L1935" s="23"/>
      <c r="M1935" s="23"/>
      <c r="N1935" s="23"/>
      <c r="O1935" s="23"/>
      <c r="P1935" s="23"/>
      <c r="Q1935" s="23"/>
      <c r="R1935" s="23"/>
      <c r="S1935" s="23"/>
      <c r="T1935" s="23"/>
      <c r="U1935" s="23"/>
      <c r="V1935" s="23"/>
      <c r="W1935" s="33"/>
      <c r="Y1935" s="23"/>
      <c r="Z1935" s="23"/>
    </row>
    <row r="1936" spans="2:26" x14ac:dyDescent="0.35">
      <c r="B1936" s="23"/>
      <c r="C1936" s="23"/>
      <c r="D1936" s="23"/>
      <c r="E1936" s="23"/>
      <c r="F1936" s="23"/>
      <c r="G1936" s="23"/>
      <c r="H1936" s="23"/>
      <c r="I1936" s="23"/>
      <c r="J1936" s="23"/>
      <c r="K1936" s="23"/>
      <c r="L1936" s="23"/>
      <c r="M1936" s="23"/>
      <c r="N1936" s="23"/>
      <c r="O1936" s="23"/>
      <c r="P1936" s="23"/>
      <c r="Q1936" s="23"/>
      <c r="R1936" s="23"/>
      <c r="S1936" s="23"/>
      <c r="T1936" s="23"/>
      <c r="U1936" s="23"/>
      <c r="V1936" s="23"/>
      <c r="W1936" s="33"/>
      <c r="Y1936" s="23"/>
      <c r="Z1936" s="23"/>
    </row>
    <row r="1937" spans="2:26" x14ac:dyDescent="0.35">
      <c r="B1937" s="23"/>
      <c r="C1937" s="23"/>
      <c r="D1937" s="23"/>
      <c r="E1937" s="23"/>
      <c r="F1937" s="23"/>
      <c r="G1937" s="23"/>
      <c r="H1937" s="23"/>
      <c r="I1937" s="23"/>
      <c r="J1937" s="23"/>
      <c r="K1937" s="23"/>
      <c r="L1937" s="23"/>
      <c r="M1937" s="23"/>
      <c r="N1937" s="23"/>
      <c r="O1937" s="23"/>
      <c r="P1937" s="23"/>
      <c r="Q1937" s="23"/>
      <c r="R1937" s="23"/>
      <c r="S1937" s="23"/>
      <c r="T1937" s="23"/>
      <c r="U1937" s="23"/>
      <c r="V1937" s="23"/>
      <c r="W1937" s="33"/>
      <c r="Y1937" s="23"/>
      <c r="Z1937" s="23"/>
    </row>
    <row r="1938" spans="2:26" x14ac:dyDescent="0.35">
      <c r="B1938" s="23"/>
      <c r="C1938" s="23"/>
      <c r="D1938" s="23"/>
      <c r="E1938" s="23"/>
      <c r="F1938" s="23"/>
      <c r="G1938" s="23"/>
      <c r="H1938" s="23"/>
      <c r="I1938" s="23"/>
      <c r="J1938" s="23"/>
      <c r="K1938" s="23"/>
      <c r="L1938" s="23"/>
      <c r="M1938" s="23"/>
      <c r="N1938" s="23"/>
      <c r="O1938" s="23"/>
      <c r="P1938" s="23"/>
      <c r="Q1938" s="23"/>
      <c r="R1938" s="23"/>
      <c r="S1938" s="23"/>
      <c r="T1938" s="23"/>
      <c r="U1938" s="23"/>
      <c r="V1938" s="23"/>
      <c r="W1938" s="33"/>
      <c r="Y1938" s="23"/>
      <c r="Z1938" s="23"/>
    </row>
    <row r="1939" spans="2:26" x14ac:dyDescent="0.35">
      <c r="B1939" s="23"/>
      <c r="C1939" s="23"/>
      <c r="D1939" s="23"/>
      <c r="E1939" s="23"/>
      <c r="F1939" s="23"/>
      <c r="G1939" s="23"/>
      <c r="H1939" s="23"/>
      <c r="I1939" s="23"/>
      <c r="J1939" s="23"/>
      <c r="K1939" s="23"/>
      <c r="L1939" s="23"/>
      <c r="M1939" s="23"/>
      <c r="N1939" s="23"/>
      <c r="O1939" s="23"/>
      <c r="P1939" s="23"/>
      <c r="Q1939" s="23"/>
      <c r="R1939" s="23"/>
      <c r="S1939" s="23"/>
      <c r="T1939" s="23"/>
      <c r="U1939" s="23"/>
      <c r="V1939" s="23"/>
      <c r="W1939" s="33"/>
      <c r="Y1939" s="23"/>
      <c r="Z1939" s="23"/>
    </row>
    <row r="1940" spans="2:26" x14ac:dyDescent="0.35">
      <c r="B1940" s="23"/>
      <c r="C1940" s="23"/>
      <c r="D1940" s="23"/>
      <c r="E1940" s="23"/>
      <c r="F1940" s="23"/>
      <c r="G1940" s="23"/>
      <c r="H1940" s="23"/>
      <c r="I1940" s="23"/>
      <c r="J1940" s="23"/>
      <c r="K1940" s="23"/>
      <c r="L1940" s="23"/>
      <c r="M1940" s="23"/>
      <c r="N1940" s="23"/>
      <c r="O1940" s="23"/>
      <c r="P1940" s="23"/>
      <c r="Q1940" s="23"/>
      <c r="R1940" s="23"/>
      <c r="S1940" s="23"/>
      <c r="T1940" s="23"/>
      <c r="U1940" s="23"/>
      <c r="V1940" s="23"/>
      <c r="W1940" s="33"/>
      <c r="Y1940" s="23"/>
      <c r="Z1940" s="23"/>
    </row>
    <row r="1941" spans="2:26" x14ac:dyDescent="0.35">
      <c r="B1941" s="23"/>
      <c r="C1941" s="23"/>
      <c r="D1941" s="23"/>
      <c r="E1941" s="23"/>
      <c r="F1941" s="23"/>
      <c r="G1941" s="23"/>
      <c r="H1941" s="23"/>
      <c r="I1941" s="23"/>
      <c r="J1941" s="23"/>
      <c r="K1941" s="23"/>
      <c r="L1941" s="23"/>
      <c r="M1941" s="23"/>
      <c r="N1941" s="23"/>
      <c r="O1941" s="23"/>
      <c r="P1941" s="23"/>
      <c r="Q1941" s="23"/>
      <c r="R1941" s="23"/>
      <c r="S1941" s="23"/>
      <c r="T1941" s="23"/>
      <c r="U1941" s="23"/>
      <c r="V1941" s="23"/>
      <c r="W1941" s="33"/>
      <c r="Y1941" s="23"/>
      <c r="Z1941" s="23"/>
    </row>
    <row r="1942" spans="2:26" x14ac:dyDescent="0.35">
      <c r="B1942" s="23"/>
      <c r="C1942" s="23"/>
      <c r="D1942" s="23"/>
      <c r="E1942" s="23"/>
      <c r="F1942" s="23"/>
      <c r="G1942" s="23"/>
      <c r="H1942" s="23"/>
      <c r="I1942" s="23"/>
      <c r="J1942" s="23"/>
      <c r="K1942" s="23"/>
      <c r="L1942" s="23"/>
      <c r="M1942" s="23"/>
      <c r="N1942" s="23"/>
      <c r="O1942" s="23"/>
      <c r="P1942" s="23"/>
      <c r="Q1942" s="23"/>
      <c r="R1942" s="23"/>
      <c r="S1942" s="23"/>
      <c r="T1942" s="23"/>
      <c r="U1942" s="23"/>
      <c r="V1942" s="23"/>
      <c r="W1942" s="33"/>
      <c r="Y1942" s="23"/>
      <c r="Z1942" s="23"/>
    </row>
    <row r="1943" spans="2:26" x14ac:dyDescent="0.35">
      <c r="B1943" s="23"/>
      <c r="C1943" s="23"/>
      <c r="D1943" s="23"/>
      <c r="E1943" s="23"/>
      <c r="F1943" s="23"/>
      <c r="G1943" s="23"/>
      <c r="H1943" s="23"/>
      <c r="I1943" s="23"/>
      <c r="J1943" s="23"/>
      <c r="K1943" s="23"/>
      <c r="L1943" s="23"/>
      <c r="M1943" s="23"/>
      <c r="N1943" s="23"/>
      <c r="O1943" s="23"/>
      <c r="P1943" s="23"/>
      <c r="Q1943" s="23"/>
      <c r="R1943" s="23"/>
      <c r="S1943" s="23"/>
      <c r="T1943" s="23"/>
      <c r="U1943" s="23"/>
      <c r="V1943" s="23"/>
      <c r="W1943" s="33"/>
      <c r="Y1943" s="23"/>
      <c r="Z1943" s="23"/>
    </row>
    <row r="1944" spans="2:26" x14ac:dyDescent="0.35">
      <c r="B1944" s="23"/>
      <c r="C1944" s="23"/>
      <c r="D1944" s="23"/>
      <c r="E1944" s="23"/>
      <c r="F1944" s="23"/>
      <c r="G1944" s="23"/>
      <c r="H1944" s="23"/>
      <c r="I1944" s="23"/>
      <c r="J1944" s="23"/>
      <c r="K1944" s="23"/>
      <c r="L1944" s="23"/>
      <c r="M1944" s="23"/>
      <c r="N1944" s="23"/>
      <c r="O1944" s="23"/>
      <c r="P1944" s="23"/>
      <c r="Q1944" s="23"/>
      <c r="R1944" s="23"/>
      <c r="S1944" s="23"/>
      <c r="T1944" s="23"/>
      <c r="U1944" s="23"/>
      <c r="V1944" s="23"/>
      <c r="W1944" s="33"/>
      <c r="Y1944" s="23"/>
      <c r="Z1944" s="23"/>
    </row>
    <row r="1945" spans="2:26" x14ac:dyDescent="0.35">
      <c r="B1945" s="23"/>
      <c r="C1945" s="23"/>
      <c r="D1945" s="23"/>
      <c r="E1945" s="23"/>
      <c r="F1945" s="23"/>
      <c r="G1945" s="23"/>
      <c r="H1945" s="23"/>
      <c r="I1945" s="23"/>
      <c r="J1945" s="23"/>
      <c r="K1945" s="23"/>
      <c r="L1945" s="23"/>
      <c r="M1945" s="23"/>
      <c r="N1945" s="23"/>
      <c r="O1945" s="23"/>
      <c r="P1945" s="23"/>
      <c r="Q1945" s="23"/>
      <c r="R1945" s="23"/>
      <c r="S1945" s="23"/>
      <c r="T1945" s="23"/>
      <c r="U1945" s="23"/>
      <c r="V1945" s="23"/>
      <c r="W1945" s="33"/>
      <c r="Y1945" s="23"/>
      <c r="Z1945" s="23"/>
    </row>
    <row r="1946" spans="2:26" x14ac:dyDescent="0.35">
      <c r="B1946" s="23"/>
      <c r="C1946" s="23"/>
      <c r="D1946" s="23"/>
      <c r="E1946" s="23"/>
      <c r="F1946" s="23"/>
      <c r="G1946" s="23"/>
      <c r="H1946" s="23"/>
      <c r="I1946" s="23"/>
      <c r="J1946" s="23"/>
      <c r="K1946" s="23"/>
      <c r="L1946" s="23"/>
      <c r="M1946" s="23"/>
      <c r="N1946" s="23"/>
      <c r="O1946" s="23"/>
      <c r="P1946" s="23"/>
      <c r="Q1946" s="23"/>
      <c r="R1946" s="23"/>
      <c r="S1946" s="23"/>
      <c r="T1946" s="23"/>
      <c r="U1946" s="23"/>
      <c r="V1946" s="23"/>
      <c r="W1946" s="33"/>
      <c r="Y1946" s="23"/>
      <c r="Z1946" s="23"/>
    </row>
    <row r="1947" spans="2:26" x14ac:dyDescent="0.35">
      <c r="B1947" s="23"/>
      <c r="C1947" s="23"/>
      <c r="D1947" s="23"/>
      <c r="E1947" s="23"/>
      <c r="F1947" s="23"/>
      <c r="G1947" s="23"/>
      <c r="H1947" s="23"/>
      <c r="I1947" s="23"/>
      <c r="J1947" s="23"/>
      <c r="K1947" s="23"/>
      <c r="L1947" s="23"/>
      <c r="M1947" s="23"/>
      <c r="N1947" s="23"/>
      <c r="O1947" s="23"/>
      <c r="P1947" s="23"/>
      <c r="Q1947" s="23"/>
      <c r="R1947" s="23"/>
      <c r="S1947" s="23"/>
      <c r="T1947" s="23"/>
      <c r="U1947" s="23"/>
      <c r="V1947" s="23"/>
      <c r="W1947" s="33"/>
      <c r="Y1947" s="23"/>
      <c r="Z1947" s="23"/>
    </row>
    <row r="1948" spans="2:26" x14ac:dyDescent="0.35">
      <c r="B1948" s="23"/>
      <c r="C1948" s="23"/>
      <c r="D1948" s="23"/>
      <c r="E1948" s="23"/>
      <c r="F1948" s="23"/>
      <c r="G1948" s="23"/>
      <c r="H1948" s="23"/>
      <c r="I1948" s="23"/>
      <c r="J1948" s="23"/>
      <c r="K1948" s="23"/>
      <c r="L1948" s="23"/>
      <c r="M1948" s="23"/>
      <c r="N1948" s="23"/>
      <c r="O1948" s="23"/>
      <c r="P1948" s="23"/>
      <c r="Q1948" s="23"/>
      <c r="R1948" s="23"/>
      <c r="S1948" s="23"/>
      <c r="T1948" s="23"/>
      <c r="U1948" s="23"/>
      <c r="V1948" s="23"/>
      <c r="W1948" s="33"/>
      <c r="Y1948" s="23"/>
      <c r="Z1948" s="23"/>
    </row>
    <row r="1949" spans="2:26" x14ac:dyDescent="0.35">
      <c r="B1949" s="23"/>
      <c r="C1949" s="23"/>
      <c r="D1949" s="23"/>
      <c r="E1949" s="23"/>
      <c r="F1949" s="23"/>
      <c r="G1949" s="23"/>
      <c r="H1949" s="23"/>
      <c r="I1949" s="23"/>
      <c r="J1949" s="23"/>
      <c r="K1949" s="23"/>
      <c r="L1949" s="23"/>
      <c r="M1949" s="23"/>
      <c r="N1949" s="23"/>
      <c r="O1949" s="23"/>
      <c r="P1949" s="23"/>
      <c r="Q1949" s="23"/>
      <c r="R1949" s="23"/>
      <c r="S1949" s="23"/>
      <c r="T1949" s="23"/>
      <c r="U1949" s="23"/>
      <c r="V1949" s="23"/>
      <c r="W1949" s="33"/>
      <c r="Y1949" s="23"/>
      <c r="Z1949" s="23"/>
    </row>
    <row r="1950" spans="2:26" x14ac:dyDescent="0.35">
      <c r="B1950" s="23"/>
      <c r="C1950" s="23"/>
      <c r="D1950" s="23"/>
      <c r="E1950" s="23"/>
      <c r="F1950" s="23"/>
      <c r="G1950" s="23"/>
      <c r="H1950" s="23"/>
      <c r="I1950" s="23"/>
      <c r="J1950" s="23"/>
      <c r="K1950" s="23"/>
      <c r="L1950" s="23"/>
      <c r="M1950" s="23"/>
      <c r="N1950" s="23"/>
      <c r="O1950" s="23"/>
      <c r="P1950" s="23"/>
      <c r="Q1950" s="23"/>
      <c r="R1950" s="23"/>
      <c r="S1950" s="23"/>
      <c r="T1950" s="23"/>
      <c r="U1950" s="23"/>
      <c r="V1950" s="23"/>
      <c r="W1950" s="33"/>
      <c r="Y1950" s="23"/>
      <c r="Z1950" s="23"/>
    </row>
    <row r="1951" spans="2:26" x14ac:dyDescent="0.35">
      <c r="B1951" s="23"/>
      <c r="C1951" s="23"/>
      <c r="D1951" s="23"/>
      <c r="E1951" s="23"/>
      <c r="F1951" s="23"/>
      <c r="G1951" s="23"/>
      <c r="H1951" s="23"/>
      <c r="I1951" s="23"/>
      <c r="J1951" s="23"/>
      <c r="K1951" s="23"/>
      <c r="L1951" s="23"/>
      <c r="M1951" s="23"/>
      <c r="N1951" s="23"/>
      <c r="O1951" s="23"/>
      <c r="P1951" s="23"/>
      <c r="Q1951" s="23"/>
      <c r="R1951" s="23"/>
      <c r="S1951" s="23"/>
      <c r="T1951" s="23"/>
      <c r="U1951" s="23"/>
      <c r="V1951" s="23"/>
      <c r="W1951" s="33"/>
      <c r="Y1951" s="23"/>
      <c r="Z1951" s="23"/>
    </row>
    <row r="1952" spans="2:26" x14ac:dyDescent="0.35">
      <c r="B1952" s="23"/>
      <c r="C1952" s="23"/>
      <c r="D1952" s="23"/>
      <c r="E1952" s="23"/>
      <c r="F1952" s="23"/>
      <c r="G1952" s="23"/>
      <c r="H1952" s="23"/>
      <c r="I1952" s="23"/>
      <c r="J1952" s="23"/>
      <c r="K1952" s="23"/>
      <c r="L1952" s="23"/>
      <c r="M1952" s="23"/>
      <c r="N1952" s="23"/>
      <c r="O1952" s="23"/>
      <c r="P1952" s="23"/>
      <c r="Q1952" s="23"/>
      <c r="R1952" s="23"/>
      <c r="S1952" s="23"/>
      <c r="T1952" s="23"/>
      <c r="U1952" s="23"/>
      <c r="V1952" s="23"/>
      <c r="W1952" s="33"/>
      <c r="Y1952" s="23"/>
      <c r="Z1952" s="23"/>
    </row>
    <row r="1953" spans="2:26" x14ac:dyDescent="0.35">
      <c r="B1953" s="23"/>
      <c r="C1953" s="23"/>
      <c r="D1953" s="23"/>
      <c r="E1953" s="23"/>
      <c r="F1953" s="23"/>
      <c r="G1953" s="23"/>
      <c r="H1953" s="23"/>
      <c r="I1953" s="23"/>
      <c r="J1953" s="23"/>
      <c r="K1953" s="23"/>
      <c r="L1953" s="23"/>
      <c r="M1953" s="23"/>
      <c r="N1953" s="23"/>
      <c r="O1953" s="23"/>
      <c r="P1953" s="23"/>
      <c r="Q1953" s="23"/>
      <c r="R1953" s="23"/>
      <c r="S1953" s="23"/>
      <c r="T1953" s="23"/>
      <c r="U1953" s="23"/>
      <c r="V1953" s="23"/>
      <c r="W1953" s="33"/>
      <c r="Y1953" s="23"/>
      <c r="Z1953" s="23"/>
    </row>
    <row r="1954" spans="2:26" x14ac:dyDescent="0.35">
      <c r="B1954" s="23"/>
      <c r="C1954" s="23"/>
      <c r="D1954" s="23"/>
      <c r="E1954" s="23"/>
      <c r="F1954" s="23"/>
      <c r="G1954" s="23"/>
      <c r="H1954" s="23"/>
      <c r="I1954" s="23"/>
      <c r="J1954" s="23"/>
      <c r="K1954" s="23"/>
      <c r="L1954" s="23"/>
      <c r="M1954" s="23"/>
      <c r="N1954" s="23"/>
      <c r="O1954" s="23"/>
      <c r="P1954" s="23"/>
      <c r="Q1954" s="23"/>
      <c r="R1954" s="23"/>
      <c r="S1954" s="23"/>
      <c r="T1954" s="23"/>
      <c r="U1954" s="23"/>
      <c r="V1954" s="23"/>
      <c r="W1954" s="33"/>
      <c r="Y1954" s="23"/>
      <c r="Z1954" s="23"/>
    </row>
    <row r="1955" spans="2:26" x14ac:dyDescent="0.35">
      <c r="B1955" s="23"/>
      <c r="C1955" s="23"/>
      <c r="D1955" s="23"/>
      <c r="E1955" s="23"/>
      <c r="F1955" s="23"/>
      <c r="G1955" s="23"/>
      <c r="H1955" s="23"/>
      <c r="I1955" s="23"/>
      <c r="J1955" s="23"/>
      <c r="K1955" s="23"/>
      <c r="L1955" s="23"/>
      <c r="M1955" s="23"/>
      <c r="N1955" s="23"/>
      <c r="O1955" s="23"/>
      <c r="P1955" s="23"/>
      <c r="Q1955" s="23"/>
      <c r="R1955" s="23"/>
      <c r="S1955" s="23"/>
      <c r="T1955" s="23"/>
      <c r="U1955" s="23"/>
      <c r="V1955" s="23"/>
      <c r="W1955" s="33"/>
      <c r="Y1955" s="23"/>
      <c r="Z1955" s="23"/>
    </row>
    <row r="1956" spans="2:26" x14ac:dyDescent="0.35">
      <c r="B1956" s="23"/>
      <c r="C1956" s="23"/>
      <c r="D1956" s="23"/>
      <c r="E1956" s="23"/>
      <c r="F1956" s="23"/>
      <c r="G1956" s="23"/>
      <c r="H1956" s="23"/>
      <c r="I1956" s="23"/>
      <c r="J1956" s="23"/>
      <c r="K1956" s="23"/>
      <c r="L1956" s="23"/>
      <c r="M1956" s="23"/>
      <c r="N1956" s="23"/>
      <c r="O1956" s="23"/>
      <c r="P1956" s="23"/>
      <c r="Q1956" s="23"/>
      <c r="R1956" s="23"/>
      <c r="S1956" s="23"/>
      <c r="T1956" s="23"/>
      <c r="U1956" s="23"/>
      <c r="V1956" s="23"/>
      <c r="W1956" s="33"/>
      <c r="Y1956" s="23"/>
      <c r="Z1956" s="23"/>
    </row>
    <row r="1957" spans="2:26" x14ac:dyDescent="0.35">
      <c r="B1957" s="23"/>
      <c r="C1957" s="23"/>
      <c r="D1957" s="23"/>
      <c r="E1957" s="23"/>
      <c r="F1957" s="23"/>
      <c r="G1957" s="23"/>
      <c r="H1957" s="23"/>
      <c r="I1957" s="23"/>
      <c r="J1957" s="23"/>
      <c r="K1957" s="23"/>
      <c r="L1957" s="23"/>
      <c r="M1957" s="23"/>
      <c r="N1957" s="23"/>
      <c r="O1957" s="23"/>
      <c r="P1957" s="23"/>
      <c r="Q1957" s="23"/>
      <c r="R1957" s="23"/>
      <c r="S1957" s="23"/>
      <c r="T1957" s="23"/>
      <c r="U1957" s="23"/>
      <c r="V1957" s="23"/>
      <c r="W1957" s="33"/>
      <c r="Y1957" s="23"/>
      <c r="Z1957" s="23"/>
    </row>
    <row r="1958" spans="2:26" x14ac:dyDescent="0.35">
      <c r="B1958" s="23"/>
      <c r="C1958" s="23"/>
      <c r="D1958" s="23"/>
      <c r="E1958" s="23"/>
      <c r="F1958" s="23"/>
      <c r="G1958" s="23"/>
      <c r="H1958" s="23"/>
      <c r="I1958" s="23"/>
      <c r="J1958" s="23"/>
      <c r="K1958" s="23"/>
      <c r="L1958" s="23"/>
      <c r="M1958" s="23"/>
      <c r="N1958" s="23"/>
      <c r="O1958" s="23"/>
      <c r="P1958" s="23"/>
      <c r="Q1958" s="23"/>
      <c r="R1958" s="23"/>
      <c r="S1958" s="23"/>
      <c r="T1958" s="23"/>
      <c r="U1958" s="23"/>
      <c r="V1958" s="23"/>
      <c r="W1958" s="33"/>
      <c r="Y1958" s="23"/>
      <c r="Z1958" s="23"/>
    </row>
    <row r="1959" spans="2:26" x14ac:dyDescent="0.35">
      <c r="B1959" s="23"/>
      <c r="C1959" s="23"/>
      <c r="D1959" s="23"/>
      <c r="E1959" s="23"/>
      <c r="F1959" s="23"/>
      <c r="G1959" s="23"/>
      <c r="H1959" s="23"/>
      <c r="I1959" s="23"/>
      <c r="J1959" s="23"/>
      <c r="K1959" s="23"/>
      <c r="L1959" s="23"/>
      <c r="M1959" s="23"/>
      <c r="N1959" s="23"/>
      <c r="O1959" s="23"/>
      <c r="P1959" s="23"/>
      <c r="Q1959" s="23"/>
      <c r="R1959" s="23"/>
      <c r="S1959" s="23"/>
      <c r="T1959" s="23"/>
      <c r="U1959" s="23"/>
      <c r="V1959" s="23"/>
      <c r="W1959" s="33"/>
      <c r="Y1959" s="23"/>
      <c r="Z1959" s="23"/>
    </row>
    <row r="1960" spans="2:26" x14ac:dyDescent="0.35">
      <c r="B1960" s="23"/>
      <c r="C1960" s="23"/>
      <c r="D1960" s="23"/>
      <c r="E1960" s="23"/>
      <c r="F1960" s="23"/>
      <c r="G1960" s="23"/>
      <c r="H1960" s="23"/>
      <c r="I1960" s="23"/>
      <c r="J1960" s="23"/>
      <c r="K1960" s="23"/>
      <c r="L1960" s="23"/>
      <c r="M1960" s="23"/>
      <c r="N1960" s="23"/>
      <c r="O1960" s="23"/>
      <c r="P1960" s="23"/>
      <c r="Q1960" s="23"/>
      <c r="R1960" s="23"/>
      <c r="S1960" s="23"/>
      <c r="T1960" s="23"/>
      <c r="U1960" s="23"/>
      <c r="V1960" s="23"/>
      <c r="W1960" s="33"/>
      <c r="Y1960" s="23"/>
      <c r="Z1960" s="23"/>
    </row>
    <row r="1961" spans="2:26" x14ac:dyDescent="0.35">
      <c r="B1961" s="23"/>
      <c r="C1961" s="23"/>
      <c r="D1961" s="23"/>
      <c r="E1961" s="23"/>
      <c r="F1961" s="23"/>
      <c r="G1961" s="23"/>
      <c r="H1961" s="23"/>
      <c r="I1961" s="23"/>
      <c r="J1961" s="23"/>
      <c r="K1961" s="23"/>
      <c r="L1961" s="23"/>
      <c r="M1961" s="23"/>
      <c r="N1961" s="23"/>
      <c r="O1961" s="23"/>
      <c r="P1961" s="23"/>
      <c r="Q1961" s="23"/>
      <c r="R1961" s="23"/>
      <c r="S1961" s="23"/>
      <c r="T1961" s="23"/>
      <c r="U1961" s="23"/>
      <c r="V1961" s="23"/>
      <c r="W1961" s="33"/>
      <c r="Y1961" s="23"/>
      <c r="Z1961" s="23"/>
    </row>
    <row r="1962" spans="2:26" x14ac:dyDescent="0.35">
      <c r="B1962" s="23"/>
      <c r="C1962" s="23"/>
      <c r="D1962" s="23"/>
      <c r="E1962" s="23"/>
      <c r="F1962" s="23"/>
      <c r="G1962" s="23"/>
      <c r="H1962" s="23"/>
      <c r="I1962" s="23"/>
      <c r="J1962" s="23"/>
      <c r="K1962" s="23"/>
      <c r="L1962" s="23"/>
      <c r="M1962" s="23"/>
      <c r="N1962" s="23"/>
      <c r="O1962" s="23"/>
      <c r="P1962" s="23"/>
      <c r="Q1962" s="23"/>
      <c r="R1962" s="23"/>
      <c r="S1962" s="23"/>
      <c r="T1962" s="23"/>
      <c r="U1962" s="23"/>
      <c r="V1962" s="23"/>
      <c r="W1962" s="33"/>
      <c r="Y1962" s="23"/>
      <c r="Z1962" s="23"/>
    </row>
    <row r="1963" spans="2:26" x14ac:dyDescent="0.35">
      <c r="B1963" s="23"/>
      <c r="C1963" s="23"/>
      <c r="D1963" s="23"/>
      <c r="E1963" s="23"/>
      <c r="F1963" s="23"/>
      <c r="G1963" s="23"/>
      <c r="H1963" s="23"/>
      <c r="I1963" s="23"/>
      <c r="J1963" s="23"/>
      <c r="K1963" s="23"/>
      <c r="L1963" s="23"/>
      <c r="M1963" s="23"/>
      <c r="N1963" s="23"/>
      <c r="O1963" s="23"/>
      <c r="P1963" s="23"/>
      <c r="Q1963" s="23"/>
      <c r="R1963" s="23"/>
      <c r="S1963" s="23"/>
      <c r="T1963" s="23"/>
      <c r="U1963" s="23"/>
      <c r="V1963" s="23"/>
      <c r="W1963" s="33"/>
      <c r="Y1963" s="23"/>
      <c r="Z1963" s="23"/>
    </row>
    <row r="1964" spans="2:26" x14ac:dyDescent="0.35">
      <c r="B1964" s="23"/>
      <c r="C1964" s="23"/>
      <c r="D1964" s="23"/>
      <c r="E1964" s="23"/>
      <c r="F1964" s="23"/>
      <c r="G1964" s="23"/>
      <c r="H1964" s="23"/>
      <c r="I1964" s="23"/>
      <c r="J1964" s="23"/>
      <c r="K1964" s="23"/>
      <c r="L1964" s="23"/>
      <c r="M1964" s="23"/>
      <c r="N1964" s="23"/>
      <c r="O1964" s="23"/>
      <c r="P1964" s="23"/>
      <c r="Q1964" s="23"/>
      <c r="R1964" s="23"/>
      <c r="S1964" s="23"/>
      <c r="T1964" s="23"/>
      <c r="U1964" s="23"/>
      <c r="V1964" s="23"/>
      <c r="W1964" s="33"/>
      <c r="Y1964" s="23"/>
      <c r="Z1964" s="23"/>
    </row>
    <row r="1965" spans="2:26" x14ac:dyDescent="0.35">
      <c r="B1965" s="23"/>
      <c r="C1965" s="23"/>
      <c r="D1965" s="23"/>
      <c r="E1965" s="23"/>
      <c r="F1965" s="23"/>
      <c r="G1965" s="23"/>
      <c r="H1965" s="23"/>
      <c r="I1965" s="23"/>
      <c r="J1965" s="23"/>
      <c r="K1965" s="23"/>
      <c r="L1965" s="23"/>
      <c r="M1965" s="23"/>
      <c r="N1965" s="23"/>
      <c r="O1965" s="23"/>
      <c r="P1965" s="23"/>
      <c r="Q1965" s="23"/>
      <c r="R1965" s="23"/>
      <c r="S1965" s="23"/>
      <c r="T1965" s="23"/>
      <c r="U1965" s="23"/>
      <c r="V1965" s="23"/>
      <c r="W1965" s="33"/>
      <c r="Y1965" s="23"/>
      <c r="Z1965" s="23"/>
    </row>
    <row r="1966" spans="2:26" x14ac:dyDescent="0.35">
      <c r="B1966" s="23"/>
      <c r="C1966" s="23"/>
      <c r="D1966" s="23"/>
      <c r="E1966" s="23"/>
      <c r="F1966" s="23"/>
      <c r="G1966" s="23"/>
      <c r="H1966" s="23"/>
      <c r="I1966" s="23"/>
      <c r="J1966" s="23"/>
      <c r="K1966" s="23"/>
      <c r="L1966" s="23"/>
      <c r="M1966" s="23"/>
      <c r="N1966" s="23"/>
      <c r="O1966" s="23"/>
      <c r="P1966" s="23"/>
      <c r="Q1966" s="23"/>
      <c r="R1966" s="23"/>
      <c r="S1966" s="23"/>
      <c r="T1966" s="23"/>
      <c r="U1966" s="23"/>
      <c r="V1966" s="23"/>
      <c r="W1966" s="33"/>
      <c r="Y1966" s="23"/>
      <c r="Z1966" s="23"/>
    </row>
    <row r="1967" spans="2:26" x14ac:dyDescent="0.35">
      <c r="B1967" s="23"/>
      <c r="C1967" s="23"/>
      <c r="D1967" s="23"/>
      <c r="E1967" s="23"/>
      <c r="F1967" s="23"/>
      <c r="G1967" s="23"/>
      <c r="H1967" s="23"/>
      <c r="I1967" s="23"/>
      <c r="J1967" s="23"/>
      <c r="K1967" s="23"/>
      <c r="L1967" s="23"/>
      <c r="M1967" s="23"/>
      <c r="N1967" s="23"/>
      <c r="O1967" s="23"/>
      <c r="P1967" s="23"/>
      <c r="Q1967" s="23"/>
      <c r="R1967" s="23"/>
      <c r="S1967" s="23"/>
      <c r="T1967" s="23"/>
      <c r="U1967" s="23"/>
      <c r="V1967" s="23"/>
      <c r="W1967" s="33"/>
      <c r="Y1967" s="23"/>
      <c r="Z1967" s="23"/>
    </row>
    <row r="1968" spans="2:26" x14ac:dyDescent="0.35">
      <c r="B1968" s="23"/>
      <c r="C1968" s="23"/>
      <c r="D1968" s="23"/>
      <c r="E1968" s="23"/>
      <c r="F1968" s="23"/>
      <c r="G1968" s="23"/>
      <c r="H1968" s="23"/>
      <c r="I1968" s="23"/>
      <c r="J1968" s="23"/>
      <c r="K1968" s="23"/>
      <c r="L1968" s="23"/>
      <c r="M1968" s="23"/>
      <c r="N1968" s="23"/>
      <c r="O1968" s="23"/>
      <c r="P1968" s="23"/>
      <c r="Q1968" s="23"/>
      <c r="R1968" s="23"/>
      <c r="S1968" s="23"/>
      <c r="T1968" s="23"/>
      <c r="U1968" s="23"/>
      <c r="V1968" s="23"/>
      <c r="W1968" s="33"/>
      <c r="Y1968" s="23"/>
      <c r="Z1968" s="23"/>
    </row>
    <row r="1969" spans="2:26" x14ac:dyDescent="0.35">
      <c r="B1969" s="23"/>
      <c r="C1969" s="23"/>
      <c r="D1969" s="23"/>
      <c r="E1969" s="23"/>
      <c r="F1969" s="23"/>
      <c r="G1969" s="23"/>
      <c r="H1969" s="23"/>
      <c r="I1969" s="23"/>
      <c r="J1969" s="23"/>
      <c r="K1969" s="23"/>
      <c r="L1969" s="23"/>
      <c r="M1969" s="23"/>
      <c r="N1969" s="23"/>
      <c r="O1969" s="23"/>
      <c r="P1969" s="23"/>
      <c r="Q1969" s="23"/>
      <c r="R1969" s="23"/>
      <c r="S1969" s="23"/>
      <c r="T1969" s="23"/>
      <c r="U1969" s="23"/>
      <c r="V1969" s="23"/>
      <c r="W1969" s="33"/>
      <c r="Y1969" s="23"/>
      <c r="Z1969" s="23"/>
    </row>
    <row r="1970" spans="2:26" x14ac:dyDescent="0.35">
      <c r="B1970" s="23"/>
      <c r="C1970" s="23"/>
      <c r="D1970" s="23"/>
      <c r="E1970" s="23"/>
      <c r="F1970" s="23"/>
      <c r="G1970" s="23"/>
      <c r="H1970" s="23"/>
      <c r="I1970" s="23"/>
      <c r="J1970" s="23"/>
      <c r="K1970" s="23"/>
      <c r="L1970" s="23"/>
      <c r="M1970" s="23"/>
      <c r="N1970" s="23"/>
      <c r="O1970" s="23"/>
      <c r="P1970" s="23"/>
      <c r="Q1970" s="23"/>
      <c r="R1970" s="23"/>
      <c r="S1970" s="23"/>
      <c r="T1970" s="23"/>
      <c r="U1970" s="23"/>
      <c r="V1970" s="23"/>
      <c r="W1970" s="33"/>
      <c r="Y1970" s="23"/>
      <c r="Z1970" s="23"/>
    </row>
    <row r="1971" spans="2:26" x14ac:dyDescent="0.35">
      <c r="B1971" s="23"/>
      <c r="C1971" s="23"/>
      <c r="D1971" s="23"/>
      <c r="E1971" s="23"/>
      <c r="F1971" s="23"/>
      <c r="G1971" s="23"/>
      <c r="H1971" s="23"/>
      <c r="I1971" s="23"/>
      <c r="J1971" s="23"/>
      <c r="K1971" s="23"/>
      <c r="L1971" s="23"/>
      <c r="M1971" s="23"/>
      <c r="N1971" s="23"/>
      <c r="O1971" s="23"/>
      <c r="P1971" s="23"/>
      <c r="Q1971" s="23"/>
      <c r="R1971" s="23"/>
      <c r="S1971" s="23"/>
      <c r="T1971" s="23"/>
      <c r="U1971" s="23"/>
      <c r="V1971" s="23"/>
      <c r="W1971" s="33"/>
      <c r="Y1971" s="23"/>
      <c r="Z1971" s="23"/>
    </row>
    <row r="1972" spans="2:26" x14ac:dyDescent="0.35">
      <c r="B1972" s="23"/>
      <c r="C1972" s="23"/>
      <c r="D1972" s="23"/>
      <c r="E1972" s="23"/>
      <c r="F1972" s="23"/>
      <c r="G1972" s="23"/>
      <c r="H1972" s="23"/>
      <c r="I1972" s="23"/>
      <c r="J1972" s="23"/>
      <c r="K1972" s="23"/>
      <c r="L1972" s="23"/>
      <c r="M1972" s="23"/>
      <c r="N1972" s="23"/>
      <c r="O1972" s="23"/>
      <c r="P1972" s="23"/>
      <c r="Q1972" s="23"/>
      <c r="R1972" s="23"/>
      <c r="S1972" s="23"/>
      <c r="T1972" s="23"/>
      <c r="U1972" s="23"/>
      <c r="V1972" s="23"/>
      <c r="W1972" s="33"/>
      <c r="Y1972" s="23"/>
      <c r="Z1972" s="23"/>
    </row>
    <row r="1973" spans="2:26" x14ac:dyDescent="0.35">
      <c r="B1973" s="23"/>
      <c r="C1973" s="23"/>
      <c r="D1973" s="23"/>
      <c r="E1973" s="23"/>
      <c r="F1973" s="23"/>
      <c r="G1973" s="23"/>
      <c r="H1973" s="23"/>
      <c r="I1973" s="23"/>
      <c r="J1973" s="23"/>
      <c r="K1973" s="23"/>
      <c r="L1973" s="23"/>
      <c r="M1973" s="23"/>
      <c r="N1973" s="23"/>
      <c r="O1973" s="23"/>
      <c r="P1973" s="23"/>
      <c r="Q1973" s="23"/>
      <c r="R1973" s="23"/>
      <c r="S1973" s="23"/>
      <c r="T1973" s="23"/>
      <c r="U1973" s="23"/>
      <c r="V1973" s="23"/>
      <c r="W1973" s="33"/>
      <c r="Y1973" s="23"/>
      <c r="Z1973" s="23"/>
    </row>
    <row r="1974" spans="2:26" x14ac:dyDescent="0.35">
      <c r="B1974" s="23"/>
      <c r="C1974" s="23"/>
      <c r="D1974" s="23"/>
      <c r="E1974" s="23"/>
      <c r="F1974" s="23"/>
      <c r="G1974" s="23"/>
      <c r="H1974" s="23"/>
      <c r="I1974" s="23"/>
      <c r="J1974" s="23"/>
      <c r="K1974" s="23"/>
      <c r="L1974" s="23"/>
      <c r="M1974" s="23"/>
      <c r="N1974" s="23"/>
      <c r="O1974" s="23"/>
      <c r="P1974" s="23"/>
      <c r="Q1974" s="23"/>
      <c r="R1974" s="23"/>
      <c r="S1974" s="23"/>
      <c r="T1974" s="23"/>
      <c r="U1974" s="23"/>
      <c r="V1974" s="23"/>
      <c r="W1974" s="33"/>
      <c r="Y1974" s="23"/>
      <c r="Z1974" s="23"/>
    </row>
    <row r="1975" spans="2:26" x14ac:dyDescent="0.35">
      <c r="B1975" s="23"/>
      <c r="C1975" s="23"/>
      <c r="D1975" s="23"/>
      <c r="E1975" s="23"/>
      <c r="F1975" s="23"/>
      <c r="G1975" s="23"/>
      <c r="H1975" s="23"/>
      <c r="I1975" s="23"/>
      <c r="J1975" s="23"/>
      <c r="K1975" s="23"/>
      <c r="L1975" s="23"/>
      <c r="M1975" s="23"/>
      <c r="N1975" s="23"/>
      <c r="O1975" s="23"/>
      <c r="P1975" s="23"/>
      <c r="Q1975" s="23"/>
      <c r="R1975" s="23"/>
      <c r="S1975" s="23"/>
      <c r="T1975" s="23"/>
      <c r="U1975" s="23"/>
      <c r="V1975" s="23"/>
      <c r="W1975" s="33"/>
      <c r="Y1975" s="23"/>
      <c r="Z1975" s="23"/>
    </row>
    <row r="1976" spans="2:26" x14ac:dyDescent="0.35">
      <c r="B1976" s="23"/>
      <c r="C1976" s="23"/>
      <c r="D1976" s="23"/>
      <c r="E1976" s="23"/>
      <c r="F1976" s="23"/>
      <c r="G1976" s="23"/>
      <c r="H1976" s="23"/>
      <c r="I1976" s="23"/>
      <c r="J1976" s="23"/>
      <c r="K1976" s="23"/>
      <c r="L1976" s="23"/>
      <c r="M1976" s="23"/>
      <c r="N1976" s="23"/>
      <c r="O1976" s="23"/>
      <c r="P1976" s="23"/>
      <c r="Q1976" s="23"/>
      <c r="R1976" s="23"/>
      <c r="S1976" s="23"/>
      <c r="T1976" s="23"/>
      <c r="U1976" s="23"/>
      <c r="V1976" s="23"/>
      <c r="W1976" s="33"/>
      <c r="Y1976" s="23"/>
      <c r="Z1976" s="23"/>
    </row>
    <row r="1977" spans="2:26" x14ac:dyDescent="0.35">
      <c r="B1977" s="23"/>
      <c r="C1977" s="23"/>
      <c r="D1977" s="23"/>
      <c r="E1977" s="23"/>
      <c r="F1977" s="23"/>
      <c r="G1977" s="23"/>
      <c r="H1977" s="23"/>
      <c r="I1977" s="23"/>
      <c r="J1977" s="23"/>
      <c r="K1977" s="23"/>
      <c r="L1977" s="23"/>
      <c r="M1977" s="23"/>
      <c r="N1977" s="23"/>
      <c r="O1977" s="23"/>
      <c r="P1977" s="23"/>
      <c r="Q1977" s="23"/>
      <c r="R1977" s="23"/>
      <c r="S1977" s="23"/>
      <c r="T1977" s="23"/>
      <c r="U1977" s="23"/>
      <c r="V1977" s="23"/>
      <c r="W1977" s="33"/>
      <c r="Y1977" s="23"/>
      <c r="Z1977" s="23"/>
    </row>
    <row r="1978" spans="2:26" x14ac:dyDescent="0.35">
      <c r="B1978" s="23"/>
      <c r="C1978" s="23"/>
      <c r="D1978" s="23"/>
      <c r="E1978" s="23"/>
      <c r="F1978" s="23"/>
      <c r="G1978" s="23"/>
      <c r="H1978" s="23"/>
      <c r="I1978" s="23"/>
      <c r="J1978" s="23"/>
      <c r="K1978" s="23"/>
      <c r="L1978" s="23"/>
      <c r="M1978" s="23"/>
      <c r="N1978" s="23"/>
      <c r="O1978" s="23"/>
      <c r="P1978" s="23"/>
      <c r="Q1978" s="23"/>
      <c r="R1978" s="23"/>
      <c r="S1978" s="23"/>
      <c r="T1978" s="23"/>
      <c r="U1978" s="23"/>
      <c r="V1978" s="23"/>
      <c r="W1978" s="33"/>
      <c r="Y1978" s="23"/>
      <c r="Z1978" s="23"/>
    </row>
    <row r="1979" spans="2:26" x14ac:dyDescent="0.35">
      <c r="B1979" s="23"/>
      <c r="C1979" s="23"/>
      <c r="D1979" s="23"/>
      <c r="E1979" s="23"/>
      <c r="F1979" s="23"/>
      <c r="G1979" s="23"/>
      <c r="H1979" s="23"/>
      <c r="I1979" s="23"/>
      <c r="J1979" s="23"/>
      <c r="K1979" s="23"/>
      <c r="L1979" s="23"/>
      <c r="M1979" s="23"/>
      <c r="N1979" s="23"/>
      <c r="O1979" s="23"/>
      <c r="P1979" s="23"/>
      <c r="Q1979" s="23"/>
      <c r="R1979" s="23"/>
      <c r="S1979" s="23"/>
      <c r="T1979" s="23"/>
      <c r="U1979" s="23"/>
      <c r="V1979" s="23"/>
      <c r="W1979" s="33"/>
      <c r="Y1979" s="23"/>
      <c r="Z1979" s="23"/>
    </row>
    <row r="1980" spans="2:26" x14ac:dyDescent="0.35">
      <c r="B1980" s="23"/>
      <c r="C1980" s="23"/>
      <c r="D1980" s="23"/>
      <c r="E1980" s="23"/>
      <c r="F1980" s="23"/>
      <c r="G1980" s="23"/>
      <c r="H1980" s="23"/>
      <c r="I1980" s="23"/>
      <c r="J1980" s="23"/>
      <c r="K1980" s="23"/>
      <c r="L1980" s="23"/>
      <c r="M1980" s="23"/>
      <c r="N1980" s="23"/>
      <c r="O1980" s="23"/>
      <c r="P1980" s="23"/>
      <c r="Q1980" s="23"/>
      <c r="R1980" s="23"/>
      <c r="S1980" s="23"/>
      <c r="T1980" s="23"/>
      <c r="U1980" s="23"/>
      <c r="V1980" s="23"/>
      <c r="W1980" s="33"/>
      <c r="Y1980" s="23"/>
      <c r="Z1980" s="23"/>
    </row>
    <row r="1981" spans="2:26" x14ac:dyDescent="0.35">
      <c r="B1981" s="23"/>
      <c r="C1981" s="23"/>
      <c r="D1981" s="23"/>
      <c r="E1981" s="23"/>
      <c r="F1981" s="23"/>
      <c r="G1981" s="23"/>
      <c r="H1981" s="23"/>
      <c r="I1981" s="23"/>
      <c r="J1981" s="23"/>
      <c r="K1981" s="23"/>
      <c r="L1981" s="23"/>
      <c r="M1981" s="23"/>
      <c r="N1981" s="23"/>
      <c r="O1981" s="23"/>
      <c r="P1981" s="23"/>
      <c r="Q1981" s="23"/>
      <c r="R1981" s="23"/>
      <c r="S1981" s="23"/>
      <c r="T1981" s="23"/>
      <c r="U1981" s="23"/>
      <c r="V1981" s="23"/>
      <c r="W1981" s="33"/>
      <c r="Y1981" s="23"/>
      <c r="Z1981" s="23"/>
    </row>
    <row r="1982" spans="2:26" x14ac:dyDescent="0.35">
      <c r="B1982" s="23"/>
      <c r="C1982" s="23"/>
      <c r="D1982" s="23"/>
      <c r="E1982" s="23"/>
      <c r="F1982" s="23"/>
      <c r="G1982" s="23"/>
      <c r="H1982" s="23"/>
      <c r="I1982" s="23"/>
      <c r="J1982" s="23"/>
      <c r="K1982" s="23"/>
      <c r="L1982" s="23"/>
      <c r="M1982" s="23"/>
      <c r="N1982" s="23"/>
      <c r="O1982" s="23"/>
      <c r="P1982" s="23"/>
      <c r="Q1982" s="23"/>
      <c r="R1982" s="23"/>
      <c r="S1982" s="23"/>
      <c r="T1982" s="23"/>
      <c r="U1982" s="23"/>
      <c r="V1982" s="23"/>
      <c r="W1982" s="33"/>
      <c r="Y1982" s="23"/>
      <c r="Z1982" s="23"/>
    </row>
    <row r="1983" spans="2:26" x14ac:dyDescent="0.35">
      <c r="B1983" s="23"/>
      <c r="C1983" s="23"/>
      <c r="D1983" s="23"/>
      <c r="E1983" s="23"/>
      <c r="F1983" s="23"/>
      <c r="G1983" s="23"/>
      <c r="H1983" s="23"/>
      <c r="I1983" s="23"/>
      <c r="J1983" s="23"/>
      <c r="K1983" s="23"/>
      <c r="L1983" s="23"/>
      <c r="M1983" s="23"/>
      <c r="N1983" s="23"/>
      <c r="O1983" s="23"/>
      <c r="P1983" s="23"/>
      <c r="Q1983" s="23"/>
      <c r="R1983" s="23"/>
      <c r="S1983" s="23"/>
      <c r="T1983" s="23"/>
      <c r="U1983" s="23"/>
      <c r="V1983" s="23"/>
      <c r="W1983" s="33"/>
      <c r="Y1983" s="23"/>
      <c r="Z1983" s="23"/>
    </row>
    <row r="1984" spans="2:26" x14ac:dyDescent="0.35">
      <c r="B1984" s="23"/>
      <c r="C1984" s="23"/>
      <c r="D1984" s="23"/>
      <c r="E1984" s="23"/>
      <c r="F1984" s="23"/>
      <c r="G1984" s="23"/>
      <c r="H1984" s="23"/>
      <c r="I1984" s="23"/>
      <c r="J1984" s="23"/>
      <c r="K1984" s="23"/>
      <c r="L1984" s="23"/>
      <c r="M1984" s="23"/>
      <c r="N1984" s="23"/>
      <c r="O1984" s="23"/>
      <c r="P1984" s="23"/>
      <c r="Q1984" s="23"/>
      <c r="R1984" s="23"/>
      <c r="S1984" s="23"/>
      <c r="T1984" s="23"/>
      <c r="U1984" s="23"/>
      <c r="V1984" s="23"/>
      <c r="W1984" s="33"/>
      <c r="Y1984" s="23"/>
      <c r="Z1984" s="23"/>
    </row>
    <row r="1985" spans="2:26" x14ac:dyDescent="0.35">
      <c r="B1985" s="23"/>
      <c r="C1985" s="23"/>
      <c r="D1985" s="23"/>
      <c r="E1985" s="23"/>
      <c r="F1985" s="23"/>
      <c r="G1985" s="23"/>
      <c r="H1985" s="23"/>
      <c r="I1985" s="23"/>
      <c r="J1985" s="23"/>
      <c r="K1985" s="23"/>
      <c r="L1985" s="23"/>
      <c r="M1985" s="23"/>
      <c r="N1985" s="23"/>
      <c r="O1985" s="23"/>
      <c r="P1985" s="23"/>
      <c r="Q1985" s="23"/>
      <c r="R1985" s="23"/>
      <c r="S1985" s="23"/>
      <c r="T1985" s="23"/>
      <c r="U1985" s="23"/>
      <c r="V1985" s="23"/>
      <c r="W1985" s="33"/>
      <c r="Y1985" s="23"/>
      <c r="Z1985" s="23"/>
    </row>
    <row r="1986" spans="2:26" x14ac:dyDescent="0.35">
      <c r="B1986" s="23"/>
      <c r="C1986" s="23"/>
      <c r="D1986" s="23"/>
      <c r="E1986" s="23"/>
      <c r="F1986" s="23"/>
      <c r="G1986" s="23"/>
      <c r="H1986" s="23"/>
      <c r="I1986" s="23"/>
      <c r="J1986" s="23"/>
      <c r="K1986" s="23"/>
      <c r="L1986" s="23"/>
      <c r="M1986" s="23"/>
      <c r="N1986" s="23"/>
      <c r="O1986" s="23"/>
      <c r="P1986" s="23"/>
      <c r="Q1986" s="23"/>
      <c r="R1986" s="23"/>
      <c r="S1986" s="23"/>
      <c r="T1986" s="23"/>
      <c r="U1986" s="23"/>
      <c r="V1986" s="23"/>
      <c r="W1986" s="33"/>
      <c r="Y1986" s="23"/>
      <c r="Z1986" s="23"/>
    </row>
    <row r="1987" spans="2:26" x14ac:dyDescent="0.35">
      <c r="B1987" s="23"/>
      <c r="C1987" s="23"/>
      <c r="D1987" s="23"/>
      <c r="E1987" s="23"/>
      <c r="F1987" s="23"/>
      <c r="G1987" s="23"/>
      <c r="H1987" s="23"/>
      <c r="I1987" s="23"/>
      <c r="J1987" s="23"/>
      <c r="K1987" s="23"/>
      <c r="L1987" s="23"/>
      <c r="M1987" s="23"/>
      <c r="N1987" s="23"/>
      <c r="O1987" s="23"/>
      <c r="P1987" s="23"/>
      <c r="Q1987" s="23"/>
      <c r="R1987" s="23"/>
      <c r="S1987" s="23"/>
      <c r="T1987" s="23"/>
      <c r="U1987" s="23"/>
      <c r="V1987" s="23"/>
      <c r="W1987" s="33"/>
      <c r="Y1987" s="23"/>
      <c r="Z1987" s="23"/>
    </row>
    <row r="1988" spans="2:26" x14ac:dyDescent="0.35">
      <c r="B1988" s="23"/>
      <c r="C1988" s="23"/>
      <c r="D1988" s="23"/>
      <c r="E1988" s="23"/>
      <c r="F1988" s="23"/>
      <c r="G1988" s="23"/>
      <c r="H1988" s="23"/>
      <c r="I1988" s="23"/>
      <c r="J1988" s="23"/>
      <c r="K1988" s="23"/>
      <c r="L1988" s="23"/>
      <c r="M1988" s="23"/>
      <c r="N1988" s="23"/>
      <c r="O1988" s="23"/>
      <c r="P1988" s="23"/>
      <c r="Q1988" s="23"/>
      <c r="R1988" s="23"/>
      <c r="S1988" s="23"/>
      <c r="T1988" s="23"/>
      <c r="U1988" s="23"/>
      <c r="V1988" s="23"/>
      <c r="W1988" s="33"/>
      <c r="Y1988" s="23"/>
      <c r="Z1988" s="23"/>
    </row>
    <row r="1989" spans="2:26" x14ac:dyDescent="0.35">
      <c r="B1989" s="23"/>
      <c r="C1989" s="23"/>
      <c r="D1989" s="23"/>
      <c r="E1989" s="23"/>
      <c r="F1989" s="23"/>
      <c r="G1989" s="23"/>
      <c r="H1989" s="23"/>
      <c r="I1989" s="23"/>
      <c r="J1989" s="23"/>
      <c r="K1989" s="23"/>
      <c r="L1989" s="23"/>
      <c r="M1989" s="23"/>
      <c r="N1989" s="23"/>
      <c r="O1989" s="23"/>
      <c r="P1989" s="23"/>
      <c r="Q1989" s="23"/>
      <c r="R1989" s="23"/>
      <c r="S1989" s="23"/>
      <c r="T1989" s="23"/>
      <c r="U1989" s="23"/>
      <c r="V1989" s="23"/>
      <c r="W1989" s="33"/>
      <c r="Y1989" s="23"/>
      <c r="Z1989" s="23"/>
    </row>
    <row r="1990" spans="2:26" x14ac:dyDescent="0.35">
      <c r="B1990" s="23"/>
      <c r="C1990" s="23"/>
      <c r="D1990" s="23"/>
      <c r="E1990" s="23"/>
      <c r="F1990" s="23"/>
      <c r="G1990" s="23"/>
      <c r="H1990" s="23"/>
      <c r="I1990" s="23"/>
      <c r="J1990" s="23"/>
      <c r="K1990" s="23"/>
      <c r="L1990" s="23"/>
      <c r="M1990" s="23"/>
      <c r="N1990" s="23"/>
      <c r="O1990" s="23"/>
      <c r="P1990" s="23"/>
      <c r="Q1990" s="23"/>
      <c r="R1990" s="23"/>
      <c r="S1990" s="23"/>
      <c r="T1990" s="23"/>
      <c r="U1990" s="23"/>
      <c r="V1990" s="23"/>
      <c r="W1990" s="33"/>
      <c r="Y1990" s="23"/>
      <c r="Z1990" s="23"/>
    </row>
    <row r="1991" spans="2:26" x14ac:dyDescent="0.35">
      <c r="B1991" s="23"/>
      <c r="C1991" s="23"/>
      <c r="D1991" s="23"/>
      <c r="E1991" s="23"/>
      <c r="F1991" s="23"/>
      <c r="G1991" s="23"/>
      <c r="H1991" s="23"/>
      <c r="I1991" s="23"/>
      <c r="J1991" s="23"/>
      <c r="K1991" s="23"/>
      <c r="L1991" s="23"/>
      <c r="M1991" s="23"/>
      <c r="N1991" s="23"/>
      <c r="O1991" s="23"/>
      <c r="P1991" s="23"/>
      <c r="Q1991" s="23"/>
      <c r="R1991" s="23"/>
      <c r="S1991" s="23"/>
      <c r="T1991" s="23"/>
      <c r="U1991" s="23"/>
      <c r="V1991" s="23"/>
      <c r="W1991" s="33"/>
      <c r="Y1991" s="23"/>
      <c r="Z1991" s="23"/>
    </row>
    <row r="1992" spans="2:26" x14ac:dyDescent="0.35">
      <c r="B1992" s="23"/>
      <c r="C1992" s="23"/>
      <c r="D1992" s="23"/>
      <c r="E1992" s="23"/>
      <c r="F1992" s="23"/>
      <c r="G1992" s="23"/>
      <c r="H1992" s="23"/>
      <c r="I1992" s="23"/>
      <c r="J1992" s="23"/>
      <c r="K1992" s="23"/>
      <c r="L1992" s="23"/>
      <c r="M1992" s="23"/>
      <c r="N1992" s="23"/>
      <c r="O1992" s="23"/>
      <c r="P1992" s="23"/>
      <c r="Q1992" s="23"/>
      <c r="R1992" s="23"/>
      <c r="S1992" s="23"/>
      <c r="T1992" s="23"/>
      <c r="U1992" s="23"/>
      <c r="V1992" s="23"/>
      <c r="W1992" s="33"/>
      <c r="Y1992" s="23"/>
      <c r="Z1992" s="23"/>
    </row>
    <row r="1993" spans="2:26" x14ac:dyDescent="0.35">
      <c r="B1993" s="23"/>
      <c r="C1993" s="23"/>
      <c r="D1993" s="23"/>
      <c r="E1993" s="23"/>
      <c r="F1993" s="23"/>
      <c r="G1993" s="23"/>
      <c r="H1993" s="23"/>
      <c r="I1993" s="23"/>
      <c r="J1993" s="23"/>
      <c r="K1993" s="23"/>
      <c r="L1993" s="23"/>
      <c r="M1993" s="23"/>
      <c r="N1993" s="23"/>
      <c r="O1993" s="23"/>
      <c r="P1993" s="23"/>
      <c r="Q1993" s="23"/>
      <c r="R1993" s="23"/>
      <c r="S1993" s="23"/>
      <c r="T1993" s="23"/>
      <c r="U1993" s="23"/>
      <c r="V1993" s="23"/>
      <c r="W1993" s="33"/>
      <c r="Y1993" s="23"/>
      <c r="Z1993" s="23"/>
    </row>
    <row r="1994" spans="2:26" x14ac:dyDescent="0.35">
      <c r="B1994" s="23"/>
      <c r="C1994" s="23"/>
      <c r="D1994" s="23"/>
      <c r="E1994" s="23"/>
      <c r="F1994" s="23"/>
      <c r="G1994" s="23"/>
      <c r="H1994" s="23"/>
      <c r="I1994" s="23"/>
      <c r="J1994" s="23"/>
      <c r="K1994" s="23"/>
      <c r="L1994" s="23"/>
      <c r="M1994" s="23"/>
      <c r="N1994" s="23"/>
      <c r="O1994" s="23"/>
      <c r="P1994" s="23"/>
      <c r="Q1994" s="23"/>
      <c r="R1994" s="23"/>
      <c r="S1994" s="23"/>
      <c r="T1994" s="23"/>
      <c r="U1994" s="23"/>
      <c r="V1994" s="23"/>
      <c r="W1994" s="33"/>
      <c r="Y1994" s="23"/>
      <c r="Z1994" s="23"/>
    </row>
    <row r="1995" spans="2:26" x14ac:dyDescent="0.35">
      <c r="B1995" s="23"/>
      <c r="C1995" s="23"/>
      <c r="D1995" s="23"/>
      <c r="E1995" s="23"/>
      <c r="F1995" s="23"/>
      <c r="G1995" s="23"/>
      <c r="H1995" s="23"/>
      <c r="I1995" s="23"/>
      <c r="J1995" s="23"/>
      <c r="K1995" s="23"/>
      <c r="L1995" s="23"/>
      <c r="M1995" s="23"/>
      <c r="N1995" s="23"/>
      <c r="O1995" s="23"/>
      <c r="P1995" s="23"/>
      <c r="Q1995" s="23"/>
      <c r="R1995" s="23"/>
      <c r="S1995" s="23"/>
      <c r="T1995" s="23"/>
      <c r="U1995" s="23"/>
      <c r="V1995" s="23"/>
      <c r="W1995" s="33"/>
      <c r="Y1995" s="23"/>
      <c r="Z1995" s="23"/>
    </row>
    <row r="1996" spans="2:26" x14ac:dyDescent="0.35">
      <c r="B1996" s="23"/>
      <c r="C1996" s="23"/>
      <c r="D1996" s="23"/>
      <c r="E1996" s="23"/>
      <c r="F1996" s="23"/>
      <c r="G1996" s="23"/>
      <c r="H1996" s="23"/>
      <c r="I1996" s="23"/>
      <c r="J1996" s="23"/>
      <c r="K1996" s="23"/>
      <c r="L1996" s="23"/>
      <c r="M1996" s="23"/>
      <c r="N1996" s="23"/>
      <c r="O1996" s="23"/>
      <c r="P1996" s="23"/>
      <c r="Q1996" s="23"/>
      <c r="R1996" s="23"/>
      <c r="S1996" s="23"/>
      <c r="T1996" s="23"/>
      <c r="U1996" s="23"/>
      <c r="V1996" s="23"/>
      <c r="W1996" s="33"/>
      <c r="Y1996" s="23"/>
      <c r="Z1996" s="23"/>
    </row>
    <row r="1997" spans="2:26" x14ac:dyDescent="0.35">
      <c r="B1997" s="23"/>
      <c r="C1997" s="23"/>
      <c r="D1997" s="23"/>
      <c r="E1997" s="23"/>
      <c r="F1997" s="23"/>
      <c r="G1997" s="23"/>
      <c r="H1997" s="23"/>
      <c r="I1997" s="23"/>
      <c r="J1997" s="23"/>
      <c r="K1997" s="23"/>
      <c r="L1997" s="23"/>
      <c r="M1997" s="23"/>
      <c r="N1997" s="23"/>
      <c r="O1997" s="23"/>
      <c r="P1997" s="23"/>
      <c r="Q1997" s="23"/>
      <c r="R1997" s="23"/>
      <c r="S1997" s="23"/>
      <c r="T1997" s="23"/>
      <c r="U1997" s="23"/>
      <c r="V1997" s="23"/>
      <c r="W1997" s="33"/>
      <c r="Y1997" s="23"/>
      <c r="Z1997" s="23"/>
    </row>
    <row r="1998" spans="2:26" x14ac:dyDescent="0.35">
      <c r="B1998" s="23"/>
      <c r="C1998" s="23"/>
      <c r="D1998" s="23"/>
      <c r="E1998" s="23"/>
      <c r="F1998" s="23"/>
      <c r="G1998" s="23"/>
      <c r="H1998" s="23"/>
      <c r="I1998" s="23"/>
      <c r="J1998" s="23"/>
      <c r="K1998" s="23"/>
      <c r="L1998" s="23"/>
      <c r="M1998" s="23"/>
      <c r="N1998" s="23"/>
      <c r="O1998" s="23"/>
      <c r="P1998" s="23"/>
      <c r="Q1998" s="23"/>
      <c r="R1998" s="23"/>
      <c r="S1998" s="23"/>
      <c r="T1998" s="23"/>
      <c r="U1998" s="23"/>
      <c r="V1998" s="23"/>
      <c r="W1998" s="33"/>
      <c r="Y1998" s="23"/>
      <c r="Z1998" s="23"/>
    </row>
    <row r="1999" spans="2:26" x14ac:dyDescent="0.35">
      <c r="B1999" s="23"/>
      <c r="C1999" s="23"/>
      <c r="D1999" s="23"/>
      <c r="E1999" s="23"/>
      <c r="F1999" s="23"/>
      <c r="G1999" s="23"/>
      <c r="H1999" s="23"/>
      <c r="I1999" s="23"/>
      <c r="J1999" s="23"/>
      <c r="K1999" s="23"/>
      <c r="L1999" s="23"/>
      <c r="M1999" s="23"/>
      <c r="N1999" s="23"/>
      <c r="O1999" s="23"/>
      <c r="P1999" s="23"/>
      <c r="Q1999" s="23"/>
      <c r="R1999" s="23"/>
      <c r="S1999" s="23"/>
      <c r="T1999" s="23"/>
      <c r="U1999" s="23"/>
      <c r="V1999" s="23"/>
      <c r="W1999" s="33"/>
      <c r="Y1999" s="23"/>
      <c r="Z1999" s="23"/>
    </row>
    <row r="2000" spans="2:26" x14ac:dyDescent="0.35">
      <c r="B2000" s="23"/>
      <c r="C2000" s="23"/>
      <c r="D2000" s="23"/>
      <c r="E2000" s="23"/>
      <c r="F2000" s="23"/>
      <c r="G2000" s="23"/>
      <c r="H2000" s="23"/>
      <c r="I2000" s="23"/>
      <c r="J2000" s="23"/>
      <c r="K2000" s="23"/>
      <c r="L2000" s="23"/>
      <c r="M2000" s="23"/>
      <c r="N2000" s="23"/>
      <c r="O2000" s="23"/>
      <c r="P2000" s="23"/>
      <c r="Q2000" s="23"/>
      <c r="R2000" s="23"/>
      <c r="S2000" s="23"/>
      <c r="T2000" s="23"/>
      <c r="U2000" s="23"/>
      <c r="V2000" s="23"/>
      <c r="W2000" s="33"/>
      <c r="Y2000" s="23"/>
      <c r="Z2000" s="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9DDFD-C324-44B2-8435-5FF131FB423A}">
  <dimension ref="A1:D36"/>
  <sheetViews>
    <sheetView workbookViewId="0">
      <selection sqref="A1:XFD1048576"/>
    </sheetView>
  </sheetViews>
  <sheetFormatPr defaultRowHeight="14.5" x14ac:dyDescent="0.35"/>
  <cols>
    <col min="1" max="1" width="8.7265625" style="7"/>
    <col min="2" max="2" width="22.7265625" style="7" customWidth="1"/>
    <col min="3" max="3" width="65.7265625" style="7" customWidth="1"/>
    <col min="4" max="257" width="8.7265625" style="7"/>
    <col min="258" max="258" width="22.7265625" style="7" customWidth="1"/>
    <col min="259" max="259" width="65.7265625" style="7" customWidth="1"/>
    <col min="260" max="513" width="8.7265625" style="7"/>
    <col min="514" max="514" width="22.7265625" style="7" customWidth="1"/>
    <col min="515" max="515" width="65.7265625" style="7" customWidth="1"/>
    <col min="516" max="769" width="8.7265625" style="7"/>
    <col min="770" max="770" width="22.7265625" style="7" customWidth="1"/>
    <col min="771" max="771" width="65.7265625" style="7" customWidth="1"/>
    <col min="772" max="1025" width="8.7265625" style="7"/>
    <col min="1026" max="1026" width="22.7265625" style="7" customWidth="1"/>
    <col min="1027" max="1027" width="65.7265625" style="7" customWidth="1"/>
    <col min="1028" max="1281" width="8.7265625" style="7"/>
    <col min="1282" max="1282" width="22.7265625" style="7" customWidth="1"/>
    <col min="1283" max="1283" width="65.7265625" style="7" customWidth="1"/>
    <col min="1284" max="1537" width="8.7265625" style="7"/>
    <col min="1538" max="1538" width="22.7265625" style="7" customWidth="1"/>
    <col min="1539" max="1539" width="65.7265625" style="7" customWidth="1"/>
    <col min="1540" max="1793" width="8.7265625" style="7"/>
    <col min="1794" max="1794" width="22.7265625" style="7" customWidth="1"/>
    <col min="1795" max="1795" width="65.7265625" style="7" customWidth="1"/>
    <col min="1796" max="2049" width="8.7265625" style="7"/>
    <col min="2050" max="2050" width="22.7265625" style="7" customWidth="1"/>
    <col min="2051" max="2051" width="65.7265625" style="7" customWidth="1"/>
    <col min="2052" max="2305" width="8.7265625" style="7"/>
    <col min="2306" max="2306" width="22.7265625" style="7" customWidth="1"/>
    <col min="2307" max="2307" width="65.7265625" style="7" customWidth="1"/>
    <col min="2308" max="2561" width="8.7265625" style="7"/>
    <col min="2562" max="2562" width="22.7265625" style="7" customWidth="1"/>
    <col min="2563" max="2563" width="65.7265625" style="7" customWidth="1"/>
    <col min="2564" max="2817" width="8.7265625" style="7"/>
    <col min="2818" max="2818" width="22.7265625" style="7" customWidth="1"/>
    <col min="2819" max="2819" width="65.7265625" style="7" customWidth="1"/>
    <col min="2820" max="3073" width="8.7265625" style="7"/>
    <col min="3074" max="3074" width="22.7265625" style="7" customWidth="1"/>
    <col min="3075" max="3075" width="65.7265625" style="7" customWidth="1"/>
    <col min="3076" max="3329" width="8.7265625" style="7"/>
    <col min="3330" max="3330" width="22.7265625" style="7" customWidth="1"/>
    <col min="3331" max="3331" width="65.7265625" style="7" customWidth="1"/>
    <col min="3332" max="3585" width="8.7265625" style="7"/>
    <col min="3586" max="3586" width="22.7265625" style="7" customWidth="1"/>
    <col min="3587" max="3587" width="65.7265625" style="7" customWidth="1"/>
    <col min="3588" max="3841" width="8.7265625" style="7"/>
    <col min="3842" max="3842" width="22.7265625" style="7" customWidth="1"/>
    <col min="3843" max="3843" width="65.7265625" style="7" customWidth="1"/>
    <col min="3844" max="4097" width="8.7265625" style="7"/>
    <col min="4098" max="4098" width="22.7265625" style="7" customWidth="1"/>
    <col min="4099" max="4099" width="65.7265625" style="7" customWidth="1"/>
    <col min="4100" max="4353" width="8.7265625" style="7"/>
    <col min="4354" max="4354" width="22.7265625" style="7" customWidth="1"/>
    <col min="4355" max="4355" width="65.7265625" style="7" customWidth="1"/>
    <col min="4356" max="4609" width="8.7265625" style="7"/>
    <col min="4610" max="4610" width="22.7265625" style="7" customWidth="1"/>
    <col min="4611" max="4611" width="65.7265625" style="7" customWidth="1"/>
    <col min="4612" max="4865" width="8.7265625" style="7"/>
    <col min="4866" max="4866" width="22.7265625" style="7" customWidth="1"/>
    <col min="4867" max="4867" width="65.7265625" style="7" customWidth="1"/>
    <col min="4868" max="5121" width="8.7265625" style="7"/>
    <col min="5122" max="5122" width="22.7265625" style="7" customWidth="1"/>
    <col min="5123" max="5123" width="65.7265625" style="7" customWidth="1"/>
    <col min="5124" max="5377" width="8.7265625" style="7"/>
    <col min="5378" max="5378" width="22.7265625" style="7" customWidth="1"/>
    <col min="5379" max="5379" width="65.7265625" style="7" customWidth="1"/>
    <col min="5380" max="5633" width="8.7265625" style="7"/>
    <col min="5634" max="5634" width="22.7265625" style="7" customWidth="1"/>
    <col min="5635" max="5635" width="65.7265625" style="7" customWidth="1"/>
    <col min="5636" max="5889" width="8.7265625" style="7"/>
    <col min="5890" max="5890" width="22.7265625" style="7" customWidth="1"/>
    <col min="5891" max="5891" width="65.7265625" style="7" customWidth="1"/>
    <col min="5892" max="6145" width="8.7265625" style="7"/>
    <col min="6146" max="6146" width="22.7265625" style="7" customWidth="1"/>
    <col min="6147" max="6147" width="65.7265625" style="7" customWidth="1"/>
    <col min="6148" max="6401" width="8.7265625" style="7"/>
    <col min="6402" max="6402" width="22.7265625" style="7" customWidth="1"/>
    <col min="6403" max="6403" width="65.7265625" style="7" customWidth="1"/>
    <col min="6404" max="6657" width="8.7265625" style="7"/>
    <col min="6658" max="6658" width="22.7265625" style="7" customWidth="1"/>
    <col min="6659" max="6659" width="65.7265625" style="7" customWidth="1"/>
    <col min="6660" max="6913" width="8.7265625" style="7"/>
    <col min="6914" max="6914" width="22.7265625" style="7" customWidth="1"/>
    <col min="6915" max="6915" width="65.7265625" style="7" customWidth="1"/>
    <col min="6916" max="7169" width="8.7265625" style="7"/>
    <col min="7170" max="7170" width="22.7265625" style="7" customWidth="1"/>
    <col min="7171" max="7171" width="65.7265625" style="7" customWidth="1"/>
    <col min="7172" max="7425" width="8.7265625" style="7"/>
    <col min="7426" max="7426" width="22.7265625" style="7" customWidth="1"/>
    <col min="7427" max="7427" width="65.7265625" style="7" customWidth="1"/>
    <col min="7428" max="7681" width="8.7265625" style="7"/>
    <col min="7682" max="7682" width="22.7265625" style="7" customWidth="1"/>
    <col min="7683" max="7683" width="65.7265625" style="7" customWidth="1"/>
    <col min="7684" max="7937" width="8.7265625" style="7"/>
    <col min="7938" max="7938" width="22.7265625" style="7" customWidth="1"/>
    <col min="7939" max="7939" width="65.7265625" style="7" customWidth="1"/>
    <col min="7940" max="8193" width="8.7265625" style="7"/>
    <col min="8194" max="8194" width="22.7265625" style="7" customWidth="1"/>
    <col min="8195" max="8195" width="65.7265625" style="7" customWidth="1"/>
    <col min="8196" max="8449" width="8.7265625" style="7"/>
    <col min="8450" max="8450" width="22.7265625" style="7" customWidth="1"/>
    <col min="8451" max="8451" width="65.7265625" style="7" customWidth="1"/>
    <col min="8452" max="8705" width="8.7265625" style="7"/>
    <col min="8706" max="8706" width="22.7265625" style="7" customWidth="1"/>
    <col min="8707" max="8707" width="65.7265625" style="7" customWidth="1"/>
    <col min="8708" max="8961" width="8.7265625" style="7"/>
    <col min="8962" max="8962" width="22.7265625" style="7" customWidth="1"/>
    <col min="8963" max="8963" width="65.7265625" style="7" customWidth="1"/>
    <col min="8964" max="9217" width="8.7265625" style="7"/>
    <col min="9218" max="9218" width="22.7265625" style="7" customWidth="1"/>
    <col min="9219" max="9219" width="65.7265625" style="7" customWidth="1"/>
    <col min="9220" max="9473" width="8.7265625" style="7"/>
    <col min="9474" max="9474" width="22.7265625" style="7" customWidth="1"/>
    <col min="9475" max="9475" width="65.7265625" style="7" customWidth="1"/>
    <col min="9476" max="9729" width="8.7265625" style="7"/>
    <col min="9730" max="9730" width="22.7265625" style="7" customWidth="1"/>
    <col min="9731" max="9731" width="65.7265625" style="7" customWidth="1"/>
    <col min="9732" max="9985" width="8.7265625" style="7"/>
    <col min="9986" max="9986" width="22.7265625" style="7" customWidth="1"/>
    <col min="9987" max="9987" width="65.7265625" style="7" customWidth="1"/>
    <col min="9988" max="10241" width="8.7265625" style="7"/>
    <col min="10242" max="10242" width="22.7265625" style="7" customWidth="1"/>
    <col min="10243" max="10243" width="65.7265625" style="7" customWidth="1"/>
    <col min="10244" max="10497" width="8.7265625" style="7"/>
    <col min="10498" max="10498" width="22.7265625" style="7" customWidth="1"/>
    <col min="10499" max="10499" width="65.7265625" style="7" customWidth="1"/>
    <col min="10500" max="10753" width="8.7265625" style="7"/>
    <col min="10754" max="10754" width="22.7265625" style="7" customWidth="1"/>
    <col min="10755" max="10755" width="65.7265625" style="7" customWidth="1"/>
    <col min="10756" max="11009" width="8.7265625" style="7"/>
    <col min="11010" max="11010" width="22.7265625" style="7" customWidth="1"/>
    <col min="11011" max="11011" width="65.7265625" style="7" customWidth="1"/>
    <col min="11012" max="11265" width="8.7265625" style="7"/>
    <col min="11266" max="11266" width="22.7265625" style="7" customWidth="1"/>
    <col min="11267" max="11267" width="65.7265625" style="7" customWidth="1"/>
    <col min="11268" max="11521" width="8.7265625" style="7"/>
    <col min="11522" max="11522" width="22.7265625" style="7" customWidth="1"/>
    <col min="11523" max="11523" width="65.7265625" style="7" customWidth="1"/>
    <col min="11524" max="11777" width="8.7265625" style="7"/>
    <col min="11778" max="11778" width="22.7265625" style="7" customWidth="1"/>
    <col min="11779" max="11779" width="65.7265625" style="7" customWidth="1"/>
    <col min="11780" max="12033" width="8.7265625" style="7"/>
    <col min="12034" max="12034" width="22.7265625" style="7" customWidth="1"/>
    <col min="12035" max="12035" width="65.7265625" style="7" customWidth="1"/>
    <col min="12036" max="12289" width="8.7265625" style="7"/>
    <col min="12290" max="12290" width="22.7265625" style="7" customWidth="1"/>
    <col min="12291" max="12291" width="65.7265625" style="7" customWidth="1"/>
    <col min="12292" max="12545" width="8.7265625" style="7"/>
    <col min="12546" max="12546" width="22.7265625" style="7" customWidth="1"/>
    <col min="12547" max="12547" width="65.7265625" style="7" customWidth="1"/>
    <col min="12548" max="12801" width="8.7265625" style="7"/>
    <col min="12802" max="12802" width="22.7265625" style="7" customWidth="1"/>
    <col min="12803" max="12803" width="65.7265625" style="7" customWidth="1"/>
    <col min="12804" max="13057" width="8.7265625" style="7"/>
    <col min="13058" max="13058" width="22.7265625" style="7" customWidth="1"/>
    <col min="13059" max="13059" width="65.7265625" style="7" customWidth="1"/>
    <col min="13060" max="13313" width="8.7265625" style="7"/>
    <col min="13314" max="13314" width="22.7265625" style="7" customWidth="1"/>
    <col min="13315" max="13315" width="65.7265625" style="7" customWidth="1"/>
    <col min="13316" max="13569" width="8.7265625" style="7"/>
    <col min="13570" max="13570" width="22.7265625" style="7" customWidth="1"/>
    <col min="13571" max="13571" width="65.7265625" style="7" customWidth="1"/>
    <col min="13572" max="13825" width="8.7265625" style="7"/>
    <col min="13826" max="13826" width="22.7265625" style="7" customWidth="1"/>
    <col min="13827" max="13827" width="65.7265625" style="7" customWidth="1"/>
    <col min="13828" max="14081" width="8.7265625" style="7"/>
    <col min="14082" max="14082" width="22.7265625" style="7" customWidth="1"/>
    <col min="14083" max="14083" width="65.7265625" style="7" customWidth="1"/>
    <col min="14084" max="14337" width="8.7265625" style="7"/>
    <col min="14338" max="14338" width="22.7265625" style="7" customWidth="1"/>
    <col min="14339" max="14339" width="65.7265625" style="7" customWidth="1"/>
    <col min="14340" max="14593" width="8.7265625" style="7"/>
    <col min="14594" max="14594" width="22.7265625" style="7" customWidth="1"/>
    <col min="14595" max="14595" width="65.7265625" style="7" customWidth="1"/>
    <col min="14596" max="14849" width="8.7265625" style="7"/>
    <col min="14850" max="14850" width="22.7265625" style="7" customWidth="1"/>
    <col min="14851" max="14851" width="65.7265625" style="7" customWidth="1"/>
    <col min="14852" max="15105" width="8.7265625" style="7"/>
    <col min="15106" max="15106" width="22.7265625" style="7" customWidth="1"/>
    <col min="15107" max="15107" width="65.7265625" style="7" customWidth="1"/>
    <col min="15108" max="15361" width="8.7265625" style="7"/>
    <col min="15362" max="15362" width="22.7265625" style="7" customWidth="1"/>
    <col min="15363" max="15363" width="65.7265625" style="7" customWidth="1"/>
    <col min="15364" max="15617" width="8.7265625" style="7"/>
    <col min="15618" max="15618" width="22.7265625" style="7" customWidth="1"/>
    <col min="15619" max="15619" width="65.7265625" style="7" customWidth="1"/>
    <col min="15620" max="15873" width="8.7265625" style="7"/>
    <col min="15874" max="15874" width="22.7265625" style="7" customWidth="1"/>
    <col min="15875" max="15875" width="65.7265625" style="7" customWidth="1"/>
    <col min="15876" max="16129" width="8.7265625" style="7"/>
    <col min="16130" max="16130" width="22.7265625" style="7" customWidth="1"/>
    <col min="16131" max="16131" width="65.7265625" style="7" customWidth="1"/>
    <col min="16132" max="16384" width="8.7265625" style="7"/>
  </cols>
  <sheetData>
    <row r="1" spans="1:4" x14ac:dyDescent="0.35">
      <c r="A1" s="7" t="s">
        <v>351</v>
      </c>
    </row>
    <row r="2" spans="1:4" x14ac:dyDescent="0.35">
      <c r="A2" s="7" t="s">
        <v>352</v>
      </c>
    </row>
    <row r="4" spans="1:4" x14ac:dyDescent="0.35">
      <c r="B4" s="7" t="s">
        <v>353</v>
      </c>
    </row>
    <row r="5" spans="1:4" x14ac:dyDescent="0.35">
      <c r="A5" s="7" t="s">
        <v>354</v>
      </c>
    </row>
    <row r="6" spans="1:4" x14ac:dyDescent="0.35">
      <c r="B6" s="7" t="s">
        <v>355</v>
      </c>
    </row>
    <row r="7" spans="1:4" x14ac:dyDescent="0.35">
      <c r="B7" s="7" t="s">
        <v>356</v>
      </c>
    </row>
    <row r="8" spans="1:4" x14ac:dyDescent="0.35">
      <c r="B8" s="7" t="s">
        <v>357</v>
      </c>
    </row>
    <row r="9" spans="1:4" x14ac:dyDescent="0.35">
      <c r="B9" s="35" t="s">
        <v>358</v>
      </c>
    </row>
    <row r="11" spans="1:4" s="37" customFormat="1" ht="18.5" x14ac:dyDescent="0.45">
      <c r="A11" s="36" t="s">
        <v>359</v>
      </c>
    </row>
    <row r="13" spans="1:4" x14ac:dyDescent="0.35">
      <c r="A13" s="7" t="s">
        <v>360</v>
      </c>
    </row>
    <row r="15" spans="1:4" x14ac:dyDescent="0.35">
      <c r="B15" s="7" t="s">
        <v>361</v>
      </c>
      <c r="C15" s="7" t="s">
        <v>362</v>
      </c>
      <c r="D15" s="7" t="s">
        <v>363</v>
      </c>
    </row>
    <row r="16" spans="1:4" x14ac:dyDescent="0.35">
      <c r="B16" s="7" t="s">
        <v>36</v>
      </c>
      <c r="C16" s="7" t="s">
        <v>364</v>
      </c>
      <c r="D16" s="7" t="s">
        <v>365</v>
      </c>
    </row>
    <row r="17" spans="2:4" x14ac:dyDescent="0.35">
      <c r="B17" s="7" t="s">
        <v>37</v>
      </c>
      <c r="C17" s="7" t="s">
        <v>366</v>
      </c>
      <c r="D17" s="7" t="s">
        <v>367</v>
      </c>
    </row>
    <row r="18" spans="2:4" x14ac:dyDescent="0.35">
      <c r="B18" s="7" t="s">
        <v>38</v>
      </c>
      <c r="C18" s="7" t="s">
        <v>368</v>
      </c>
      <c r="D18" s="7" t="s">
        <v>369</v>
      </c>
    </row>
    <row r="19" spans="2:4" x14ac:dyDescent="0.35">
      <c r="B19" s="7" t="s">
        <v>39</v>
      </c>
      <c r="C19" s="7" t="s">
        <v>370</v>
      </c>
      <c r="D19" s="7" t="s">
        <v>371</v>
      </c>
    </row>
    <row r="20" spans="2:4" x14ac:dyDescent="0.35">
      <c r="B20" s="7" t="s">
        <v>40</v>
      </c>
      <c r="C20" s="7" t="s">
        <v>372</v>
      </c>
      <c r="D20" s="7" t="s">
        <v>373</v>
      </c>
    </row>
    <row r="21" spans="2:4" x14ac:dyDescent="0.35">
      <c r="B21" s="7" t="s">
        <v>41</v>
      </c>
      <c r="C21" s="7" t="s">
        <v>374</v>
      </c>
      <c r="D21" s="7" t="s">
        <v>375</v>
      </c>
    </row>
    <row r="22" spans="2:4" x14ac:dyDescent="0.35">
      <c r="B22" s="7" t="s">
        <v>42</v>
      </c>
      <c r="C22" s="7" t="s">
        <v>376</v>
      </c>
      <c r="D22" s="7" t="s">
        <v>377</v>
      </c>
    </row>
    <row r="23" spans="2:4" x14ac:dyDescent="0.35">
      <c r="B23" s="7" t="s">
        <v>378</v>
      </c>
      <c r="C23" s="7" t="s">
        <v>379</v>
      </c>
      <c r="D23" s="7" t="s">
        <v>380</v>
      </c>
    </row>
    <row r="24" spans="2:4" x14ac:dyDescent="0.35">
      <c r="B24" s="7" t="s">
        <v>44</v>
      </c>
      <c r="C24" s="7" t="s">
        <v>381</v>
      </c>
      <c r="D24" s="7" t="s">
        <v>382</v>
      </c>
    </row>
    <row r="25" spans="2:4" x14ac:dyDescent="0.35">
      <c r="B25" s="7" t="s">
        <v>45</v>
      </c>
      <c r="C25" s="7" t="s">
        <v>383</v>
      </c>
      <c r="D25" s="7" t="s">
        <v>384</v>
      </c>
    </row>
    <row r="26" spans="2:4" x14ac:dyDescent="0.35">
      <c r="B26" s="7" t="s">
        <v>46</v>
      </c>
      <c r="C26" s="7" t="s">
        <v>385</v>
      </c>
      <c r="D26" s="38" t="s">
        <v>386</v>
      </c>
    </row>
    <row r="27" spans="2:4" x14ac:dyDescent="0.35">
      <c r="B27" s="7" t="s">
        <v>47</v>
      </c>
      <c r="C27" s="7" t="s">
        <v>387</v>
      </c>
      <c r="D27" s="7" t="s">
        <v>388</v>
      </c>
    </row>
    <row r="28" spans="2:4" x14ac:dyDescent="0.35">
      <c r="B28" s="7" t="s">
        <v>48</v>
      </c>
      <c r="C28" s="7" t="s">
        <v>389</v>
      </c>
      <c r="D28" s="38" t="s">
        <v>390</v>
      </c>
    </row>
    <row r="29" spans="2:4" x14ac:dyDescent="0.35">
      <c r="B29" s="7" t="s">
        <v>49</v>
      </c>
      <c r="C29" s="7" t="s">
        <v>391</v>
      </c>
      <c r="D29" s="7" t="s">
        <v>392</v>
      </c>
    </row>
    <row r="30" spans="2:4" x14ac:dyDescent="0.35">
      <c r="B30" s="7" t="s">
        <v>50</v>
      </c>
      <c r="C30" s="7" t="s">
        <v>393</v>
      </c>
      <c r="D30" s="7" t="s">
        <v>394</v>
      </c>
    </row>
    <row r="31" spans="2:4" x14ac:dyDescent="0.35">
      <c r="B31" s="7" t="s">
        <v>51</v>
      </c>
      <c r="C31" s="7" t="s">
        <v>395</v>
      </c>
      <c r="D31" s="7" t="s">
        <v>396</v>
      </c>
    </row>
    <row r="32" spans="2:4" x14ac:dyDescent="0.35">
      <c r="B32" s="7" t="s">
        <v>52</v>
      </c>
      <c r="C32" s="7" t="s">
        <v>397</v>
      </c>
      <c r="D32" s="7" t="s">
        <v>396</v>
      </c>
    </row>
    <row r="33" spans="2:4" x14ac:dyDescent="0.35">
      <c r="B33" s="7" t="s">
        <v>53</v>
      </c>
      <c r="C33" s="7" t="s">
        <v>398</v>
      </c>
      <c r="D33" s="7" t="s">
        <v>399</v>
      </c>
    </row>
    <row r="34" spans="2:4" x14ac:dyDescent="0.35">
      <c r="B34" s="7" t="s">
        <v>54</v>
      </c>
      <c r="C34" s="7" t="s">
        <v>400</v>
      </c>
      <c r="D34" s="7" t="s">
        <v>401</v>
      </c>
    </row>
    <row r="35" spans="2:4" x14ac:dyDescent="0.35">
      <c r="B35" s="7" t="s">
        <v>55</v>
      </c>
      <c r="C35" s="7" t="s">
        <v>402</v>
      </c>
      <c r="D35" s="38" t="s">
        <v>403</v>
      </c>
    </row>
    <row r="36" spans="2:4" x14ac:dyDescent="0.35">
      <c r="B36" s="7" t="s">
        <v>56</v>
      </c>
      <c r="C36" s="7" t="s">
        <v>404</v>
      </c>
      <c r="D36" s="38" t="s">
        <v>405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AE2DE-B6F1-4F22-924D-2CC0E4C6B1F4}">
  <dimension ref="A1:M284"/>
  <sheetViews>
    <sheetView topLeftCell="H1" workbookViewId="0">
      <pane ySplit="1" topLeftCell="A119" activePane="bottomLeft" state="frozen"/>
      <selection pane="bottomLeft" activeCell="G1" sqref="G1"/>
    </sheetView>
  </sheetViews>
  <sheetFormatPr defaultRowHeight="14.5" x14ac:dyDescent="0.35"/>
  <cols>
    <col min="1" max="1" width="11.26953125" style="21" customWidth="1"/>
    <col min="2" max="2" width="12.1796875" style="21" customWidth="1"/>
    <col min="3" max="6" width="8.7265625" style="21"/>
    <col min="7" max="7" width="8.7265625" style="29"/>
    <col min="8" max="8" width="11.7265625" style="21" customWidth="1"/>
    <col min="9" max="9" width="15.81640625" style="21" customWidth="1"/>
    <col min="10" max="254" width="8.7265625" style="21"/>
    <col min="255" max="255" width="11.26953125" style="21" customWidth="1"/>
    <col min="256" max="256" width="12.1796875" style="21" customWidth="1"/>
    <col min="257" max="263" width="8.7265625" style="21"/>
    <col min="264" max="264" width="11.7265625" style="21" customWidth="1"/>
    <col min="265" max="265" width="15.81640625" style="21" customWidth="1"/>
    <col min="266" max="510" width="8.7265625" style="21"/>
    <col min="511" max="511" width="11.26953125" style="21" customWidth="1"/>
    <col min="512" max="512" width="12.1796875" style="21" customWidth="1"/>
    <col min="513" max="519" width="8.7265625" style="21"/>
    <col min="520" max="520" width="11.7265625" style="21" customWidth="1"/>
    <col min="521" max="521" width="15.81640625" style="21" customWidth="1"/>
    <col min="522" max="766" width="8.7265625" style="21"/>
    <col min="767" max="767" width="11.26953125" style="21" customWidth="1"/>
    <col min="768" max="768" width="12.1796875" style="21" customWidth="1"/>
    <col min="769" max="775" width="8.7265625" style="21"/>
    <col min="776" max="776" width="11.7265625" style="21" customWidth="1"/>
    <col min="777" max="777" width="15.81640625" style="21" customWidth="1"/>
    <col min="778" max="1022" width="8.7265625" style="21"/>
    <col min="1023" max="1023" width="11.26953125" style="21" customWidth="1"/>
    <col min="1024" max="1024" width="12.1796875" style="21" customWidth="1"/>
    <col min="1025" max="1031" width="8.7265625" style="21"/>
    <col min="1032" max="1032" width="11.7265625" style="21" customWidth="1"/>
    <col min="1033" max="1033" width="15.81640625" style="21" customWidth="1"/>
    <col min="1034" max="1278" width="8.7265625" style="21"/>
    <col min="1279" max="1279" width="11.26953125" style="21" customWidth="1"/>
    <col min="1280" max="1280" width="12.1796875" style="21" customWidth="1"/>
    <col min="1281" max="1287" width="8.7265625" style="21"/>
    <col min="1288" max="1288" width="11.7265625" style="21" customWidth="1"/>
    <col min="1289" max="1289" width="15.81640625" style="21" customWidth="1"/>
    <col min="1290" max="1534" width="8.7265625" style="21"/>
    <col min="1535" max="1535" width="11.26953125" style="21" customWidth="1"/>
    <col min="1536" max="1536" width="12.1796875" style="21" customWidth="1"/>
    <col min="1537" max="1543" width="8.7265625" style="21"/>
    <col min="1544" max="1544" width="11.7265625" style="21" customWidth="1"/>
    <col min="1545" max="1545" width="15.81640625" style="21" customWidth="1"/>
    <col min="1546" max="1790" width="8.7265625" style="21"/>
    <col min="1791" max="1791" width="11.26953125" style="21" customWidth="1"/>
    <col min="1792" max="1792" width="12.1796875" style="21" customWidth="1"/>
    <col min="1793" max="1799" width="8.7265625" style="21"/>
    <col min="1800" max="1800" width="11.7265625" style="21" customWidth="1"/>
    <col min="1801" max="1801" width="15.81640625" style="21" customWidth="1"/>
    <col min="1802" max="2046" width="8.7265625" style="21"/>
    <col min="2047" max="2047" width="11.26953125" style="21" customWidth="1"/>
    <col min="2048" max="2048" width="12.1796875" style="21" customWidth="1"/>
    <col min="2049" max="2055" width="8.7265625" style="21"/>
    <col min="2056" max="2056" width="11.7265625" style="21" customWidth="1"/>
    <col min="2057" max="2057" width="15.81640625" style="21" customWidth="1"/>
    <col min="2058" max="2302" width="8.7265625" style="21"/>
    <col min="2303" max="2303" width="11.26953125" style="21" customWidth="1"/>
    <col min="2304" max="2304" width="12.1796875" style="21" customWidth="1"/>
    <col min="2305" max="2311" width="8.7265625" style="21"/>
    <col min="2312" max="2312" width="11.7265625" style="21" customWidth="1"/>
    <col min="2313" max="2313" width="15.81640625" style="21" customWidth="1"/>
    <col min="2314" max="2558" width="8.7265625" style="21"/>
    <col min="2559" max="2559" width="11.26953125" style="21" customWidth="1"/>
    <col min="2560" max="2560" width="12.1796875" style="21" customWidth="1"/>
    <col min="2561" max="2567" width="8.7265625" style="21"/>
    <col min="2568" max="2568" width="11.7265625" style="21" customWidth="1"/>
    <col min="2569" max="2569" width="15.81640625" style="21" customWidth="1"/>
    <col min="2570" max="2814" width="8.7265625" style="21"/>
    <col min="2815" max="2815" width="11.26953125" style="21" customWidth="1"/>
    <col min="2816" max="2816" width="12.1796875" style="21" customWidth="1"/>
    <col min="2817" max="2823" width="8.7265625" style="21"/>
    <col min="2824" max="2824" width="11.7265625" style="21" customWidth="1"/>
    <col min="2825" max="2825" width="15.81640625" style="21" customWidth="1"/>
    <col min="2826" max="3070" width="8.7265625" style="21"/>
    <col min="3071" max="3071" width="11.26953125" style="21" customWidth="1"/>
    <col min="3072" max="3072" width="12.1796875" style="21" customWidth="1"/>
    <col min="3073" max="3079" width="8.7265625" style="21"/>
    <col min="3080" max="3080" width="11.7265625" style="21" customWidth="1"/>
    <col min="3081" max="3081" width="15.81640625" style="21" customWidth="1"/>
    <col min="3082" max="3326" width="8.7265625" style="21"/>
    <col min="3327" max="3327" width="11.26953125" style="21" customWidth="1"/>
    <col min="3328" max="3328" width="12.1796875" style="21" customWidth="1"/>
    <col min="3329" max="3335" width="8.7265625" style="21"/>
    <col min="3336" max="3336" width="11.7265625" style="21" customWidth="1"/>
    <col min="3337" max="3337" width="15.81640625" style="21" customWidth="1"/>
    <col min="3338" max="3582" width="8.7265625" style="21"/>
    <col min="3583" max="3583" width="11.26953125" style="21" customWidth="1"/>
    <col min="3584" max="3584" width="12.1796875" style="21" customWidth="1"/>
    <col min="3585" max="3591" width="8.7265625" style="21"/>
    <col min="3592" max="3592" width="11.7265625" style="21" customWidth="1"/>
    <col min="3593" max="3593" width="15.81640625" style="21" customWidth="1"/>
    <col min="3594" max="3838" width="8.7265625" style="21"/>
    <col min="3839" max="3839" width="11.26953125" style="21" customWidth="1"/>
    <col min="3840" max="3840" width="12.1796875" style="21" customWidth="1"/>
    <col min="3841" max="3847" width="8.7265625" style="21"/>
    <col min="3848" max="3848" width="11.7265625" style="21" customWidth="1"/>
    <col min="3849" max="3849" width="15.81640625" style="21" customWidth="1"/>
    <col min="3850" max="4094" width="8.7265625" style="21"/>
    <col min="4095" max="4095" width="11.26953125" style="21" customWidth="1"/>
    <col min="4096" max="4096" width="12.1796875" style="21" customWidth="1"/>
    <col min="4097" max="4103" width="8.7265625" style="21"/>
    <col min="4104" max="4104" width="11.7265625" style="21" customWidth="1"/>
    <col min="4105" max="4105" width="15.81640625" style="21" customWidth="1"/>
    <col min="4106" max="4350" width="8.7265625" style="21"/>
    <col min="4351" max="4351" width="11.26953125" style="21" customWidth="1"/>
    <col min="4352" max="4352" width="12.1796875" style="21" customWidth="1"/>
    <col min="4353" max="4359" width="8.7265625" style="21"/>
    <col min="4360" max="4360" width="11.7265625" style="21" customWidth="1"/>
    <col min="4361" max="4361" width="15.81640625" style="21" customWidth="1"/>
    <col min="4362" max="4606" width="8.7265625" style="21"/>
    <col min="4607" max="4607" width="11.26953125" style="21" customWidth="1"/>
    <col min="4608" max="4608" width="12.1796875" style="21" customWidth="1"/>
    <col min="4609" max="4615" width="8.7265625" style="21"/>
    <col min="4616" max="4616" width="11.7265625" style="21" customWidth="1"/>
    <col min="4617" max="4617" width="15.81640625" style="21" customWidth="1"/>
    <col min="4618" max="4862" width="8.7265625" style="21"/>
    <col min="4863" max="4863" width="11.26953125" style="21" customWidth="1"/>
    <col min="4864" max="4864" width="12.1796875" style="21" customWidth="1"/>
    <col min="4865" max="4871" width="8.7265625" style="21"/>
    <col min="4872" max="4872" width="11.7265625" style="21" customWidth="1"/>
    <col min="4873" max="4873" width="15.81640625" style="21" customWidth="1"/>
    <col min="4874" max="5118" width="8.7265625" style="21"/>
    <col min="5119" max="5119" width="11.26953125" style="21" customWidth="1"/>
    <col min="5120" max="5120" width="12.1796875" style="21" customWidth="1"/>
    <col min="5121" max="5127" width="8.7265625" style="21"/>
    <col min="5128" max="5128" width="11.7265625" style="21" customWidth="1"/>
    <col min="5129" max="5129" width="15.81640625" style="21" customWidth="1"/>
    <col min="5130" max="5374" width="8.7265625" style="21"/>
    <col min="5375" max="5375" width="11.26953125" style="21" customWidth="1"/>
    <col min="5376" max="5376" width="12.1796875" style="21" customWidth="1"/>
    <col min="5377" max="5383" width="8.7265625" style="21"/>
    <col min="5384" max="5384" width="11.7265625" style="21" customWidth="1"/>
    <col min="5385" max="5385" width="15.81640625" style="21" customWidth="1"/>
    <col min="5386" max="5630" width="8.7265625" style="21"/>
    <col min="5631" max="5631" width="11.26953125" style="21" customWidth="1"/>
    <col min="5632" max="5632" width="12.1796875" style="21" customWidth="1"/>
    <col min="5633" max="5639" width="8.7265625" style="21"/>
    <col min="5640" max="5640" width="11.7265625" style="21" customWidth="1"/>
    <col min="5641" max="5641" width="15.81640625" style="21" customWidth="1"/>
    <col min="5642" max="5886" width="8.7265625" style="21"/>
    <col min="5887" max="5887" width="11.26953125" style="21" customWidth="1"/>
    <col min="5888" max="5888" width="12.1796875" style="21" customWidth="1"/>
    <col min="5889" max="5895" width="8.7265625" style="21"/>
    <col min="5896" max="5896" width="11.7265625" style="21" customWidth="1"/>
    <col min="5897" max="5897" width="15.81640625" style="21" customWidth="1"/>
    <col min="5898" max="6142" width="8.7265625" style="21"/>
    <col min="6143" max="6143" width="11.26953125" style="21" customWidth="1"/>
    <col min="6144" max="6144" width="12.1796875" style="21" customWidth="1"/>
    <col min="6145" max="6151" width="8.7265625" style="21"/>
    <col min="6152" max="6152" width="11.7265625" style="21" customWidth="1"/>
    <col min="6153" max="6153" width="15.81640625" style="21" customWidth="1"/>
    <col min="6154" max="6398" width="8.7265625" style="21"/>
    <col min="6399" max="6399" width="11.26953125" style="21" customWidth="1"/>
    <col min="6400" max="6400" width="12.1796875" style="21" customWidth="1"/>
    <col min="6401" max="6407" width="8.7265625" style="21"/>
    <col min="6408" max="6408" width="11.7265625" style="21" customWidth="1"/>
    <col min="6409" max="6409" width="15.81640625" style="21" customWidth="1"/>
    <col min="6410" max="6654" width="8.7265625" style="21"/>
    <col min="6655" max="6655" width="11.26953125" style="21" customWidth="1"/>
    <col min="6656" max="6656" width="12.1796875" style="21" customWidth="1"/>
    <col min="6657" max="6663" width="8.7265625" style="21"/>
    <col min="6664" max="6664" width="11.7265625" style="21" customWidth="1"/>
    <col min="6665" max="6665" width="15.81640625" style="21" customWidth="1"/>
    <col min="6666" max="6910" width="8.7265625" style="21"/>
    <col min="6911" max="6911" width="11.26953125" style="21" customWidth="1"/>
    <col min="6912" max="6912" width="12.1796875" style="21" customWidth="1"/>
    <col min="6913" max="6919" width="8.7265625" style="21"/>
    <col min="6920" max="6920" width="11.7265625" style="21" customWidth="1"/>
    <col min="6921" max="6921" width="15.81640625" style="21" customWidth="1"/>
    <col min="6922" max="7166" width="8.7265625" style="21"/>
    <col min="7167" max="7167" width="11.26953125" style="21" customWidth="1"/>
    <col min="7168" max="7168" width="12.1796875" style="21" customWidth="1"/>
    <col min="7169" max="7175" width="8.7265625" style="21"/>
    <col min="7176" max="7176" width="11.7265625" style="21" customWidth="1"/>
    <col min="7177" max="7177" width="15.81640625" style="21" customWidth="1"/>
    <col min="7178" max="7422" width="8.7265625" style="21"/>
    <col min="7423" max="7423" width="11.26953125" style="21" customWidth="1"/>
    <col min="7424" max="7424" width="12.1796875" style="21" customWidth="1"/>
    <col min="7425" max="7431" width="8.7265625" style="21"/>
    <col min="7432" max="7432" width="11.7265625" style="21" customWidth="1"/>
    <col min="7433" max="7433" width="15.81640625" style="21" customWidth="1"/>
    <col min="7434" max="7678" width="8.7265625" style="21"/>
    <col min="7679" max="7679" width="11.26953125" style="21" customWidth="1"/>
    <col min="7680" max="7680" width="12.1796875" style="21" customWidth="1"/>
    <col min="7681" max="7687" width="8.7265625" style="21"/>
    <col min="7688" max="7688" width="11.7265625" style="21" customWidth="1"/>
    <col min="7689" max="7689" width="15.81640625" style="21" customWidth="1"/>
    <col min="7690" max="7934" width="8.7265625" style="21"/>
    <col min="7935" max="7935" width="11.26953125" style="21" customWidth="1"/>
    <col min="7936" max="7936" width="12.1796875" style="21" customWidth="1"/>
    <col min="7937" max="7943" width="8.7265625" style="21"/>
    <col min="7944" max="7944" width="11.7265625" style="21" customWidth="1"/>
    <col min="7945" max="7945" width="15.81640625" style="21" customWidth="1"/>
    <col min="7946" max="8190" width="8.7265625" style="21"/>
    <col min="8191" max="8191" width="11.26953125" style="21" customWidth="1"/>
    <col min="8192" max="8192" width="12.1796875" style="21" customWidth="1"/>
    <col min="8193" max="8199" width="8.7265625" style="21"/>
    <col min="8200" max="8200" width="11.7265625" style="21" customWidth="1"/>
    <col min="8201" max="8201" width="15.81640625" style="21" customWidth="1"/>
    <col min="8202" max="8446" width="8.7265625" style="21"/>
    <col min="8447" max="8447" width="11.26953125" style="21" customWidth="1"/>
    <col min="8448" max="8448" width="12.1796875" style="21" customWidth="1"/>
    <col min="8449" max="8455" width="8.7265625" style="21"/>
    <col min="8456" max="8456" width="11.7265625" style="21" customWidth="1"/>
    <col min="8457" max="8457" width="15.81640625" style="21" customWidth="1"/>
    <col min="8458" max="8702" width="8.7265625" style="21"/>
    <col min="8703" max="8703" width="11.26953125" style="21" customWidth="1"/>
    <col min="8704" max="8704" width="12.1796875" style="21" customWidth="1"/>
    <col min="8705" max="8711" width="8.7265625" style="21"/>
    <col min="8712" max="8712" width="11.7265625" style="21" customWidth="1"/>
    <col min="8713" max="8713" width="15.81640625" style="21" customWidth="1"/>
    <col min="8714" max="8958" width="8.7265625" style="21"/>
    <col min="8959" max="8959" width="11.26953125" style="21" customWidth="1"/>
    <col min="8960" max="8960" width="12.1796875" style="21" customWidth="1"/>
    <col min="8961" max="8967" width="8.7265625" style="21"/>
    <col min="8968" max="8968" width="11.7265625" style="21" customWidth="1"/>
    <col min="8969" max="8969" width="15.81640625" style="21" customWidth="1"/>
    <col min="8970" max="9214" width="8.7265625" style="21"/>
    <col min="9215" max="9215" width="11.26953125" style="21" customWidth="1"/>
    <col min="9216" max="9216" width="12.1796875" style="21" customWidth="1"/>
    <col min="9217" max="9223" width="8.7265625" style="21"/>
    <col min="9224" max="9224" width="11.7265625" style="21" customWidth="1"/>
    <col min="9225" max="9225" width="15.81640625" style="21" customWidth="1"/>
    <col min="9226" max="9470" width="8.7265625" style="21"/>
    <col min="9471" max="9471" width="11.26953125" style="21" customWidth="1"/>
    <col min="9472" max="9472" width="12.1796875" style="21" customWidth="1"/>
    <col min="9473" max="9479" width="8.7265625" style="21"/>
    <col min="9480" max="9480" width="11.7265625" style="21" customWidth="1"/>
    <col min="9481" max="9481" width="15.81640625" style="21" customWidth="1"/>
    <col min="9482" max="9726" width="8.7265625" style="21"/>
    <col min="9727" max="9727" width="11.26953125" style="21" customWidth="1"/>
    <col min="9728" max="9728" width="12.1796875" style="21" customWidth="1"/>
    <col min="9729" max="9735" width="8.7265625" style="21"/>
    <col min="9736" max="9736" width="11.7265625" style="21" customWidth="1"/>
    <col min="9737" max="9737" width="15.81640625" style="21" customWidth="1"/>
    <col min="9738" max="9982" width="8.7265625" style="21"/>
    <col min="9983" max="9983" width="11.26953125" style="21" customWidth="1"/>
    <col min="9984" max="9984" width="12.1796875" style="21" customWidth="1"/>
    <col min="9985" max="9991" width="8.7265625" style="21"/>
    <col min="9992" max="9992" width="11.7265625" style="21" customWidth="1"/>
    <col min="9993" max="9993" width="15.81640625" style="21" customWidth="1"/>
    <col min="9994" max="10238" width="8.7265625" style="21"/>
    <col min="10239" max="10239" width="11.26953125" style="21" customWidth="1"/>
    <col min="10240" max="10240" width="12.1796875" style="21" customWidth="1"/>
    <col min="10241" max="10247" width="8.7265625" style="21"/>
    <col min="10248" max="10248" width="11.7265625" style="21" customWidth="1"/>
    <col min="10249" max="10249" width="15.81640625" style="21" customWidth="1"/>
    <col min="10250" max="10494" width="8.7265625" style="21"/>
    <col min="10495" max="10495" width="11.26953125" style="21" customWidth="1"/>
    <col min="10496" max="10496" width="12.1796875" style="21" customWidth="1"/>
    <col min="10497" max="10503" width="8.7265625" style="21"/>
    <col min="10504" max="10504" width="11.7265625" style="21" customWidth="1"/>
    <col min="10505" max="10505" width="15.81640625" style="21" customWidth="1"/>
    <col min="10506" max="10750" width="8.7265625" style="21"/>
    <col min="10751" max="10751" width="11.26953125" style="21" customWidth="1"/>
    <col min="10752" max="10752" width="12.1796875" style="21" customWidth="1"/>
    <col min="10753" max="10759" width="8.7265625" style="21"/>
    <col min="10760" max="10760" width="11.7265625" style="21" customWidth="1"/>
    <col min="10761" max="10761" width="15.81640625" style="21" customWidth="1"/>
    <col min="10762" max="11006" width="8.7265625" style="21"/>
    <col min="11007" max="11007" width="11.26953125" style="21" customWidth="1"/>
    <col min="11008" max="11008" width="12.1796875" style="21" customWidth="1"/>
    <col min="11009" max="11015" width="8.7265625" style="21"/>
    <col min="11016" max="11016" width="11.7265625" style="21" customWidth="1"/>
    <col min="11017" max="11017" width="15.81640625" style="21" customWidth="1"/>
    <col min="11018" max="11262" width="8.7265625" style="21"/>
    <col min="11263" max="11263" width="11.26953125" style="21" customWidth="1"/>
    <col min="11264" max="11264" width="12.1796875" style="21" customWidth="1"/>
    <col min="11265" max="11271" width="8.7265625" style="21"/>
    <col min="11272" max="11272" width="11.7265625" style="21" customWidth="1"/>
    <col min="11273" max="11273" width="15.81640625" style="21" customWidth="1"/>
    <col min="11274" max="11518" width="8.7265625" style="21"/>
    <col min="11519" max="11519" width="11.26953125" style="21" customWidth="1"/>
    <col min="11520" max="11520" width="12.1796875" style="21" customWidth="1"/>
    <col min="11521" max="11527" width="8.7265625" style="21"/>
    <col min="11528" max="11528" width="11.7265625" style="21" customWidth="1"/>
    <col min="11529" max="11529" width="15.81640625" style="21" customWidth="1"/>
    <col min="11530" max="11774" width="8.7265625" style="21"/>
    <col min="11775" max="11775" width="11.26953125" style="21" customWidth="1"/>
    <col min="11776" max="11776" width="12.1796875" style="21" customWidth="1"/>
    <col min="11777" max="11783" width="8.7265625" style="21"/>
    <col min="11784" max="11784" width="11.7265625" style="21" customWidth="1"/>
    <col min="11785" max="11785" width="15.81640625" style="21" customWidth="1"/>
    <col min="11786" max="12030" width="8.7265625" style="21"/>
    <col min="12031" max="12031" width="11.26953125" style="21" customWidth="1"/>
    <col min="12032" max="12032" width="12.1796875" style="21" customWidth="1"/>
    <col min="12033" max="12039" width="8.7265625" style="21"/>
    <col min="12040" max="12040" width="11.7265625" style="21" customWidth="1"/>
    <col min="12041" max="12041" width="15.81640625" style="21" customWidth="1"/>
    <col min="12042" max="12286" width="8.7265625" style="21"/>
    <col min="12287" max="12287" width="11.26953125" style="21" customWidth="1"/>
    <col min="12288" max="12288" width="12.1796875" style="21" customWidth="1"/>
    <col min="12289" max="12295" width="8.7265625" style="21"/>
    <col min="12296" max="12296" width="11.7265625" style="21" customWidth="1"/>
    <col min="12297" max="12297" width="15.81640625" style="21" customWidth="1"/>
    <col min="12298" max="12542" width="8.7265625" style="21"/>
    <col min="12543" max="12543" width="11.26953125" style="21" customWidth="1"/>
    <col min="12544" max="12544" width="12.1796875" style="21" customWidth="1"/>
    <col min="12545" max="12551" width="8.7265625" style="21"/>
    <col min="12552" max="12552" width="11.7265625" style="21" customWidth="1"/>
    <col min="12553" max="12553" width="15.81640625" style="21" customWidth="1"/>
    <col min="12554" max="12798" width="8.7265625" style="21"/>
    <col min="12799" max="12799" width="11.26953125" style="21" customWidth="1"/>
    <col min="12800" max="12800" width="12.1796875" style="21" customWidth="1"/>
    <col min="12801" max="12807" width="8.7265625" style="21"/>
    <col min="12808" max="12808" width="11.7265625" style="21" customWidth="1"/>
    <col min="12809" max="12809" width="15.81640625" style="21" customWidth="1"/>
    <col min="12810" max="13054" width="8.7265625" style="21"/>
    <col min="13055" max="13055" width="11.26953125" style="21" customWidth="1"/>
    <col min="13056" max="13056" width="12.1796875" style="21" customWidth="1"/>
    <col min="13057" max="13063" width="8.7265625" style="21"/>
    <col min="13064" max="13064" width="11.7265625" style="21" customWidth="1"/>
    <col min="13065" max="13065" width="15.81640625" style="21" customWidth="1"/>
    <col min="13066" max="13310" width="8.7265625" style="21"/>
    <col min="13311" max="13311" width="11.26953125" style="21" customWidth="1"/>
    <col min="13312" max="13312" width="12.1796875" style="21" customWidth="1"/>
    <col min="13313" max="13319" width="8.7265625" style="21"/>
    <col min="13320" max="13320" width="11.7265625" style="21" customWidth="1"/>
    <col min="13321" max="13321" width="15.81640625" style="21" customWidth="1"/>
    <col min="13322" max="13566" width="8.7265625" style="21"/>
    <col min="13567" max="13567" width="11.26953125" style="21" customWidth="1"/>
    <col min="13568" max="13568" width="12.1796875" style="21" customWidth="1"/>
    <col min="13569" max="13575" width="8.7265625" style="21"/>
    <col min="13576" max="13576" width="11.7265625" style="21" customWidth="1"/>
    <col min="13577" max="13577" width="15.81640625" style="21" customWidth="1"/>
    <col min="13578" max="13822" width="8.7265625" style="21"/>
    <col min="13823" max="13823" width="11.26953125" style="21" customWidth="1"/>
    <col min="13824" max="13824" width="12.1796875" style="21" customWidth="1"/>
    <col min="13825" max="13831" width="8.7265625" style="21"/>
    <col min="13832" max="13832" width="11.7265625" style="21" customWidth="1"/>
    <col min="13833" max="13833" width="15.81640625" style="21" customWidth="1"/>
    <col min="13834" max="14078" width="8.7265625" style="21"/>
    <col min="14079" max="14079" width="11.26953125" style="21" customWidth="1"/>
    <col min="14080" max="14080" width="12.1796875" style="21" customWidth="1"/>
    <col min="14081" max="14087" width="8.7265625" style="21"/>
    <col min="14088" max="14088" width="11.7265625" style="21" customWidth="1"/>
    <col min="14089" max="14089" width="15.81640625" style="21" customWidth="1"/>
    <col min="14090" max="14334" width="8.7265625" style="21"/>
    <col min="14335" max="14335" width="11.26953125" style="21" customWidth="1"/>
    <col min="14336" max="14336" width="12.1796875" style="21" customWidth="1"/>
    <col min="14337" max="14343" width="8.7265625" style="21"/>
    <col min="14344" max="14344" width="11.7265625" style="21" customWidth="1"/>
    <col min="14345" max="14345" width="15.81640625" style="21" customWidth="1"/>
    <col min="14346" max="14590" width="8.7265625" style="21"/>
    <col min="14591" max="14591" width="11.26953125" style="21" customWidth="1"/>
    <col min="14592" max="14592" width="12.1796875" style="21" customWidth="1"/>
    <col min="14593" max="14599" width="8.7265625" style="21"/>
    <col min="14600" max="14600" width="11.7265625" style="21" customWidth="1"/>
    <col min="14601" max="14601" width="15.81640625" style="21" customWidth="1"/>
    <col min="14602" max="14846" width="8.7265625" style="21"/>
    <col min="14847" max="14847" width="11.26953125" style="21" customWidth="1"/>
    <col min="14848" max="14848" width="12.1796875" style="21" customWidth="1"/>
    <col min="14849" max="14855" width="8.7265625" style="21"/>
    <col min="14856" max="14856" width="11.7265625" style="21" customWidth="1"/>
    <col min="14857" max="14857" width="15.81640625" style="21" customWidth="1"/>
    <col min="14858" max="15102" width="8.7265625" style="21"/>
    <col min="15103" max="15103" width="11.26953125" style="21" customWidth="1"/>
    <col min="15104" max="15104" width="12.1796875" style="21" customWidth="1"/>
    <col min="15105" max="15111" width="8.7265625" style="21"/>
    <col min="15112" max="15112" width="11.7265625" style="21" customWidth="1"/>
    <col min="15113" max="15113" width="15.81640625" style="21" customWidth="1"/>
    <col min="15114" max="15358" width="8.7265625" style="21"/>
    <col min="15359" max="15359" width="11.26953125" style="21" customWidth="1"/>
    <col min="15360" max="15360" width="12.1796875" style="21" customWidth="1"/>
    <col min="15361" max="15367" width="8.7265625" style="21"/>
    <col min="15368" max="15368" width="11.7265625" style="21" customWidth="1"/>
    <col min="15369" max="15369" width="15.81640625" style="21" customWidth="1"/>
    <col min="15370" max="15614" width="8.7265625" style="21"/>
    <col min="15615" max="15615" width="11.26953125" style="21" customWidth="1"/>
    <col min="15616" max="15616" width="12.1796875" style="21" customWidth="1"/>
    <col min="15617" max="15623" width="8.7265625" style="21"/>
    <col min="15624" max="15624" width="11.7265625" style="21" customWidth="1"/>
    <col min="15625" max="15625" width="15.81640625" style="21" customWidth="1"/>
    <col min="15626" max="15870" width="8.7265625" style="21"/>
    <col min="15871" max="15871" width="11.26953125" style="21" customWidth="1"/>
    <col min="15872" max="15872" width="12.1796875" style="21" customWidth="1"/>
    <col min="15873" max="15879" width="8.7265625" style="21"/>
    <col min="15880" max="15880" width="11.7265625" style="21" customWidth="1"/>
    <col min="15881" max="15881" width="15.81640625" style="21" customWidth="1"/>
    <col min="15882" max="16126" width="8.7265625" style="21"/>
    <col min="16127" max="16127" width="11.26953125" style="21" customWidth="1"/>
    <col min="16128" max="16128" width="12.1796875" style="21" customWidth="1"/>
    <col min="16129" max="16135" width="8.7265625" style="21"/>
    <col min="16136" max="16136" width="11.7265625" style="21" customWidth="1"/>
    <col min="16137" max="16137" width="15.81640625" style="21" customWidth="1"/>
    <col min="16138" max="16384" width="8.7265625" style="21"/>
  </cols>
  <sheetData>
    <row r="1" spans="1:9" x14ac:dyDescent="0.35">
      <c r="A1" s="20" t="s">
        <v>13</v>
      </c>
      <c r="B1" s="27" t="s">
        <v>14</v>
      </c>
      <c r="C1" s="20" t="s">
        <v>15</v>
      </c>
      <c r="D1" s="20" t="s">
        <v>16</v>
      </c>
      <c r="E1" s="20" t="s">
        <v>17</v>
      </c>
      <c r="F1" s="20" t="s">
        <v>18</v>
      </c>
      <c r="G1" s="30"/>
      <c r="H1" s="20"/>
      <c r="I1" s="20"/>
    </row>
    <row r="2" spans="1:9" x14ac:dyDescent="0.35">
      <c r="A2" s="22">
        <v>17168</v>
      </c>
      <c r="B2" s="21">
        <v>15.39</v>
      </c>
      <c r="H2" s="22"/>
      <c r="I2" s="23"/>
    </row>
    <row r="3" spans="1:9" x14ac:dyDescent="0.35">
      <c r="A3" s="22">
        <v>17258</v>
      </c>
      <c r="B3" s="21">
        <v>14.59333</v>
      </c>
      <c r="C3" s="21">
        <f>100*(LN(B3)-LN(B2))</f>
        <v>-5.3153372839008117</v>
      </c>
      <c r="D3" s="21">
        <v>0.12204680625916335</v>
      </c>
      <c r="H3" s="22"/>
      <c r="I3" s="23"/>
    </row>
    <row r="4" spans="1:9" x14ac:dyDescent="0.35">
      <c r="A4" s="22">
        <v>17349</v>
      </c>
      <c r="B4" s="21">
        <v>15.43</v>
      </c>
      <c r="C4" s="21">
        <f t="shared" ref="C4:C67" si="0">100*(LN(B4)-LN(B3))</f>
        <v>5.5749091363289427</v>
      </c>
      <c r="D4" s="21">
        <v>0.12448575283902295</v>
      </c>
      <c r="H4" s="22"/>
      <c r="I4" s="23"/>
    </row>
    <row r="5" spans="1:9" x14ac:dyDescent="0.35">
      <c r="A5" s="22">
        <v>17441</v>
      </c>
      <c r="B5" s="21">
        <v>15.25</v>
      </c>
      <c r="C5" s="21">
        <f t="shared" si="0"/>
        <v>-1.1734163321648783</v>
      </c>
      <c r="D5" s="21">
        <v>0.12790884542588413</v>
      </c>
      <c r="H5" s="22"/>
      <c r="I5" s="23"/>
    </row>
    <row r="6" spans="1:9" x14ac:dyDescent="0.35">
      <c r="A6" s="22">
        <v>17533</v>
      </c>
      <c r="B6" s="21">
        <v>14.41</v>
      </c>
      <c r="C6" s="21">
        <f t="shared" si="0"/>
        <v>-5.6657093041989626</v>
      </c>
      <c r="D6" s="21">
        <v>0.12935886337570746</v>
      </c>
      <c r="E6" s="21">
        <v>0.53210148009085911</v>
      </c>
      <c r="F6" s="21">
        <f>(B6/D6)/E6</f>
        <v>209.35017242063378</v>
      </c>
      <c r="G6" s="29">
        <f>LN(F6)</f>
        <v>5.3440083160646878</v>
      </c>
      <c r="H6" s="22"/>
      <c r="I6" s="23"/>
    </row>
    <row r="7" spans="1:9" x14ac:dyDescent="0.35">
      <c r="A7" s="22">
        <v>17624</v>
      </c>
      <c r="B7" s="21">
        <v>16.123329999999999</v>
      </c>
      <c r="C7" s="21">
        <f t="shared" si="0"/>
        <v>11.234488141561494</v>
      </c>
      <c r="D7" s="21">
        <v>0.13073130855733089</v>
      </c>
      <c r="E7" s="21">
        <v>0.53328389325091019</v>
      </c>
      <c r="F7" s="21">
        <f t="shared" ref="F7:F70" si="1">(B7/D7)/E7</f>
        <v>231.26859804604206</v>
      </c>
      <c r="G7" s="29">
        <f t="shared" ref="G7:G70" si="2">LN(F7)</f>
        <v>5.4435797971415845</v>
      </c>
      <c r="H7" s="22"/>
      <c r="I7" s="23"/>
    </row>
    <row r="8" spans="1:9" x14ac:dyDescent="0.35">
      <c r="A8" s="22">
        <v>17715</v>
      </c>
      <c r="B8" s="21">
        <v>16.04</v>
      </c>
      <c r="C8" s="21">
        <f t="shared" si="0"/>
        <v>-0.51816889886775463</v>
      </c>
      <c r="D8" s="21">
        <v>0.13233774099547857</v>
      </c>
      <c r="E8" s="21">
        <v>0.53528051196415416</v>
      </c>
      <c r="F8" s="21">
        <f t="shared" si="1"/>
        <v>226.43273627982239</v>
      </c>
      <c r="G8" s="29">
        <f t="shared" si="2"/>
        <v>5.422447930751737</v>
      </c>
      <c r="H8" s="22"/>
      <c r="I8" s="23"/>
    </row>
    <row r="9" spans="1:9" x14ac:dyDescent="0.35">
      <c r="A9" s="22">
        <v>17807</v>
      </c>
      <c r="B9" s="21">
        <v>15.55667</v>
      </c>
      <c r="C9" s="21">
        <f t="shared" si="0"/>
        <v>-3.0596116874367585</v>
      </c>
      <c r="D9" s="21">
        <v>0.13175093231747342</v>
      </c>
      <c r="E9" s="21">
        <v>0.53603248524576563</v>
      </c>
      <c r="F9" s="21">
        <f t="shared" si="1"/>
        <v>220.27835876327796</v>
      </c>
      <c r="G9" s="29">
        <f t="shared" si="2"/>
        <v>5.3948920136822949</v>
      </c>
      <c r="H9" s="22"/>
      <c r="I9" s="23"/>
    </row>
    <row r="10" spans="1:9" x14ac:dyDescent="0.35">
      <c r="A10" s="22">
        <v>17899</v>
      </c>
      <c r="B10" s="21">
        <v>15.01333</v>
      </c>
      <c r="C10" s="21">
        <f t="shared" si="0"/>
        <v>-3.555101242556713</v>
      </c>
      <c r="D10" s="21">
        <v>0.13058639290116489</v>
      </c>
      <c r="E10" s="21">
        <v>0.5369037370479085</v>
      </c>
      <c r="F10" s="21">
        <f t="shared" si="1"/>
        <v>214.13254468618248</v>
      </c>
      <c r="G10" s="29">
        <f t="shared" si="2"/>
        <v>5.3665951909852865</v>
      </c>
      <c r="H10" s="22"/>
      <c r="I10" s="23"/>
    </row>
    <row r="11" spans="1:9" x14ac:dyDescent="0.35">
      <c r="A11" s="22">
        <v>17989</v>
      </c>
      <c r="B11" s="21">
        <v>14.546670000000001</v>
      </c>
      <c r="C11" s="21">
        <f t="shared" si="0"/>
        <v>-3.1576371694128191</v>
      </c>
      <c r="D11" s="21">
        <v>0.12983330340795579</v>
      </c>
      <c r="E11" s="21">
        <v>0.53799280180058706</v>
      </c>
      <c r="F11" s="21">
        <f t="shared" si="1"/>
        <v>208.25767450589422</v>
      </c>
      <c r="G11" s="29">
        <f t="shared" si="2"/>
        <v>5.3387761327371601</v>
      </c>
      <c r="H11" s="22"/>
      <c r="I11" s="23"/>
    </row>
    <row r="12" spans="1:9" x14ac:dyDescent="0.35">
      <c r="A12" s="22">
        <v>18080</v>
      </c>
      <c r="B12" s="21">
        <v>15.18</v>
      </c>
      <c r="C12" s="21">
        <f t="shared" si="0"/>
        <v>4.2616670523178524</v>
      </c>
      <c r="D12" s="21">
        <v>0.12928308654289661</v>
      </c>
      <c r="E12" s="21">
        <v>0.53956416665802331</v>
      </c>
      <c r="F12" s="21">
        <f t="shared" si="1"/>
        <v>217.61406409418728</v>
      </c>
      <c r="G12" s="29">
        <f t="shared" si="2"/>
        <v>5.3827231456789661</v>
      </c>
      <c r="H12" s="22"/>
      <c r="I12" s="23"/>
    </row>
    <row r="13" spans="1:9" x14ac:dyDescent="0.35">
      <c r="A13" s="22">
        <v>18172</v>
      </c>
      <c r="B13" s="21">
        <v>16.18</v>
      </c>
      <c r="C13" s="21">
        <f t="shared" si="0"/>
        <v>6.3797139662861824</v>
      </c>
      <c r="D13" s="21">
        <v>0.12909413331078257</v>
      </c>
      <c r="E13" s="21">
        <v>0.54109922935703691</v>
      </c>
      <c r="F13" s="21">
        <f t="shared" si="1"/>
        <v>231.63015388051483</v>
      </c>
      <c r="G13" s="29">
        <f t="shared" si="2"/>
        <v>5.4451419353261983</v>
      </c>
      <c r="H13" s="22"/>
      <c r="I13" s="23"/>
    </row>
    <row r="14" spans="1:9" x14ac:dyDescent="0.35">
      <c r="A14" s="22">
        <v>18264</v>
      </c>
      <c r="B14" s="21">
        <v>17.14667</v>
      </c>
      <c r="C14" s="21">
        <f t="shared" si="0"/>
        <v>5.8028074032133947</v>
      </c>
      <c r="D14" s="21">
        <v>0.12899981519746584</v>
      </c>
      <c r="E14" s="21">
        <v>0.54255650171657344</v>
      </c>
      <c r="F14" s="21">
        <f t="shared" si="1"/>
        <v>244.98851728526006</v>
      </c>
      <c r="G14" s="29">
        <f t="shared" si="2"/>
        <v>5.5012113412229491</v>
      </c>
      <c r="H14" s="22"/>
      <c r="I14" s="23"/>
    </row>
    <row r="15" spans="1:9" x14ac:dyDescent="0.35">
      <c r="A15" s="22">
        <v>18354</v>
      </c>
      <c r="B15" s="21">
        <v>18.34</v>
      </c>
      <c r="C15" s="21">
        <f t="shared" si="0"/>
        <v>6.7280481165838957</v>
      </c>
      <c r="D15" s="21">
        <v>0.12950648181826979</v>
      </c>
      <c r="E15" s="21">
        <v>0.54423677304927753</v>
      </c>
      <c r="F15" s="21">
        <f t="shared" si="1"/>
        <v>260.2075795896622</v>
      </c>
      <c r="G15" s="29">
        <f t="shared" si="2"/>
        <v>5.5614796955144854</v>
      </c>
      <c r="H15" s="22"/>
      <c r="I15" s="23"/>
    </row>
    <row r="16" spans="1:9" x14ac:dyDescent="0.35">
      <c r="A16" s="22">
        <v>18445</v>
      </c>
      <c r="B16" s="21">
        <v>18.296669999999999</v>
      </c>
      <c r="C16" s="21">
        <f t="shared" si="0"/>
        <v>-0.23653907521001827</v>
      </c>
      <c r="D16" s="21">
        <v>0.13236203990820014</v>
      </c>
      <c r="E16" s="21">
        <v>0.54553846472986012</v>
      </c>
      <c r="F16" s="21">
        <f t="shared" si="1"/>
        <v>253.38635625172267</v>
      </c>
      <c r="G16" s="29">
        <f t="shared" si="2"/>
        <v>5.5349154237055123</v>
      </c>
      <c r="H16" s="22"/>
      <c r="I16" s="23"/>
    </row>
    <row r="17" spans="1:9" x14ac:dyDescent="0.35">
      <c r="A17" s="22">
        <v>18537</v>
      </c>
      <c r="B17" s="21">
        <v>19.816669999999998</v>
      </c>
      <c r="C17" s="21">
        <f t="shared" si="0"/>
        <v>7.9804426601027156</v>
      </c>
      <c r="D17" s="21">
        <v>0.13475832516583022</v>
      </c>
      <c r="E17" s="21">
        <v>0.54503023451194343</v>
      </c>
      <c r="F17" s="21">
        <f t="shared" si="1"/>
        <v>269.80778583542866</v>
      </c>
      <c r="G17" s="29">
        <f t="shared" si="2"/>
        <v>5.5977098011609412</v>
      </c>
      <c r="H17" s="22"/>
      <c r="I17" s="23"/>
    </row>
    <row r="18" spans="1:9" x14ac:dyDescent="0.35">
      <c r="A18" s="22">
        <v>18629</v>
      </c>
      <c r="B18" s="21">
        <v>21.613330000000001</v>
      </c>
      <c r="C18" s="21">
        <f t="shared" si="0"/>
        <v>8.6786751296321629</v>
      </c>
      <c r="D18" s="21">
        <v>0.13898060069415236</v>
      </c>
      <c r="E18" s="21">
        <v>0.54372335680872907</v>
      </c>
      <c r="F18" s="21">
        <f t="shared" si="1"/>
        <v>286.01546124861505</v>
      </c>
      <c r="G18" s="29">
        <f t="shared" si="2"/>
        <v>5.6560458696684899</v>
      </c>
      <c r="H18" s="22"/>
      <c r="I18" s="23"/>
    </row>
    <row r="19" spans="1:9" x14ac:dyDescent="0.35">
      <c r="A19" s="22">
        <v>18719</v>
      </c>
      <c r="B19" s="21">
        <v>21.8</v>
      </c>
      <c r="C19" s="21">
        <f t="shared" si="0"/>
        <v>0.85997158214761171</v>
      </c>
      <c r="D19" s="21">
        <v>0.14001218274911484</v>
      </c>
      <c r="E19" s="21">
        <v>0.54215199195129282</v>
      </c>
      <c r="F19" s="21">
        <f t="shared" si="1"/>
        <v>287.19019574635962</v>
      </c>
      <c r="G19" s="29">
        <f t="shared" si="2"/>
        <v>5.6601446992179758</v>
      </c>
      <c r="H19" s="22"/>
      <c r="I19" s="23"/>
    </row>
    <row r="20" spans="1:9" x14ac:dyDescent="0.35">
      <c r="A20" s="22">
        <v>18810</v>
      </c>
      <c r="B20" s="21">
        <v>22.766670000000001</v>
      </c>
      <c r="C20" s="21">
        <f t="shared" si="0"/>
        <v>4.3387654526465091</v>
      </c>
      <c r="D20" s="21">
        <v>0.14028089035676153</v>
      </c>
      <c r="E20" s="21">
        <v>0.54196010911391612</v>
      </c>
      <c r="F20" s="21">
        <f t="shared" si="1"/>
        <v>299.45645382075514</v>
      </c>
      <c r="G20" s="29">
        <f t="shared" si="2"/>
        <v>5.7019690107265308</v>
      </c>
      <c r="H20" s="22"/>
      <c r="I20" s="23"/>
    </row>
    <row r="21" spans="1:9" x14ac:dyDescent="0.35">
      <c r="A21" s="22">
        <v>18902</v>
      </c>
      <c r="B21" s="21">
        <v>23.16</v>
      </c>
      <c r="C21" s="21">
        <f t="shared" si="0"/>
        <v>1.7129028383286116</v>
      </c>
      <c r="D21" s="21">
        <v>0.14223498905771365</v>
      </c>
      <c r="E21" s="21">
        <v>0.54292470932343151</v>
      </c>
      <c r="F21" s="21">
        <f t="shared" si="1"/>
        <v>299.9110752404344</v>
      </c>
      <c r="G21" s="29">
        <f t="shared" si="2"/>
        <v>5.7034860148511166</v>
      </c>
      <c r="H21" s="22"/>
      <c r="I21" s="23"/>
    </row>
    <row r="22" spans="1:9" x14ac:dyDescent="0.35">
      <c r="A22" s="22">
        <v>18994</v>
      </c>
      <c r="B22" s="21">
        <v>23.91667</v>
      </c>
      <c r="C22" s="21">
        <f t="shared" si="0"/>
        <v>3.2149052639638853</v>
      </c>
      <c r="D22" s="21">
        <v>0.1427979912790219</v>
      </c>
      <c r="E22" s="21">
        <v>0.54381670521610159</v>
      </c>
      <c r="F22" s="21">
        <f t="shared" si="1"/>
        <v>307.98252028368495</v>
      </c>
      <c r="G22" s="29">
        <f t="shared" si="2"/>
        <v>5.730043029037402</v>
      </c>
      <c r="H22" s="22"/>
      <c r="I22" s="23"/>
    </row>
    <row r="23" spans="1:9" x14ac:dyDescent="0.35">
      <c r="A23" s="22">
        <v>19085</v>
      </c>
      <c r="B23" s="21">
        <v>23.95</v>
      </c>
      <c r="C23" s="21">
        <f t="shared" si="0"/>
        <v>0.13926185124906176</v>
      </c>
      <c r="D23" s="21">
        <v>0.14297004164709412</v>
      </c>
      <c r="E23" s="21">
        <v>0.54404489021190083</v>
      </c>
      <c r="F23" s="21">
        <f t="shared" si="1"/>
        <v>307.91137875538817</v>
      </c>
      <c r="G23" s="29">
        <f t="shared" si="2"/>
        <v>5.7298120102573034</v>
      </c>
      <c r="H23" s="22"/>
      <c r="I23" s="23"/>
    </row>
    <row r="24" spans="1:9" x14ac:dyDescent="0.35">
      <c r="A24" s="22">
        <v>19176</v>
      </c>
      <c r="B24" s="21">
        <v>25.01333</v>
      </c>
      <c r="C24" s="21">
        <f t="shared" si="0"/>
        <v>4.344055891066656</v>
      </c>
      <c r="D24" s="21">
        <v>0.14389257662194355</v>
      </c>
      <c r="E24" s="21">
        <v>0.54580813790671379</v>
      </c>
      <c r="F24" s="21">
        <f t="shared" si="1"/>
        <v>318.48803163255684</v>
      </c>
      <c r="G24" s="29">
        <f t="shared" si="2"/>
        <v>5.7635848970143586</v>
      </c>
      <c r="H24" s="22"/>
      <c r="I24" s="23"/>
    </row>
    <row r="25" spans="1:9" x14ac:dyDescent="0.35">
      <c r="A25" s="22">
        <v>19268</v>
      </c>
      <c r="B25" s="21">
        <v>25.11</v>
      </c>
      <c r="C25" s="21">
        <f t="shared" si="0"/>
        <v>0.38572904019029686</v>
      </c>
      <c r="D25" s="21">
        <v>0.14467236329915684</v>
      </c>
      <c r="E25" s="21">
        <v>0.54759731571468573</v>
      </c>
      <c r="F25" s="21">
        <f t="shared" si="1"/>
        <v>316.95661944602597</v>
      </c>
      <c r="G25" s="29">
        <f t="shared" si="2"/>
        <v>5.7587649173394322</v>
      </c>
      <c r="H25" s="22"/>
      <c r="I25" s="23"/>
    </row>
    <row r="26" spans="1:9" x14ac:dyDescent="0.35">
      <c r="A26" s="22">
        <v>19360</v>
      </c>
      <c r="B26" s="21">
        <v>26.01</v>
      </c>
      <c r="C26" s="21">
        <f t="shared" si="0"/>
        <v>3.5214906291066495</v>
      </c>
      <c r="D26" s="21">
        <v>0.14512441304168777</v>
      </c>
      <c r="E26" s="21">
        <v>0.55279889641438396</v>
      </c>
      <c r="F26" s="21">
        <f t="shared" si="1"/>
        <v>324.2147049171565</v>
      </c>
      <c r="G26" s="29">
        <f t="shared" si="2"/>
        <v>5.7814059658212456</v>
      </c>
      <c r="H26" s="22"/>
      <c r="I26" s="23"/>
    </row>
    <row r="27" spans="1:9" x14ac:dyDescent="0.35">
      <c r="A27" s="22">
        <v>19450</v>
      </c>
      <c r="B27" s="21">
        <v>24.5</v>
      </c>
      <c r="C27" s="21">
        <f t="shared" si="0"/>
        <v>-5.9807961909878582</v>
      </c>
      <c r="D27" s="21">
        <v>0.14533996512503677</v>
      </c>
      <c r="E27" s="21">
        <v>0.55400205366496225</v>
      </c>
      <c r="F27" s="21">
        <f t="shared" si="1"/>
        <v>304.27737299013671</v>
      </c>
      <c r="G27" s="29">
        <f t="shared" si="2"/>
        <v>5.7179396965639517</v>
      </c>
      <c r="H27" s="22"/>
      <c r="I27" s="23"/>
    </row>
    <row r="28" spans="1:9" x14ac:dyDescent="0.35">
      <c r="A28" s="22">
        <v>19541</v>
      </c>
      <c r="B28" s="21">
        <v>23.983329999999999</v>
      </c>
      <c r="C28" s="21">
        <f t="shared" si="0"/>
        <v>-2.1314111870830654</v>
      </c>
      <c r="D28" s="21">
        <v>0.14638455864349034</v>
      </c>
      <c r="E28" s="21">
        <v>0.55508074637237714</v>
      </c>
      <c r="F28" s="21">
        <f t="shared" si="1"/>
        <v>295.16037400129966</v>
      </c>
      <c r="G28" s="29">
        <f t="shared" si="2"/>
        <v>5.6875188493031308</v>
      </c>
      <c r="H28" s="22"/>
      <c r="I28" s="23"/>
    </row>
    <row r="29" spans="1:9" x14ac:dyDescent="0.35">
      <c r="A29" s="22">
        <v>19633</v>
      </c>
      <c r="B29" s="21">
        <v>24.433330000000002</v>
      </c>
      <c r="C29" s="21">
        <f t="shared" si="0"/>
        <v>1.858917811898797</v>
      </c>
      <c r="D29" s="21">
        <v>0.14718451391164983</v>
      </c>
      <c r="E29" s="21">
        <v>0.5568906682708763</v>
      </c>
      <c r="F29" s="21">
        <f t="shared" si="1"/>
        <v>298.09219311051709</v>
      </c>
      <c r="G29" s="29">
        <f t="shared" si="2"/>
        <v>5.6974028115135749</v>
      </c>
      <c r="H29" s="22"/>
      <c r="I29" s="23"/>
    </row>
    <row r="30" spans="1:9" x14ac:dyDescent="0.35">
      <c r="A30" s="22">
        <v>19725</v>
      </c>
      <c r="B30" s="21">
        <v>26.016670000000001</v>
      </c>
      <c r="C30" s="21">
        <f t="shared" si="0"/>
        <v>6.2789302617482612</v>
      </c>
      <c r="D30" s="21">
        <v>0.14784839524750934</v>
      </c>
      <c r="E30" s="21">
        <v>0.55886135687096139</v>
      </c>
      <c r="F30" s="21">
        <f t="shared" si="1"/>
        <v>314.86980300167687</v>
      </c>
      <c r="G30" s="29">
        <f t="shared" si="2"/>
        <v>5.7521592295796049</v>
      </c>
      <c r="H30" s="22"/>
      <c r="I30" s="23"/>
    </row>
    <row r="31" spans="1:9" x14ac:dyDescent="0.35">
      <c r="A31" s="22">
        <v>19815</v>
      </c>
      <c r="B31" s="21">
        <v>28.44</v>
      </c>
      <c r="C31" s="21">
        <f t="shared" si="0"/>
        <v>8.9059118518718616</v>
      </c>
      <c r="D31" s="21">
        <v>0.14814170420413783</v>
      </c>
      <c r="E31" s="21">
        <v>0.56050532604524284</v>
      </c>
      <c r="F31" s="21">
        <f t="shared" si="1"/>
        <v>342.50941336150169</v>
      </c>
      <c r="G31" s="29">
        <f t="shared" si="2"/>
        <v>5.8362991415917529</v>
      </c>
      <c r="H31" s="22"/>
      <c r="I31" s="23"/>
    </row>
    <row r="32" spans="1:9" x14ac:dyDescent="0.35">
      <c r="A32" s="22">
        <v>19906</v>
      </c>
      <c r="B32" s="21">
        <v>30.77</v>
      </c>
      <c r="C32" s="21">
        <f t="shared" si="0"/>
        <v>7.8743584398910382</v>
      </c>
      <c r="D32" s="21">
        <v>0.14801643609171719</v>
      </c>
      <c r="E32" s="21">
        <v>0.56187443602003884</v>
      </c>
      <c r="F32" s="21">
        <f t="shared" si="1"/>
        <v>369.98002716546807</v>
      </c>
      <c r="G32" s="29">
        <f t="shared" si="2"/>
        <v>5.9134490235473933</v>
      </c>
      <c r="H32" s="22"/>
      <c r="I32" s="23"/>
    </row>
    <row r="33" spans="1:9" x14ac:dyDescent="0.35">
      <c r="A33" s="22">
        <v>19998</v>
      </c>
      <c r="B33" s="21">
        <v>33.53</v>
      </c>
      <c r="C33" s="21">
        <f t="shared" si="0"/>
        <v>8.5900371144186582</v>
      </c>
      <c r="D33" s="21">
        <v>0.14795465761390705</v>
      </c>
      <c r="E33" s="21">
        <v>0.56355470735274293</v>
      </c>
      <c r="F33" s="21">
        <f t="shared" si="1"/>
        <v>402.13218195424065</v>
      </c>
      <c r="G33" s="29">
        <f t="shared" si="2"/>
        <v>5.9967808454040314</v>
      </c>
      <c r="H33" s="22"/>
      <c r="I33" s="23"/>
    </row>
    <row r="34" spans="1:9" x14ac:dyDescent="0.35">
      <c r="A34" s="22">
        <v>20090</v>
      </c>
      <c r="B34" s="21">
        <v>36.296669999999999</v>
      </c>
      <c r="C34" s="21">
        <f t="shared" si="0"/>
        <v>7.9285441047516336</v>
      </c>
      <c r="D34" s="21">
        <v>0.1484182004175861</v>
      </c>
      <c r="E34" s="21">
        <v>0.56558244220177778</v>
      </c>
      <c r="F34" s="21">
        <f t="shared" si="1"/>
        <v>432.39802604280834</v>
      </c>
      <c r="G34" s="29">
        <f t="shared" si="2"/>
        <v>6.0693465206362438</v>
      </c>
      <c r="H34" s="22"/>
      <c r="I34" s="23"/>
    </row>
    <row r="35" spans="1:9" x14ac:dyDescent="0.35">
      <c r="A35" s="22">
        <v>20180</v>
      </c>
      <c r="B35" s="21">
        <v>38.380000000000003</v>
      </c>
      <c r="C35" s="21">
        <f t="shared" si="0"/>
        <v>5.5810489053900625</v>
      </c>
      <c r="D35" s="21">
        <v>0.14847403840054813</v>
      </c>
      <c r="E35" s="21">
        <v>0.567231597398691</v>
      </c>
      <c r="F35" s="21">
        <f t="shared" si="1"/>
        <v>455.71574541319637</v>
      </c>
      <c r="G35" s="29">
        <f t="shared" si="2"/>
        <v>6.1218692498195049</v>
      </c>
      <c r="H35" s="22"/>
      <c r="I35" s="23"/>
    </row>
    <row r="36" spans="1:9" x14ac:dyDescent="0.35">
      <c r="A36" s="22">
        <v>20271</v>
      </c>
      <c r="B36" s="21">
        <v>43.153329999999997</v>
      </c>
      <c r="C36" s="21">
        <f t="shared" si="0"/>
        <v>11.722309662576125</v>
      </c>
      <c r="D36" s="21">
        <v>0.14892098222202738</v>
      </c>
      <c r="E36" s="21">
        <v>0.56938379679088924</v>
      </c>
      <c r="F36" s="21">
        <f t="shared" si="1"/>
        <v>508.92445280222864</v>
      </c>
      <c r="G36" s="29">
        <f t="shared" si="2"/>
        <v>6.2322995827493655</v>
      </c>
      <c r="H36" s="22"/>
      <c r="I36" s="23"/>
    </row>
    <row r="37" spans="1:9" x14ac:dyDescent="0.35">
      <c r="A37" s="22">
        <v>20363</v>
      </c>
      <c r="B37" s="21">
        <v>44.143329999999999</v>
      </c>
      <c r="C37" s="21">
        <f t="shared" si="0"/>
        <v>2.2682252553854365</v>
      </c>
      <c r="D37" s="21">
        <v>0.1493242278450988</v>
      </c>
      <c r="E37" s="21">
        <v>0.5709033014220074</v>
      </c>
      <c r="F37" s="21">
        <f t="shared" si="1"/>
        <v>517.81217723469183</v>
      </c>
      <c r="G37" s="29">
        <f t="shared" si="2"/>
        <v>6.2496125842960133</v>
      </c>
      <c r="H37" s="22"/>
      <c r="I37" s="23"/>
    </row>
    <row r="38" spans="1:9" x14ac:dyDescent="0.35">
      <c r="A38" s="22">
        <v>20455</v>
      </c>
      <c r="B38" s="21">
        <v>45.356670000000001</v>
      </c>
      <c r="C38" s="21">
        <f t="shared" si="0"/>
        <v>2.7115404267070264</v>
      </c>
      <c r="D38" s="21">
        <v>0.14996603855341051</v>
      </c>
      <c r="E38" s="21">
        <v>0.57248503832470721</v>
      </c>
      <c r="F38" s="21">
        <f t="shared" si="1"/>
        <v>528.30424641121112</v>
      </c>
      <c r="G38" s="29">
        <f t="shared" si="2"/>
        <v>6.2696723420164657</v>
      </c>
      <c r="H38" s="22"/>
      <c r="I38" s="23"/>
    </row>
    <row r="39" spans="1:9" x14ac:dyDescent="0.35">
      <c r="A39" s="22">
        <v>20546</v>
      </c>
      <c r="B39" s="21">
        <v>46.953330000000001</v>
      </c>
      <c r="C39" s="21">
        <f t="shared" si="0"/>
        <v>3.4596885630437502</v>
      </c>
      <c r="D39" s="21">
        <v>0.1511246417753819</v>
      </c>
      <c r="E39" s="21">
        <v>0.57383340420897599</v>
      </c>
      <c r="F39" s="21">
        <f t="shared" si="1"/>
        <v>541.43370551188343</v>
      </c>
      <c r="G39" s="29">
        <f t="shared" si="2"/>
        <v>6.2942206314519744</v>
      </c>
      <c r="H39" s="22"/>
      <c r="I39" s="23"/>
    </row>
    <row r="40" spans="1:9" x14ac:dyDescent="0.35">
      <c r="A40" s="22">
        <v>20637</v>
      </c>
      <c r="B40" s="21">
        <v>48.036670000000001</v>
      </c>
      <c r="C40" s="21">
        <f t="shared" si="0"/>
        <v>2.2810547916917834</v>
      </c>
      <c r="D40" s="21">
        <v>0.1524233967710612</v>
      </c>
      <c r="E40" s="21">
        <v>0.57574704656011122</v>
      </c>
      <c r="F40" s="21">
        <f t="shared" si="1"/>
        <v>547.38077366852758</v>
      </c>
      <c r="G40" s="29">
        <f t="shared" si="2"/>
        <v>6.305144672987427</v>
      </c>
      <c r="H40" s="22"/>
      <c r="I40" s="23"/>
    </row>
    <row r="41" spans="1:9" x14ac:dyDescent="0.35">
      <c r="A41" s="22">
        <v>20729</v>
      </c>
      <c r="B41" s="21">
        <v>46.14667</v>
      </c>
      <c r="C41" s="21">
        <f t="shared" si="0"/>
        <v>-4.0139875241105294</v>
      </c>
      <c r="D41" s="21">
        <v>0.15315525122399157</v>
      </c>
      <c r="E41" s="21">
        <v>0.57738582971176089</v>
      </c>
      <c r="F41" s="21">
        <f t="shared" si="1"/>
        <v>521.84599421528924</v>
      </c>
      <c r="G41" s="29">
        <f t="shared" si="2"/>
        <v>6.2573725141137464</v>
      </c>
      <c r="H41" s="22"/>
      <c r="I41" s="23"/>
    </row>
    <row r="42" spans="1:9" x14ac:dyDescent="0.35">
      <c r="A42" s="22">
        <v>20821</v>
      </c>
      <c r="B42" s="21">
        <v>44.31</v>
      </c>
      <c r="C42" s="21">
        <f t="shared" si="0"/>
        <v>-4.0614417121091595</v>
      </c>
      <c r="D42" s="21">
        <v>0.15453420825523179</v>
      </c>
      <c r="E42" s="21">
        <v>0.5788949622976155</v>
      </c>
      <c r="F42" s="21">
        <f t="shared" si="1"/>
        <v>495.31028761040614</v>
      </c>
      <c r="G42" s="29">
        <f t="shared" si="2"/>
        <v>6.2051844098416549</v>
      </c>
      <c r="H42" s="22"/>
      <c r="I42" s="23"/>
    </row>
    <row r="43" spans="1:9" x14ac:dyDescent="0.35">
      <c r="A43" s="22">
        <v>20911</v>
      </c>
      <c r="B43" s="21">
        <v>46.46</v>
      </c>
      <c r="C43" s="21">
        <f t="shared" si="0"/>
        <v>4.7381342130864645</v>
      </c>
      <c r="D43" s="21">
        <v>0.15536890757022448</v>
      </c>
      <c r="E43" s="21">
        <v>0.58048707124557897</v>
      </c>
      <c r="F43" s="21">
        <f t="shared" si="1"/>
        <v>515.13675970884276</v>
      </c>
      <c r="G43" s="29">
        <f t="shared" si="2"/>
        <v>6.2444324182435276</v>
      </c>
      <c r="H43" s="22"/>
      <c r="I43" s="23"/>
    </row>
    <row r="44" spans="1:9" x14ac:dyDescent="0.35">
      <c r="A44" s="22">
        <v>21002</v>
      </c>
      <c r="B44" s="21">
        <v>46.11</v>
      </c>
      <c r="C44" s="21">
        <f t="shared" si="0"/>
        <v>-0.75618811236486394</v>
      </c>
      <c r="D44" s="21">
        <v>0.15686690194463146</v>
      </c>
      <c r="E44" s="21">
        <v>0.58247850393619116</v>
      </c>
      <c r="F44" s="21">
        <f t="shared" si="1"/>
        <v>504.64258945556776</v>
      </c>
      <c r="G44" s="29">
        <f t="shared" si="2"/>
        <v>6.2238504350542474</v>
      </c>
      <c r="H44" s="22"/>
      <c r="I44" s="23"/>
    </row>
    <row r="45" spans="1:9" x14ac:dyDescent="0.35">
      <c r="A45" s="22">
        <v>21094</v>
      </c>
      <c r="B45" s="21">
        <v>40.64</v>
      </c>
      <c r="C45" s="21">
        <f t="shared" si="0"/>
        <v>-12.627704294838793</v>
      </c>
      <c r="D45" s="21">
        <v>0.15774440166368192</v>
      </c>
      <c r="E45" s="21">
        <v>0.58451661083048967</v>
      </c>
      <c r="F45" s="21">
        <f t="shared" si="1"/>
        <v>440.76072289311588</v>
      </c>
      <c r="G45" s="29">
        <f t="shared" si="2"/>
        <v>6.0885021497242207</v>
      </c>
      <c r="H45" s="22"/>
      <c r="I45" s="23"/>
    </row>
    <row r="46" spans="1:9" x14ac:dyDescent="0.35">
      <c r="A46" s="22">
        <v>21186</v>
      </c>
      <c r="B46" s="21">
        <v>41.496670000000002</v>
      </c>
      <c r="C46" s="21">
        <f t="shared" si="0"/>
        <v>2.0860379783092409</v>
      </c>
      <c r="D46" s="21">
        <v>0.15954537115896253</v>
      </c>
      <c r="E46" s="21">
        <v>0.58673622851690121</v>
      </c>
      <c r="F46" s="21">
        <f t="shared" si="1"/>
        <v>443.28816189576401</v>
      </c>
      <c r="G46" s="29">
        <f t="shared" si="2"/>
        <v>6.0942200368958215</v>
      </c>
      <c r="H46" s="22"/>
      <c r="I46" s="23"/>
    </row>
    <row r="47" spans="1:9" x14ac:dyDescent="0.35">
      <c r="A47" s="22">
        <v>21276</v>
      </c>
      <c r="B47" s="21">
        <v>43.596670000000003</v>
      </c>
      <c r="C47" s="21">
        <f t="shared" si="0"/>
        <v>4.9367588238074411</v>
      </c>
      <c r="D47" s="21">
        <v>0.15992448808833767</v>
      </c>
      <c r="E47" s="21">
        <v>0.58817275678591063</v>
      </c>
      <c r="F47" s="21">
        <f t="shared" si="1"/>
        <v>463.48261029877369</v>
      </c>
      <c r="G47" s="29">
        <f t="shared" si="2"/>
        <v>6.1387688660685855</v>
      </c>
      <c r="H47" s="22"/>
      <c r="I47" s="23"/>
    </row>
    <row r="48" spans="1:9" x14ac:dyDescent="0.35">
      <c r="A48" s="22">
        <v>21367</v>
      </c>
      <c r="B48" s="21">
        <v>47.546669999999999</v>
      </c>
      <c r="C48" s="21">
        <f t="shared" si="0"/>
        <v>8.6730983701941433</v>
      </c>
      <c r="D48" s="21">
        <v>0.16008980542987145</v>
      </c>
      <c r="E48" s="21">
        <v>0.58979079584703309</v>
      </c>
      <c r="F48" s="21">
        <f t="shared" si="1"/>
        <v>503.56836401968565</v>
      </c>
      <c r="G48" s="29">
        <f t="shared" si="2"/>
        <v>6.221719480537871</v>
      </c>
      <c r="H48" s="22"/>
      <c r="I48" s="23"/>
    </row>
    <row r="49" spans="1:9" x14ac:dyDescent="0.35">
      <c r="A49" s="22">
        <v>21459</v>
      </c>
      <c r="B49" s="21">
        <v>52.313330000000001</v>
      </c>
      <c r="C49" s="21">
        <f t="shared" si="0"/>
        <v>9.5539459319262221</v>
      </c>
      <c r="D49" s="21">
        <v>0.16017208335088218</v>
      </c>
      <c r="E49" s="21">
        <v>0.591922251148704</v>
      </c>
      <c r="F49" s="21">
        <f t="shared" si="1"/>
        <v>551.77354653376733</v>
      </c>
      <c r="G49" s="29">
        <f t="shared" si="2"/>
        <v>6.3131377203182586</v>
      </c>
      <c r="H49" s="22"/>
      <c r="I49" s="23"/>
    </row>
    <row r="50" spans="1:9" x14ac:dyDescent="0.35">
      <c r="A50" s="22">
        <v>21551</v>
      </c>
      <c r="B50" s="21">
        <v>55.516669999999998</v>
      </c>
      <c r="C50" s="21">
        <f t="shared" si="0"/>
        <v>5.9432121701009866</v>
      </c>
      <c r="D50" s="21">
        <v>0.16096311825944287</v>
      </c>
      <c r="E50" s="21">
        <v>0.5942248451972244</v>
      </c>
      <c r="F50" s="21">
        <f t="shared" si="1"/>
        <v>580.42515412490604</v>
      </c>
      <c r="G50" s="29">
        <f t="shared" si="2"/>
        <v>6.3637608593626185</v>
      </c>
      <c r="H50" s="22"/>
      <c r="I50" s="23"/>
    </row>
    <row r="51" spans="1:9" x14ac:dyDescent="0.35">
      <c r="A51" s="22">
        <v>21641</v>
      </c>
      <c r="B51" s="21">
        <v>57.50667</v>
      </c>
      <c r="C51" s="21">
        <f t="shared" si="0"/>
        <v>3.5217605062218382</v>
      </c>
      <c r="D51" s="21">
        <v>0.16165445795681319</v>
      </c>
      <c r="E51" s="21">
        <v>0.59631999834047278</v>
      </c>
      <c r="F51" s="21">
        <f t="shared" si="1"/>
        <v>596.55592027833643</v>
      </c>
      <c r="G51" s="29">
        <f t="shared" si="2"/>
        <v>6.3911729844672447</v>
      </c>
      <c r="H51" s="22"/>
      <c r="I51" s="23"/>
    </row>
    <row r="52" spans="1:9" x14ac:dyDescent="0.35">
      <c r="A52" s="22">
        <v>21732</v>
      </c>
      <c r="B52" s="21">
        <v>58.73</v>
      </c>
      <c r="C52" s="21">
        <f t="shared" si="0"/>
        <v>2.1049728458603312</v>
      </c>
      <c r="D52" s="21">
        <v>0.16276747077596224</v>
      </c>
      <c r="E52" s="21">
        <v>0.5986174063663614</v>
      </c>
      <c r="F52" s="21">
        <f t="shared" si="1"/>
        <v>602.75808554534069</v>
      </c>
      <c r="G52" s="29">
        <f t="shared" si="2"/>
        <v>6.401515931397423</v>
      </c>
      <c r="H52" s="22"/>
      <c r="I52" s="23"/>
    </row>
    <row r="53" spans="1:9" x14ac:dyDescent="0.35">
      <c r="A53" s="22">
        <v>21824</v>
      </c>
      <c r="B53" s="21">
        <v>57.763330000000003</v>
      </c>
      <c r="C53" s="21">
        <f t="shared" si="0"/>
        <v>-1.6596524257120215</v>
      </c>
      <c r="D53" s="21">
        <v>0.16378271950494358</v>
      </c>
      <c r="E53" s="21">
        <v>0.60053104871749663</v>
      </c>
      <c r="F53" s="21">
        <f t="shared" si="1"/>
        <v>587.28468777845444</v>
      </c>
      <c r="G53" s="29">
        <f t="shared" si="2"/>
        <v>6.375509689957112</v>
      </c>
      <c r="H53" s="22"/>
      <c r="I53" s="23"/>
    </row>
    <row r="54" spans="1:9" x14ac:dyDescent="0.35">
      <c r="A54" s="22">
        <v>21916</v>
      </c>
      <c r="B54" s="21">
        <v>56.276670000000003</v>
      </c>
      <c r="C54" s="21">
        <f t="shared" si="0"/>
        <v>-2.6074083225138267</v>
      </c>
      <c r="D54" s="21">
        <v>0.16409397988076774</v>
      </c>
      <c r="E54" s="21">
        <v>0.60465912273241162</v>
      </c>
      <c r="F54" s="21">
        <f t="shared" si="1"/>
        <v>567.18551804187166</v>
      </c>
      <c r="G54" s="29">
        <f t="shared" si="2"/>
        <v>6.340686442525727</v>
      </c>
      <c r="H54" s="22"/>
      <c r="I54" s="23"/>
    </row>
    <row r="55" spans="1:9" x14ac:dyDescent="0.35">
      <c r="A55" s="22">
        <v>22007</v>
      </c>
      <c r="B55" s="21">
        <v>56.07</v>
      </c>
      <c r="C55" s="21">
        <f t="shared" si="0"/>
        <v>-0.36791519165886299</v>
      </c>
      <c r="D55" s="21">
        <v>0.16513551901817247</v>
      </c>
      <c r="E55" s="21">
        <v>0.60629790588406129</v>
      </c>
      <c r="F55" s="21">
        <f t="shared" si="1"/>
        <v>560.02058656485463</v>
      </c>
      <c r="G55" s="29">
        <f t="shared" si="2"/>
        <v>6.3279735447764542</v>
      </c>
      <c r="H55" s="22"/>
      <c r="I55" s="23"/>
    </row>
    <row r="56" spans="1:9" x14ac:dyDescent="0.35">
      <c r="A56" s="22">
        <v>22098</v>
      </c>
      <c r="B56" s="21">
        <v>55.72</v>
      </c>
      <c r="C56" s="21">
        <f t="shared" si="0"/>
        <v>-0.62617612239765919</v>
      </c>
      <c r="D56" s="21">
        <v>0.16591964195046977</v>
      </c>
      <c r="E56" s="21">
        <v>0.60822192028046007</v>
      </c>
      <c r="F56" s="21">
        <f t="shared" si="1"/>
        <v>552.14257696612924</v>
      </c>
      <c r="G56" s="29">
        <f t="shared" si="2"/>
        <v>6.3138063045308677</v>
      </c>
      <c r="H56" s="22"/>
      <c r="I56" s="23"/>
    </row>
    <row r="57" spans="1:9" x14ac:dyDescent="0.35">
      <c r="A57" s="22">
        <v>22190</v>
      </c>
      <c r="B57" s="21">
        <v>55.333329999999997</v>
      </c>
      <c r="C57" s="21">
        <f t="shared" si="0"/>
        <v>-0.69637094641370467</v>
      </c>
      <c r="D57" s="21">
        <v>0.16684460292455633</v>
      </c>
      <c r="E57" s="21">
        <v>0.61009926047317276</v>
      </c>
      <c r="F57" s="21">
        <f t="shared" si="1"/>
        <v>543.59336339930417</v>
      </c>
      <c r="G57" s="29">
        <f t="shared" si="2"/>
        <v>6.2982014735919112</v>
      </c>
      <c r="H57" s="22"/>
      <c r="I57" s="23"/>
    </row>
    <row r="58" spans="1:9" x14ac:dyDescent="0.35">
      <c r="A58" s="22">
        <v>22282</v>
      </c>
      <c r="B58" s="21">
        <v>62.003329999999998</v>
      </c>
      <c r="C58" s="21">
        <f t="shared" si="0"/>
        <v>11.381265383273043</v>
      </c>
      <c r="D58" s="21">
        <v>0.1671494639917572</v>
      </c>
      <c r="E58" s="21">
        <v>0.61275450406065568</v>
      </c>
      <c r="F58" s="21">
        <f t="shared" si="1"/>
        <v>605.37365089946559</v>
      </c>
      <c r="G58" s="29">
        <f t="shared" si="2"/>
        <v>6.4058458721839955</v>
      </c>
      <c r="H58" s="22"/>
      <c r="I58" s="23"/>
    </row>
    <row r="59" spans="1:9" x14ac:dyDescent="0.35">
      <c r="A59" s="22">
        <v>22372</v>
      </c>
      <c r="B59" s="21">
        <v>65.983329999999995</v>
      </c>
      <c r="C59" s="21">
        <f t="shared" si="0"/>
        <v>6.2214041086022576</v>
      </c>
      <c r="D59" s="21">
        <v>0.16702912953204976</v>
      </c>
      <c r="E59" s="21">
        <v>0.61455923993652306</v>
      </c>
      <c r="F59" s="21">
        <f t="shared" si="1"/>
        <v>642.80353868107011</v>
      </c>
      <c r="G59" s="29">
        <f t="shared" si="2"/>
        <v>6.4658391389525454</v>
      </c>
      <c r="H59" s="22"/>
      <c r="I59" s="23"/>
    </row>
    <row r="60" spans="1:9" x14ac:dyDescent="0.35">
      <c r="A60" s="22">
        <v>22463</v>
      </c>
      <c r="B60" s="21">
        <v>66.83</v>
      </c>
      <c r="C60" s="21">
        <f t="shared" si="0"/>
        <v>1.2749947156757813</v>
      </c>
      <c r="D60" s="21">
        <v>0.16764488219139595</v>
      </c>
      <c r="E60" s="21">
        <v>0.61656104467239892</v>
      </c>
      <c r="F60" s="21">
        <f t="shared" si="1"/>
        <v>646.55441156678489</v>
      </c>
      <c r="G60" s="29">
        <f t="shared" si="2"/>
        <v>6.4716573579600718</v>
      </c>
      <c r="H60" s="22"/>
      <c r="I60" s="23"/>
    </row>
    <row r="61" spans="1:9" x14ac:dyDescent="0.35">
      <c r="A61" s="22">
        <v>22555</v>
      </c>
      <c r="B61" s="21">
        <v>70.273330000000001</v>
      </c>
      <c r="C61" s="21">
        <f t="shared" si="0"/>
        <v>5.0240271202124376</v>
      </c>
      <c r="D61" s="21">
        <v>0.16791263414799551</v>
      </c>
      <c r="E61" s="21">
        <v>0.61818426975615326</v>
      </c>
      <c r="F61" s="21">
        <f t="shared" si="1"/>
        <v>677.00084241344882</v>
      </c>
      <c r="G61" s="29">
        <f t="shared" si="2"/>
        <v>6.5176725172445122</v>
      </c>
      <c r="H61" s="22"/>
      <c r="I61" s="23"/>
    </row>
    <row r="62" spans="1:9" x14ac:dyDescent="0.35">
      <c r="A62" s="22">
        <v>22647</v>
      </c>
      <c r="B62" s="21">
        <v>69.86</v>
      </c>
      <c r="C62" s="21">
        <f t="shared" si="0"/>
        <v>-0.58991133464170176</v>
      </c>
      <c r="D62" s="21">
        <v>0.16867313667787237</v>
      </c>
      <c r="E62" s="21">
        <v>0.61869249997406983</v>
      </c>
      <c r="F62" s="21">
        <f t="shared" si="1"/>
        <v>669.43406576389111</v>
      </c>
      <c r="G62" s="29">
        <f t="shared" si="2"/>
        <v>6.506432677479224</v>
      </c>
      <c r="H62" s="22"/>
      <c r="I62" s="23"/>
    </row>
    <row r="63" spans="1:9" x14ac:dyDescent="0.35">
      <c r="A63" s="22">
        <v>22737</v>
      </c>
      <c r="B63" s="21">
        <v>62.223329999999997</v>
      </c>
      <c r="C63" s="21">
        <f t="shared" si="0"/>
        <v>-11.576322957276375</v>
      </c>
      <c r="D63" s="21">
        <v>0.16932954221026994</v>
      </c>
      <c r="E63" s="21">
        <v>0.62077728107205454</v>
      </c>
      <c r="F63" s="21">
        <f t="shared" si="1"/>
        <v>591.9495582792224</v>
      </c>
      <c r="G63" s="29">
        <f t="shared" si="2"/>
        <v>6.3834214256443795</v>
      </c>
      <c r="H63" s="22"/>
      <c r="I63" s="23"/>
    </row>
    <row r="64" spans="1:9" x14ac:dyDescent="0.35">
      <c r="A64" s="22">
        <v>22828</v>
      </c>
      <c r="B64" s="21">
        <v>57.83</v>
      </c>
      <c r="C64" s="21">
        <f t="shared" si="0"/>
        <v>-7.322233763579522</v>
      </c>
      <c r="D64" s="21">
        <v>0.16982783296932979</v>
      </c>
      <c r="E64" s="21">
        <v>0.62298652671320254</v>
      </c>
      <c r="F64" s="21">
        <f t="shared" si="1"/>
        <v>546.5950193566822</v>
      </c>
      <c r="G64" s="29">
        <f t="shared" si="2"/>
        <v>6.3037081614083297</v>
      </c>
      <c r="H64" s="22"/>
      <c r="I64" s="23"/>
    </row>
    <row r="65" spans="1:9" x14ac:dyDescent="0.35">
      <c r="A65" s="22">
        <v>22920</v>
      </c>
      <c r="B65" s="21">
        <v>59.616669999999999</v>
      </c>
      <c r="C65" s="21">
        <f t="shared" si="0"/>
        <v>3.0427560779564544</v>
      </c>
      <c r="D65" s="21">
        <v>0.1704714522743542</v>
      </c>
      <c r="E65" s="21">
        <v>0.62676195118915501</v>
      </c>
      <c r="F65" s="21">
        <f t="shared" si="1"/>
        <v>557.97331473537463</v>
      </c>
      <c r="G65" s="29">
        <f t="shared" si="2"/>
        <v>6.3243111381828676</v>
      </c>
      <c r="H65" s="22"/>
      <c r="I65" s="23"/>
    </row>
    <row r="66" spans="1:9" x14ac:dyDescent="0.35">
      <c r="A66" s="22">
        <v>23012</v>
      </c>
      <c r="B66" s="21">
        <v>65.55</v>
      </c>
      <c r="C66" s="21">
        <f t="shared" si="0"/>
        <v>9.4877977260017232</v>
      </c>
      <c r="D66" s="21">
        <v>0.17106412561956649</v>
      </c>
      <c r="E66" s="21">
        <v>0.62990986692665929</v>
      </c>
      <c r="F66" s="21">
        <f t="shared" si="1"/>
        <v>608.32454919481415</v>
      </c>
      <c r="G66" s="29">
        <f t="shared" si="2"/>
        <v>6.4107085375644717</v>
      </c>
      <c r="H66" s="22"/>
      <c r="I66" s="23"/>
    </row>
    <row r="67" spans="1:9" x14ac:dyDescent="0.35">
      <c r="A67" s="22">
        <v>23102</v>
      </c>
      <c r="B67" s="21">
        <v>69.67</v>
      </c>
      <c r="C67" s="21">
        <f t="shared" si="0"/>
        <v>6.0956598832318853</v>
      </c>
      <c r="D67" s="21">
        <v>0.17123883560718489</v>
      </c>
      <c r="E67" s="21">
        <v>0.63262215676309208</v>
      </c>
      <c r="F67" s="21">
        <f t="shared" si="1"/>
        <v>643.13055904178646</v>
      </c>
      <c r="G67" s="29">
        <f t="shared" si="2"/>
        <v>6.4663477503477091</v>
      </c>
      <c r="H67" s="22"/>
      <c r="I67" s="23"/>
    </row>
    <row r="68" spans="1:9" x14ac:dyDescent="0.35">
      <c r="A68" s="22">
        <v>23193</v>
      </c>
      <c r="B68" s="21">
        <v>70.966669999999993</v>
      </c>
      <c r="C68" s="21">
        <f t="shared" ref="C68:C131" si="3">100*(LN(B68)-LN(B67))</f>
        <v>1.8440521159703849</v>
      </c>
      <c r="D68" s="21">
        <v>0.17212269285165674</v>
      </c>
      <c r="E68" s="21">
        <v>0.63539667887110662</v>
      </c>
      <c r="F68" s="21">
        <f t="shared" si="1"/>
        <v>648.89040835672961</v>
      </c>
      <c r="G68" s="29">
        <f t="shared" si="2"/>
        <v>6.4752638401289566</v>
      </c>
      <c r="H68" s="22"/>
      <c r="I68" s="23"/>
    </row>
    <row r="69" spans="1:9" x14ac:dyDescent="0.35">
      <c r="A69" s="22">
        <v>23285</v>
      </c>
      <c r="B69" s="21">
        <v>73.273330000000001</v>
      </c>
      <c r="C69" s="21">
        <f t="shared" si="3"/>
        <v>3.1986365279146334</v>
      </c>
      <c r="D69" s="21">
        <v>0.17276395167203937</v>
      </c>
      <c r="E69" s="21">
        <v>0.63795338802858537</v>
      </c>
      <c r="F69" s="21">
        <f t="shared" si="1"/>
        <v>664.81965652939959</v>
      </c>
      <c r="G69" s="29">
        <f t="shared" si="2"/>
        <v>6.4995158106874591</v>
      </c>
      <c r="H69" s="22"/>
      <c r="I69" s="23"/>
    </row>
    <row r="70" spans="1:9" x14ac:dyDescent="0.35">
      <c r="A70" s="22">
        <v>23377</v>
      </c>
      <c r="B70" s="21">
        <v>77.546670000000006</v>
      </c>
      <c r="C70" s="21">
        <f t="shared" si="3"/>
        <v>5.6683253181035731</v>
      </c>
      <c r="D70" s="21">
        <v>0.1737091429801976</v>
      </c>
      <c r="E70" s="21">
        <v>0.64078495638554966</v>
      </c>
      <c r="F70" s="21">
        <f t="shared" si="1"/>
        <v>696.6716984861248</v>
      </c>
      <c r="G70" s="29">
        <f t="shared" si="2"/>
        <v>6.5463142789720195</v>
      </c>
      <c r="H70" s="22"/>
      <c r="I70" s="23"/>
    </row>
    <row r="71" spans="1:9" x14ac:dyDescent="0.35">
      <c r="A71" s="22">
        <v>23468</v>
      </c>
      <c r="B71" s="21">
        <v>80.3</v>
      </c>
      <c r="C71" s="21">
        <f t="shared" si="3"/>
        <v>3.4889672290802309</v>
      </c>
      <c r="D71" s="21">
        <v>0.1741948036167407</v>
      </c>
      <c r="E71" s="21">
        <v>0.64316534077354715</v>
      </c>
      <c r="F71" s="21">
        <f t="shared" ref="F71:F134" si="4">(B71/D71)/E71</f>
        <v>716.73352165156598</v>
      </c>
      <c r="G71" s="29">
        <f t="shared" ref="G71:G134" si="5">LN(F71)</f>
        <v>6.5747041141281688</v>
      </c>
      <c r="H71" s="22"/>
      <c r="I71" s="23"/>
    </row>
    <row r="72" spans="1:9" x14ac:dyDescent="0.35">
      <c r="A72" s="22">
        <v>23559</v>
      </c>
      <c r="B72" s="21">
        <v>82.876670000000004</v>
      </c>
      <c r="C72" s="21">
        <f t="shared" si="3"/>
        <v>3.1583978179848593</v>
      </c>
      <c r="D72" s="21">
        <v>0.17486421780821176</v>
      </c>
      <c r="E72" s="21">
        <v>0.64600728117577511</v>
      </c>
      <c r="F72" s="21">
        <f t="shared" si="4"/>
        <v>733.65846052586176</v>
      </c>
      <c r="G72" s="29">
        <f t="shared" si="5"/>
        <v>6.5980436076879316</v>
      </c>
      <c r="H72" s="22"/>
      <c r="I72" s="23"/>
    </row>
    <row r="73" spans="1:9" x14ac:dyDescent="0.35">
      <c r="A73" s="22">
        <v>23651</v>
      </c>
      <c r="B73" s="21">
        <v>84.75</v>
      </c>
      <c r="C73" s="21">
        <f t="shared" si="3"/>
        <v>2.2352147127995714</v>
      </c>
      <c r="D73" s="21">
        <v>0.17561802151609335</v>
      </c>
      <c r="E73" s="21">
        <v>0.6488129194195803</v>
      </c>
      <c r="F73" s="21">
        <f t="shared" si="4"/>
        <v>743.79137433518747</v>
      </c>
      <c r="G73" s="29">
        <f t="shared" si="5"/>
        <v>6.6117605846708196</v>
      </c>
      <c r="H73" s="22"/>
      <c r="I73" s="23"/>
    </row>
    <row r="74" spans="1:9" x14ac:dyDescent="0.35">
      <c r="A74" s="22">
        <v>23743</v>
      </c>
      <c r="B74" s="21">
        <v>86.566670000000002</v>
      </c>
      <c r="C74" s="21">
        <f t="shared" si="3"/>
        <v>2.1209122246000689</v>
      </c>
      <c r="D74" s="21">
        <v>0.17627500590291445</v>
      </c>
      <c r="E74" s="21">
        <v>0.65160818561812206</v>
      </c>
      <c r="F74" s="21">
        <f t="shared" si="4"/>
        <v>753.65648830423208</v>
      </c>
      <c r="G74" s="29">
        <f t="shared" si="5"/>
        <v>6.6249366783938068</v>
      </c>
      <c r="H74" s="22"/>
      <c r="I74" s="23"/>
    </row>
    <row r="75" spans="1:9" x14ac:dyDescent="0.35">
      <c r="A75" s="22">
        <v>23833</v>
      </c>
      <c r="B75" s="21">
        <v>87.43</v>
      </c>
      <c r="C75" s="21">
        <f t="shared" si="3"/>
        <v>0.99236046862385408</v>
      </c>
      <c r="D75" s="21">
        <v>0.17743370198071173</v>
      </c>
      <c r="E75" s="21">
        <v>0.65424268511507788</v>
      </c>
      <c r="F75" s="21">
        <f t="shared" si="4"/>
        <v>753.15695164460431</v>
      </c>
      <c r="G75" s="29">
        <f t="shared" si="5"/>
        <v>6.6242736411993084</v>
      </c>
      <c r="H75" s="22"/>
      <c r="I75" s="23"/>
    </row>
    <row r="76" spans="1:9" x14ac:dyDescent="0.35">
      <c r="A76" s="22">
        <v>23924</v>
      </c>
      <c r="B76" s="21">
        <v>86.926670000000001</v>
      </c>
      <c r="C76" s="21">
        <f t="shared" si="3"/>
        <v>-0.57735835190841911</v>
      </c>
      <c r="D76" s="21">
        <v>0.17836540323821093</v>
      </c>
      <c r="E76" s="21">
        <v>0.65641044257517145</v>
      </c>
      <c r="F76" s="21">
        <f t="shared" si="4"/>
        <v>742.44953822953266</v>
      </c>
      <c r="G76" s="29">
        <f t="shared" si="5"/>
        <v>6.609954906386907</v>
      </c>
      <c r="H76" s="22"/>
      <c r="I76" s="23"/>
    </row>
    <row r="77" spans="1:9" x14ac:dyDescent="0.35">
      <c r="A77" s="22">
        <v>24016</v>
      </c>
      <c r="B77" s="21">
        <v>91.75667</v>
      </c>
      <c r="C77" s="21">
        <f t="shared" si="3"/>
        <v>5.4075292166309907</v>
      </c>
      <c r="D77" s="21">
        <v>0.17911093338039485</v>
      </c>
      <c r="E77" s="21">
        <v>0.65884787321211868</v>
      </c>
      <c r="F77" s="21">
        <f t="shared" si="4"/>
        <v>777.55371105641939</v>
      </c>
      <c r="G77" s="29">
        <f t="shared" si="5"/>
        <v>6.656152723411946</v>
      </c>
      <c r="H77" s="22"/>
      <c r="I77" s="23"/>
    </row>
    <row r="78" spans="1:9" x14ac:dyDescent="0.35">
      <c r="A78" s="22">
        <v>24108</v>
      </c>
      <c r="B78" s="21">
        <v>91.63</v>
      </c>
      <c r="C78" s="21">
        <f t="shared" si="3"/>
        <v>-0.1381452862903032</v>
      </c>
      <c r="D78" s="21">
        <v>0.18082854696134443</v>
      </c>
      <c r="E78" s="21">
        <v>0.6606681671558815</v>
      </c>
      <c r="F78" s="21">
        <f t="shared" si="4"/>
        <v>766.98578010584777</v>
      </c>
      <c r="G78" s="29">
        <f t="shared" si="5"/>
        <v>6.6424682615680783</v>
      </c>
      <c r="H78" s="22"/>
      <c r="I78" s="23"/>
    </row>
    <row r="79" spans="1:9" x14ac:dyDescent="0.35">
      <c r="A79" s="22">
        <v>24198</v>
      </c>
      <c r="B79" s="21">
        <v>88.14667</v>
      </c>
      <c r="C79" s="21">
        <f t="shared" si="3"/>
        <v>-3.8756597364093537</v>
      </c>
      <c r="D79" s="21">
        <v>0.1824148854410913</v>
      </c>
      <c r="E79" s="21">
        <v>0.66248327507701243</v>
      </c>
      <c r="F79" s="21">
        <f t="shared" si="4"/>
        <v>729.40832668788619</v>
      </c>
      <c r="G79" s="29">
        <f t="shared" si="5"/>
        <v>6.5922336941140349</v>
      </c>
      <c r="H79" s="22"/>
      <c r="I79" s="23"/>
    </row>
    <row r="80" spans="1:9" x14ac:dyDescent="0.35">
      <c r="A80" s="22">
        <v>24289</v>
      </c>
      <c r="B80" s="21">
        <v>81.433329999999998</v>
      </c>
      <c r="C80" s="21">
        <f t="shared" si="3"/>
        <v>-7.921748295072284</v>
      </c>
      <c r="D80" s="21">
        <v>0.18396052255394521</v>
      </c>
      <c r="E80" s="21">
        <v>0.66433987117919779</v>
      </c>
      <c r="F80" s="21">
        <f t="shared" si="4"/>
        <v>666.32673988613465</v>
      </c>
      <c r="G80" s="29">
        <f t="shared" si="5"/>
        <v>6.5017801506649757</v>
      </c>
      <c r="H80" s="22"/>
      <c r="I80" s="23"/>
    </row>
    <row r="81" spans="1:9" x14ac:dyDescent="0.35">
      <c r="A81" s="22">
        <v>24381</v>
      </c>
      <c r="B81" s="21">
        <v>79.816670000000002</v>
      </c>
      <c r="C81" s="21">
        <f t="shared" si="3"/>
        <v>-2.0052268779426008</v>
      </c>
      <c r="D81" s="21">
        <v>0.18545289736490012</v>
      </c>
      <c r="E81" s="21">
        <v>0.66637279205086453</v>
      </c>
      <c r="F81" s="21">
        <f t="shared" si="4"/>
        <v>645.86645011393375</v>
      </c>
      <c r="G81" s="29">
        <f t="shared" si="5"/>
        <v>6.4705927488405095</v>
      </c>
      <c r="H81" s="22"/>
      <c r="I81" s="23"/>
    </row>
    <row r="82" spans="1:9" x14ac:dyDescent="0.35">
      <c r="A82" s="22">
        <v>24473</v>
      </c>
      <c r="B82" s="21">
        <v>87.076669999999993</v>
      </c>
      <c r="C82" s="21">
        <f t="shared" si="3"/>
        <v>8.7056615054064146</v>
      </c>
      <c r="D82" s="21">
        <v>0.18618739060432293</v>
      </c>
      <c r="E82" s="21">
        <v>0.66852499144306265</v>
      </c>
      <c r="F82" s="21">
        <f t="shared" si="4"/>
        <v>699.57438576164179</v>
      </c>
      <c r="G82" s="29">
        <f t="shared" si="5"/>
        <v>6.5504721297835653</v>
      </c>
      <c r="H82" s="22"/>
      <c r="I82" s="23"/>
    </row>
    <row r="83" spans="1:9" x14ac:dyDescent="0.35">
      <c r="A83" s="22">
        <v>24563</v>
      </c>
      <c r="B83" s="21">
        <v>91.66</v>
      </c>
      <c r="C83" s="21">
        <f t="shared" si="3"/>
        <v>5.1297084144033889</v>
      </c>
      <c r="D83" s="21">
        <v>0.18705787240495228</v>
      </c>
      <c r="E83" s="21">
        <v>0.67078091128789685</v>
      </c>
      <c r="F83" s="21">
        <f t="shared" si="4"/>
        <v>730.50495709476718</v>
      </c>
      <c r="G83" s="29">
        <f t="shared" si="5"/>
        <v>6.5937360170606354</v>
      </c>
      <c r="H83" s="22"/>
      <c r="I83" s="23"/>
    </row>
    <row r="84" spans="1:9" x14ac:dyDescent="0.35">
      <c r="A84" s="22">
        <v>24654</v>
      </c>
      <c r="B84" s="21">
        <v>94.436670000000007</v>
      </c>
      <c r="C84" s="21">
        <f t="shared" si="3"/>
        <v>2.9843372031822746</v>
      </c>
      <c r="D84" s="21">
        <v>0.18875407394982074</v>
      </c>
      <c r="E84" s="21">
        <v>0.67375768827855165</v>
      </c>
      <c r="F84" s="21">
        <f t="shared" si="4"/>
        <v>742.57546658368324</v>
      </c>
      <c r="G84" s="29">
        <f t="shared" si="5"/>
        <v>6.6101245040085557</v>
      </c>
      <c r="H84" s="22"/>
      <c r="I84" s="23"/>
    </row>
    <row r="85" spans="1:9" x14ac:dyDescent="0.35">
      <c r="A85" s="22">
        <v>24746</v>
      </c>
      <c r="B85" s="21">
        <v>94.54</v>
      </c>
      <c r="C85" s="21">
        <f t="shared" si="3"/>
        <v>0.10935742522901748</v>
      </c>
      <c r="D85" s="21">
        <v>0.19028736674206537</v>
      </c>
      <c r="E85" s="21">
        <v>0.6772012073060687</v>
      </c>
      <c r="F85" s="21">
        <f t="shared" si="4"/>
        <v>733.64830419951761</v>
      </c>
      <c r="G85" s="29">
        <f t="shared" si="5"/>
        <v>6.59802976419373</v>
      </c>
      <c r="H85" s="22"/>
      <c r="I85" s="23"/>
    </row>
    <row r="86" spans="1:9" x14ac:dyDescent="0.35">
      <c r="A86" s="22">
        <v>24838</v>
      </c>
      <c r="B86" s="21">
        <v>91.626670000000004</v>
      </c>
      <c r="C86" s="21">
        <f t="shared" si="3"/>
        <v>-3.1300638857799434</v>
      </c>
      <c r="D86" s="21">
        <v>0.19242352747398911</v>
      </c>
      <c r="E86" s="21">
        <v>0.67994979930092414</v>
      </c>
      <c r="F86" s="21">
        <f t="shared" si="4"/>
        <v>700.30444271639794</v>
      </c>
      <c r="G86" s="29">
        <f t="shared" si="5"/>
        <v>6.5515151586601954</v>
      </c>
      <c r="H86" s="22"/>
      <c r="I86" s="23"/>
    </row>
    <row r="87" spans="1:9" x14ac:dyDescent="0.35">
      <c r="A87" s="22">
        <v>24929</v>
      </c>
      <c r="B87" s="21">
        <v>98.013329999999996</v>
      </c>
      <c r="C87" s="21">
        <f t="shared" si="3"/>
        <v>6.7381103321507041</v>
      </c>
      <c r="D87" s="21">
        <v>0.19451394463391589</v>
      </c>
      <c r="E87" s="21">
        <v>0.68223683528154921</v>
      </c>
      <c r="F87" s="21">
        <f t="shared" si="4"/>
        <v>738.5828844290445</v>
      </c>
      <c r="G87" s="29">
        <f t="shared" si="5"/>
        <v>6.6047333291592318</v>
      </c>
      <c r="H87" s="22"/>
      <c r="I87" s="23"/>
    </row>
    <row r="88" spans="1:9" x14ac:dyDescent="0.35">
      <c r="A88" s="22">
        <v>25020</v>
      </c>
      <c r="B88" s="21">
        <v>99.903329999999997</v>
      </c>
      <c r="C88" s="21">
        <f t="shared" si="3"/>
        <v>1.9099528603499394</v>
      </c>
      <c r="D88" s="21">
        <v>0.19656589432843594</v>
      </c>
      <c r="E88" s="21">
        <v>0.6848298465974505</v>
      </c>
      <c r="F88" s="21">
        <f t="shared" si="4"/>
        <v>742.14560192699923</v>
      </c>
      <c r="G88" s="29">
        <f t="shared" si="5"/>
        <v>6.6095454529291144</v>
      </c>
      <c r="H88" s="22"/>
      <c r="I88" s="23"/>
    </row>
    <row r="89" spans="1:9" x14ac:dyDescent="0.35">
      <c r="A89" s="22">
        <v>25112</v>
      </c>
      <c r="B89" s="21">
        <v>105.2333</v>
      </c>
      <c r="C89" s="21">
        <f t="shared" si="3"/>
        <v>5.1976771707074043</v>
      </c>
      <c r="D89" s="21">
        <v>0.19884832485355539</v>
      </c>
      <c r="E89" s="21">
        <v>0.68775476336178731</v>
      </c>
      <c r="F89" s="21">
        <f t="shared" si="4"/>
        <v>769.48054850883125</v>
      </c>
      <c r="G89" s="29">
        <f t="shared" si="5"/>
        <v>6.6457156748682502</v>
      </c>
      <c r="H89" s="22"/>
      <c r="I89" s="23"/>
    </row>
    <row r="90" spans="1:9" x14ac:dyDescent="0.35">
      <c r="A90" s="22">
        <v>25204</v>
      </c>
      <c r="B90" s="21">
        <v>100.9333</v>
      </c>
      <c r="C90" s="21">
        <f t="shared" si="3"/>
        <v>-4.1719887495232477</v>
      </c>
      <c r="D90" s="21">
        <v>0.20095127795870021</v>
      </c>
      <c r="E90" s="21">
        <v>0.69142128136247183</v>
      </c>
      <c r="F90" s="21">
        <f t="shared" si="4"/>
        <v>726.44202036459194</v>
      </c>
      <c r="G90" s="29">
        <f t="shared" si="5"/>
        <v>6.5881586730322024</v>
      </c>
      <c r="H90" s="22"/>
      <c r="I90" s="23"/>
    </row>
    <row r="91" spans="1:9" x14ac:dyDescent="0.35">
      <c r="A91" s="22">
        <v>25294</v>
      </c>
      <c r="B91" s="21">
        <v>101.68</v>
      </c>
      <c r="C91" s="21">
        <f t="shared" si="3"/>
        <v>0.73707242370595338</v>
      </c>
      <c r="D91" s="21">
        <v>0.20370497972870844</v>
      </c>
      <c r="E91" s="21">
        <v>0.69399873461047779</v>
      </c>
      <c r="F91" s="21">
        <f t="shared" si="4"/>
        <v>719.24228674476967</v>
      </c>
      <c r="G91" s="29">
        <f t="shared" si="5"/>
        <v>6.5781982783488084</v>
      </c>
      <c r="H91" s="22"/>
      <c r="I91" s="23"/>
    </row>
    <row r="92" spans="1:9" x14ac:dyDescent="0.35">
      <c r="A92" s="22">
        <v>25385</v>
      </c>
      <c r="B92" s="21">
        <v>94.466669999999993</v>
      </c>
      <c r="C92" s="21">
        <f t="shared" si="3"/>
        <v>-7.3583553006914215</v>
      </c>
      <c r="D92" s="21">
        <v>0.20650972046068303</v>
      </c>
      <c r="E92" s="21">
        <v>0.69707404603113687</v>
      </c>
      <c r="F92" s="21">
        <f t="shared" si="4"/>
        <v>656.2347054411299</v>
      </c>
      <c r="G92" s="29">
        <f t="shared" si="5"/>
        <v>6.4865185076397758</v>
      </c>
      <c r="H92" s="22"/>
      <c r="I92" s="23"/>
    </row>
    <row r="93" spans="1:9" x14ac:dyDescent="0.35">
      <c r="A93" s="22">
        <v>25477</v>
      </c>
      <c r="B93" s="21">
        <v>94.28</v>
      </c>
      <c r="C93" s="21">
        <f t="shared" si="3"/>
        <v>-0.19779958063539382</v>
      </c>
      <c r="D93" s="21">
        <v>0.20906234570232921</v>
      </c>
      <c r="E93" s="21">
        <v>0.70017528756495495</v>
      </c>
      <c r="F93" s="21">
        <f t="shared" si="4"/>
        <v>644.07579240716586</v>
      </c>
      <c r="G93" s="29">
        <f t="shared" si="5"/>
        <v>6.4678164092526593</v>
      </c>
      <c r="H93" s="22"/>
      <c r="I93" s="23"/>
    </row>
    <row r="94" spans="1:9" x14ac:dyDescent="0.35">
      <c r="A94" s="22">
        <v>25569</v>
      </c>
      <c r="B94" s="21">
        <v>88.706670000000003</v>
      </c>
      <c r="C94" s="21">
        <f t="shared" si="3"/>
        <v>-6.0933994285321091</v>
      </c>
      <c r="D94" s="21">
        <v>0.21186542230424776</v>
      </c>
      <c r="E94" s="21">
        <v>0.7038106894298487</v>
      </c>
      <c r="F94" s="21">
        <f t="shared" si="4"/>
        <v>594.89502187835774</v>
      </c>
      <c r="G94" s="29">
        <f t="shared" si="5"/>
        <v>6.3883849561614667</v>
      </c>
      <c r="H94" s="22"/>
      <c r="I94" s="23"/>
    </row>
    <row r="95" spans="1:9" x14ac:dyDescent="0.35">
      <c r="A95" s="22">
        <v>25659</v>
      </c>
      <c r="B95" s="21">
        <v>79.2</v>
      </c>
      <c r="C95" s="21">
        <f t="shared" si="3"/>
        <v>-11.335878496222929</v>
      </c>
      <c r="D95" s="21">
        <v>0.21443546141521785</v>
      </c>
      <c r="E95" s="21">
        <v>0.707456463340006</v>
      </c>
      <c r="F95" s="21">
        <f t="shared" si="4"/>
        <v>522.07014234511826</v>
      </c>
      <c r="G95" s="29">
        <f t="shared" si="5"/>
        <v>6.2578019511641445</v>
      </c>
      <c r="H95" s="22"/>
      <c r="I95" s="23"/>
    </row>
    <row r="96" spans="1:9" x14ac:dyDescent="0.35">
      <c r="A96" s="22">
        <v>25750</v>
      </c>
      <c r="B96" s="21">
        <v>78.739999999999995</v>
      </c>
      <c r="C96" s="21">
        <f t="shared" si="3"/>
        <v>-0.58250133047890174</v>
      </c>
      <c r="D96" s="21">
        <v>0.21662185292314967</v>
      </c>
      <c r="E96" s="21">
        <v>0.71150156099281214</v>
      </c>
      <c r="F96" s="21">
        <f t="shared" si="4"/>
        <v>510.87810099779171</v>
      </c>
      <c r="G96" s="29">
        <f t="shared" si="5"/>
        <v>6.2361310118396753</v>
      </c>
      <c r="H96" s="22"/>
      <c r="I96" s="23"/>
    </row>
    <row r="97" spans="1:9" x14ac:dyDescent="0.35">
      <c r="A97" s="22">
        <v>25842</v>
      </c>
      <c r="B97" s="21">
        <v>86.233329999999995</v>
      </c>
      <c r="C97" s="21">
        <f t="shared" si="3"/>
        <v>9.0905476353469794</v>
      </c>
      <c r="D97" s="21">
        <v>0.21931208686991113</v>
      </c>
      <c r="E97" s="21">
        <v>0.71560889091719992</v>
      </c>
      <c r="F97" s="21">
        <f t="shared" si="4"/>
        <v>549.46098711478714</v>
      </c>
      <c r="G97" s="29">
        <f t="shared" si="5"/>
        <v>6.3089377742619135</v>
      </c>
      <c r="H97" s="22"/>
      <c r="I97" s="23"/>
    </row>
    <row r="98" spans="1:9" x14ac:dyDescent="0.35">
      <c r="A98" s="22">
        <v>25934</v>
      </c>
      <c r="B98" s="21">
        <v>96.733329999999995</v>
      </c>
      <c r="C98" s="21">
        <f t="shared" si="3"/>
        <v>11.49012554539226</v>
      </c>
      <c r="D98" s="21">
        <v>0.22117252202879537</v>
      </c>
      <c r="E98" s="21">
        <v>0.71979401118106479</v>
      </c>
      <c r="F98" s="21">
        <f t="shared" si="4"/>
        <v>607.62654627850657</v>
      </c>
      <c r="G98" s="29">
        <f t="shared" si="5"/>
        <v>6.4095604601531759</v>
      </c>
      <c r="H98" s="22"/>
      <c r="I98" s="23"/>
    </row>
    <row r="99" spans="1:9" x14ac:dyDescent="0.35">
      <c r="A99" s="22">
        <v>26024</v>
      </c>
      <c r="B99" s="21">
        <v>101.44</v>
      </c>
      <c r="C99" s="21">
        <f t="shared" si="3"/>
        <v>4.7509473365932031</v>
      </c>
      <c r="D99" s="21">
        <v>0.22383710591673975</v>
      </c>
      <c r="E99" s="21">
        <v>0.72379243463018472</v>
      </c>
      <c r="F99" s="21">
        <f t="shared" si="4"/>
        <v>626.12799076191266</v>
      </c>
      <c r="G99" s="29">
        <f t="shared" si="5"/>
        <v>6.4395548082875154</v>
      </c>
      <c r="H99" s="22"/>
      <c r="I99" s="23"/>
    </row>
    <row r="100" spans="1:9" x14ac:dyDescent="0.35">
      <c r="A100" s="22">
        <v>26115</v>
      </c>
      <c r="B100" s="21">
        <v>98.546670000000006</v>
      </c>
      <c r="C100" s="21">
        <f t="shared" si="3"/>
        <v>-2.893724761541705</v>
      </c>
      <c r="D100" s="21">
        <v>0.22651697753993719</v>
      </c>
      <c r="E100" s="21">
        <v>0.72782197421509542</v>
      </c>
      <c r="F100" s="21">
        <f t="shared" si="4"/>
        <v>597.74510993529464</v>
      </c>
      <c r="G100" s="29">
        <f t="shared" si="5"/>
        <v>6.3931644255191822</v>
      </c>
      <c r="H100" s="22"/>
      <c r="I100" s="23"/>
    </row>
    <row r="101" spans="1:9" x14ac:dyDescent="0.35">
      <c r="A101" s="22">
        <v>26207</v>
      </c>
      <c r="B101" s="21">
        <v>96.413330000000002</v>
      </c>
      <c r="C101" s="21">
        <f t="shared" si="3"/>
        <v>-2.1885773008222031</v>
      </c>
      <c r="D101" s="21">
        <v>0.2283915343924339</v>
      </c>
      <c r="E101" s="21">
        <v>0.73198635038843307</v>
      </c>
      <c r="F101" s="21">
        <f t="shared" si="4"/>
        <v>576.70550657003128</v>
      </c>
      <c r="G101" s="29">
        <f t="shared" si="5"/>
        <v>6.357331748989222</v>
      </c>
      <c r="H101" s="22"/>
      <c r="I101" s="23"/>
    </row>
    <row r="102" spans="1:9" x14ac:dyDescent="0.35">
      <c r="A102" s="22">
        <v>26299</v>
      </c>
      <c r="B102" s="21">
        <v>105.4</v>
      </c>
      <c r="C102" s="21">
        <f t="shared" si="3"/>
        <v>8.9118166041985525</v>
      </c>
      <c r="D102" s="21">
        <v>0.23085506050043689</v>
      </c>
      <c r="E102" s="21">
        <v>0.74023212637299951</v>
      </c>
      <c r="F102" s="21">
        <f t="shared" si="4"/>
        <v>616.78425986541538</v>
      </c>
      <c r="G102" s="29">
        <f t="shared" si="5"/>
        <v>6.4245193028985614</v>
      </c>
      <c r="H102" s="22"/>
      <c r="I102" s="23"/>
    </row>
    <row r="103" spans="1:9" x14ac:dyDescent="0.35">
      <c r="A103" s="22">
        <v>26390</v>
      </c>
      <c r="B103" s="21">
        <v>108.16670000000001</v>
      </c>
      <c r="C103" s="21">
        <f t="shared" si="3"/>
        <v>2.591091953513569</v>
      </c>
      <c r="D103" s="21">
        <v>0.23220425160137004</v>
      </c>
      <c r="E103" s="21">
        <v>0.74410608527895616</v>
      </c>
      <c r="F103" s="21">
        <f t="shared" si="4"/>
        <v>626.02050241042195</v>
      </c>
      <c r="G103" s="29">
        <f t="shared" si="5"/>
        <v>6.4393831220181292</v>
      </c>
      <c r="H103" s="22"/>
      <c r="I103" s="23"/>
    </row>
    <row r="104" spans="1:9" x14ac:dyDescent="0.35">
      <c r="A104" s="22">
        <v>26481</v>
      </c>
      <c r="B104" s="21">
        <v>109.2</v>
      </c>
      <c r="C104" s="21">
        <f t="shared" si="3"/>
        <v>0.95075076684070225</v>
      </c>
      <c r="D104" s="21">
        <v>0.2344107932088659</v>
      </c>
      <c r="E104" s="21">
        <v>0.74826527542966192</v>
      </c>
      <c r="F104" s="21">
        <f t="shared" si="4"/>
        <v>622.5717963067159</v>
      </c>
      <c r="G104" s="29">
        <f t="shared" si="5"/>
        <v>6.4338589571207185</v>
      </c>
      <c r="H104" s="22"/>
      <c r="I104" s="23"/>
    </row>
    <row r="105" spans="1:9" x14ac:dyDescent="0.35">
      <c r="A105" s="22">
        <v>26573</v>
      </c>
      <c r="B105" s="21">
        <v>114.0667</v>
      </c>
      <c r="C105" s="21">
        <f t="shared" si="3"/>
        <v>4.3602301705903734</v>
      </c>
      <c r="D105" s="21">
        <v>0.23683337329069856</v>
      </c>
      <c r="E105" s="21">
        <v>0.75191104933981934</v>
      </c>
      <c r="F105" s="21">
        <f t="shared" si="4"/>
        <v>640.54479977562562</v>
      </c>
      <c r="G105" s="29">
        <f t="shared" si="5"/>
        <v>6.4623190638956309</v>
      </c>
      <c r="H105" s="22"/>
      <c r="I105" s="23"/>
    </row>
    <row r="106" spans="1:9" x14ac:dyDescent="0.35">
      <c r="A106" s="22">
        <v>26665</v>
      </c>
      <c r="B106" s="21">
        <v>115</v>
      </c>
      <c r="C106" s="21">
        <f t="shared" si="3"/>
        <v>0.81487633465417986</v>
      </c>
      <c r="D106" s="21">
        <v>0.24005556576875076</v>
      </c>
      <c r="E106" s="21">
        <v>0.75570721790629891</v>
      </c>
      <c r="F106" s="21">
        <f t="shared" si="4"/>
        <v>633.91713403519225</v>
      </c>
      <c r="G106" s="29">
        <f t="shared" si="5"/>
        <v>6.451918242480267</v>
      </c>
      <c r="H106" s="22"/>
      <c r="I106" s="23"/>
    </row>
    <row r="107" spans="1:9" x14ac:dyDescent="0.35">
      <c r="A107" s="22">
        <v>26755</v>
      </c>
      <c r="B107" s="21">
        <v>107.4333</v>
      </c>
      <c r="C107" s="21">
        <f t="shared" si="3"/>
        <v>-6.806193847995079</v>
      </c>
      <c r="D107" s="21">
        <v>0.24517601411916198</v>
      </c>
      <c r="E107" s="21">
        <v>0.75953968863120114</v>
      </c>
      <c r="F107" s="21">
        <f t="shared" si="4"/>
        <v>576.91318351254301</v>
      </c>
      <c r="G107" s="29">
        <f t="shared" si="5"/>
        <v>6.3576917933375681</v>
      </c>
      <c r="H107" s="22"/>
      <c r="I107" s="23"/>
    </row>
    <row r="108" spans="1:9" x14ac:dyDescent="0.35">
      <c r="A108" s="22">
        <v>26846</v>
      </c>
      <c r="B108" s="21">
        <v>105.0667</v>
      </c>
      <c r="C108" s="21">
        <f t="shared" si="3"/>
        <v>-2.2274803308851787</v>
      </c>
      <c r="D108" s="21">
        <v>0.25022247926018315</v>
      </c>
      <c r="E108" s="21">
        <v>0.76355367014821651</v>
      </c>
      <c r="F108" s="21">
        <f t="shared" si="4"/>
        <v>549.91960141697075</v>
      </c>
      <c r="G108" s="29">
        <f t="shared" si="5"/>
        <v>6.3097720882994182</v>
      </c>
      <c r="H108" s="22"/>
      <c r="I108" s="23"/>
    </row>
    <row r="109" spans="1:9" x14ac:dyDescent="0.35">
      <c r="A109" s="22">
        <v>26938</v>
      </c>
      <c r="B109" s="21">
        <v>102.19329999999999</v>
      </c>
      <c r="C109" s="21">
        <f t="shared" si="3"/>
        <v>-2.7729268683787112</v>
      </c>
      <c r="D109" s="21">
        <v>0.25610987618509157</v>
      </c>
      <c r="E109" s="21">
        <v>0.76742762905417317</v>
      </c>
      <c r="F109" s="21">
        <f t="shared" si="4"/>
        <v>519.94650900468309</v>
      </c>
      <c r="G109" s="29">
        <f t="shared" si="5"/>
        <v>6.2537259389855828</v>
      </c>
      <c r="H109" s="22"/>
      <c r="I109" s="23"/>
    </row>
    <row r="110" spans="1:9" x14ac:dyDescent="0.35">
      <c r="A110" s="22">
        <v>27030</v>
      </c>
      <c r="B110" s="21">
        <v>95.666669999999996</v>
      </c>
      <c r="C110" s="21">
        <f t="shared" si="3"/>
        <v>-6.5996155955944324</v>
      </c>
      <c r="D110" s="21">
        <v>0.26454676038766828</v>
      </c>
      <c r="E110" s="21">
        <v>0.77143642454855677</v>
      </c>
      <c r="F110" s="21">
        <f t="shared" si="4"/>
        <v>468.76812019575954</v>
      </c>
      <c r="G110" s="29">
        <f t="shared" si="5"/>
        <v>6.1501082329551009</v>
      </c>
      <c r="H110" s="22"/>
      <c r="I110" s="23"/>
    </row>
    <row r="111" spans="1:9" x14ac:dyDescent="0.35">
      <c r="A111" s="22">
        <v>27120</v>
      </c>
      <c r="B111" s="21">
        <v>90.64</v>
      </c>
      <c r="C111" s="21">
        <f t="shared" si="3"/>
        <v>-5.3974345214965247</v>
      </c>
      <c r="D111" s="21">
        <v>0.27212225209353647</v>
      </c>
      <c r="E111" s="21">
        <v>0.77519629095661369</v>
      </c>
      <c r="F111" s="21">
        <f t="shared" si="4"/>
        <v>429.67902531600873</v>
      </c>
      <c r="G111" s="29">
        <f t="shared" si="5"/>
        <v>6.0630384771995667</v>
      </c>
      <c r="H111" s="22"/>
      <c r="I111" s="23"/>
    </row>
    <row r="112" spans="1:9" x14ac:dyDescent="0.35">
      <c r="A112" s="22">
        <v>27211</v>
      </c>
      <c r="B112" s="21">
        <v>74.486670000000004</v>
      </c>
      <c r="C112" s="21">
        <f t="shared" si="3"/>
        <v>-19.627543351793175</v>
      </c>
      <c r="D112" s="21">
        <v>0.27899385790052345</v>
      </c>
      <c r="E112" s="21">
        <v>0.77918952838310185</v>
      </c>
      <c r="F112" s="21">
        <f t="shared" si="4"/>
        <v>342.64216811928782</v>
      </c>
      <c r="G112" s="29">
        <f t="shared" si="5"/>
        <v>5.8366866609758885</v>
      </c>
      <c r="H112" s="22"/>
      <c r="I112" s="23"/>
    </row>
    <row r="113" spans="1:13" x14ac:dyDescent="0.35">
      <c r="A113" s="22">
        <v>27303</v>
      </c>
      <c r="B113" s="21">
        <v>69.416669999999996</v>
      </c>
      <c r="C113" s="21">
        <f t="shared" si="3"/>
        <v>-7.0493142803770503</v>
      </c>
      <c r="D113" s="21">
        <v>0.2857769968534789</v>
      </c>
      <c r="E113" s="21">
        <v>0.78313609160590381</v>
      </c>
      <c r="F113" s="21">
        <f t="shared" si="4"/>
        <v>310.16962776275335</v>
      </c>
      <c r="G113" s="29">
        <f t="shared" si="5"/>
        <v>5.7371193341588027</v>
      </c>
      <c r="H113" s="22"/>
      <c r="I113" s="23"/>
      <c r="M113" s="21" t="s">
        <v>20</v>
      </c>
    </row>
    <row r="114" spans="1:13" x14ac:dyDescent="0.35">
      <c r="A114" s="22">
        <v>27395</v>
      </c>
      <c r="B114" s="21">
        <v>78.813329999999993</v>
      </c>
      <c r="C114" s="21">
        <f t="shared" si="3"/>
        <v>12.695510459598136</v>
      </c>
      <c r="D114" s="21">
        <v>0.29132239557868139</v>
      </c>
      <c r="E114" s="21">
        <v>0.78700486448922868</v>
      </c>
      <c r="F114" s="21">
        <f t="shared" si="4"/>
        <v>343.75449697488767</v>
      </c>
      <c r="G114" s="29">
        <f t="shared" si="5"/>
        <v>5.839927731003975</v>
      </c>
      <c r="H114" s="22"/>
      <c r="I114" s="23"/>
      <c r="M114" s="21" t="s">
        <v>21</v>
      </c>
    </row>
    <row r="115" spans="1:13" x14ac:dyDescent="0.35">
      <c r="A115" s="22">
        <v>27485</v>
      </c>
      <c r="B115" s="21">
        <v>89.073329999999999</v>
      </c>
      <c r="C115" s="21">
        <f t="shared" si="3"/>
        <v>12.237781807625936</v>
      </c>
      <c r="D115" s="21">
        <v>0.2946316329748212</v>
      </c>
      <c r="E115" s="21">
        <v>0.79057284805990891</v>
      </c>
      <c r="F115" s="21">
        <f t="shared" si="4"/>
        <v>382.40751758501671</v>
      </c>
      <c r="G115" s="29">
        <f t="shared" si="5"/>
        <v>5.9464868399406452</v>
      </c>
      <c r="H115" s="22"/>
      <c r="I115" s="23"/>
      <c r="M115" s="28" t="s">
        <v>14</v>
      </c>
    </row>
    <row r="116" spans="1:13" x14ac:dyDescent="0.35">
      <c r="A116" s="22">
        <v>27576</v>
      </c>
      <c r="B116" s="21">
        <v>87.623329999999996</v>
      </c>
      <c r="C116" s="21">
        <f t="shared" si="3"/>
        <v>-1.6412676385025193</v>
      </c>
      <c r="D116" s="21">
        <v>0.30053179214766584</v>
      </c>
      <c r="E116" s="21">
        <v>0.79506394365905009</v>
      </c>
      <c r="F116" s="21">
        <f t="shared" si="4"/>
        <v>366.71381751683361</v>
      </c>
      <c r="G116" s="29">
        <f t="shared" si="5"/>
        <v>5.9045817550786799</v>
      </c>
      <c r="H116" s="22"/>
      <c r="I116" s="23"/>
    </row>
    <row r="117" spans="1:13" x14ac:dyDescent="0.35">
      <c r="A117" s="22">
        <v>27668</v>
      </c>
      <c r="B117" s="21">
        <v>89.113330000000005</v>
      </c>
      <c r="C117" s="21">
        <f t="shared" si="3"/>
        <v>1.6861643784401359</v>
      </c>
      <c r="D117" s="21">
        <v>0.30566239205276585</v>
      </c>
      <c r="E117" s="21">
        <v>0.79907273915343369</v>
      </c>
      <c r="F117" s="21">
        <f t="shared" si="4"/>
        <v>364.8499999746</v>
      </c>
      <c r="G117" s="29">
        <f t="shared" si="5"/>
        <v>5.8994863101420112</v>
      </c>
      <c r="H117" s="22"/>
      <c r="I117" s="23"/>
      <c r="M117" s="21" t="s">
        <v>22</v>
      </c>
    </row>
    <row r="118" spans="1:13" x14ac:dyDescent="0.35">
      <c r="A118" s="22">
        <v>27760</v>
      </c>
      <c r="B118" s="21">
        <v>99.52</v>
      </c>
      <c r="C118" s="21">
        <f t="shared" si="3"/>
        <v>11.044969852120357</v>
      </c>
      <c r="D118" s="21">
        <v>0.30888656760820093</v>
      </c>
      <c r="E118" s="21">
        <v>0.80307116260255362</v>
      </c>
      <c r="F118" s="21">
        <f t="shared" si="4"/>
        <v>401.19666425240797</v>
      </c>
      <c r="G118" s="29">
        <f t="shared" si="5"/>
        <v>5.994451741627512</v>
      </c>
      <c r="H118" s="22"/>
      <c r="I118" s="23"/>
      <c r="M118" s="21" t="s">
        <v>23</v>
      </c>
    </row>
    <row r="119" spans="1:13" x14ac:dyDescent="0.35">
      <c r="A119" s="22">
        <v>27851</v>
      </c>
      <c r="B119" s="21">
        <v>101.63330000000001</v>
      </c>
      <c r="C119" s="21">
        <f t="shared" si="3"/>
        <v>2.1012608358790708</v>
      </c>
      <c r="D119" s="21">
        <v>0.31133480454690443</v>
      </c>
      <c r="E119" s="21">
        <v>0.80657691390165231</v>
      </c>
      <c r="F119" s="21">
        <f t="shared" si="4"/>
        <v>404.72736181092972</v>
      </c>
      <c r="G119" s="29">
        <f t="shared" si="5"/>
        <v>6.0032136597049082</v>
      </c>
      <c r="H119" s="22"/>
      <c r="I119" s="23"/>
    </row>
    <row r="120" spans="1:13" x14ac:dyDescent="0.35">
      <c r="A120" s="22">
        <v>27942</v>
      </c>
      <c r="B120" s="21">
        <v>104.33329999999999</v>
      </c>
      <c r="C120" s="21">
        <f t="shared" si="3"/>
        <v>2.6219345033514863</v>
      </c>
      <c r="D120" s="21">
        <v>0.31620597046598675</v>
      </c>
      <c r="E120" s="21">
        <v>0.81045087280760897</v>
      </c>
      <c r="F120" s="21">
        <f t="shared" si="4"/>
        <v>407.12351168614288</v>
      </c>
      <c r="G120" s="29">
        <f t="shared" si="5"/>
        <v>6.0091166079216602</v>
      </c>
      <c r="H120" s="22"/>
      <c r="I120" s="23"/>
      <c r="M120" s="21" t="s">
        <v>24</v>
      </c>
    </row>
    <row r="121" spans="1:13" x14ac:dyDescent="0.35">
      <c r="A121" s="22">
        <v>28034</v>
      </c>
      <c r="B121" s="21">
        <v>102.6</v>
      </c>
      <c r="C121" s="21">
        <f t="shared" si="3"/>
        <v>-1.6752649646505802</v>
      </c>
      <c r="D121" s="21">
        <v>0.32112424101604348</v>
      </c>
      <c r="E121" s="21">
        <v>0.81416925103461146</v>
      </c>
      <c r="F121" s="21">
        <f t="shared" si="4"/>
        <v>392.42762656228859</v>
      </c>
      <c r="G121" s="29">
        <f t="shared" si="5"/>
        <v>5.9723521292962607</v>
      </c>
      <c r="H121" s="22"/>
      <c r="I121" s="23"/>
      <c r="M121" s="21" t="s">
        <v>25</v>
      </c>
    </row>
    <row r="122" spans="1:13" x14ac:dyDescent="0.35">
      <c r="A122" s="22">
        <v>28126</v>
      </c>
      <c r="B122" s="21">
        <v>101.8</v>
      </c>
      <c r="C122" s="21">
        <f t="shared" si="3"/>
        <v>-0.78278286202468905</v>
      </c>
      <c r="D122" s="21">
        <v>0.32732162908932788</v>
      </c>
      <c r="E122" s="21">
        <v>0.81777353676371445</v>
      </c>
      <c r="F122" s="21">
        <f t="shared" si="4"/>
        <v>380.31199336604902</v>
      </c>
      <c r="G122" s="29">
        <f t="shared" si="5"/>
        <v>5.9409919510292388</v>
      </c>
      <c r="H122" s="22"/>
      <c r="I122" s="23"/>
    </row>
    <row r="123" spans="1:13" x14ac:dyDescent="0.35">
      <c r="A123" s="22">
        <v>28216</v>
      </c>
      <c r="B123" s="21">
        <v>99.033330000000007</v>
      </c>
      <c r="C123" s="21">
        <f t="shared" si="3"/>
        <v>-2.7553643974671083</v>
      </c>
      <c r="D123" s="21">
        <v>0.33359555487263148</v>
      </c>
      <c r="E123" s="21">
        <v>0.82131559022123568</v>
      </c>
      <c r="F123" s="21">
        <f t="shared" si="4"/>
        <v>361.45235667951215</v>
      </c>
      <c r="G123" s="29">
        <f t="shared" si="5"/>
        <v>5.8901302394956332</v>
      </c>
      <c r="H123" s="22"/>
      <c r="I123" s="23"/>
      <c r="M123" s="21" t="s">
        <v>26</v>
      </c>
    </row>
    <row r="124" spans="1:13" x14ac:dyDescent="0.35">
      <c r="A124" s="22">
        <v>28307</v>
      </c>
      <c r="B124" s="21">
        <v>98.06</v>
      </c>
      <c r="C124" s="21">
        <f t="shared" si="3"/>
        <v>-0.98769239186635716</v>
      </c>
      <c r="D124" s="21">
        <v>0.33890569430101991</v>
      </c>
      <c r="E124" s="21">
        <v>0.82553701264352319</v>
      </c>
      <c r="F124" s="21">
        <f t="shared" si="4"/>
        <v>350.49067960851818</v>
      </c>
      <c r="G124" s="29">
        <f t="shared" si="5"/>
        <v>5.8593341144192763</v>
      </c>
      <c r="H124" s="22"/>
      <c r="I124" s="23"/>
      <c r="M124" s="21" t="s">
        <v>27</v>
      </c>
    </row>
    <row r="125" spans="1:13" x14ac:dyDescent="0.35">
      <c r="A125" s="22">
        <v>28399</v>
      </c>
      <c r="B125" s="21">
        <v>93.946669999999997</v>
      </c>
      <c r="C125" s="21">
        <f t="shared" si="3"/>
        <v>-4.2852255377091808</v>
      </c>
      <c r="D125" s="21">
        <v>0.34382473110558298</v>
      </c>
      <c r="E125" s="21">
        <v>0.82932280916473922</v>
      </c>
      <c r="F125" s="21">
        <f t="shared" si="4"/>
        <v>329.47363602606725</v>
      </c>
      <c r="G125" s="29">
        <f t="shared" si="5"/>
        <v>5.7974963386809319</v>
      </c>
      <c r="H125" s="22"/>
      <c r="I125" s="23"/>
    </row>
    <row r="126" spans="1:13" x14ac:dyDescent="0.35">
      <c r="A126" s="22">
        <v>28491</v>
      </c>
      <c r="B126" s="21">
        <v>89.35</v>
      </c>
      <c r="C126" s="21">
        <f t="shared" si="3"/>
        <v>-5.0166039240558291</v>
      </c>
      <c r="D126" s="21">
        <v>0.34967130237472366</v>
      </c>
      <c r="E126" s="21">
        <v>0.83296339705226474</v>
      </c>
      <c r="F126" s="21">
        <f t="shared" si="4"/>
        <v>306.76700630622838</v>
      </c>
      <c r="G126" s="29">
        <f t="shared" si="5"/>
        <v>5.7260885223353686</v>
      </c>
      <c r="H126" s="22"/>
      <c r="I126" s="23"/>
      <c r="M126" s="21" t="s">
        <v>28</v>
      </c>
    </row>
    <row r="127" spans="1:13" x14ac:dyDescent="0.35">
      <c r="A127" s="22">
        <v>28581</v>
      </c>
      <c r="B127" s="21">
        <v>95.926670000000001</v>
      </c>
      <c r="C127" s="21">
        <f t="shared" si="3"/>
        <v>7.1022803810490309</v>
      </c>
      <c r="D127" s="21">
        <v>0.35719861980523576</v>
      </c>
      <c r="E127" s="21">
        <v>0.83631356767240927</v>
      </c>
      <c r="F127" s="21">
        <f t="shared" si="4"/>
        <v>321.11489730152482</v>
      </c>
      <c r="G127" s="29">
        <f t="shared" si="5"/>
        <v>5.7717989946051489</v>
      </c>
      <c r="H127" s="22"/>
      <c r="I127" s="23"/>
      <c r="M127" s="21" t="s">
        <v>29</v>
      </c>
    </row>
    <row r="128" spans="1:13" x14ac:dyDescent="0.35">
      <c r="A128" s="22">
        <v>28672</v>
      </c>
      <c r="B128" s="21">
        <v>101.66330000000001</v>
      </c>
      <c r="C128" s="21">
        <f t="shared" si="3"/>
        <v>5.8082327220970953</v>
      </c>
      <c r="D128" s="21">
        <v>0.36357488626694678</v>
      </c>
      <c r="E128" s="21">
        <v>0.84031199112152921</v>
      </c>
      <c r="F128" s="21">
        <f t="shared" si="4"/>
        <v>332.75896513792708</v>
      </c>
      <c r="G128" s="29">
        <f t="shared" si="5"/>
        <v>5.8074183994755435</v>
      </c>
      <c r="H128" s="22"/>
      <c r="I128" s="23"/>
    </row>
    <row r="129" spans="1:13" x14ac:dyDescent="0.35">
      <c r="A129" s="22">
        <v>28764</v>
      </c>
      <c r="B129" s="21">
        <v>97.14</v>
      </c>
      <c r="C129" s="21">
        <f t="shared" si="3"/>
        <v>-4.5513135719299491</v>
      </c>
      <c r="D129" s="21">
        <v>0.37053033597759782</v>
      </c>
      <c r="E129" s="21">
        <v>0.84419632207274953</v>
      </c>
      <c r="F129" s="21">
        <f t="shared" si="4"/>
        <v>310.5495277695328</v>
      </c>
      <c r="G129" s="29">
        <f t="shared" si="5"/>
        <v>5.7383433983779533</v>
      </c>
      <c r="H129" s="22"/>
      <c r="I129" s="23"/>
      <c r="M129" s="21" t="s">
        <v>30</v>
      </c>
    </row>
    <row r="130" spans="1:13" x14ac:dyDescent="0.35">
      <c r="A130" s="22">
        <v>28856</v>
      </c>
      <c r="B130" s="21">
        <v>99.346670000000003</v>
      </c>
      <c r="C130" s="21">
        <f t="shared" si="3"/>
        <v>2.2462213652360674</v>
      </c>
      <c r="D130" s="21">
        <v>0.37764583246913314</v>
      </c>
      <c r="E130" s="21">
        <v>0.84799767666186099</v>
      </c>
      <c r="F130" s="21">
        <f t="shared" si="4"/>
        <v>310.22297318394055</v>
      </c>
      <c r="G130" s="29">
        <f t="shared" si="5"/>
        <v>5.7372913072649849</v>
      </c>
      <c r="H130" s="22"/>
      <c r="I130" s="23"/>
      <c r="M130" s="21" t="s">
        <v>31</v>
      </c>
    </row>
    <row r="131" spans="1:13" x14ac:dyDescent="0.35">
      <c r="A131" s="22">
        <v>28946</v>
      </c>
      <c r="B131" s="21">
        <v>101.1767</v>
      </c>
      <c r="C131" s="21">
        <f t="shared" si="3"/>
        <v>1.8253042620612447</v>
      </c>
      <c r="D131" s="21">
        <v>0.38856892170444307</v>
      </c>
      <c r="E131" s="21">
        <v>0.85134784728200552</v>
      </c>
      <c r="F131" s="21">
        <f t="shared" si="4"/>
        <v>305.8478316774499</v>
      </c>
      <c r="G131" s="29">
        <f t="shared" si="5"/>
        <v>5.723087696166794</v>
      </c>
      <c r="H131" s="22"/>
      <c r="I131" s="23"/>
    </row>
    <row r="132" spans="1:13" x14ac:dyDescent="0.35">
      <c r="A132" s="22">
        <v>29037</v>
      </c>
      <c r="B132" s="21">
        <v>106.2333</v>
      </c>
      <c r="C132" s="21">
        <f t="shared" ref="C132:C195" si="6">100*(LN(B132)-LN(B131))</f>
        <v>4.876912578984971</v>
      </c>
      <c r="D132" s="21">
        <v>0.39902228347773422</v>
      </c>
      <c r="E132" s="21">
        <v>0.85553815356850216</v>
      </c>
      <c r="F132" s="21">
        <f t="shared" si="4"/>
        <v>311.18893102481866</v>
      </c>
      <c r="G132" s="29">
        <f t="shared" si="5"/>
        <v>5.7404002229853406</v>
      </c>
      <c r="H132" s="22"/>
      <c r="I132" s="23"/>
      <c r="M132" s="21" t="s">
        <v>32</v>
      </c>
    </row>
    <row r="133" spans="1:13" x14ac:dyDescent="0.35">
      <c r="A133" s="22">
        <v>29129</v>
      </c>
      <c r="B133" s="21">
        <v>105.33329999999999</v>
      </c>
      <c r="C133" s="21">
        <f t="shared" si="6"/>
        <v>-0.85080105173656051</v>
      </c>
      <c r="D133" s="21">
        <v>0.4090725540073018</v>
      </c>
      <c r="E133" s="21">
        <v>0.85990997064711194</v>
      </c>
      <c r="F133" s="21">
        <f t="shared" si="4"/>
        <v>299.44175783361993</v>
      </c>
      <c r="G133" s="29">
        <f t="shared" si="5"/>
        <v>5.7019199339824294</v>
      </c>
      <c r="H133" s="22"/>
      <c r="I133" s="23"/>
      <c r="M133" s="21" t="s">
        <v>33</v>
      </c>
    </row>
    <row r="134" spans="1:13" x14ac:dyDescent="0.35">
      <c r="A134" s="22">
        <v>29221</v>
      </c>
      <c r="B134" s="21">
        <v>110.3</v>
      </c>
      <c r="C134" s="21">
        <f t="shared" si="6"/>
        <v>4.6074317796400699</v>
      </c>
      <c r="D134" s="21">
        <v>0.42134434203965576</v>
      </c>
      <c r="E134" s="21">
        <v>0.86370095319095974</v>
      </c>
      <c r="F134" s="21">
        <f t="shared" si="4"/>
        <v>303.0923305470281</v>
      </c>
      <c r="G134" s="29">
        <f t="shared" si="5"/>
        <v>5.7140374803685905</v>
      </c>
      <c r="H134" s="22"/>
      <c r="I134" s="23"/>
    </row>
    <row r="135" spans="1:13" x14ac:dyDescent="0.35">
      <c r="A135" s="22">
        <v>29312</v>
      </c>
      <c r="B135" s="21">
        <v>108.4333</v>
      </c>
      <c r="C135" s="21">
        <f t="shared" si="6"/>
        <v>-1.7068688856854308</v>
      </c>
      <c r="D135" s="21">
        <v>0.43171766075739365</v>
      </c>
      <c r="E135" s="21">
        <v>0.86708742596952693</v>
      </c>
      <c r="F135" s="21">
        <f t="shared" ref="F135:F198" si="7">(B135/D135)/E135</f>
        <v>289.66763363951964</v>
      </c>
      <c r="G135" s="29">
        <f t="shared" ref="G135:G198" si="8">LN(F135)</f>
        <v>5.6687341748179003</v>
      </c>
      <c r="H135" s="22"/>
      <c r="I135" s="23"/>
    </row>
    <row r="136" spans="1:13" x14ac:dyDescent="0.35">
      <c r="A136" s="22">
        <v>29403</v>
      </c>
      <c r="B136" s="21">
        <v>123.2667</v>
      </c>
      <c r="C136" s="21">
        <f t="shared" si="6"/>
        <v>12.821506329871735</v>
      </c>
      <c r="D136" s="21">
        <v>0.44209930988571677</v>
      </c>
      <c r="E136" s="21">
        <v>0.87089915260390194</v>
      </c>
      <c r="F136" s="21">
        <f t="shared" si="7"/>
        <v>320.15336036802614</v>
      </c>
      <c r="G136" s="29">
        <f t="shared" si="8"/>
        <v>5.7688001321396998</v>
      </c>
      <c r="H136" s="22"/>
      <c r="I136" s="23"/>
    </row>
    <row r="137" spans="1:13" x14ac:dyDescent="0.35">
      <c r="A137" s="22">
        <v>29495</v>
      </c>
      <c r="B137" s="21">
        <v>133.13329999999999</v>
      </c>
      <c r="C137" s="21">
        <f t="shared" si="6"/>
        <v>7.7000581236690735</v>
      </c>
      <c r="D137" s="21">
        <v>0.45353180839575724</v>
      </c>
      <c r="E137" s="21">
        <v>0.87386037152666129</v>
      </c>
      <c r="F137" s="21">
        <f t="shared" si="7"/>
        <v>335.92080342902989</v>
      </c>
      <c r="G137" s="29">
        <f t="shared" si="8"/>
        <v>5.8168754281003636</v>
      </c>
      <c r="H137" s="22"/>
      <c r="I137" s="23"/>
    </row>
    <row r="138" spans="1:13" x14ac:dyDescent="0.35">
      <c r="A138" s="22">
        <v>29587</v>
      </c>
      <c r="B138" s="21">
        <v>131.5333</v>
      </c>
      <c r="C138" s="21">
        <f t="shared" si="6"/>
        <v>-1.2090830438823197</v>
      </c>
      <c r="D138" s="21">
        <v>0.46553853976097542</v>
      </c>
      <c r="E138" s="21">
        <v>0.87697717112837481</v>
      </c>
      <c r="F138" s="21">
        <f t="shared" si="7"/>
        <v>322.17496340847231</v>
      </c>
      <c r="G138" s="29">
        <f t="shared" si="8"/>
        <v>5.7750947625978899</v>
      </c>
      <c r="H138" s="22"/>
      <c r="I138" s="23"/>
    </row>
    <row r="139" spans="1:13" x14ac:dyDescent="0.35">
      <c r="A139" s="22">
        <v>29677</v>
      </c>
      <c r="B139" s="21">
        <v>132.80000000000001</v>
      </c>
      <c r="C139" s="21">
        <f t="shared" si="6"/>
        <v>0.95841855431464396</v>
      </c>
      <c r="D139" s="21">
        <v>0.47315238117897296</v>
      </c>
      <c r="E139" s="21">
        <v>0.87976206528165291</v>
      </c>
      <c r="F139" s="21">
        <f t="shared" si="7"/>
        <v>319.03021268292008</v>
      </c>
      <c r="G139" s="29">
        <f t="shared" si="8"/>
        <v>5.765285808904844</v>
      </c>
      <c r="H139" s="22"/>
      <c r="I139" s="23"/>
    </row>
    <row r="140" spans="1:13" x14ac:dyDescent="0.35">
      <c r="A140" s="22">
        <v>29768</v>
      </c>
      <c r="B140" s="21">
        <v>125.66670000000001</v>
      </c>
      <c r="C140" s="21">
        <f t="shared" si="6"/>
        <v>-5.5211073010478451</v>
      </c>
      <c r="D140" s="21">
        <v>0.48103000016742081</v>
      </c>
      <c r="E140" s="21">
        <v>0.88289960897389352</v>
      </c>
      <c r="F140" s="21">
        <f t="shared" si="7"/>
        <v>295.8943847588651</v>
      </c>
      <c r="G140" s="29">
        <f t="shared" si="8"/>
        <v>5.6900025824057741</v>
      </c>
      <c r="H140" s="22"/>
      <c r="I140" s="23"/>
    </row>
    <row r="141" spans="1:13" x14ac:dyDescent="0.35">
      <c r="A141" s="22">
        <v>29860</v>
      </c>
      <c r="B141" s="21">
        <v>122.16670000000001</v>
      </c>
      <c r="C141" s="21">
        <f t="shared" si="6"/>
        <v>-2.8246658521999812</v>
      </c>
      <c r="D141" s="21">
        <v>0.4885034256208709</v>
      </c>
      <c r="E141" s="21">
        <v>0.88581933971559856</v>
      </c>
      <c r="F141" s="21">
        <f t="shared" si="7"/>
        <v>282.3189768228703</v>
      </c>
      <c r="G141" s="29">
        <f t="shared" si="8"/>
        <v>5.6430375551852929</v>
      </c>
      <c r="H141" s="22"/>
      <c r="I141" s="23"/>
    </row>
    <row r="142" spans="1:13" x14ac:dyDescent="0.35">
      <c r="A142" s="22">
        <v>29952</v>
      </c>
      <c r="B142" s="21">
        <v>114.2</v>
      </c>
      <c r="C142" s="21">
        <f t="shared" si="6"/>
        <v>-6.7435208287945692</v>
      </c>
      <c r="D142" s="21">
        <v>0.49497987633935009</v>
      </c>
      <c r="E142" s="21">
        <v>0.88854718761992679</v>
      </c>
      <c r="F142" s="21">
        <f t="shared" si="7"/>
        <v>259.65582181326153</v>
      </c>
      <c r="G142" s="29">
        <f t="shared" si="8"/>
        <v>5.5593569918115868</v>
      </c>
      <c r="H142" s="22"/>
      <c r="I142" s="23"/>
    </row>
    <row r="143" spans="1:13" x14ac:dyDescent="0.35">
      <c r="A143" s="22">
        <v>30042</v>
      </c>
      <c r="B143" s="21">
        <v>114.13330000000001</v>
      </c>
      <c r="C143" s="21">
        <f t="shared" si="6"/>
        <v>-5.8423367855020558E-2</v>
      </c>
      <c r="D143" s="21">
        <v>0.49979294819409564</v>
      </c>
      <c r="E143" s="21">
        <v>0.89118687313951439</v>
      </c>
      <c r="F143" s="21">
        <f t="shared" si="7"/>
        <v>256.24386092988328</v>
      </c>
      <c r="G143" s="29">
        <f t="shared" si="8"/>
        <v>5.5461295728188391</v>
      </c>
      <c r="H143" s="22"/>
      <c r="I143" s="23"/>
    </row>
    <row r="144" spans="1:13" x14ac:dyDescent="0.35">
      <c r="A144" s="22">
        <v>30133</v>
      </c>
      <c r="B144" s="21">
        <v>113.83329999999999</v>
      </c>
      <c r="C144" s="21">
        <f t="shared" si="6"/>
        <v>-0.26319660264366718</v>
      </c>
      <c r="D144" s="21">
        <v>0.50852803723681816</v>
      </c>
      <c r="E144" s="21">
        <v>0.89388360490805185</v>
      </c>
      <c r="F144" s="21">
        <f t="shared" si="7"/>
        <v>250.42256062884897</v>
      </c>
      <c r="G144" s="29">
        <f t="shared" si="8"/>
        <v>5.5231497335253534</v>
      </c>
      <c r="H144" s="22"/>
      <c r="I144" s="23"/>
    </row>
    <row r="145" spans="1:9" x14ac:dyDescent="0.35">
      <c r="A145" s="22">
        <v>30225</v>
      </c>
      <c r="B145" s="21">
        <v>136.73330000000001</v>
      </c>
      <c r="C145" s="21">
        <f t="shared" si="6"/>
        <v>18.32972156696977</v>
      </c>
      <c r="D145" s="21">
        <v>0.51475401289320344</v>
      </c>
      <c r="E145" s="21">
        <v>0.89656477860869388</v>
      </c>
      <c r="F145" s="21">
        <f t="shared" si="7"/>
        <v>296.27354965502201</v>
      </c>
      <c r="G145" s="29">
        <f t="shared" si="8"/>
        <v>5.6912831817963827</v>
      </c>
      <c r="H145" s="22"/>
      <c r="I145" s="23"/>
    </row>
    <row r="146" spans="1:9" x14ac:dyDescent="0.35">
      <c r="A146" s="22">
        <v>30317</v>
      </c>
      <c r="B146" s="21">
        <v>147.66669999999999</v>
      </c>
      <c r="C146" s="21">
        <f t="shared" si="6"/>
        <v>7.6925393924013541</v>
      </c>
      <c r="D146" s="21">
        <v>0.51935954687105723</v>
      </c>
      <c r="E146" s="21">
        <v>0.89901776731353655</v>
      </c>
      <c r="F146" s="21">
        <f t="shared" si="7"/>
        <v>316.26139010312448</v>
      </c>
      <c r="G146" s="29">
        <f t="shared" si="8"/>
        <v>5.7565690555295266</v>
      </c>
      <c r="H146" s="22"/>
      <c r="I146" s="23"/>
    </row>
    <row r="147" spans="1:9" x14ac:dyDescent="0.35">
      <c r="A147" s="22">
        <v>30407</v>
      </c>
      <c r="B147" s="21">
        <v>162.73330000000001</v>
      </c>
      <c r="C147" s="21">
        <f t="shared" si="6"/>
        <v>9.7154957346010207</v>
      </c>
      <c r="D147" s="21">
        <v>0.52455767878212356</v>
      </c>
      <c r="E147" s="21">
        <v>0.90129961727152974</v>
      </c>
      <c r="F147" s="21">
        <f t="shared" si="7"/>
        <v>344.20248060744444</v>
      </c>
      <c r="G147" s="29">
        <f t="shared" si="8"/>
        <v>5.8412300906295771</v>
      </c>
      <c r="H147" s="22"/>
      <c r="I147" s="23"/>
    </row>
    <row r="148" spans="1:9" x14ac:dyDescent="0.35">
      <c r="A148" s="22">
        <v>30498</v>
      </c>
      <c r="B148" s="21">
        <v>165.5333</v>
      </c>
      <c r="C148" s="21">
        <f t="shared" si="6"/>
        <v>1.7059718579980121</v>
      </c>
      <c r="D148" s="21">
        <v>0.53207306167360213</v>
      </c>
      <c r="E148" s="21">
        <v>0.90395486085901278</v>
      </c>
      <c r="F148" s="21">
        <f t="shared" si="7"/>
        <v>344.16551869421875</v>
      </c>
      <c r="G148" s="29">
        <f t="shared" si="8"/>
        <v>5.8411227006483495</v>
      </c>
      <c r="H148" s="22"/>
      <c r="I148" s="23"/>
    </row>
    <row r="149" spans="1:9" x14ac:dyDescent="0.35">
      <c r="A149" s="22">
        <v>30590</v>
      </c>
      <c r="B149" s="21">
        <v>165.76669999999999</v>
      </c>
      <c r="C149" s="21">
        <f t="shared" si="6"/>
        <v>0.14089951018014801</v>
      </c>
      <c r="D149" s="21">
        <v>0.53563603425766981</v>
      </c>
      <c r="E149" s="21">
        <v>0.90640784956385545</v>
      </c>
      <c r="F149" s="21">
        <f t="shared" si="7"/>
        <v>341.43170594420269</v>
      </c>
      <c r="G149" s="29">
        <f t="shared" si="8"/>
        <v>5.8331476764178163</v>
      </c>
      <c r="H149" s="22"/>
      <c r="I149" s="23"/>
    </row>
    <row r="150" spans="1:9" s="25" customFormat="1" x14ac:dyDescent="0.35">
      <c r="A150" s="24">
        <v>30682</v>
      </c>
      <c r="B150" s="25">
        <v>160.36670000000001</v>
      </c>
      <c r="C150" s="25">
        <f t="shared" si="6"/>
        <v>-3.3118310244154792</v>
      </c>
      <c r="D150" s="25">
        <v>0.54231547215326736</v>
      </c>
      <c r="E150" s="25">
        <v>0.91031811062823476</v>
      </c>
      <c r="F150" s="25">
        <f t="shared" si="7"/>
        <v>324.83963547910946</v>
      </c>
      <c r="G150" s="29">
        <f t="shared" si="8"/>
        <v>5.7833316312583944</v>
      </c>
      <c r="H150" s="24"/>
      <c r="I150" s="26"/>
    </row>
    <row r="151" spans="1:9" x14ac:dyDescent="0.35">
      <c r="A151" s="22">
        <v>30773</v>
      </c>
      <c r="B151" s="21">
        <v>155.76669999999999</v>
      </c>
      <c r="C151" s="21">
        <f t="shared" si="6"/>
        <v>-2.9103692860731556</v>
      </c>
      <c r="D151" s="21">
        <v>0.54784833040900927</v>
      </c>
      <c r="E151" s="21">
        <v>0.91257921649570084</v>
      </c>
      <c r="F151" s="21">
        <f t="shared" si="7"/>
        <v>311.56144045291467</v>
      </c>
      <c r="G151" s="29">
        <f t="shared" si="8"/>
        <v>5.7415965593974434</v>
      </c>
      <c r="H151" s="22"/>
      <c r="I151" s="23"/>
    </row>
    <row r="152" spans="1:9" x14ac:dyDescent="0.35">
      <c r="A152" s="22">
        <v>30864</v>
      </c>
      <c r="B152" s="21">
        <v>160.5333</v>
      </c>
      <c r="C152" s="21">
        <f t="shared" si="6"/>
        <v>3.0142022651744149</v>
      </c>
      <c r="D152" s="21">
        <v>0.55258633219312137</v>
      </c>
      <c r="E152" s="21">
        <v>0.91502183315527985</v>
      </c>
      <c r="F152" s="21">
        <f t="shared" si="7"/>
        <v>317.49254912632119</v>
      </c>
      <c r="G152" s="29">
        <f t="shared" si="8"/>
        <v>5.7604543507387111</v>
      </c>
      <c r="H152" s="22"/>
      <c r="I152" s="23"/>
    </row>
    <row r="153" spans="1:9" x14ac:dyDescent="0.35">
      <c r="A153" s="22">
        <v>30956</v>
      </c>
      <c r="B153" s="21">
        <v>165.2</v>
      </c>
      <c r="C153" s="21">
        <f t="shared" si="6"/>
        <v>2.8655463401594083</v>
      </c>
      <c r="D153" s="21">
        <v>0.55639295304727965</v>
      </c>
      <c r="E153" s="21">
        <v>0.9176978208332901</v>
      </c>
      <c r="F153" s="21">
        <f t="shared" si="7"/>
        <v>323.54055170671046</v>
      </c>
      <c r="G153" s="29">
        <f t="shared" si="8"/>
        <v>5.7793244591195734</v>
      </c>
      <c r="H153" s="22"/>
      <c r="I153" s="23"/>
    </row>
    <row r="154" spans="1:9" x14ac:dyDescent="0.35">
      <c r="A154" s="22">
        <v>31048</v>
      </c>
      <c r="B154" s="21">
        <v>177.3</v>
      </c>
      <c r="C154" s="21">
        <f t="shared" si="6"/>
        <v>7.0686351993284546</v>
      </c>
      <c r="D154" s="21">
        <v>0.56366568268761486</v>
      </c>
      <c r="E154" s="21">
        <v>0.91991743851970165</v>
      </c>
      <c r="F154" s="21">
        <f t="shared" si="7"/>
        <v>341.93085259109699</v>
      </c>
      <c r="G154" s="29">
        <f t="shared" si="8"/>
        <v>5.8346085312142311</v>
      </c>
      <c r="H154" s="22"/>
      <c r="I154" s="23"/>
    </row>
    <row r="155" spans="1:9" x14ac:dyDescent="0.35">
      <c r="A155" s="22">
        <v>31138</v>
      </c>
      <c r="B155" s="21">
        <v>184.8</v>
      </c>
      <c r="C155" s="21">
        <f t="shared" si="6"/>
        <v>4.1430946127420931</v>
      </c>
      <c r="D155" s="21">
        <v>0.56898176441999271</v>
      </c>
      <c r="E155" s="21">
        <v>0.92206963791189989</v>
      </c>
      <c r="F155" s="21">
        <f t="shared" si="7"/>
        <v>352.24099356110122</v>
      </c>
      <c r="G155" s="29">
        <f t="shared" si="8"/>
        <v>5.8643155821370847</v>
      </c>
      <c r="H155" s="22"/>
      <c r="I155" s="23"/>
    </row>
    <row r="156" spans="1:9" x14ac:dyDescent="0.35">
      <c r="A156" s="22">
        <v>31229</v>
      </c>
      <c r="B156" s="21">
        <v>188.3</v>
      </c>
      <c r="C156" s="21">
        <f t="shared" si="6"/>
        <v>1.8762276455523086</v>
      </c>
      <c r="D156" s="21">
        <v>0.57442264626655259</v>
      </c>
      <c r="E156" s="21">
        <v>0.92447595241305636</v>
      </c>
      <c r="F156" s="21">
        <f t="shared" si="7"/>
        <v>354.58727648581822</v>
      </c>
      <c r="G156" s="29">
        <f t="shared" si="8"/>
        <v>5.8709545116816884</v>
      </c>
      <c r="H156" s="22"/>
      <c r="I156" s="23"/>
    </row>
    <row r="157" spans="1:9" x14ac:dyDescent="0.35">
      <c r="A157" s="22">
        <v>31321</v>
      </c>
      <c r="B157" s="21">
        <v>197</v>
      </c>
      <c r="C157" s="21">
        <f t="shared" si="6"/>
        <v>4.5167293074881876</v>
      </c>
      <c r="D157" s="21">
        <v>0.57876555315639233</v>
      </c>
      <c r="E157" s="21">
        <v>0.92710526588738029</v>
      </c>
      <c r="F157" s="21">
        <f t="shared" si="7"/>
        <v>367.14236685019227</v>
      </c>
      <c r="G157" s="29">
        <f t="shared" si="8"/>
        <v>5.9057496934055687</v>
      </c>
      <c r="H157" s="22"/>
      <c r="I157" s="23"/>
    </row>
    <row r="158" spans="1:9" x14ac:dyDescent="0.35">
      <c r="A158" s="22">
        <v>31413</v>
      </c>
      <c r="B158" s="21">
        <v>219.9667</v>
      </c>
      <c r="C158" s="21">
        <f t="shared" si="6"/>
        <v>11.027244252137791</v>
      </c>
      <c r="D158" s="21">
        <v>0.58360435419485868</v>
      </c>
      <c r="E158" s="21">
        <v>0.93177268625600285</v>
      </c>
      <c r="F158" s="21">
        <f t="shared" si="7"/>
        <v>404.50923448059825</v>
      </c>
      <c r="G158" s="29">
        <f t="shared" si="8"/>
        <v>6.0026745656090315</v>
      </c>
      <c r="H158" s="22"/>
      <c r="I158" s="23"/>
    </row>
    <row r="159" spans="1:9" x14ac:dyDescent="0.35">
      <c r="A159" s="22">
        <v>31503</v>
      </c>
      <c r="B159" s="21">
        <v>240.6</v>
      </c>
      <c r="C159" s="21">
        <f t="shared" si="6"/>
        <v>8.9659632281212431</v>
      </c>
      <c r="D159" s="21">
        <v>0.5823648645130548</v>
      </c>
      <c r="E159" s="21">
        <v>0.93425160507400451</v>
      </c>
      <c r="F159" s="21">
        <f t="shared" si="7"/>
        <v>442.21819266324906</v>
      </c>
      <c r="G159" s="29">
        <f t="shared" si="8"/>
        <v>6.0918034088327193</v>
      </c>
      <c r="H159" s="22"/>
      <c r="I159" s="23"/>
    </row>
    <row r="160" spans="1:9" x14ac:dyDescent="0.35">
      <c r="A160" s="22">
        <v>31594</v>
      </c>
      <c r="B160" s="21">
        <v>241.16669999999999</v>
      </c>
      <c r="C160" s="21">
        <f t="shared" si="6"/>
        <v>0.23525920798412869</v>
      </c>
      <c r="D160" s="21">
        <v>0.58499346656388762</v>
      </c>
      <c r="E160" s="21">
        <v>0.93702094115938717</v>
      </c>
      <c r="F160" s="21">
        <f t="shared" si="7"/>
        <v>439.96388479717956</v>
      </c>
      <c r="G160" s="29">
        <f t="shared" si="8"/>
        <v>6.0866926435371491</v>
      </c>
      <c r="H160" s="22"/>
      <c r="I160" s="23"/>
    </row>
    <row r="161" spans="1:9" x14ac:dyDescent="0.35">
      <c r="A161" s="22">
        <v>31686</v>
      </c>
      <c r="B161" s="21">
        <v>243.7</v>
      </c>
      <c r="C161" s="21">
        <f t="shared" si="6"/>
        <v>1.0449565010740791</v>
      </c>
      <c r="D161" s="21">
        <v>0.58853212860422899</v>
      </c>
      <c r="E161" s="21">
        <v>0.93963469656581577</v>
      </c>
      <c r="F161" s="21">
        <f t="shared" si="7"/>
        <v>440.68301064648756</v>
      </c>
      <c r="G161" s="29">
        <f t="shared" si="8"/>
        <v>6.0883258202686408</v>
      </c>
      <c r="H161" s="22"/>
      <c r="I161" s="23"/>
    </row>
    <row r="162" spans="1:9" x14ac:dyDescent="0.35">
      <c r="A162" s="22">
        <v>31778</v>
      </c>
      <c r="B162" s="21">
        <v>279.3</v>
      </c>
      <c r="C162" s="21">
        <f t="shared" si="6"/>
        <v>13.634851231997036</v>
      </c>
      <c r="D162" s="21">
        <v>0.59502451386880761</v>
      </c>
      <c r="E162" s="21">
        <v>0.94295893707280143</v>
      </c>
      <c r="F162" s="21">
        <f t="shared" si="7"/>
        <v>497.78670882377475</v>
      </c>
      <c r="G162" s="29">
        <f t="shared" si="8"/>
        <v>6.2101716897453345</v>
      </c>
      <c r="H162" s="22"/>
      <c r="I162" s="23"/>
    </row>
    <row r="163" spans="1:9" x14ac:dyDescent="0.35">
      <c r="A163" s="22">
        <v>31868</v>
      </c>
      <c r="B163" s="21">
        <v>293.26670000000001</v>
      </c>
      <c r="C163" s="21">
        <f t="shared" si="6"/>
        <v>4.8795960957567885</v>
      </c>
      <c r="D163" s="21">
        <v>0.60083833538027531</v>
      </c>
      <c r="E163" s="21">
        <v>0.94564011077344345</v>
      </c>
      <c r="F163" s="21">
        <f t="shared" si="7"/>
        <v>516.15392339496418</v>
      </c>
      <c r="G163" s="29">
        <f t="shared" si="8"/>
        <v>6.2464050221516514</v>
      </c>
      <c r="H163" s="22"/>
      <c r="I163" s="23"/>
    </row>
    <row r="164" spans="1:9" x14ac:dyDescent="0.35">
      <c r="A164" s="22">
        <v>31959</v>
      </c>
      <c r="B164" s="21">
        <v>319.39999999999998</v>
      </c>
      <c r="C164" s="21">
        <f t="shared" si="6"/>
        <v>8.5361801872212872</v>
      </c>
      <c r="D164" s="21">
        <v>0.60670094571894606</v>
      </c>
      <c r="E164" s="21">
        <v>0.94844574901724876</v>
      </c>
      <c r="F164" s="21">
        <f t="shared" si="7"/>
        <v>555.06998720889476</v>
      </c>
      <c r="G164" s="29">
        <f t="shared" si="8"/>
        <v>6.3190942088751996</v>
      </c>
      <c r="H164" s="22"/>
      <c r="I164" s="23"/>
    </row>
    <row r="165" spans="1:9" x14ac:dyDescent="0.35">
      <c r="A165" s="22">
        <v>32051</v>
      </c>
      <c r="B165" s="21">
        <v>255.4</v>
      </c>
      <c r="C165" s="21">
        <f t="shared" si="6"/>
        <v>-22.361329218247317</v>
      </c>
      <c r="D165" s="21">
        <v>0.61249294561866185</v>
      </c>
      <c r="E165" s="21">
        <v>0.95065499465839665</v>
      </c>
      <c r="F165" s="21">
        <f t="shared" si="7"/>
        <v>438.62852111225158</v>
      </c>
      <c r="G165" s="29">
        <f t="shared" si="8"/>
        <v>6.0836528614852972</v>
      </c>
      <c r="H165" s="22"/>
      <c r="I165" s="23"/>
    </row>
    <row r="166" spans="1:9" x14ac:dyDescent="0.35">
      <c r="A166" s="22">
        <v>32143</v>
      </c>
      <c r="B166" s="21">
        <v>258.10000000000002</v>
      </c>
      <c r="C166" s="21">
        <f t="shared" si="6"/>
        <v>1.0516163126129463</v>
      </c>
      <c r="D166" s="21">
        <v>0.61821836235887317</v>
      </c>
      <c r="E166" s="21">
        <v>0.95330505222324791</v>
      </c>
      <c r="F166" s="21">
        <f t="shared" si="7"/>
        <v>437.93959209957916</v>
      </c>
      <c r="G166" s="29">
        <f t="shared" si="8"/>
        <v>6.0820809832840723</v>
      </c>
      <c r="H166" s="22"/>
      <c r="I166" s="23"/>
    </row>
    <row r="167" spans="1:9" x14ac:dyDescent="0.35">
      <c r="A167" s="22">
        <v>32234</v>
      </c>
      <c r="B167" s="21">
        <v>263.13330000000002</v>
      </c>
      <c r="C167" s="21">
        <f t="shared" si="6"/>
        <v>1.9313641157570949</v>
      </c>
      <c r="D167" s="21">
        <v>0.62558867800760332</v>
      </c>
      <c r="E167" s="21">
        <v>0.95543132150228705</v>
      </c>
      <c r="F167" s="21">
        <f t="shared" si="7"/>
        <v>440.23792989504352</v>
      </c>
      <c r="G167" s="29">
        <f t="shared" si="8"/>
        <v>6.087315330521303</v>
      </c>
      <c r="H167" s="22"/>
      <c r="I167" s="23"/>
    </row>
    <row r="168" spans="1:9" x14ac:dyDescent="0.35">
      <c r="A168" s="22">
        <v>32325</v>
      </c>
      <c r="B168" s="21">
        <v>266.93329999999997</v>
      </c>
      <c r="C168" s="21">
        <f t="shared" si="6"/>
        <v>1.4338066575628972</v>
      </c>
      <c r="D168" s="21">
        <v>0.63384398778596585</v>
      </c>
      <c r="E168" s="21">
        <v>0.958008774750293</v>
      </c>
      <c r="F168" s="21">
        <f t="shared" si="7"/>
        <v>439.59312664767521</v>
      </c>
      <c r="G168" s="29">
        <f t="shared" si="8"/>
        <v>6.0858495869378846</v>
      </c>
      <c r="H168" s="22"/>
      <c r="I168" s="23"/>
    </row>
    <row r="169" spans="1:9" x14ac:dyDescent="0.35">
      <c r="A169" s="22">
        <v>32417</v>
      </c>
      <c r="B169" s="21">
        <v>274.9667</v>
      </c>
      <c r="C169" s="21">
        <f t="shared" si="6"/>
        <v>2.9651184967615762</v>
      </c>
      <c r="D169" s="21">
        <v>0.64045957976182011</v>
      </c>
      <c r="E169" s="21">
        <v>0.96000539346353708</v>
      </c>
      <c r="F169" s="21">
        <f t="shared" si="7"/>
        <v>447.21329137755913</v>
      </c>
      <c r="G169" s="29">
        <f t="shared" si="8"/>
        <v>6.103035642726498</v>
      </c>
      <c r="H169" s="22"/>
      <c r="I169" s="23"/>
    </row>
    <row r="170" spans="1:9" x14ac:dyDescent="0.35">
      <c r="A170" s="22">
        <v>32509</v>
      </c>
      <c r="B170" s="21">
        <v>290.7</v>
      </c>
      <c r="C170" s="21">
        <f t="shared" si="6"/>
        <v>5.5641808139446525</v>
      </c>
      <c r="D170" s="21">
        <v>0.64828985545314521</v>
      </c>
      <c r="E170" s="21">
        <v>0.96275398545839252</v>
      </c>
      <c r="F170" s="21">
        <f t="shared" si="7"/>
        <v>465.75816912272307</v>
      </c>
      <c r="G170" s="29">
        <f t="shared" si="8"/>
        <v>6.1436665490438704</v>
      </c>
      <c r="H170" s="22"/>
      <c r="I170" s="23"/>
    </row>
    <row r="171" spans="1:9" x14ac:dyDescent="0.35">
      <c r="A171" s="22">
        <v>32599</v>
      </c>
      <c r="B171" s="21">
        <v>313.3</v>
      </c>
      <c r="C171" s="21">
        <f t="shared" si="6"/>
        <v>7.4869390393315527</v>
      </c>
      <c r="D171" s="21">
        <v>0.65822871476058553</v>
      </c>
      <c r="E171" s="21">
        <v>0.96472467405847762</v>
      </c>
      <c r="F171" s="21">
        <f t="shared" si="7"/>
        <v>493.37845926895989</v>
      </c>
      <c r="G171" s="29">
        <f t="shared" si="8"/>
        <v>6.2012765453979242</v>
      </c>
      <c r="H171" s="22"/>
      <c r="I171" s="23"/>
    </row>
    <row r="172" spans="1:9" x14ac:dyDescent="0.35">
      <c r="A172" s="22">
        <v>32690</v>
      </c>
      <c r="B172" s="21">
        <v>341.93329999999997</v>
      </c>
      <c r="C172" s="21">
        <f t="shared" si="6"/>
        <v>8.7454490844018018</v>
      </c>
      <c r="D172" s="21">
        <v>0.66236138145567258</v>
      </c>
      <c r="E172" s="21">
        <v>0.9671050584464751</v>
      </c>
      <c r="F172" s="21">
        <f t="shared" si="7"/>
        <v>533.79283438461948</v>
      </c>
      <c r="G172" s="29">
        <f t="shared" si="8"/>
        <v>6.2800078130972956</v>
      </c>
      <c r="H172" s="22"/>
      <c r="I172" s="23"/>
    </row>
    <row r="173" spans="1:9" x14ac:dyDescent="0.35">
      <c r="A173" s="22">
        <v>32782</v>
      </c>
      <c r="B173" s="21">
        <v>345.4</v>
      </c>
      <c r="C173" s="21">
        <f t="shared" si="6"/>
        <v>1.0087476910413784</v>
      </c>
      <c r="D173" s="21">
        <v>0.6680174274601296</v>
      </c>
      <c r="E173" s="21">
        <v>0.9691172352276145</v>
      </c>
      <c r="F173" s="21">
        <f t="shared" si="7"/>
        <v>533.52923679685557</v>
      </c>
      <c r="G173" s="29">
        <f t="shared" si="8"/>
        <v>6.2795138711087608</v>
      </c>
      <c r="H173" s="22"/>
      <c r="I173" s="23"/>
    </row>
    <row r="174" spans="1:9" x14ac:dyDescent="0.35">
      <c r="A174" s="22">
        <v>32874</v>
      </c>
      <c r="B174" s="21">
        <v>336.29329999999999</v>
      </c>
      <c r="C174" s="21">
        <f t="shared" si="6"/>
        <v>-2.6719469852889866</v>
      </c>
      <c r="D174" s="21">
        <v>0.67848298090916281</v>
      </c>
      <c r="E174" s="21">
        <v>0.97711408212585438</v>
      </c>
      <c r="F174" s="21">
        <f t="shared" si="7"/>
        <v>507.26393260017028</v>
      </c>
      <c r="G174" s="29">
        <f t="shared" si="8"/>
        <v>6.2290314452585722</v>
      </c>
      <c r="H174" s="22"/>
      <c r="I174" s="23"/>
    </row>
    <row r="175" spans="1:9" x14ac:dyDescent="0.35">
      <c r="A175" s="22">
        <v>32964</v>
      </c>
      <c r="B175" s="21">
        <v>349.60669999999999</v>
      </c>
      <c r="C175" s="21">
        <f t="shared" si="6"/>
        <v>3.8825112497776537</v>
      </c>
      <c r="D175" s="21">
        <v>0.68552092494932415</v>
      </c>
      <c r="E175" s="21">
        <v>0.97900698038646239</v>
      </c>
      <c r="F175" s="21">
        <f t="shared" si="7"/>
        <v>520.92265199562837</v>
      </c>
      <c r="G175" s="29">
        <f t="shared" si="8"/>
        <v>6.2556015700710104</v>
      </c>
      <c r="H175" s="22"/>
      <c r="I175" s="23"/>
    </row>
    <row r="176" spans="1:9" x14ac:dyDescent="0.35">
      <c r="A176" s="22">
        <v>33055</v>
      </c>
      <c r="B176" s="21">
        <v>335.39670000000001</v>
      </c>
      <c r="C176" s="21">
        <f t="shared" si="6"/>
        <v>-4.1494798014970691</v>
      </c>
      <c r="D176" s="21">
        <v>0.69534874065703478</v>
      </c>
      <c r="E176" s="21">
        <v>0.98113324966550153</v>
      </c>
      <c r="F176" s="21">
        <f t="shared" si="7"/>
        <v>491.61838864138758</v>
      </c>
      <c r="G176" s="29">
        <f t="shared" si="8"/>
        <v>6.197702782690814</v>
      </c>
      <c r="H176" s="22"/>
      <c r="I176" s="23"/>
    </row>
    <row r="177" spans="1:9" x14ac:dyDescent="0.35">
      <c r="A177" s="22">
        <v>33147</v>
      </c>
      <c r="B177" s="21">
        <v>317.05329999999998</v>
      </c>
      <c r="C177" s="21">
        <f t="shared" si="6"/>
        <v>-5.6244111797695062</v>
      </c>
      <c r="D177" s="21">
        <v>0.7055861879374874</v>
      </c>
      <c r="E177" s="21">
        <v>0.98384035347930254</v>
      </c>
      <c r="F177" s="21">
        <f t="shared" si="7"/>
        <v>456.72793502180349</v>
      </c>
      <c r="G177" s="29">
        <f t="shared" si="8"/>
        <v>6.1240878854361602</v>
      </c>
      <c r="H177" s="22"/>
      <c r="I177" s="23"/>
    </row>
    <row r="178" spans="1:9" x14ac:dyDescent="0.35">
      <c r="A178" s="22">
        <v>33239</v>
      </c>
      <c r="B178" s="21">
        <v>353.3433</v>
      </c>
      <c r="C178" s="21">
        <f t="shared" si="6"/>
        <v>10.837020704254918</v>
      </c>
      <c r="D178" s="21">
        <v>0.70872114265820263</v>
      </c>
      <c r="E178" s="21">
        <v>0.98618962173150926</v>
      </c>
      <c r="F178" s="21">
        <f t="shared" si="7"/>
        <v>505.54642546341046</v>
      </c>
      <c r="G178" s="29">
        <f t="shared" si="8"/>
        <v>6.225639874922777</v>
      </c>
      <c r="H178" s="22"/>
      <c r="I178" s="23"/>
    </row>
    <row r="179" spans="1:9" x14ac:dyDescent="0.35">
      <c r="A179" s="22">
        <v>33329</v>
      </c>
      <c r="B179" s="21">
        <v>378.6533</v>
      </c>
      <c r="C179" s="21">
        <f t="shared" si="6"/>
        <v>6.9180905106829726</v>
      </c>
      <c r="D179" s="21">
        <v>0.71278122408582401</v>
      </c>
      <c r="E179" s="21">
        <v>0.9880254737431674</v>
      </c>
      <c r="F179" s="21">
        <f t="shared" si="7"/>
        <v>537.67191641834063</v>
      </c>
      <c r="G179" s="29">
        <f t="shared" si="8"/>
        <v>6.2872485533617084</v>
      </c>
      <c r="H179" s="22"/>
      <c r="I179" s="23"/>
    </row>
    <row r="180" spans="1:9" x14ac:dyDescent="0.35">
      <c r="A180" s="22">
        <v>33420</v>
      </c>
      <c r="B180" s="21">
        <v>385.61</v>
      </c>
      <c r="C180" s="21">
        <f t="shared" si="6"/>
        <v>1.8205485315901271</v>
      </c>
      <c r="D180" s="21">
        <v>0.71788415248709236</v>
      </c>
      <c r="E180" s="21">
        <v>0.99025027745221084</v>
      </c>
      <c r="F180" s="21">
        <f t="shared" si="7"/>
        <v>542.43655473003219</v>
      </c>
      <c r="G180" s="29">
        <f t="shared" si="8"/>
        <v>6.2960711287690607</v>
      </c>
      <c r="H180" s="22"/>
      <c r="I180" s="23"/>
    </row>
    <row r="181" spans="1:9" x14ac:dyDescent="0.35">
      <c r="A181" s="22">
        <v>33512</v>
      </c>
      <c r="B181" s="21">
        <v>387.10329999999999</v>
      </c>
      <c r="C181" s="21">
        <f t="shared" si="6"/>
        <v>0.38650864661455842</v>
      </c>
      <c r="D181" s="21">
        <v>0.72350083471273974</v>
      </c>
      <c r="E181" s="21">
        <v>0.99310777592233412</v>
      </c>
      <c r="F181" s="21">
        <f t="shared" si="7"/>
        <v>538.75517493901361</v>
      </c>
      <c r="G181" s="29">
        <f t="shared" si="8"/>
        <v>6.2892612468270714</v>
      </c>
      <c r="H181" s="22"/>
      <c r="I181" s="23"/>
    </row>
    <row r="182" spans="1:9" x14ac:dyDescent="0.35">
      <c r="A182" s="22">
        <v>33604</v>
      </c>
      <c r="B182" s="21">
        <v>412</v>
      </c>
      <c r="C182" s="21">
        <f t="shared" si="6"/>
        <v>6.2331766873302108</v>
      </c>
      <c r="D182" s="21">
        <v>0.7285612906976684</v>
      </c>
      <c r="E182" s="21">
        <v>0.99547260224243617</v>
      </c>
      <c r="F182" s="21">
        <f t="shared" si="7"/>
        <v>568.06994341855102</v>
      </c>
      <c r="G182" s="29">
        <f t="shared" si="8"/>
        <v>6.3422445509614587</v>
      </c>
      <c r="H182" s="22"/>
      <c r="I182" s="23"/>
    </row>
    <row r="183" spans="1:9" x14ac:dyDescent="0.35">
      <c r="A183" s="22">
        <v>33695</v>
      </c>
      <c r="B183" s="21">
        <v>410.16329999999999</v>
      </c>
      <c r="C183" s="21">
        <f t="shared" si="6"/>
        <v>-0.4467976265721596</v>
      </c>
      <c r="D183" s="21">
        <v>0.7337917975137459</v>
      </c>
      <c r="E183" s="21">
        <v>0.9975521973177891</v>
      </c>
      <c r="F183" s="21">
        <f t="shared" si="7"/>
        <v>560.33572989027641</v>
      </c>
      <c r="G183" s="29">
        <f t="shared" si="8"/>
        <v>6.3285361217514842</v>
      </c>
      <c r="H183" s="22"/>
      <c r="I183" s="23"/>
    </row>
    <row r="184" spans="1:9" x14ac:dyDescent="0.35">
      <c r="A184" s="22">
        <v>33786</v>
      </c>
      <c r="B184" s="21">
        <v>417.1533</v>
      </c>
      <c r="C184" s="21">
        <f t="shared" si="6"/>
        <v>1.6898407056433307</v>
      </c>
      <c r="D184" s="21">
        <v>0.73903800530299257</v>
      </c>
      <c r="E184" s="21">
        <v>1</v>
      </c>
      <c r="F184" s="21">
        <f t="shared" si="7"/>
        <v>564.45446243184006</v>
      </c>
      <c r="G184" s="29">
        <f t="shared" si="8"/>
        <v>6.3358597114816737</v>
      </c>
      <c r="H184" s="22"/>
      <c r="I184" s="23"/>
    </row>
    <row r="185" spans="1:9" x14ac:dyDescent="0.35">
      <c r="A185" s="22">
        <v>33878</v>
      </c>
      <c r="B185" s="21">
        <v>423.66</v>
      </c>
      <c r="C185" s="21">
        <f t="shared" si="6"/>
        <v>1.5477466616071744</v>
      </c>
      <c r="D185" s="21">
        <v>0.7447884258969012</v>
      </c>
      <c r="E185" s="21">
        <v>1.0031945899411905</v>
      </c>
      <c r="F185" s="21">
        <f t="shared" si="7"/>
        <v>567.02128442795663</v>
      </c>
      <c r="G185" s="29">
        <f t="shared" si="8"/>
        <v>6.3403968416968386</v>
      </c>
      <c r="H185" s="22"/>
      <c r="I185" s="23"/>
    </row>
    <row r="186" spans="1:9" x14ac:dyDescent="0.35">
      <c r="A186" s="22">
        <v>33970</v>
      </c>
      <c r="B186" s="21">
        <v>442.36329999999998</v>
      </c>
      <c r="C186" s="21">
        <f t="shared" si="6"/>
        <v>4.3200243410364436</v>
      </c>
      <c r="D186" s="21">
        <v>0.7498988505261972</v>
      </c>
      <c r="E186" s="21">
        <v>1.0058913217097278</v>
      </c>
      <c r="F186" s="21">
        <f t="shared" si="7"/>
        <v>586.4423697363635</v>
      </c>
      <c r="G186" s="29">
        <f t="shared" si="8"/>
        <v>6.3740744019464968</v>
      </c>
      <c r="H186" s="22"/>
      <c r="I186" s="23"/>
    </row>
    <row r="187" spans="1:9" x14ac:dyDescent="0.35">
      <c r="A187" s="22">
        <v>34060</v>
      </c>
      <c r="B187" s="21">
        <v>445.4633</v>
      </c>
      <c r="C187" s="21">
        <f t="shared" si="6"/>
        <v>0.69833740017788415</v>
      </c>
      <c r="D187" s="21">
        <v>0.75512934532432974</v>
      </c>
      <c r="E187" s="21">
        <v>1.008152427577194</v>
      </c>
      <c r="F187" s="21">
        <f t="shared" si="7"/>
        <v>585.14619044733229</v>
      </c>
      <c r="G187" s="29">
        <f t="shared" si="8"/>
        <v>6.37186171421307</v>
      </c>
      <c r="H187" s="22"/>
      <c r="I187" s="23"/>
    </row>
    <row r="188" spans="1:9" x14ac:dyDescent="0.35">
      <c r="A188" s="22">
        <v>34151</v>
      </c>
      <c r="B188" s="21">
        <v>453.55329999999998</v>
      </c>
      <c r="C188" s="21">
        <f t="shared" si="6"/>
        <v>1.799792880032669</v>
      </c>
      <c r="D188" s="21">
        <v>0.75839142116627323</v>
      </c>
      <c r="E188" s="21">
        <v>1.0106624625309866</v>
      </c>
      <c r="F188" s="21">
        <f t="shared" si="7"/>
        <v>591.73707933591663</v>
      </c>
      <c r="G188" s="29">
        <f t="shared" si="8"/>
        <v>6.383062413488906</v>
      </c>
      <c r="H188" s="22"/>
      <c r="I188" s="23"/>
    </row>
    <row r="189" spans="1:9" x14ac:dyDescent="0.35">
      <c r="A189" s="22">
        <v>34243</v>
      </c>
      <c r="B189" s="21">
        <v>464.24669999999998</v>
      </c>
      <c r="C189" s="21">
        <f t="shared" si="6"/>
        <v>2.3303298999675981</v>
      </c>
      <c r="D189" s="21">
        <v>0.76266469834000772</v>
      </c>
      <c r="E189" s="21">
        <v>1.0135770072500596</v>
      </c>
      <c r="F189" s="21">
        <f t="shared" si="7"/>
        <v>600.56280413061324</v>
      </c>
      <c r="G189" s="29">
        <f t="shared" si="8"/>
        <v>6.3978672224469548</v>
      </c>
      <c r="H189" s="22"/>
      <c r="I189" s="23"/>
    </row>
    <row r="190" spans="1:9" x14ac:dyDescent="0.35">
      <c r="A190" s="22">
        <v>34335</v>
      </c>
      <c r="B190" s="21">
        <v>469.46</v>
      </c>
      <c r="C190" s="21">
        <f t="shared" si="6"/>
        <v>1.1167006032285265</v>
      </c>
      <c r="D190" s="21">
        <v>0.76547868901789018</v>
      </c>
      <c r="E190" s="21">
        <v>1.0162166927696472</v>
      </c>
      <c r="F190" s="21">
        <f t="shared" si="7"/>
        <v>603.50262784510699</v>
      </c>
      <c r="G190" s="29">
        <f t="shared" si="8"/>
        <v>6.4027503948696252</v>
      </c>
      <c r="H190" s="22"/>
      <c r="I190" s="23"/>
    </row>
    <row r="191" spans="1:9" x14ac:dyDescent="0.35">
      <c r="A191" s="22">
        <v>34425</v>
      </c>
      <c r="B191" s="21">
        <v>450.98669999999998</v>
      </c>
      <c r="C191" s="21">
        <f t="shared" si="6"/>
        <v>-4.0145248955075097</v>
      </c>
      <c r="D191" s="21">
        <v>0.7697021258011032</v>
      </c>
      <c r="E191" s="21">
        <v>1.0183429620486864</v>
      </c>
      <c r="F191" s="21">
        <f t="shared" si="7"/>
        <v>575.36969289178921</v>
      </c>
      <c r="G191" s="29">
        <f t="shared" si="8"/>
        <v>6.3550127783569375</v>
      </c>
      <c r="H191" s="22"/>
      <c r="I191" s="23"/>
    </row>
    <row r="192" spans="1:9" x14ac:dyDescent="0.35">
      <c r="A192" s="22">
        <v>34516</v>
      </c>
      <c r="B192" s="21">
        <v>460.86669999999998</v>
      </c>
      <c r="C192" s="21">
        <f t="shared" si="6"/>
        <v>2.1670998124885266</v>
      </c>
      <c r="D192" s="21">
        <v>0.77519755161077575</v>
      </c>
      <c r="E192" s="21">
        <v>1.0209152292740606</v>
      </c>
      <c r="F192" s="21">
        <f t="shared" si="7"/>
        <v>582.33548443709435</v>
      </c>
      <c r="G192" s="29">
        <f t="shared" si="8"/>
        <v>6.3670467153980388</v>
      </c>
      <c r="H192" s="22"/>
      <c r="I192" s="23"/>
    </row>
    <row r="193" spans="1:9" x14ac:dyDescent="0.35">
      <c r="A193" s="22">
        <v>34608</v>
      </c>
      <c r="B193" s="21">
        <v>460.00330000000002</v>
      </c>
      <c r="C193" s="21">
        <f t="shared" si="6"/>
        <v>-0.18751838000996557</v>
      </c>
      <c r="D193" s="21">
        <v>0.77918863141419081</v>
      </c>
      <c r="E193" s="21">
        <v>1.0238764481968199</v>
      </c>
      <c r="F193" s="21">
        <f t="shared" si="7"/>
        <v>576.59488657276756</v>
      </c>
      <c r="G193" s="29">
        <f t="shared" si="8"/>
        <v>6.3571399169248943</v>
      </c>
      <c r="H193" s="22"/>
      <c r="I193" s="23"/>
    </row>
    <row r="194" spans="1:9" x14ac:dyDescent="0.35">
      <c r="A194" s="22">
        <v>34700</v>
      </c>
      <c r="B194" s="21">
        <v>480.10669999999999</v>
      </c>
      <c r="C194" s="21">
        <f t="shared" si="6"/>
        <v>4.2774707495019548</v>
      </c>
      <c r="D194" s="21">
        <v>0.78300693805628352</v>
      </c>
      <c r="E194" s="21">
        <v>1.0255515335068923</v>
      </c>
      <c r="F194" s="21">
        <f t="shared" si="7"/>
        <v>597.88088412655816</v>
      </c>
      <c r="G194" s="29">
        <f t="shared" si="8"/>
        <v>6.3933915436857687</v>
      </c>
      <c r="H194" s="22"/>
      <c r="I194" s="23"/>
    </row>
    <row r="195" spans="1:9" x14ac:dyDescent="0.35">
      <c r="A195" s="22">
        <v>34790</v>
      </c>
      <c r="B195" s="21">
        <v>523.69000000000005</v>
      </c>
      <c r="C195" s="21">
        <f t="shared" si="6"/>
        <v>8.6891535335999137</v>
      </c>
      <c r="D195" s="21">
        <v>0.78819899069309096</v>
      </c>
      <c r="E195" s="21">
        <v>1.0276000124464544</v>
      </c>
      <c r="F195" s="21">
        <f t="shared" si="7"/>
        <v>646.56814751484683</v>
      </c>
      <c r="G195" s="29">
        <f t="shared" si="8"/>
        <v>6.4716786025791002</v>
      </c>
      <c r="H195" s="22"/>
      <c r="I195" s="23"/>
    </row>
    <row r="196" spans="1:9" x14ac:dyDescent="0.35">
      <c r="A196" s="22">
        <v>34881</v>
      </c>
      <c r="B196" s="21">
        <v>565.08330000000001</v>
      </c>
      <c r="C196" s="21">
        <f t="shared" ref="C196:C259" si="9">100*(LN(B196)-LN(B195))</f>
        <v>7.6073247706020197</v>
      </c>
      <c r="D196" s="21">
        <v>0.79217300429287374</v>
      </c>
      <c r="E196" s="21">
        <v>1.0300218850155063</v>
      </c>
      <c r="F196" s="21">
        <f t="shared" si="7"/>
        <v>692.54178497987948</v>
      </c>
      <c r="G196" s="29">
        <f t="shared" si="8"/>
        <v>6.5403685755622751</v>
      </c>
      <c r="H196" s="22"/>
      <c r="I196" s="23"/>
    </row>
    <row r="197" spans="1:9" x14ac:dyDescent="0.35">
      <c r="A197" s="22">
        <v>34973</v>
      </c>
      <c r="B197" s="21">
        <v>597.67330000000004</v>
      </c>
      <c r="C197" s="21">
        <f t="shared" si="9"/>
        <v>5.6071129685175691</v>
      </c>
      <c r="D197" s="21">
        <v>0.79644264353072847</v>
      </c>
      <c r="E197" s="21">
        <v>1.0330142200740564</v>
      </c>
      <c r="F197" s="21">
        <f t="shared" si="7"/>
        <v>726.44552006061076</v>
      </c>
      <c r="G197" s="29">
        <f t="shared" si="8"/>
        <v>6.5881634906053748</v>
      </c>
      <c r="H197" s="22"/>
      <c r="I197" s="23"/>
    </row>
    <row r="198" spans="1:9" x14ac:dyDescent="0.35">
      <c r="A198" s="22">
        <v>35065</v>
      </c>
      <c r="B198" s="21">
        <v>637.01</v>
      </c>
      <c r="C198" s="21">
        <f t="shared" si="9"/>
        <v>6.3741070443402492</v>
      </c>
      <c r="D198" s="21">
        <v>0.80148121374453896</v>
      </c>
      <c r="E198" s="21">
        <v>1.0353064420773133</v>
      </c>
      <c r="F198" s="21">
        <f t="shared" si="7"/>
        <v>767.68664680729898</v>
      </c>
      <c r="G198" s="29">
        <f t="shared" si="8"/>
        <v>6.6433816379184778</v>
      </c>
      <c r="H198" s="22"/>
      <c r="I198" s="23"/>
    </row>
    <row r="199" spans="1:9" x14ac:dyDescent="0.35">
      <c r="A199" s="22">
        <v>35156</v>
      </c>
      <c r="B199" s="21">
        <v>658.96669999999995</v>
      </c>
      <c r="C199" s="21">
        <f t="shared" si="9"/>
        <v>3.3887648081959654</v>
      </c>
      <c r="D199" s="21">
        <v>0.80833263452659698</v>
      </c>
      <c r="E199" s="21">
        <v>1.0377283146463652</v>
      </c>
      <c r="F199" s="21">
        <f t="shared" ref="F199:F262" si="10">(B199/D199)/E199</f>
        <v>785.57868117743169</v>
      </c>
      <c r="G199" s="29">
        <f t="shared" ref="G199:G262" si="11">LN(F199)</f>
        <v>6.666420619677937</v>
      </c>
      <c r="H199" s="22"/>
      <c r="I199" s="23"/>
    </row>
    <row r="200" spans="1:9" x14ac:dyDescent="0.35">
      <c r="A200" s="22">
        <v>35247</v>
      </c>
      <c r="B200" s="21">
        <v>660.54330000000004</v>
      </c>
      <c r="C200" s="21">
        <f t="shared" si="9"/>
        <v>0.2389676092294124</v>
      </c>
      <c r="D200" s="21">
        <v>0.81261023828400869</v>
      </c>
      <c r="E200" s="21">
        <v>1.0405287668675387</v>
      </c>
      <c r="F200" s="21">
        <f t="shared" si="10"/>
        <v>781.20481351488229</v>
      </c>
      <c r="G200" s="29">
        <f t="shared" si="11"/>
        <v>6.660837360676938</v>
      </c>
      <c r="H200" s="22"/>
      <c r="I200" s="23"/>
    </row>
    <row r="201" spans="1:9" x14ac:dyDescent="0.35">
      <c r="A201" s="22">
        <v>35339</v>
      </c>
      <c r="B201" s="21">
        <v>726.79330000000004</v>
      </c>
      <c r="C201" s="21">
        <f t="shared" si="9"/>
        <v>9.5579439777183417</v>
      </c>
      <c r="D201" s="21">
        <v>0.81944963701283757</v>
      </c>
      <c r="E201" s="21">
        <v>1.043806333170838</v>
      </c>
      <c r="F201" s="21">
        <f t="shared" si="10"/>
        <v>849.7060692487147</v>
      </c>
      <c r="G201" s="29">
        <f t="shared" si="11"/>
        <v>6.7448904887975845</v>
      </c>
      <c r="H201" s="22"/>
      <c r="I201" s="23"/>
    </row>
    <row r="202" spans="1:9" x14ac:dyDescent="0.35">
      <c r="A202" s="22">
        <v>35431</v>
      </c>
      <c r="B202" s="21">
        <v>785.59</v>
      </c>
      <c r="C202" s="21">
        <f t="shared" si="9"/>
        <v>7.7792909847497427</v>
      </c>
      <c r="D202" s="21">
        <v>0.82406242341484992</v>
      </c>
      <c r="E202" s="21">
        <v>1.0490545880742224</v>
      </c>
      <c r="F202" s="21">
        <f t="shared" si="10"/>
        <v>908.7360308890386</v>
      </c>
      <c r="G202" s="29">
        <f t="shared" si="11"/>
        <v>6.8120546569431042</v>
      </c>
      <c r="H202" s="22"/>
      <c r="I202" s="23"/>
    </row>
    <row r="203" spans="1:9" x14ac:dyDescent="0.35">
      <c r="A203" s="22">
        <v>35521</v>
      </c>
      <c r="B203" s="21">
        <v>824.43669999999997</v>
      </c>
      <c r="C203" s="21">
        <f t="shared" si="9"/>
        <v>4.8265337415086762</v>
      </c>
      <c r="D203" s="21">
        <v>0.82758854614723143</v>
      </c>
      <c r="E203" s="21">
        <v>1.0510719508779935</v>
      </c>
      <c r="F203" s="21">
        <f t="shared" si="10"/>
        <v>947.78623782283648</v>
      </c>
      <c r="G203" s="29">
        <f t="shared" si="11"/>
        <v>6.8541289893002331</v>
      </c>
      <c r="H203" s="22"/>
      <c r="I203" s="23"/>
    </row>
    <row r="204" spans="1:9" x14ac:dyDescent="0.35">
      <c r="A204" s="22">
        <v>35612</v>
      </c>
      <c r="B204" s="21">
        <v>929.85</v>
      </c>
      <c r="C204" s="21">
        <f t="shared" si="9"/>
        <v>12.032291756594748</v>
      </c>
      <c r="D204" s="21">
        <v>0.83085526003334342</v>
      </c>
      <c r="E204" s="21">
        <v>1.0536234740128405</v>
      </c>
      <c r="F204" s="21">
        <f t="shared" si="10"/>
        <v>1062.1896953961166</v>
      </c>
      <c r="G204" s="29">
        <f t="shared" si="11"/>
        <v>6.9680878067513685</v>
      </c>
      <c r="H204" s="22"/>
      <c r="I204" s="23"/>
    </row>
    <row r="205" spans="1:9" x14ac:dyDescent="0.35">
      <c r="A205" s="22">
        <v>35704</v>
      </c>
      <c r="B205" s="21">
        <v>950.81669999999997</v>
      </c>
      <c r="C205" s="21">
        <f t="shared" si="9"/>
        <v>2.2298016672253063</v>
      </c>
      <c r="D205" s="21">
        <v>0.83451037658884086</v>
      </c>
      <c r="E205" s="21">
        <v>1.0567402736145541</v>
      </c>
      <c r="F205" s="21">
        <f t="shared" si="10"/>
        <v>1078.1937265793356</v>
      </c>
      <c r="G205" s="29">
        <f t="shared" si="11"/>
        <v>6.9830424445804367</v>
      </c>
      <c r="H205" s="22"/>
      <c r="I205" s="23"/>
    </row>
    <row r="206" spans="1:9" x14ac:dyDescent="0.35">
      <c r="A206" s="22">
        <v>35796</v>
      </c>
      <c r="B206" s="21">
        <v>1021.31</v>
      </c>
      <c r="C206" s="21">
        <f t="shared" si="9"/>
        <v>7.1520096490106155</v>
      </c>
      <c r="D206" s="21">
        <v>0.83539939384866224</v>
      </c>
      <c r="E206" s="21">
        <v>1.0591828902741331</v>
      </c>
      <c r="F206" s="21">
        <f t="shared" si="10"/>
        <v>1154.2303022740048</v>
      </c>
      <c r="G206" s="29">
        <f t="shared" si="11"/>
        <v>7.0511889958518399</v>
      </c>
      <c r="H206" s="22"/>
      <c r="I206" s="23"/>
    </row>
    <row r="207" spans="1:9" x14ac:dyDescent="0.35">
      <c r="A207" s="22">
        <v>35886</v>
      </c>
      <c r="B207" s="21">
        <v>1109.67</v>
      </c>
      <c r="C207" s="21">
        <f t="shared" si="9"/>
        <v>8.2976556829082782</v>
      </c>
      <c r="D207" s="21">
        <v>0.83804705792842071</v>
      </c>
      <c r="E207" s="21">
        <v>1.0617395994316119</v>
      </c>
      <c r="F207" s="21">
        <f t="shared" si="10"/>
        <v>1247.1176446358697</v>
      </c>
      <c r="G207" s="29">
        <f t="shared" si="11"/>
        <v>7.1285902833599053</v>
      </c>
      <c r="H207" s="22"/>
      <c r="I207" s="23"/>
    </row>
    <row r="208" spans="1:9" x14ac:dyDescent="0.35">
      <c r="A208" s="22">
        <v>35977</v>
      </c>
      <c r="B208" s="21">
        <v>1083.9469999999999</v>
      </c>
      <c r="C208" s="21">
        <f t="shared" si="9"/>
        <v>-2.3453664992119094</v>
      </c>
      <c r="D208" s="21">
        <v>0.84195781519448953</v>
      </c>
      <c r="E208" s="21">
        <v>1.0645348656301536</v>
      </c>
      <c r="F208" s="21">
        <f t="shared" si="10"/>
        <v>1209.3661963121069</v>
      </c>
      <c r="G208" s="29">
        <f t="shared" si="11"/>
        <v>7.0978516966564422</v>
      </c>
      <c r="H208" s="22"/>
      <c r="I208" s="23"/>
    </row>
    <row r="209" spans="1:9" x14ac:dyDescent="0.35">
      <c r="A209" s="22">
        <v>36069</v>
      </c>
      <c r="B209" s="21">
        <v>1122.317</v>
      </c>
      <c r="C209" s="21">
        <f t="shared" si="9"/>
        <v>3.4786289557154682</v>
      </c>
      <c r="D209" s="21">
        <v>0.84539221557334188</v>
      </c>
      <c r="E209" s="21">
        <v>1.0679005943181936</v>
      </c>
      <c r="F209" s="21">
        <f t="shared" si="10"/>
        <v>1243.1583993780587</v>
      </c>
      <c r="G209" s="29">
        <f t="shared" si="11"/>
        <v>7.1254105165197634</v>
      </c>
      <c r="H209" s="22"/>
      <c r="I209" s="23"/>
    </row>
    <row r="210" spans="1:9" x14ac:dyDescent="0.35">
      <c r="A210" s="22">
        <v>36161</v>
      </c>
      <c r="B210" s="21">
        <v>1259.0029999999999</v>
      </c>
      <c r="C210" s="21">
        <f t="shared" si="9"/>
        <v>11.492483951251931</v>
      </c>
      <c r="D210" s="21">
        <v>0.84901726571058456</v>
      </c>
      <c r="E210" s="21">
        <v>1.0720494124236357</v>
      </c>
      <c r="F210" s="21">
        <f t="shared" si="10"/>
        <v>1383.2333128400146</v>
      </c>
      <c r="G210" s="29">
        <f t="shared" si="11"/>
        <v>7.232179017971502</v>
      </c>
      <c r="H210" s="22"/>
      <c r="I210" s="23"/>
    </row>
    <row r="211" spans="1:9" x14ac:dyDescent="0.35">
      <c r="A211" s="22">
        <v>36251</v>
      </c>
      <c r="B211" s="21">
        <v>1329.7929999999999</v>
      </c>
      <c r="C211" s="21">
        <f t="shared" si="9"/>
        <v>5.4703153119999293</v>
      </c>
      <c r="D211" s="21">
        <v>0.85493752140771528</v>
      </c>
      <c r="E211" s="21">
        <v>1.0747305861242777</v>
      </c>
      <c r="F211" s="21">
        <f t="shared" si="10"/>
        <v>1447.2716532323873</v>
      </c>
      <c r="G211" s="29">
        <f t="shared" si="11"/>
        <v>7.2774354444864278</v>
      </c>
      <c r="H211" s="22"/>
      <c r="I211" s="23"/>
    </row>
    <row r="212" spans="1:9" x14ac:dyDescent="0.35">
      <c r="A212" s="22">
        <v>36342</v>
      </c>
      <c r="B212" s="21">
        <v>1342.2170000000001</v>
      </c>
      <c r="C212" s="21">
        <f t="shared" si="9"/>
        <v>0.92994334115070743</v>
      </c>
      <c r="D212" s="21">
        <v>0.8607632030441339</v>
      </c>
      <c r="E212" s="21">
        <v>1.0778007115223052</v>
      </c>
      <c r="F212" s="21">
        <f t="shared" si="10"/>
        <v>1446.7736027108992</v>
      </c>
      <c r="G212" s="29">
        <f t="shared" si="11"/>
        <v>7.2770912546190569</v>
      </c>
      <c r="H212" s="22"/>
      <c r="I212" s="23"/>
    </row>
    <row r="213" spans="1:9" x14ac:dyDescent="0.35">
      <c r="A213" s="22">
        <v>36434</v>
      </c>
      <c r="B213" s="21">
        <v>1373.23</v>
      </c>
      <c r="C213" s="21">
        <f t="shared" si="9"/>
        <v>2.2842904709599487</v>
      </c>
      <c r="D213" s="21">
        <v>0.8674720253022512</v>
      </c>
      <c r="E213" s="21">
        <v>1.0811975563461358</v>
      </c>
      <c r="F213" s="21">
        <f t="shared" si="10"/>
        <v>1464.1404826488256</v>
      </c>
      <c r="G213" s="29">
        <f t="shared" si="11"/>
        <v>7.2890236480110335</v>
      </c>
      <c r="H213" s="22"/>
      <c r="I213" s="23"/>
    </row>
    <row r="214" spans="1:9" x14ac:dyDescent="0.35">
      <c r="A214" s="22">
        <v>36526</v>
      </c>
      <c r="B214" s="21">
        <v>1418.89</v>
      </c>
      <c r="C214" s="21">
        <f t="shared" si="9"/>
        <v>3.2709246649274881</v>
      </c>
      <c r="D214" s="21">
        <v>0.8764426720061439</v>
      </c>
      <c r="E214" s="21">
        <v>1.0963770445894225</v>
      </c>
      <c r="F214" s="21">
        <f t="shared" si="10"/>
        <v>1476.6082133781395</v>
      </c>
      <c r="G214" s="29">
        <f t="shared" si="11"/>
        <v>7.2975029889678096</v>
      </c>
      <c r="H214" s="22"/>
      <c r="I214" s="23"/>
    </row>
    <row r="215" spans="1:9" x14ac:dyDescent="0.35">
      <c r="A215" s="22">
        <v>36617</v>
      </c>
      <c r="B215" s="21">
        <v>1447.2670000000001</v>
      </c>
      <c r="C215" s="21">
        <f t="shared" si="9"/>
        <v>1.980207453032623</v>
      </c>
      <c r="D215" s="21">
        <v>0.88137646568215378</v>
      </c>
      <c r="E215" s="21">
        <v>1.0995301463495586</v>
      </c>
      <c r="F215" s="21">
        <f t="shared" si="10"/>
        <v>1493.4134852044451</v>
      </c>
      <c r="G215" s="29">
        <f t="shared" si="11"/>
        <v>7.3088197084285467</v>
      </c>
      <c r="H215" s="22"/>
      <c r="I215" s="23"/>
    </row>
    <row r="216" spans="1:9" x14ac:dyDescent="0.35">
      <c r="A216" s="22">
        <v>36708</v>
      </c>
      <c r="B216" s="21">
        <v>1475.5029999999999</v>
      </c>
      <c r="C216" s="21">
        <f t="shared" si="9"/>
        <v>1.9321998284267394</v>
      </c>
      <c r="D216" s="21">
        <v>0.88857157551256427</v>
      </c>
      <c r="E216" s="21">
        <v>1.1029477352639168</v>
      </c>
      <c r="F216" s="21">
        <f t="shared" si="10"/>
        <v>1505.5415548166347</v>
      </c>
      <c r="G216" s="29">
        <f t="shared" si="11"/>
        <v>7.3169079495446034</v>
      </c>
      <c r="H216" s="22"/>
      <c r="I216" s="23"/>
    </row>
    <row r="217" spans="1:9" x14ac:dyDescent="0.35">
      <c r="A217" s="22">
        <v>36800</v>
      </c>
      <c r="B217" s="21">
        <v>1366.37</v>
      </c>
      <c r="C217" s="21">
        <f t="shared" si="9"/>
        <v>-7.6841360300242023</v>
      </c>
      <c r="D217" s="21">
        <v>0.89461643187274253</v>
      </c>
      <c r="E217" s="21">
        <v>1.106723159739869</v>
      </c>
      <c r="F217" s="21">
        <f t="shared" si="10"/>
        <v>1380.0424612274653</v>
      </c>
      <c r="G217" s="29">
        <f t="shared" si="11"/>
        <v>7.2298695466833038</v>
      </c>
      <c r="H217" s="22"/>
      <c r="I217" s="23"/>
    </row>
    <row r="218" spans="1:9" x14ac:dyDescent="0.35">
      <c r="A218" s="22">
        <v>36892</v>
      </c>
      <c r="B218" s="21">
        <v>1275.7429999999999</v>
      </c>
      <c r="C218" s="21">
        <f t="shared" si="9"/>
        <v>-6.8628834329189203</v>
      </c>
      <c r="D218" s="21">
        <v>0.90217426452100136</v>
      </c>
      <c r="E218" s="21">
        <v>1.1092280086710298</v>
      </c>
      <c r="F218" s="21">
        <f t="shared" si="10"/>
        <v>1274.8289948954937</v>
      </c>
      <c r="G218" s="29">
        <f t="shared" si="11"/>
        <v>7.1505673269468204</v>
      </c>
      <c r="H218" s="22"/>
      <c r="I218" s="23"/>
    </row>
    <row r="219" spans="1:9" x14ac:dyDescent="0.35">
      <c r="A219" s="22">
        <v>36982</v>
      </c>
      <c r="B219" s="21">
        <v>1232.973</v>
      </c>
      <c r="C219" s="21">
        <f t="shared" si="9"/>
        <v>-3.4100427846213144</v>
      </c>
      <c r="D219" s="21">
        <v>0.9081457457373171</v>
      </c>
      <c r="E219" s="21">
        <v>1.1125315050874882</v>
      </c>
      <c r="F219" s="21">
        <f t="shared" si="10"/>
        <v>1220.3536241799754</v>
      </c>
      <c r="G219" s="29">
        <f t="shared" si="11"/>
        <v>7.1068959516124268</v>
      </c>
      <c r="H219" s="22"/>
      <c r="I219" s="23"/>
    </row>
    <row r="220" spans="1:9" x14ac:dyDescent="0.35">
      <c r="A220" s="22">
        <v>37073</v>
      </c>
      <c r="B220" s="21">
        <v>1142.53</v>
      </c>
      <c r="C220" s="21">
        <f t="shared" si="9"/>
        <v>-7.6183224485056655</v>
      </c>
      <c r="D220" s="21">
        <v>0.90985126545650596</v>
      </c>
      <c r="E220" s="21">
        <v>1.1159283499113191</v>
      </c>
      <c r="F220" s="21">
        <f t="shared" si="10"/>
        <v>1125.2807721032905</v>
      </c>
      <c r="G220" s="29">
        <f t="shared" si="11"/>
        <v>7.0257878587027349</v>
      </c>
      <c r="H220" s="22"/>
      <c r="I220" s="23"/>
    </row>
    <row r="221" spans="1:9" x14ac:dyDescent="0.35">
      <c r="A221" s="22">
        <v>37165</v>
      </c>
      <c r="B221" s="21">
        <v>1117.067</v>
      </c>
      <c r="C221" s="21">
        <f t="shared" si="9"/>
        <v>-2.2538601264064262</v>
      </c>
      <c r="D221" s="21">
        <v>0.91120740736077055</v>
      </c>
      <c r="E221" s="21">
        <v>1.1196778442741124</v>
      </c>
      <c r="F221" s="21">
        <f t="shared" si="10"/>
        <v>1094.8859834438604</v>
      </c>
      <c r="G221" s="29">
        <f t="shared" si="11"/>
        <v>6.9984055121204438</v>
      </c>
      <c r="H221" s="22"/>
      <c r="I221" s="23"/>
    </row>
    <row r="222" spans="1:9" x14ac:dyDescent="0.35">
      <c r="A222" s="22">
        <v>37257</v>
      </c>
      <c r="B222" s="21">
        <v>1131.557</v>
      </c>
      <c r="C222" s="21">
        <f t="shared" si="9"/>
        <v>1.2888060047140826</v>
      </c>
      <c r="D222" s="21">
        <v>0.91434547080440109</v>
      </c>
      <c r="E222" s="21">
        <v>1.1228050159210894</v>
      </c>
      <c r="F222" s="21">
        <f t="shared" si="10"/>
        <v>1102.2034689244203</v>
      </c>
      <c r="G222" s="29">
        <f t="shared" si="11"/>
        <v>7.005066608717291</v>
      </c>
      <c r="H222" s="22"/>
      <c r="I222" s="23"/>
    </row>
    <row r="223" spans="1:9" x14ac:dyDescent="0.35">
      <c r="A223" s="22">
        <v>37347</v>
      </c>
      <c r="B223" s="21">
        <v>1068.4000000000001</v>
      </c>
      <c r="C223" s="21">
        <f t="shared" si="9"/>
        <v>-5.7432358176578546</v>
      </c>
      <c r="D223" s="21">
        <v>0.92316178719143183</v>
      </c>
      <c r="E223" s="21">
        <v>1.1253980272369908</v>
      </c>
      <c r="F223" s="21">
        <f t="shared" si="10"/>
        <v>1028.3712119366655</v>
      </c>
      <c r="G223" s="29">
        <f t="shared" si="11"/>
        <v>6.9357314819395031</v>
      </c>
      <c r="H223" s="22"/>
      <c r="I223" s="23"/>
    </row>
    <row r="224" spans="1:9" x14ac:dyDescent="0.35">
      <c r="A224" s="22">
        <v>37438</v>
      </c>
      <c r="B224" s="21">
        <v>894.65</v>
      </c>
      <c r="C224" s="21">
        <f t="shared" si="9"/>
        <v>-17.748490089793556</v>
      </c>
      <c r="D224" s="21">
        <v>0.92922622836528834</v>
      </c>
      <c r="E224" s="21">
        <v>1.1286341053592357</v>
      </c>
      <c r="F224" s="21">
        <f t="shared" si="10"/>
        <v>853.05795413709382</v>
      </c>
      <c r="G224" s="29">
        <f t="shared" si="11"/>
        <v>6.7488274867278291</v>
      </c>
      <c r="H224" s="22"/>
      <c r="I224" s="23"/>
    </row>
    <row r="225" spans="1:9" x14ac:dyDescent="0.35">
      <c r="A225" s="22">
        <v>37530</v>
      </c>
      <c r="B225" s="21">
        <v>887.91330000000005</v>
      </c>
      <c r="C225" s="21">
        <f t="shared" si="9"/>
        <v>-0.75584772474552864</v>
      </c>
      <c r="D225" s="21">
        <v>0.93509370207288489</v>
      </c>
      <c r="E225" s="21">
        <v>1.1323161814278158</v>
      </c>
      <c r="F225" s="21">
        <f t="shared" si="10"/>
        <v>838.58620845737858</v>
      </c>
      <c r="G225" s="29">
        <f t="shared" si="11"/>
        <v>6.7317173886884509</v>
      </c>
      <c r="H225" s="22"/>
      <c r="I225" s="23"/>
    </row>
    <row r="226" spans="1:9" x14ac:dyDescent="0.35">
      <c r="A226" s="22">
        <v>37622</v>
      </c>
      <c r="B226" s="21">
        <v>859.83330000000001</v>
      </c>
      <c r="C226" s="21">
        <f t="shared" si="9"/>
        <v>-3.2135569841024392</v>
      </c>
      <c r="D226" s="21">
        <v>0.94451647548882223</v>
      </c>
      <c r="E226" s="21">
        <v>1.1403908186655327</v>
      </c>
      <c r="F226" s="21">
        <f t="shared" si="10"/>
        <v>798.27221017148952</v>
      </c>
      <c r="G226" s="29">
        <f t="shared" si="11"/>
        <v>6.6824496547862626</v>
      </c>
      <c r="H226" s="22"/>
      <c r="I226" s="23"/>
    </row>
    <row r="227" spans="1:9" x14ac:dyDescent="0.35">
      <c r="A227" s="22">
        <v>37712</v>
      </c>
      <c r="B227" s="21">
        <v>937.99670000000003</v>
      </c>
      <c r="C227" s="21">
        <f t="shared" si="9"/>
        <v>8.7007897626977915</v>
      </c>
      <c r="D227" s="21">
        <v>0.9470074397706415</v>
      </c>
      <c r="E227" s="21">
        <v>1.1437254312177818</v>
      </c>
      <c r="F227" s="21">
        <f t="shared" si="10"/>
        <v>866.01645027661289</v>
      </c>
      <c r="G227" s="29">
        <f t="shared" si="11"/>
        <v>6.763903904082496</v>
      </c>
      <c r="H227" s="22"/>
      <c r="I227" s="23"/>
    </row>
    <row r="228" spans="1:9" x14ac:dyDescent="0.35">
      <c r="A228" s="22">
        <v>37803</v>
      </c>
      <c r="B228" s="21">
        <v>1000.503</v>
      </c>
      <c r="C228" s="21">
        <f t="shared" si="9"/>
        <v>6.4511721643673248</v>
      </c>
      <c r="D228" s="21">
        <v>0.95514112326469436</v>
      </c>
      <c r="E228" s="21">
        <v>1.1474178793316254</v>
      </c>
      <c r="F228" s="21">
        <f t="shared" si="10"/>
        <v>912.9126782393646</v>
      </c>
      <c r="G228" s="29">
        <f t="shared" si="11"/>
        <v>6.8166402333477123</v>
      </c>
      <c r="H228" s="22"/>
      <c r="I228" s="23"/>
    </row>
    <row r="229" spans="1:9" x14ac:dyDescent="0.35">
      <c r="A229" s="22">
        <v>37895</v>
      </c>
      <c r="B229" s="21">
        <v>1056.423</v>
      </c>
      <c r="C229" s="21">
        <f t="shared" si="9"/>
        <v>5.4385799721966777</v>
      </c>
      <c r="D229" s="21">
        <v>0.96092717638121827</v>
      </c>
      <c r="E229" s="21">
        <v>1.1514992791428542</v>
      </c>
      <c r="F229" s="21">
        <f t="shared" si="10"/>
        <v>954.7368854118065</v>
      </c>
      <c r="G229" s="29">
        <f t="shared" si="11"/>
        <v>6.8614357898623508</v>
      </c>
      <c r="H229" s="22"/>
      <c r="I229" s="23"/>
    </row>
    <row r="230" spans="1:9" x14ac:dyDescent="0.35">
      <c r="A230" s="22">
        <v>37987</v>
      </c>
      <c r="B230" s="21">
        <v>1133.287</v>
      </c>
      <c r="C230" s="21">
        <f t="shared" si="9"/>
        <v>7.0233586505486834</v>
      </c>
      <c r="D230" s="21">
        <v>0.96947715150812219</v>
      </c>
      <c r="E230" s="21">
        <v>1.1521319739039342</v>
      </c>
      <c r="F230" s="21">
        <f t="shared" si="10"/>
        <v>1014.6122453764455</v>
      </c>
      <c r="G230" s="29">
        <f t="shared" si="11"/>
        <v>6.9222617942263707</v>
      </c>
      <c r="H230" s="22"/>
      <c r="I230" s="23"/>
    </row>
    <row r="231" spans="1:9" x14ac:dyDescent="0.35">
      <c r="A231" s="22">
        <v>38078</v>
      </c>
      <c r="B231" s="21">
        <v>1122.9670000000001</v>
      </c>
      <c r="C231" s="21">
        <f t="shared" si="9"/>
        <v>-0.91479700151708698</v>
      </c>
      <c r="D231" s="21">
        <v>0.97743214843572834</v>
      </c>
      <c r="E231" s="21">
        <v>1.1552228433924885</v>
      </c>
      <c r="F231" s="21">
        <f t="shared" si="10"/>
        <v>994.52248586871792</v>
      </c>
      <c r="G231" s="29">
        <f t="shared" si="11"/>
        <v>6.9022627082633745</v>
      </c>
      <c r="H231" s="22"/>
      <c r="I231" s="23"/>
    </row>
    <row r="232" spans="1:9" x14ac:dyDescent="0.35">
      <c r="A232" s="22">
        <v>38169</v>
      </c>
      <c r="B232" s="21">
        <v>1104.1500000000001</v>
      </c>
      <c r="C232" s="21">
        <f t="shared" si="9"/>
        <v>-1.6898481559500134</v>
      </c>
      <c r="D232" s="21">
        <v>0.98507708769320546</v>
      </c>
      <c r="E232" s="21">
        <v>1.1586715484426373</v>
      </c>
      <c r="F232" s="21">
        <f t="shared" si="10"/>
        <v>967.38091729667838</v>
      </c>
      <c r="G232" s="29">
        <f t="shared" si="11"/>
        <v>6.8745923344311253</v>
      </c>
      <c r="H232" s="22"/>
      <c r="I232" s="23"/>
    </row>
    <row r="233" spans="1:9" x14ac:dyDescent="0.35">
      <c r="A233" s="22">
        <v>38261</v>
      </c>
      <c r="B233" s="21">
        <v>1161.787</v>
      </c>
      <c r="C233" s="21">
        <f t="shared" si="9"/>
        <v>5.0883528789522181</v>
      </c>
      <c r="D233" s="21">
        <v>0.99380712109518587</v>
      </c>
      <c r="E233" s="21">
        <v>1.1626647858691255</v>
      </c>
      <c r="F233" s="21">
        <f t="shared" si="10"/>
        <v>1005.4717874221549</v>
      </c>
      <c r="G233" s="29">
        <f t="shared" si="11"/>
        <v>6.9132121505616375</v>
      </c>
      <c r="H233" s="22"/>
      <c r="I233" s="23"/>
    </row>
    <row r="234" spans="1:9" x14ac:dyDescent="0.35">
      <c r="A234" s="22">
        <v>38353</v>
      </c>
      <c r="B234" s="21">
        <v>1191.98</v>
      </c>
      <c r="C234" s="21">
        <f t="shared" si="9"/>
        <v>2.5656452998697787</v>
      </c>
      <c r="D234" s="21">
        <v>1</v>
      </c>
      <c r="E234" s="21">
        <v>1.1660097704666383</v>
      </c>
      <c r="F234" s="21">
        <f t="shared" si="10"/>
        <v>1022.2727374942737</v>
      </c>
      <c r="G234" s="29">
        <f t="shared" si="11"/>
        <v>6.9297836015938907</v>
      </c>
      <c r="H234" s="22"/>
      <c r="I234" s="23"/>
    </row>
    <row r="235" spans="1:9" x14ac:dyDescent="0.35">
      <c r="A235" s="22">
        <v>38443</v>
      </c>
      <c r="B235" s="21">
        <v>1181.653</v>
      </c>
      <c r="C235" s="21">
        <f t="shared" si="9"/>
        <v>-0.87014843151393961</v>
      </c>
      <c r="D235" s="21">
        <v>1.0078301889061159</v>
      </c>
      <c r="E235" s="21">
        <v>1.1691421281362473</v>
      </c>
      <c r="F235" s="21">
        <f t="shared" si="10"/>
        <v>1002.8484065614408</v>
      </c>
      <c r="G235" s="29">
        <f t="shared" si="11"/>
        <v>6.9105996365206286</v>
      </c>
      <c r="H235" s="22"/>
      <c r="I235" s="23"/>
    </row>
    <row r="236" spans="1:9" x14ac:dyDescent="0.35">
      <c r="A236" s="22">
        <v>38534</v>
      </c>
      <c r="B236" s="21">
        <v>1224.143</v>
      </c>
      <c r="C236" s="21">
        <f t="shared" si="9"/>
        <v>3.532670166762486</v>
      </c>
      <c r="D236" s="21">
        <v>1.0216107671688126</v>
      </c>
      <c r="E236" s="21">
        <v>1.1728345762500907</v>
      </c>
      <c r="F236" s="21">
        <f t="shared" si="10"/>
        <v>1021.6683298432158</v>
      </c>
      <c r="G236" s="29">
        <f t="shared" si="11"/>
        <v>6.9291921876061453</v>
      </c>
      <c r="H236" s="22"/>
      <c r="I236" s="23"/>
    </row>
    <row r="237" spans="1:9" x14ac:dyDescent="0.35">
      <c r="A237" s="22">
        <v>38626</v>
      </c>
      <c r="B237" s="21">
        <v>1230.4670000000001</v>
      </c>
      <c r="C237" s="21">
        <f t="shared" si="9"/>
        <v>0.51527647914442198</v>
      </c>
      <c r="D237" s="21">
        <v>1.0310680201621583</v>
      </c>
      <c r="E237" s="21">
        <v>1.1770145104913239</v>
      </c>
      <c r="F237" s="21">
        <f t="shared" si="10"/>
        <v>1013.9133397437668</v>
      </c>
      <c r="G237" s="29">
        <f t="shared" si="11"/>
        <v>6.9215727167353496</v>
      </c>
      <c r="H237" s="22"/>
      <c r="I237" s="23"/>
    </row>
    <row r="238" spans="1:9" x14ac:dyDescent="0.35">
      <c r="A238" s="22">
        <v>38718</v>
      </c>
      <c r="B238" s="21">
        <v>1283.04</v>
      </c>
      <c r="C238" s="21">
        <f t="shared" si="9"/>
        <v>4.1838489953744507</v>
      </c>
      <c r="D238" s="21">
        <v>1.0371313733453404</v>
      </c>
      <c r="E238" s="21">
        <v>1.1800950079346146</v>
      </c>
      <c r="F238" s="21">
        <f t="shared" si="10"/>
        <v>1048.3093298873202</v>
      </c>
      <c r="G238" s="29">
        <f t="shared" si="11"/>
        <v>6.9549339834354447</v>
      </c>
      <c r="H238" s="22"/>
      <c r="I238" s="23"/>
    </row>
    <row r="239" spans="1:9" x14ac:dyDescent="0.35">
      <c r="A239" s="22">
        <v>38808</v>
      </c>
      <c r="B239" s="21">
        <v>1281.7829999999999</v>
      </c>
      <c r="C239" s="21">
        <f t="shared" si="9"/>
        <v>-9.8018467601068693E-2</v>
      </c>
      <c r="D239" s="21">
        <v>1.0469302055680401</v>
      </c>
      <c r="E239" s="21">
        <v>1.1834451785547593</v>
      </c>
      <c r="F239" s="21">
        <f t="shared" si="10"/>
        <v>1034.5432051787704</v>
      </c>
      <c r="G239" s="29">
        <f t="shared" si="11"/>
        <v>6.9417152606235657</v>
      </c>
      <c r="H239" s="22"/>
      <c r="I239" s="23"/>
    </row>
    <row r="240" spans="1:9" x14ac:dyDescent="0.35">
      <c r="A240" s="22">
        <v>38899</v>
      </c>
      <c r="B240" s="21">
        <v>1288.377</v>
      </c>
      <c r="C240" s="21">
        <f t="shared" si="9"/>
        <v>0.51312093161115513</v>
      </c>
      <c r="D240" s="21">
        <v>1.0561199763665112</v>
      </c>
      <c r="E240" s="21">
        <v>1.1871428126912347</v>
      </c>
      <c r="F240" s="21">
        <f t="shared" si="10"/>
        <v>1027.6062532541173</v>
      </c>
      <c r="G240" s="29">
        <f t="shared" si="11"/>
        <v>6.9349873505170549</v>
      </c>
      <c r="H240" s="22"/>
      <c r="I240" s="23"/>
    </row>
    <row r="241" spans="1:9" x14ac:dyDescent="0.35">
      <c r="A241" s="22">
        <v>38991</v>
      </c>
      <c r="B241" s="21">
        <v>1389.48</v>
      </c>
      <c r="C241" s="21">
        <f t="shared" si="9"/>
        <v>7.5546289713362746</v>
      </c>
      <c r="D241" s="21">
        <v>1.0549825757805718</v>
      </c>
      <c r="E241" s="21">
        <v>1.1910997479593002</v>
      </c>
      <c r="F241" s="21">
        <f t="shared" si="10"/>
        <v>1105.7549199554689</v>
      </c>
      <c r="G241" s="29">
        <f t="shared" si="11"/>
        <v>7.008283566166952</v>
      </c>
      <c r="H241" s="22"/>
      <c r="I241" s="23"/>
    </row>
    <row r="242" spans="1:9" x14ac:dyDescent="0.35">
      <c r="A242" s="22">
        <v>39083</v>
      </c>
      <c r="B242" s="21">
        <v>1425.3030000000001</v>
      </c>
      <c r="C242" s="21">
        <f t="shared" si="9"/>
        <v>2.545484626662553</v>
      </c>
      <c r="D242" s="21">
        <v>1.0669574615422714</v>
      </c>
      <c r="E242" s="21">
        <v>1.1961561200253077</v>
      </c>
      <c r="F242" s="21">
        <f t="shared" si="10"/>
        <v>1116.7918287881319</v>
      </c>
      <c r="G242" s="29">
        <f t="shared" si="11"/>
        <v>7.0182154153518033</v>
      </c>
      <c r="H242" s="22"/>
      <c r="I242" s="23"/>
    </row>
    <row r="243" spans="1:9" x14ac:dyDescent="0.35">
      <c r="A243" s="22">
        <v>39173</v>
      </c>
      <c r="B243" s="21">
        <v>1496.3230000000001</v>
      </c>
      <c r="C243" s="21">
        <f t="shared" si="9"/>
        <v>4.8626342641510334</v>
      </c>
      <c r="D243" s="21">
        <v>1.0772843247525952</v>
      </c>
      <c r="E243" s="21">
        <v>1.1992832916722849</v>
      </c>
      <c r="F243" s="21">
        <f t="shared" si="10"/>
        <v>1158.1724441849333</v>
      </c>
      <c r="G243" s="29">
        <f t="shared" si="11"/>
        <v>7.0545985625771541</v>
      </c>
      <c r="H243" s="22"/>
      <c r="I243" s="23"/>
    </row>
    <row r="244" spans="1:9" x14ac:dyDescent="0.35">
      <c r="A244" s="22">
        <v>39264</v>
      </c>
      <c r="B244" s="21">
        <v>1490.817</v>
      </c>
      <c r="C244" s="21">
        <f t="shared" si="9"/>
        <v>-0.36864735068213861</v>
      </c>
      <c r="D244" s="21">
        <v>1.0852116950541084</v>
      </c>
      <c r="E244" s="21">
        <v>1.2029394376277058</v>
      </c>
      <c r="F244" s="21">
        <f t="shared" si="10"/>
        <v>1142.000010334059</v>
      </c>
      <c r="G244" s="29">
        <f t="shared" si="11"/>
        <v>7.0405363992650436</v>
      </c>
      <c r="H244" s="22"/>
      <c r="I244" s="23"/>
    </row>
    <row r="245" spans="1:9" x14ac:dyDescent="0.35">
      <c r="A245" s="22">
        <v>39356</v>
      </c>
      <c r="B245" s="21">
        <v>1494.09</v>
      </c>
      <c r="C245" s="21">
        <f t="shared" si="9"/>
        <v>0.21930340287070749</v>
      </c>
      <c r="D245" s="21">
        <v>1.0981761102222127</v>
      </c>
      <c r="E245" s="21">
        <v>1.2068652567599805</v>
      </c>
      <c r="F245" s="21">
        <f t="shared" si="10"/>
        <v>1127.3168078173421</v>
      </c>
      <c r="G245" s="29">
        <f t="shared" si="11"/>
        <v>7.0275955817391598</v>
      </c>
      <c r="H245" s="22"/>
      <c r="I245" s="23"/>
    </row>
    <row r="246" spans="1:9" x14ac:dyDescent="0.35">
      <c r="A246" s="22">
        <v>39448</v>
      </c>
      <c r="B246" s="21">
        <v>1350.19</v>
      </c>
      <c r="C246" s="21">
        <f t="shared" si="9"/>
        <v>-10.127200257203661</v>
      </c>
      <c r="D246" s="21">
        <v>1.1092482131336556</v>
      </c>
      <c r="E246" s="21">
        <v>1.206351840519432</v>
      </c>
      <c r="F246" s="21">
        <f t="shared" si="10"/>
        <v>1009.0023045969873</v>
      </c>
      <c r="G246" s="29">
        <f t="shared" si="11"/>
        <v>6.9167173043916224</v>
      </c>
      <c r="H246" s="22"/>
      <c r="I246" s="23"/>
    </row>
    <row r="247" spans="1:9" x14ac:dyDescent="0.35">
      <c r="A247" s="22">
        <v>39539</v>
      </c>
      <c r="B247" s="21">
        <v>1371.6469999999999</v>
      </c>
      <c r="C247" s="21">
        <f t="shared" si="9"/>
        <v>1.5766884281528171</v>
      </c>
      <c r="D247" s="21">
        <v>1.1234399433244306</v>
      </c>
      <c r="E247" s="21">
        <v>1.2093701056911412</v>
      </c>
      <c r="F247" s="21">
        <f t="shared" si="10"/>
        <v>1009.5626336601105</v>
      </c>
      <c r="G247" s="29">
        <f t="shared" si="11"/>
        <v>6.9172724800680596</v>
      </c>
      <c r="H247" s="22"/>
      <c r="I247" s="23"/>
    </row>
    <row r="248" spans="1:9" x14ac:dyDescent="0.35">
      <c r="A248" s="22">
        <v>39630</v>
      </c>
      <c r="B248" s="21">
        <v>1251.9169999999999</v>
      </c>
      <c r="C248" s="21">
        <f t="shared" si="9"/>
        <v>-9.1336231018903646</v>
      </c>
      <c r="D248" s="21">
        <v>1.1366840624705847</v>
      </c>
      <c r="E248" s="21">
        <v>1.2128239967639218</v>
      </c>
      <c r="F248" s="21">
        <f t="shared" si="10"/>
        <v>908.10901034032588</v>
      </c>
      <c r="G248" s="29">
        <f t="shared" si="11"/>
        <v>6.8113644268361035</v>
      </c>
      <c r="H248" s="22"/>
      <c r="I248" s="23"/>
    </row>
    <row r="249" spans="1:9" x14ac:dyDescent="0.35">
      <c r="A249" s="22">
        <v>39722</v>
      </c>
      <c r="B249" s="21">
        <v>909.8</v>
      </c>
      <c r="C249" s="21">
        <f t="shared" si="9"/>
        <v>-31.920646039688805</v>
      </c>
      <c r="D249" s="21">
        <v>1.1194603891082717</v>
      </c>
      <c r="E249" s="21">
        <v>1.2167031416925103</v>
      </c>
      <c r="F249" s="21">
        <f t="shared" si="10"/>
        <v>667.963254251747</v>
      </c>
      <c r="G249" s="29">
        <f t="shared" si="11"/>
        <v>6.5042331634184478</v>
      </c>
      <c r="H249" s="22"/>
      <c r="I249" s="23"/>
    </row>
    <row r="250" spans="1:9" x14ac:dyDescent="0.35">
      <c r="A250" s="22">
        <v>39814</v>
      </c>
      <c r="B250" s="21">
        <v>809.31330000000003</v>
      </c>
      <c r="C250" s="21">
        <f t="shared" si="9"/>
        <v>-11.703868481401347</v>
      </c>
      <c r="D250" s="21">
        <v>1.113089578409967</v>
      </c>
      <c r="E250" s="21">
        <v>1.2173617665667493</v>
      </c>
      <c r="F250" s="21">
        <f t="shared" si="10"/>
        <v>597.26477647043441</v>
      </c>
      <c r="G250" s="29">
        <f t="shared" si="11"/>
        <v>6.3923605267461383</v>
      </c>
      <c r="H250" s="22"/>
      <c r="I250" s="23"/>
    </row>
    <row r="251" spans="1:9" x14ac:dyDescent="0.35">
      <c r="A251" s="22">
        <v>39904</v>
      </c>
      <c r="B251" s="21">
        <v>892.22670000000005</v>
      </c>
      <c r="C251" s="21">
        <f t="shared" si="9"/>
        <v>9.75341379500545</v>
      </c>
      <c r="D251" s="21">
        <v>1.118847250120427</v>
      </c>
      <c r="E251" s="21">
        <v>1.2201207306068684</v>
      </c>
      <c r="F251" s="21">
        <f t="shared" si="10"/>
        <v>653.58429879006371</v>
      </c>
      <c r="G251" s="29">
        <f t="shared" si="11"/>
        <v>6.4824715205982235</v>
      </c>
      <c r="H251" s="22"/>
      <c r="I251" s="23"/>
    </row>
    <row r="252" spans="1:9" x14ac:dyDescent="0.35">
      <c r="A252" s="22">
        <v>39995</v>
      </c>
      <c r="B252" s="21">
        <v>996.7</v>
      </c>
      <c r="C252" s="21">
        <f t="shared" si="9"/>
        <v>11.072957370146597</v>
      </c>
      <c r="D252" s="21">
        <v>1.1276085445230062</v>
      </c>
      <c r="E252" s="21">
        <v>1.2232271581633183</v>
      </c>
      <c r="F252" s="21">
        <f t="shared" si="10"/>
        <v>722.601710737492</v>
      </c>
      <c r="G252" s="29">
        <f t="shared" si="11"/>
        <v>6.582858186185816</v>
      </c>
      <c r="H252" s="22"/>
      <c r="I252" s="23"/>
    </row>
    <row r="253" spans="1:9" x14ac:dyDescent="0.35">
      <c r="A253" s="22">
        <v>40087</v>
      </c>
      <c r="B253" s="21">
        <v>1088.703</v>
      </c>
      <c r="C253" s="21">
        <f t="shared" si="9"/>
        <v>8.8292536489976925</v>
      </c>
      <c r="D253" s="21">
        <v>1.1356921115378307</v>
      </c>
      <c r="E253" s="21">
        <v>1.2267536535529442</v>
      </c>
      <c r="F253" s="21">
        <f t="shared" si="10"/>
        <v>781.43246521357071</v>
      </c>
      <c r="G253" s="29">
        <f t="shared" si="11"/>
        <v>6.6611287292541483</v>
      </c>
      <c r="H253" s="22"/>
      <c r="I253" s="23"/>
    </row>
    <row r="254" spans="1:9" x14ac:dyDescent="0.35">
      <c r="A254" s="22">
        <v>40179</v>
      </c>
      <c r="B254" s="21">
        <v>1121.597</v>
      </c>
      <c r="C254" s="21">
        <f t="shared" si="9"/>
        <v>2.9766483063004223</v>
      </c>
      <c r="D254" s="21">
        <v>1.1405139303684666</v>
      </c>
      <c r="E254" s="21">
        <v>1.2282161119351125</v>
      </c>
      <c r="F254" s="21">
        <f t="shared" si="10"/>
        <v>800.68456133717109</v>
      </c>
      <c r="G254" s="29">
        <f t="shared" si="11"/>
        <v>6.6854670634354374</v>
      </c>
      <c r="H254" s="22"/>
      <c r="I254" s="23"/>
    </row>
    <row r="255" spans="1:9" x14ac:dyDescent="0.35">
      <c r="A255" s="22">
        <v>40269</v>
      </c>
      <c r="B255" s="21">
        <v>1135.2470000000001</v>
      </c>
      <c r="C255" s="21">
        <f t="shared" si="9"/>
        <v>1.2096685858439038</v>
      </c>
      <c r="D255" s="21">
        <v>1.1427249982545504</v>
      </c>
      <c r="E255" s="21">
        <v>1.2307935651831186</v>
      </c>
      <c r="F255" s="21">
        <f t="shared" si="10"/>
        <v>807.16703675556937</v>
      </c>
      <c r="G255" s="29">
        <f t="shared" si="11"/>
        <v>6.6935306316787688</v>
      </c>
      <c r="H255" s="22"/>
      <c r="I255" s="23"/>
    </row>
    <row r="256" spans="1:9" x14ac:dyDescent="0.35">
      <c r="A256" s="22">
        <v>40360</v>
      </c>
      <c r="B256" s="21">
        <v>1096.3869999999999</v>
      </c>
      <c r="C256" s="21">
        <f t="shared" si="9"/>
        <v>-3.4830020012996066</v>
      </c>
      <c r="D256" s="21">
        <v>1.1491571561212481</v>
      </c>
      <c r="E256" s="21">
        <v>1.2337029238795598</v>
      </c>
      <c r="F256" s="21">
        <f t="shared" si="10"/>
        <v>773.34602486772167</v>
      </c>
      <c r="G256" s="29">
        <f t="shared" si="11"/>
        <v>6.6507265873244608</v>
      </c>
      <c r="H256" s="22"/>
      <c r="I256" s="23"/>
    </row>
    <row r="257" spans="1:9" x14ac:dyDescent="0.35">
      <c r="A257" s="22">
        <v>40452</v>
      </c>
      <c r="B257" s="21">
        <v>1204</v>
      </c>
      <c r="C257" s="21">
        <f t="shared" si="9"/>
        <v>9.3629118496931341</v>
      </c>
      <c r="D257" s="21">
        <v>1.1585502164523229</v>
      </c>
      <c r="E257" s="21">
        <v>1.2370219783639136</v>
      </c>
      <c r="F257" s="21">
        <f t="shared" si="10"/>
        <v>840.10623585494852</v>
      </c>
      <c r="G257" s="29">
        <f t="shared" si="11"/>
        <v>6.7335283550964355</v>
      </c>
      <c r="H257" s="22"/>
      <c r="I257" s="23"/>
    </row>
    <row r="258" spans="1:9" x14ac:dyDescent="0.35">
      <c r="A258" s="22">
        <v>40544</v>
      </c>
      <c r="B258" s="21">
        <v>1302.7429999999999</v>
      </c>
      <c r="C258" s="21">
        <f t="shared" si="9"/>
        <v>7.8822694657225689</v>
      </c>
      <c r="D258" s="21">
        <v>1.166067040827546</v>
      </c>
      <c r="E258" s="21">
        <v>1.2379243463018472</v>
      </c>
      <c r="F258" s="21">
        <f t="shared" si="10"/>
        <v>902.48735140456529</v>
      </c>
      <c r="G258" s="29">
        <f t="shared" si="11"/>
        <v>6.8051546750446308</v>
      </c>
      <c r="H258" s="22"/>
      <c r="I258" s="23"/>
    </row>
    <row r="259" spans="1:9" x14ac:dyDescent="0.35">
      <c r="A259" s="22">
        <v>40634</v>
      </c>
      <c r="B259" s="21">
        <v>1319.037</v>
      </c>
      <c r="C259" s="21">
        <f t="shared" si="9"/>
        <v>1.242988335209283</v>
      </c>
      <c r="D259" s="21">
        <v>1.177339876286333</v>
      </c>
      <c r="E259" s="21">
        <v>1.2402165683051041</v>
      </c>
      <c r="F259" s="21">
        <f t="shared" si="10"/>
        <v>903.3532167802889</v>
      </c>
      <c r="G259" s="29">
        <f t="shared" si="11"/>
        <v>6.806113636159286</v>
      </c>
    </row>
    <row r="260" spans="1:9" x14ac:dyDescent="0.35">
      <c r="A260" s="22">
        <v>40725</v>
      </c>
      <c r="B260" s="21">
        <v>1228.127</v>
      </c>
      <c r="C260" s="21">
        <f t="shared" ref="C260:C282" si="12">100*(LN(B260)-LN(B259))</f>
        <v>-7.1411680323056892</v>
      </c>
      <c r="D260" s="21">
        <v>1.1837825342617125</v>
      </c>
      <c r="E260" s="21">
        <v>1.2450136392395217</v>
      </c>
      <c r="F260" s="21">
        <f t="shared" si="10"/>
        <v>833.29205693264475</v>
      </c>
      <c r="G260" s="29">
        <f t="shared" si="11"/>
        <v>6.7253841892806223</v>
      </c>
    </row>
    <row r="261" spans="1:9" x14ac:dyDescent="0.35">
      <c r="A261" s="22">
        <v>40817</v>
      </c>
      <c r="B261" s="21">
        <v>1225.653</v>
      </c>
      <c r="C261" s="21">
        <f t="shared" si="12"/>
        <v>-0.20164813783747348</v>
      </c>
      <c r="D261" s="21">
        <v>1.1902705735250985</v>
      </c>
      <c r="E261" s="21">
        <v>1.2476740688496364</v>
      </c>
      <c r="F261" s="21">
        <f t="shared" si="10"/>
        <v>825.31680206758142</v>
      </c>
      <c r="G261" s="29">
        <f t="shared" si="11"/>
        <v>6.7157673151307469</v>
      </c>
    </row>
    <row r="262" spans="1:9" x14ac:dyDescent="0.35">
      <c r="A262" s="22">
        <v>40909</v>
      </c>
      <c r="B262" s="21">
        <v>1347.4369999999999</v>
      </c>
      <c r="C262" s="21">
        <f t="shared" si="12"/>
        <v>9.4730506266778924</v>
      </c>
      <c r="D262" s="21">
        <v>1.1978396661645909</v>
      </c>
      <c r="E262" s="21">
        <v>1.2564125169842242</v>
      </c>
      <c r="F262" s="21">
        <f t="shared" si="10"/>
        <v>895.31842854542742</v>
      </c>
      <c r="G262" s="29">
        <f t="shared" si="11"/>
        <v>6.797179441082271</v>
      </c>
    </row>
    <row r="263" spans="1:9" x14ac:dyDescent="0.35">
      <c r="A263" s="22">
        <v>41000</v>
      </c>
      <c r="B263" s="21">
        <v>1350.393</v>
      </c>
      <c r="C263" s="21">
        <f t="shared" si="12"/>
        <v>0.21913917355362855</v>
      </c>
      <c r="D263" s="21">
        <v>1.2025719399325971</v>
      </c>
      <c r="E263" s="21">
        <v>1.2590833186396024</v>
      </c>
      <c r="F263" s="21">
        <f t="shared" ref="F263:F282" si="13">(B263/D263)/E263</f>
        <v>891.8558018233349</v>
      </c>
      <c r="G263" s="29">
        <f t="shared" ref="G263:G282" si="14">LN(F263)</f>
        <v>6.7933044623633565</v>
      </c>
    </row>
    <row r="264" spans="1:9" x14ac:dyDescent="0.35">
      <c r="A264" s="22">
        <v>41091</v>
      </c>
      <c r="B264" s="21">
        <v>1402.2170000000001</v>
      </c>
      <c r="C264" s="21">
        <f t="shared" si="12"/>
        <v>3.7658894325854675</v>
      </c>
      <c r="D264" s="21">
        <v>1.207841121843767</v>
      </c>
      <c r="E264" s="21">
        <v>1.2620393515397301</v>
      </c>
      <c r="F264" s="21">
        <f t="shared" si="13"/>
        <v>919.88284521417881</v>
      </c>
      <c r="G264" s="29">
        <f t="shared" si="14"/>
        <v>6.8242463197758836</v>
      </c>
    </row>
    <row r="265" spans="1:9" x14ac:dyDescent="0.35">
      <c r="A265" s="22">
        <v>41183</v>
      </c>
      <c r="B265" s="21">
        <v>1418.2070000000001</v>
      </c>
      <c r="C265" s="21">
        <f t="shared" si="12"/>
        <v>1.1338842187048392</v>
      </c>
      <c r="D265" s="21">
        <v>1.2156773694340692</v>
      </c>
      <c r="E265" s="21">
        <v>1.2653013597751341</v>
      </c>
      <c r="F265" s="21">
        <f t="shared" si="13"/>
        <v>921.99235029508566</v>
      </c>
      <c r="G265" s="29">
        <f t="shared" si="14"/>
        <v>6.8265369266621807</v>
      </c>
    </row>
    <row r="266" spans="1:9" x14ac:dyDescent="0.35">
      <c r="A266" s="22">
        <v>41275</v>
      </c>
      <c r="B266" s="21">
        <v>1514.5129999999999</v>
      </c>
      <c r="C266" s="21">
        <f t="shared" si="12"/>
        <v>6.5700537429568051</v>
      </c>
      <c r="D266" s="21">
        <v>1.2209716066658762</v>
      </c>
      <c r="E266" s="21">
        <v>1.26882785516476</v>
      </c>
      <c r="F266" s="21">
        <f t="shared" si="13"/>
        <v>977.6079766696854</v>
      </c>
      <c r="G266" s="29">
        <f t="shared" si="14"/>
        <v>6.8851087478252104</v>
      </c>
    </row>
    <row r="267" spans="1:9" x14ac:dyDescent="0.35">
      <c r="A267" s="22">
        <v>41365</v>
      </c>
      <c r="B267" s="21">
        <v>1609.77</v>
      </c>
      <c r="C267" s="21">
        <f t="shared" si="12"/>
        <v>6.0997376509158485</v>
      </c>
      <c r="D267" s="21">
        <v>1.2224699723526657</v>
      </c>
      <c r="E267" s="21">
        <v>1.271483098752243</v>
      </c>
      <c r="F267" s="21">
        <f t="shared" si="13"/>
        <v>1035.6548362216238</v>
      </c>
      <c r="G267" s="29">
        <f t="shared" si="14"/>
        <v>6.942789197635836</v>
      </c>
    </row>
    <row r="268" spans="1:9" x14ac:dyDescent="0.35">
      <c r="A268" s="22">
        <v>41456</v>
      </c>
      <c r="B268" s="21">
        <v>1675.3130000000001</v>
      </c>
      <c r="C268" s="21">
        <f t="shared" si="12"/>
        <v>3.9908701842995775</v>
      </c>
      <c r="D268" s="21">
        <v>1.2285151075021352</v>
      </c>
      <c r="E268" s="21">
        <v>1.2744961779013204</v>
      </c>
      <c r="F268" s="21">
        <f t="shared" si="13"/>
        <v>1069.9831034061169</v>
      </c>
      <c r="G268" s="29">
        <f t="shared" si="14"/>
        <v>6.975398136122033</v>
      </c>
    </row>
    <row r="269" spans="1:9" x14ac:dyDescent="0.35">
      <c r="A269" s="22">
        <v>41548</v>
      </c>
      <c r="B269" s="21">
        <v>1770.45</v>
      </c>
      <c r="C269" s="21">
        <f t="shared" si="12"/>
        <v>5.5233738069594196</v>
      </c>
      <c r="D269" s="21">
        <v>1.2352649771689492</v>
      </c>
      <c r="E269" s="21">
        <v>1.2777374420461971</v>
      </c>
      <c r="F269" s="21">
        <f t="shared" si="13"/>
        <v>1121.7134223127207</v>
      </c>
      <c r="G269" s="29">
        <f t="shared" si="14"/>
        <v>7.0226126366246246</v>
      </c>
    </row>
    <row r="270" spans="1:9" x14ac:dyDescent="0.35">
      <c r="A270" s="22">
        <v>41640</v>
      </c>
      <c r="B270" s="21">
        <v>1834.307</v>
      </c>
      <c r="C270" s="21">
        <f t="shared" si="12"/>
        <v>3.5433001939491504</v>
      </c>
      <c r="D270" s="21">
        <v>1.2430083273991508</v>
      </c>
      <c r="E270" s="21">
        <v>1.2805067781315798</v>
      </c>
      <c r="F270" s="21">
        <f t="shared" si="13"/>
        <v>1152.4341084782143</v>
      </c>
      <c r="G270" s="29">
        <f t="shared" si="14"/>
        <v>7.0496316005493673</v>
      </c>
    </row>
    <row r="271" spans="1:9" x14ac:dyDescent="0.35">
      <c r="A271" s="22">
        <v>41730</v>
      </c>
      <c r="B271" s="21">
        <v>1900.373</v>
      </c>
      <c r="C271" s="21">
        <f t="shared" si="12"/>
        <v>3.5383429193903027</v>
      </c>
      <c r="D271" s="21">
        <v>1.2503111813705765</v>
      </c>
      <c r="E271" s="21">
        <v>1.2832242539906444</v>
      </c>
      <c r="F271" s="21">
        <f t="shared" si="13"/>
        <v>1184.4539398600332</v>
      </c>
      <c r="G271" s="29">
        <f t="shared" si="14"/>
        <v>7.0770371371188645</v>
      </c>
    </row>
    <row r="272" spans="1:9" x14ac:dyDescent="0.35">
      <c r="A272" s="22">
        <v>41821</v>
      </c>
      <c r="B272" s="21">
        <v>1975.953</v>
      </c>
      <c r="C272" s="21">
        <f t="shared" si="12"/>
        <v>3.9000630923252011</v>
      </c>
      <c r="D272" s="21">
        <v>1.2549739701673146</v>
      </c>
      <c r="E272" s="21">
        <v>1.2862528912076172</v>
      </c>
      <c r="F272" s="21">
        <f t="shared" si="13"/>
        <v>1224.0961393271325</v>
      </c>
      <c r="G272" s="29">
        <f t="shared" si="14"/>
        <v>7.1099580051896645</v>
      </c>
    </row>
    <row r="273" spans="1:7" x14ac:dyDescent="0.35">
      <c r="A273" s="22">
        <v>41913</v>
      </c>
      <c r="B273" s="21">
        <v>2012.037</v>
      </c>
      <c r="C273" s="21">
        <f t="shared" si="12"/>
        <v>1.8096828112735608</v>
      </c>
      <c r="D273" s="21">
        <v>1.256129278851988</v>
      </c>
      <c r="E273" s="21">
        <v>1.2895408295561801</v>
      </c>
      <c r="F273" s="21">
        <f t="shared" si="13"/>
        <v>1242.128500884962</v>
      </c>
      <c r="G273" s="29">
        <f t="shared" si="14"/>
        <v>7.1245817200118502</v>
      </c>
    </row>
    <row r="274" spans="1:7" x14ac:dyDescent="0.35">
      <c r="A274" s="22">
        <v>42005</v>
      </c>
      <c r="B274" s="21">
        <v>2063.4569999999999</v>
      </c>
      <c r="C274" s="21">
        <f t="shared" si="12"/>
        <v>2.5235089881553208</v>
      </c>
      <c r="D274" s="21">
        <v>1.2513036227231271</v>
      </c>
      <c r="E274" s="21">
        <v>1.2950691296816819</v>
      </c>
      <c r="F274" s="21">
        <f t="shared" si="13"/>
        <v>1273.3264775839023</v>
      </c>
      <c r="G274" s="29">
        <f t="shared" si="14"/>
        <v>7.1493880288216047</v>
      </c>
    </row>
    <row r="275" spans="1:7" x14ac:dyDescent="0.35">
      <c r="A275" s="22">
        <v>42095</v>
      </c>
      <c r="B275" s="21">
        <v>2102.0300000000002</v>
      </c>
      <c r="C275" s="21">
        <f t="shared" si="12"/>
        <v>1.852081286271634</v>
      </c>
      <c r="D275" s="21">
        <v>1.2579446486795871</v>
      </c>
      <c r="E275" s="21">
        <v>1.2978851399707507</v>
      </c>
      <c r="F275" s="21">
        <f t="shared" si="13"/>
        <v>1287.4818575909087</v>
      </c>
      <c r="G275" s="29">
        <f t="shared" si="14"/>
        <v>7.1604435412470826</v>
      </c>
    </row>
    <row r="276" spans="1:7" x14ac:dyDescent="0.35">
      <c r="A276" s="22">
        <v>42186</v>
      </c>
      <c r="B276" s="21">
        <v>2026.14</v>
      </c>
      <c r="C276" s="21">
        <f t="shared" si="12"/>
        <v>-3.6771039357438084</v>
      </c>
      <c r="D276" s="21">
        <v>1.2630170380868289</v>
      </c>
      <c r="E276" s="21">
        <v>1.3010486137761506</v>
      </c>
      <c r="F276" s="21">
        <f t="shared" si="13"/>
        <v>1233.01033527714</v>
      </c>
      <c r="G276" s="29">
        <f t="shared" si="14"/>
        <v>7.1172138853491163</v>
      </c>
    </row>
    <row r="277" spans="1:7" x14ac:dyDescent="0.35">
      <c r="A277" s="22">
        <v>42278</v>
      </c>
      <c r="B277" s="21">
        <v>2053.17</v>
      </c>
      <c r="C277" s="21">
        <f t="shared" si="12"/>
        <v>1.325243514160146</v>
      </c>
      <c r="D277" s="21">
        <v>1.2651275149445782</v>
      </c>
      <c r="E277" s="21">
        <v>1.3044973188262994</v>
      </c>
      <c r="F277" s="21">
        <f t="shared" si="13"/>
        <v>1244.0774491846535</v>
      </c>
      <c r="G277" s="29">
        <f t="shared" si="14"/>
        <v>7.1261495295481847</v>
      </c>
    </row>
    <row r="278" spans="1:7" x14ac:dyDescent="0.35">
      <c r="A278" s="22">
        <v>42370</v>
      </c>
      <c r="B278" s="21">
        <v>1948.3230000000001</v>
      </c>
      <c r="C278" s="21">
        <f t="shared" si="12"/>
        <v>-5.2415937695365677</v>
      </c>
      <c r="D278" s="21">
        <v>1.2664663265839184</v>
      </c>
      <c r="E278" s="21">
        <v>1.3089365541991225</v>
      </c>
      <c r="F278" s="21">
        <f t="shared" si="13"/>
        <v>1175.2999403301005</v>
      </c>
      <c r="G278" s="29">
        <f t="shared" si="14"/>
        <v>7.0692786623688768</v>
      </c>
    </row>
    <row r="279" spans="1:7" x14ac:dyDescent="0.35">
      <c r="A279" s="22">
        <v>42461</v>
      </c>
      <c r="B279" s="21">
        <v>2074.9929999999999</v>
      </c>
      <c r="C279" s="21">
        <f t="shared" si="12"/>
        <v>6.298877761949484</v>
      </c>
      <c r="D279" s="21">
        <v>1.2745950385810099</v>
      </c>
      <c r="E279" s="21">
        <v>1.3119029591445137</v>
      </c>
      <c r="F279" s="21">
        <f t="shared" si="13"/>
        <v>1240.916904032835</v>
      </c>
      <c r="G279" s="29">
        <f t="shared" si="14"/>
        <v>7.1236058240851108</v>
      </c>
    </row>
    <row r="280" spans="1:7" x14ac:dyDescent="0.35">
      <c r="A280" s="22">
        <v>42552</v>
      </c>
      <c r="B280" s="21">
        <v>2159.1799999999998</v>
      </c>
      <c r="C280" s="21">
        <f t="shared" si="12"/>
        <v>3.9770739805878641</v>
      </c>
      <c r="D280" s="21">
        <v>1.2814207687451917</v>
      </c>
      <c r="E280" s="21">
        <v>1.3152790598778172</v>
      </c>
      <c r="F280" s="21">
        <f t="shared" si="13"/>
        <v>1281.0886523377092</v>
      </c>
      <c r="G280" s="29">
        <f t="shared" si="14"/>
        <v>7.1554655050741216</v>
      </c>
    </row>
    <row r="281" spans="1:7" x14ac:dyDescent="0.35">
      <c r="A281" s="22">
        <v>42644</v>
      </c>
      <c r="B281" s="21">
        <v>2184.88</v>
      </c>
      <c r="C281" s="21">
        <f t="shared" si="12"/>
        <v>1.1832387142059808</v>
      </c>
      <c r="D281" s="21">
        <v>1.2899327599745412</v>
      </c>
      <c r="E281" s="21">
        <v>1.3189144617427111</v>
      </c>
      <c r="F281" s="21">
        <f t="shared" si="13"/>
        <v>1284.2331802989149</v>
      </c>
      <c r="G281" s="29">
        <f t="shared" si="14"/>
        <v>7.1579170723559589</v>
      </c>
    </row>
    <row r="282" spans="1:7" x14ac:dyDescent="0.35">
      <c r="A282" s="22">
        <v>42736</v>
      </c>
      <c r="B282" s="21">
        <v>2323.9499999999998</v>
      </c>
      <c r="C282" s="21">
        <f t="shared" si="12"/>
        <v>6.1707416997339948</v>
      </c>
      <c r="D282" s="21">
        <v>1.2980243822265596</v>
      </c>
      <c r="E282" s="21">
        <v>1.3176750023337103</v>
      </c>
      <c r="F282" s="21">
        <f t="shared" si="13"/>
        <v>1358.7376903287281</v>
      </c>
      <c r="G282" s="29">
        <f t="shared" si="14"/>
        <v>7.2143113788387074</v>
      </c>
    </row>
    <row r="284" spans="1:7" x14ac:dyDescent="0.35">
      <c r="C284" s="7">
        <f>AVERAGE(C150:C282)</f>
        <v>1.9852949059939731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84Q1-2017Q1</vt:lpstr>
      <vt:lpstr>BAA Spread README</vt:lpstr>
      <vt:lpstr>DSGE Model data</vt:lpstr>
      <vt:lpstr>Source TFP</vt:lpstr>
      <vt:lpstr>README TFP</vt:lpstr>
      <vt:lpstr>Source SP500</vt:lpstr>
    </vt:vector>
  </TitlesOfParts>
  <Company>University of Glasgow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tsoukalas</dc:creator>
  <cp:lastModifiedBy>John Tsoukalas</cp:lastModifiedBy>
  <dcterms:created xsi:type="dcterms:W3CDTF">2012-10-22T10:45:30Z</dcterms:created>
  <dcterms:modified xsi:type="dcterms:W3CDTF">2021-03-18T13:29:18Z</dcterms:modified>
</cp:coreProperties>
</file>