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hour/Desktop/Business-Stats-Excel-Sheet/"/>
    </mc:Choice>
  </mc:AlternateContent>
  <xr:revisionPtr revIDLastSave="0" documentId="13_ncr:1_{7E554ADD-F480-A44C-B80A-F1D1B1EC541D}" xr6:coauthVersionLast="45" xr6:coauthVersionMax="45" xr10:uidLastSave="{00000000-0000-0000-0000-000000000000}"/>
  <bookViews>
    <workbookView xWindow="0" yWindow="460" windowWidth="28800" windowHeight="16480" activeTab="3" xr2:uid="{34D5F05A-A698-714B-8EF6-AC36EAC16669}"/>
  </bookViews>
  <sheets>
    <sheet name="Random Variable x" sheetId="1" r:id="rId1"/>
    <sheet name="Normal Distribution" sheetId="6" r:id="rId2"/>
    <sheet name="Chapter 9" sheetId="9" r:id="rId3"/>
    <sheet name="t-values" sheetId="10" r:id="rId4"/>
    <sheet name="Chapter 8" sheetId="8" r:id="rId5"/>
    <sheet name="Binomial Probability" sheetId="2" r:id="rId6"/>
    <sheet name="x &amp; Probability" sheetId="4" r:id="rId7"/>
    <sheet name="Expected Value" sheetId="5" r:id="rId8"/>
    <sheet name="Poiss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0" l="1"/>
  <c r="I9" i="10"/>
  <c r="C23" i="10"/>
  <c r="C24" i="10" s="1"/>
  <c r="C26" i="10" s="1"/>
  <c r="F13" i="10"/>
  <c r="C13" i="10"/>
  <c r="C14" i="10" s="1"/>
  <c r="F12" i="10"/>
  <c r="F10" i="10"/>
  <c r="F11" i="10" s="1"/>
  <c r="I10" i="10"/>
  <c r="C8" i="10"/>
  <c r="C9" i="10" s="1"/>
  <c r="I10" i="9" l="1"/>
  <c r="I9" i="9"/>
  <c r="C19" i="9"/>
  <c r="C21" i="9" s="1"/>
  <c r="F18" i="9"/>
  <c r="C18" i="9"/>
  <c r="F11" i="9"/>
  <c r="F12" i="9" s="1"/>
  <c r="F10" i="9"/>
  <c r="F9" i="9"/>
  <c r="I8" i="9"/>
  <c r="C8" i="9"/>
  <c r="F7" i="9"/>
  <c r="C7" i="9"/>
  <c r="F6" i="9"/>
  <c r="F13" i="9" s="1"/>
  <c r="C20" i="9" l="1"/>
  <c r="AA4" i="6"/>
  <c r="AA5" i="6" s="1"/>
  <c r="I15" i="8" l="1"/>
  <c r="F3" i="8"/>
  <c r="E23" i="8"/>
  <c r="B7" i="8" l="1"/>
  <c r="B11" i="8" s="1"/>
  <c r="B16" i="8" s="1"/>
  <c r="F12" i="8" l="1"/>
  <c r="F6" i="8"/>
  <c r="B10" i="8"/>
  <c r="B17" i="8"/>
  <c r="B6" i="8"/>
  <c r="X7" i="6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B13" i="8" l="1"/>
  <c r="B14" i="8" s="1"/>
  <c r="F9" i="8"/>
  <c r="F7" i="8"/>
  <c r="F13" i="8" s="1"/>
  <c r="F14" i="8" s="1"/>
  <c r="F15" i="8" s="1"/>
  <c r="B23" i="8"/>
  <c r="B24" i="8"/>
  <c r="K26" i="6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26" i="8" l="1"/>
  <c r="K15" i="6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<sst xmlns="http://schemas.openxmlformats.org/spreadsheetml/2006/main" count="324" uniqueCount="236">
  <si>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</si>
  <si>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</si>
  <si>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</si>
  <si>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</si>
  <si>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</si>
  <si>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</si>
  <si>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</si>
  <si>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</si>
  <si>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</si>
  <si>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</si>
  <si>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</si>
  <si>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</si>
  <si>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</si>
  <si>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</si>
  <si>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</si>
  <si>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</si>
  <si>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</si>
  <si>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</si>
  <si>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</si>
  <si>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</si>
  <si>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</si>
  <si>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</si>
  <si>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</si>
  <si>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</si>
  <si>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</si>
  <si>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</si>
  <si>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</si>
  <si>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</si>
  <si>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</si>
  <si>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</si>
  <si>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</si>
  <si>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</si>
  <si>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</si>
  <si>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</si>
  <si>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</si>
  <si>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</si>
  <si>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</si>
  <si>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</si>
  <si>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</si>
  <si>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</si>
  <si>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</si>
  <si>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</si>
  <si>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</si>
  <si>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</si>
  <si>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</si>
  <si>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</si>
  <si>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</si>
  <si>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</si>
  <si>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</si>
  <si>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</si>
  <si>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</si>
  <si>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</si>
  <si>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</si>
  <si>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</si>
  <si>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</si>
  <si>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</si>
  <si>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</si>
  <si>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</si>
  <si>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</si>
  <si>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</si>
  <si>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</si>
  <si>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</si>
  <si>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</si>
  <si>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</si>
  <si>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</si>
  <si>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</si>
  <si>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</si>
  <si>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</si>
  <si>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</si>
  <si>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</si>
  <si>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</si>
  <si>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</si>
  <si>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</si>
  <si>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</si>
  <si>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</si>
  <si>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</si>
  <si>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</si>
  <si>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</si>
  <si>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</si>
  <si>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</si>
  <si>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</si>
  <si>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</si>
  <si>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</si>
  <si>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</si>
  <si>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</si>
  <si>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</si>
  <si>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</si>
  <si>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</si>
  <si>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</si>
  <si>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</si>
  <si>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</si>
  <si>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</si>
  <si>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</si>
  <si>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</si>
  <si>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</si>
  <si>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</si>
  <si>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</si>
  <si>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</si>
  <si>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</si>
  <si>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</si>
  <si>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</si>
  <si>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</si>
  <si>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</si>
  <si>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</si>
  <si>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</si>
  <si>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</si>
  <si>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</si>
  <si>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</si>
  <si>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</si>
  <si>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</si>
  <si>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</si>
  <si>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</si>
  <si>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</si>
  <si>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</si>
  <si>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</si>
  <si>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</si>
  <si>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</si>
  <si>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</si>
  <si>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</si>
  <si>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</si>
  <si>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</si>
  <si>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</si>
  <si>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</si>
  <si>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</si>
  <si>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</si>
  <si>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</si>
  <si>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</si>
  <si>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</si>
  <si>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</si>
  <si>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</si>
  <si>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</si>
  <si>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</si>
  <si>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</si>
  <si>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</si>
  <si>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</si>
  <si>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</si>
  <si>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</si>
  <si>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</si>
  <si>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</si>
  <si>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</si>
  <si>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</si>
  <si>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</si>
  <si>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</si>
  <si>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</si>
  <si>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</si>
  <si>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</si>
  <si>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</si>
  <si>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</si>
  <si>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</si>
  <si>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</si>
  <si>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</si>
  <si>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</si>
  <si>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</si>
  <si>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</si>
  <si>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</si>
  <si>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</si>
  <si>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</si>
  <si>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</si>
  <si>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</si>
  <si>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</si>
  <si>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</si>
  <si>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</si>
  <si>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</si>
  <si>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X Bar</t>
  </si>
  <si>
    <t>sample size</t>
  </si>
  <si>
    <t>mean x bar</t>
  </si>
  <si>
    <t>x bar SD</t>
  </si>
  <si>
    <t>Central limit theorem states that a sample distribution has a normal distribution shape</t>
  </si>
  <si>
    <t>Between a range</t>
  </si>
  <si>
    <t xml:space="preserve">lower bound z-score </t>
  </si>
  <si>
    <t>P(lower-bound &lt; X &lt; upper-bound)</t>
  </si>
  <si>
    <t>sample size (n)</t>
  </si>
  <si>
    <t>Current i val</t>
  </si>
  <si>
    <t>z-score for I (using normal SD)</t>
  </si>
  <si>
    <t>z-score for i (using bar SD)</t>
  </si>
  <si>
    <t>bar P(X &lt; i val)</t>
  </si>
  <si>
    <t>bar P(X &gt; i val)</t>
  </si>
  <si>
    <t>normal P(x &lt; I val)</t>
  </si>
  <si>
    <t>normal P(x &gt; I val)</t>
  </si>
  <si>
    <t>Sample Proportion</t>
  </si>
  <si>
    <t>u sub p = p</t>
  </si>
  <si>
    <t>proportion</t>
  </si>
  <si>
    <t>mean of p</t>
  </si>
  <si>
    <t>sd of p</t>
  </si>
  <si>
    <t>if &gt; 10, then it's approx. normal</t>
  </si>
  <si>
    <t xml:space="preserve">proportion </t>
  </si>
  <si>
    <t>P(p &gt; num)</t>
  </si>
  <si>
    <t>P(p &lt; num)</t>
  </si>
  <si>
    <t xml:space="preserve">probability that more/less than </t>
  </si>
  <si>
    <t>between mintues</t>
  </si>
  <si>
    <t>Level of Confidence</t>
  </si>
  <si>
    <t xml:space="preserve">find the population portion </t>
  </si>
  <si>
    <t>level of confidence</t>
  </si>
  <si>
    <t>point estimate</t>
  </si>
  <si>
    <t xml:space="preserve">margin of error </t>
  </si>
  <si>
    <t xml:space="preserve">upper bound </t>
  </si>
  <si>
    <t>np(1-p) &gt;= 10?</t>
  </si>
  <si>
    <t xml:space="preserve">n </t>
  </si>
  <si>
    <t xml:space="preserve">percent </t>
  </si>
  <si>
    <t>E</t>
  </si>
  <si>
    <t>a/2</t>
  </si>
  <si>
    <t>critical value (z(a/2))</t>
  </si>
  <si>
    <t xml:space="preserve">lower bound </t>
  </si>
  <si>
    <t>Find sample size (n)</t>
  </si>
  <si>
    <t>margin of error (estimate) E</t>
  </si>
  <si>
    <t xml:space="preserve">sample size increse and decrese </t>
  </si>
  <si>
    <t>Confidence level</t>
  </si>
  <si>
    <t>given factor</t>
  </si>
  <si>
    <t>previous estimate (p cap)</t>
  </si>
  <si>
    <t>answer</t>
  </si>
  <si>
    <t>z of a/2</t>
  </si>
  <si>
    <t>n (prior estimate)</t>
  </si>
  <si>
    <t xml:space="preserve">Increasing the sample size by a factor M results in the margin of error decreasing by a factor of </t>
  </si>
  <si>
    <t>n (no prior estimate)</t>
  </si>
  <si>
    <t>StartFraction 1 Over StartRoot Upper M EndRoot EndFraction1M.</t>
  </si>
  <si>
    <t>Find the t-value</t>
  </si>
  <si>
    <t>Upper and Lower Bound</t>
  </si>
  <si>
    <t>Determine population mean and margin of error</t>
  </si>
  <si>
    <t>a</t>
  </si>
  <si>
    <t>df (degree of freedom)</t>
  </si>
  <si>
    <t>standard deviation</t>
  </si>
  <si>
    <t>t-value (left)</t>
  </si>
  <si>
    <t>confidence level (CI)</t>
  </si>
  <si>
    <t>t-value (right)</t>
  </si>
  <si>
    <t>Margin of Error</t>
  </si>
  <si>
    <t>t-valvue</t>
  </si>
  <si>
    <t>(a/2)</t>
  </si>
  <si>
    <t>t-value from %</t>
  </si>
  <si>
    <t xml:space="preserve">Use summary to determine the point estimate of the population mean </t>
  </si>
  <si>
    <t xml:space="preserve">mean </t>
  </si>
  <si>
    <t>Find n</t>
  </si>
  <si>
    <t>s</t>
  </si>
  <si>
    <t>CI</t>
  </si>
  <si>
    <t xml:space="preserve">comfidence level (%) </t>
  </si>
  <si>
    <t>(then you can use the 'Upper and Lower Bound' to compute by changing the standard deviation,…)</t>
  </si>
  <si>
    <t>(round up to one more value ex: 48 then should be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</si>
</sst>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166" formatCode="0.0000000000000000000000000000000000000000000000000000E+00"/>
    <numFmt numFmtId="167" formatCode="0.00000000"/>
    <numFmt numFmtId="168" formatCode="0.000000"/>
    <numFmt numFmtId="169" formatCode="0.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16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7" fontId="0" fillId="0" borderId="0" xfId="0" applyNumberFormat="1"/>
    <xf numFmtId="168" fontId="7" fillId="0" borderId="2" xfId="0" applyNumberFormat="1" applyFont="1" applyBorder="1" applyAlignment="1">
      <alignment horizontal="center"/>
    </xf>
    <xf numFmtId="0" fontId="18" fillId="0" borderId="0" xfId="0" applyFont="1"/>
    <xf numFmtId="0" fontId="18" fillId="0" borderId="2" xfId="0" applyFont="1" applyBorder="1"/>
    <xf numFmtId="0" fontId="19" fillId="3" borderId="2" xfId="0" applyFont="1" applyFill="1" applyBorder="1"/>
    <xf numFmtId="168" fontId="18" fillId="0" borderId="2" xfId="0" applyNumberFormat="1" applyFont="1" applyBorder="1"/>
    <xf numFmtId="169" fontId="19" fillId="3" borderId="2" xfId="0" applyNumberFormat="1" applyFont="1" applyFill="1" applyBorder="1"/>
    <xf numFmtId="0" fontId="19" fillId="3" borderId="4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164" fontId="18" fillId="0" borderId="2" xfId="0" applyNumberFormat="1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5" xfId="0" applyFont="1" applyBorder="1"/>
    <xf numFmtId="0" fontId="18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20" fillId="0" borderId="2" xfId="0" applyFont="1" applyBorder="1" applyAlignment="1">
      <alignment horizontal="right"/>
    </xf>
    <xf numFmtId="0" fontId="20" fillId="0" borderId="2" xfId="0" applyFont="1" applyBorder="1"/>
    <xf numFmtId="0" fontId="21" fillId="0" borderId="2" xfId="0" applyFont="1" applyBorder="1" applyAlignment="1">
      <alignment horizontal="right"/>
    </xf>
    <xf numFmtId="0" fontId="21" fillId="0" borderId="2" xfId="0" applyFont="1" applyBorder="1"/>
    <xf numFmtId="0" fontId="1" fillId="4" borderId="2" xfId="0" applyFont="1" applyFill="1" applyBorder="1" applyAlignment="1">
      <alignment horizontal="right"/>
    </xf>
    <xf numFmtId="169" fontId="1" fillId="4" borderId="2" xfId="0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right"/>
    </xf>
    <xf numFmtId="0" fontId="17" fillId="0" borderId="2" xfId="0" applyFont="1" applyBorder="1"/>
    <xf numFmtId="0" fontId="22" fillId="0" borderId="2" xfId="0" applyFont="1" applyBorder="1" applyAlignment="1">
      <alignment horizontal="right"/>
    </xf>
    <xf numFmtId="0" fontId="22" fillId="0" borderId="2" xfId="0" applyFont="1" applyBorder="1"/>
    <xf numFmtId="0" fontId="1" fillId="5" borderId="2" xfId="0" applyFont="1" applyFill="1" applyBorder="1" applyAlignment="1">
      <alignment horizontal="right"/>
    </xf>
    <xf numFmtId="0" fontId="1" fillId="5" borderId="2" xfId="0" applyFont="1" applyFill="1" applyBorder="1"/>
    <xf numFmtId="169" fontId="1" fillId="4" borderId="2" xfId="0" applyNumberFormat="1" applyFont="1" applyFill="1" applyBorder="1"/>
    <xf numFmtId="169" fontId="0" fillId="0" borderId="2" xfId="0" applyNumberFormat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3"/>
  <sheetViews>
    <sheetView topLeftCell="T1" zoomScale="125" workbookViewId="0">
      <selection activeCell="AA5" sqref="AA5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4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0" t="s">
        <v>43</v>
      </c>
      <c r="L2" s="45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49">
        <v>0.16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0"/>
      <c r="L3" s="45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49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1">
        <v>49</v>
      </c>
      <c r="L4" s="45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49">
        <f xml:space="preserve"> 1 - AA2</f>
        <v>0.84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2">
        <v>5</v>
      </c>
      <c r="L5" s="45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59">
        <f>_xlfn.NORM.INV(AA4,0, 1)</f>
        <v>0.9944578832097497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0" t="s">
        <v>83</v>
      </c>
      <c r="H6" s="36">
        <f>SUM(H4:H5)</f>
        <v>0.21678698199837232</v>
      </c>
      <c r="J6" s="38" t="s">
        <v>78</v>
      </c>
      <c r="K6" s="42">
        <v>15</v>
      </c>
      <c r="L6" s="45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2">
        <f>K6/100</f>
        <v>0.15</v>
      </c>
      <c r="L7" s="45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0"/>
      <c r="L8" s="45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7" t="s">
        <v>133</v>
      </c>
      <c r="K9" s="48">
        <f>_xlfn.NORM.INV(($K$6/100),K$4,K$5)</f>
        <v>43.81783305253105</v>
      </c>
      <c r="L9" s="45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3"/>
      <c r="L10" s="46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3"/>
      <c r="L11" s="45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3"/>
      <c r="L12" s="46"/>
    </row>
    <row r="13" spans="1:35">
      <c r="D13" s="32" t="s">
        <v>71</v>
      </c>
      <c r="E13" s="34">
        <f>_xlfn.NORM.DIST(E10,E3,E4,TRUE)</f>
        <v>1.5595941023036459E-22</v>
      </c>
      <c r="J13" s="32"/>
      <c r="K13" s="40"/>
      <c r="L13" s="45"/>
    </row>
    <row r="14" spans="1:35">
      <c r="D14" s="32"/>
      <c r="E14" s="34"/>
      <c r="J14" s="39" t="s">
        <v>119</v>
      </c>
      <c r="K14" s="49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9">
        <f>K7+K14</f>
        <v>0.57499999999999996</v>
      </c>
      <c r="P15" t="s">
        <v>142</v>
      </c>
    </row>
    <row r="16" spans="1:35">
      <c r="D16" s="32"/>
      <c r="E16" s="34"/>
      <c r="J16" s="32"/>
      <c r="K16" s="49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9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9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5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5"/>
      <c r="L20" s="32"/>
    </row>
    <row r="21" spans="4:17">
      <c r="D21" s="32" t="s">
        <v>76</v>
      </c>
      <c r="E21" s="34"/>
      <c r="J21" s="32" t="s">
        <v>148</v>
      </c>
      <c r="K21" s="5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5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5"/>
    </row>
    <row r="24" spans="4:17">
      <c r="E24" s="2"/>
      <c r="J24" s="32"/>
      <c r="K24" s="35"/>
    </row>
    <row r="25" spans="4:17">
      <c r="E25" s="2"/>
      <c r="J25" s="32"/>
      <c r="K25" s="35"/>
    </row>
    <row r="26" spans="4:17">
      <c r="J26" s="34" t="s">
        <v>150</v>
      </c>
      <c r="K26" s="5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/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CB3-A584-0B47-8E5D-C4DB8D5DE250}">
  <dimension ref="B2:K22"/>
  <sheetViews>
    <sheetView workbookViewId="0">
      <selection activeCell="I11" sqref="I11"/>
    </sheetView>
  </sheetViews>
  <sheetFormatPr baseColWidth="10" defaultRowHeight="16"/>
  <cols>
    <col min="2" max="2" width="28.83203125" customWidth="1"/>
    <col min="5" max="5" width="22" customWidth="1"/>
    <col min="8" max="8" width="18.83203125" customWidth="1"/>
  </cols>
  <sheetData>
    <row r="2" spans="2:11"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2:11">
      <c r="B3" s="74" t="s">
        <v>190</v>
      </c>
      <c r="C3" s="74"/>
      <c r="D3" s="60"/>
      <c r="E3" s="61"/>
      <c r="F3" s="61"/>
      <c r="G3" s="60"/>
      <c r="H3" s="74" t="s">
        <v>191</v>
      </c>
      <c r="I3" s="74"/>
      <c r="J3" s="60"/>
      <c r="K3" s="60"/>
    </row>
    <row r="4" spans="2:11">
      <c r="B4" s="61" t="s">
        <v>192</v>
      </c>
      <c r="C4" s="61">
        <v>95</v>
      </c>
      <c r="D4" s="60"/>
      <c r="E4" s="61" t="s">
        <v>0</v>
      </c>
      <c r="F4" s="61">
        <v>424</v>
      </c>
      <c r="G4" s="60"/>
      <c r="H4" s="61"/>
      <c r="I4" s="61"/>
      <c r="J4" s="60"/>
      <c r="K4" s="60"/>
    </row>
    <row r="5" spans="2:11">
      <c r="B5" s="61" t="s">
        <v>193</v>
      </c>
      <c r="C5" s="61">
        <v>47</v>
      </c>
      <c r="D5" s="60"/>
      <c r="E5" s="61" t="s">
        <v>20</v>
      </c>
      <c r="F5" s="61">
        <v>2285</v>
      </c>
      <c r="G5" s="60"/>
      <c r="H5" s="61" t="s">
        <v>67</v>
      </c>
      <c r="I5" s="61">
        <v>0.113</v>
      </c>
      <c r="J5" s="60"/>
      <c r="K5" s="60"/>
    </row>
    <row r="6" spans="2:11">
      <c r="B6" s="61" t="s">
        <v>194</v>
      </c>
      <c r="C6" s="61">
        <v>3</v>
      </c>
      <c r="D6" s="60"/>
      <c r="E6" s="61" t="s">
        <v>21</v>
      </c>
      <c r="F6" s="61">
        <f>F4/F5</f>
        <v>0.18555798687089717</v>
      </c>
      <c r="G6" s="60"/>
      <c r="H6" s="61" t="s">
        <v>195</v>
      </c>
      <c r="I6" s="61">
        <v>0.65700000000000003</v>
      </c>
      <c r="J6" s="60"/>
      <c r="K6" s="60"/>
    </row>
    <row r="7" spans="2:11">
      <c r="B7" s="62" t="s">
        <v>67</v>
      </c>
      <c r="C7" s="62">
        <f>(C5-C6) / 100</f>
        <v>0.44</v>
      </c>
      <c r="D7" s="60"/>
      <c r="E7" s="61" t="s">
        <v>196</v>
      </c>
      <c r="F7" s="61">
        <f>F5*F6*(1-F6)</f>
        <v>345.32341356673965</v>
      </c>
      <c r="G7" s="60"/>
      <c r="H7" s="61" t="s">
        <v>197</v>
      </c>
      <c r="I7" s="61">
        <v>1200</v>
      </c>
      <c r="J7" s="60"/>
      <c r="K7" s="60"/>
    </row>
    <row r="8" spans="2:11">
      <c r="B8" s="62" t="s">
        <v>68</v>
      </c>
      <c r="C8" s="62">
        <f>(C5+C6)/100</f>
        <v>0.5</v>
      </c>
      <c r="D8" s="60"/>
      <c r="E8" s="61" t="s">
        <v>198</v>
      </c>
      <c r="F8" s="61">
        <v>90</v>
      </c>
      <c r="G8" s="60"/>
      <c r="H8" s="62" t="s">
        <v>21</v>
      </c>
      <c r="I8" s="62">
        <f>(I6+I5)/2</f>
        <v>0.38500000000000001</v>
      </c>
      <c r="J8" s="60"/>
      <c r="K8" s="60"/>
    </row>
    <row r="9" spans="2:11">
      <c r="B9" s="60"/>
      <c r="C9" s="60"/>
      <c r="D9" s="60"/>
      <c r="E9" s="61" t="s">
        <v>131</v>
      </c>
      <c r="F9" s="63">
        <f>SQRT((F6*(1-F6))/F5)</f>
        <v>8.1325512394771204E-3</v>
      </c>
      <c r="G9" s="60"/>
      <c r="H9" s="62" t="s">
        <v>199</v>
      </c>
      <c r="I9" s="62">
        <f>(I6-I5)/2</f>
        <v>0.27200000000000002</v>
      </c>
      <c r="J9" s="60"/>
      <c r="K9" s="60"/>
    </row>
    <row r="10" spans="2:11">
      <c r="B10" s="60"/>
      <c r="C10" s="60"/>
      <c r="D10" s="60"/>
      <c r="E10" s="61" t="s">
        <v>200</v>
      </c>
      <c r="F10" s="61">
        <f>((100-F8) /2)/100</f>
        <v>0.05</v>
      </c>
      <c r="G10" s="60"/>
      <c r="H10" s="62" t="s">
        <v>0</v>
      </c>
      <c r="I10" s="62">
        <f>I7*I8</f>
        <v>462</v>
      </c>
      <c r="J10" s="60"/>
      <c r="K10" s="60"/>
    </row>
    <row r="11" spans="2:11">
      <c r="B11" s="60"/>
      <c r="C11" s="60"/>
      <c r="D11" s="60"/>
      <c r="E11" s="61" t="s">
        <v>201</v>
      </c>
      <c r="F11" s="61">
        <f>_xlfn.NORM.INV((1-F10),0,1)</f>
        <v>1.6448536269514715</v>
      </c>
      <c r="G11" s="60"/>
      <c r="H11" s="60"/>
      <c r="I11" s="60"/>
      <c r="J11" s="60"/>
      <c r="K11" s="60"/>
    </row>
    <row r="12" spans="2:11">
      <c r="B12" s="60"/>
      <c r="C12" s="60"/>
      <c r="D12" s="60"/>
      <c r="E12" s="62" t="s">
        <v>202</v>
      </c>
      <c r="F12" s="64">
        <f>F6-F$11*F9</f>
        <v>0.17218113046827455</v>
      </c>
      <c r="G12" s="60"/>
      <c r="H12" s="60"/>
      <c r="I12" s="60"/>
      <c r="J12" s="60"/>
      <c r="K12" s="60"/>
    </row>
    <row r="13" spans="2:11">
      <c r="B13" s="60"/>
      <c r="C13" s="60"/>
      <c r="D13" s="60"/>
      <c r="E13" s="65" t="s">
        <v>68</v>
      </c>
      <c r="F13" s="64">
        <f>F6+F$11*F9</f>
        <v>0.19893484327351979</v>
      </c>
      <c r="G13" s="60"/>
      <c r="H13" s="60"/>
      <c r="I13" s="60"/>
      <c r="J13" s="60"/>
      <c r="K13" s="60"/>
    </row>
    <row r="14" spans="2:11">
      <c r="B14" s="74" t="s">
        <v>203</v>
      </c>
      <c r="C14" s="74"/>
      <c r="D14" s="60"/>
      <c r="E14" s="60"/>
      <c r="F14" s="60"/>
      <c r="G14" s="60"/>
      <c r="H14" s="60"/>
      <c r="I14" s="60"/>
      <c r="J14" s="60"/>
      <c r="K14" s="60"/>
    </row>
    <row r="15" spans="2:11">
      <c r="B15" s="61" t="s">
        <v>204</v>
      </c>
      <c r="C15" s="61">
        <v>0.05</v>
      </c>
      <c r="D15" s="60"/>
      <c r="E15" s="74" t="s">
        <v>205</v>
      </c>
      <c r="F15" s="74"/>
      <c r="G15" s="66"/>
      <c r="H15" s="66"/>
      <c r="I15" s="66"/>
      <c r="J15" s="67"/>
      <c r="K15" s="60"/>
    </row>
    <row r="16" spans="2:11">
      <c r="B16" s="61" t="s">
        <v>206</v>
      </c>
      <c r="C16" s="61">
        <v>94</v>
      </c>
      <c r="D16" s="60"/>
      <c r="E16" s="61" t="s">
        <v>207</v>
      </c>
      <c r="F16" s="61">
        <v>1</v>
      </c>
      <c r="G16" s="60"/>
      <c r="H16" s="60"/>
      <c r="I16" s="60"/>
      <c r="J16" s="68"/>
      <c r="K16" s="60"/>
    </row>
    <row r="17" spans="2:11">
      <c r="B17" s="61" t="s">
        <v>208</v>
      </c>
      <c r="C17" s="61">
        <v>0.51</v>
      </c>
      <c r="D17" s="60"/>
      <c r="E17" s="61"/>
      <c r="F17" s="61">
        <v>3</v>
      </c>
      <c r="G17" s="60"/>
      <c r="H17" s="60"/>
      <c r="I17" s="60"/>
      <c r="J17" s="68"/>
      <c r="K17" s="60"/>
    </row>
    <row r="18" spans="2:11">
      <c r="B18" s="61" t="s">
        <v>200</v>
      </c>
      <c r="C18" s="61">
        <f>((100-C16)/100)/2</f>
        <v>0.03</v>
      </c>
      <c r="D18" s="60"/>
      <c r="E18" s="61" t="s">
        <v>209</v>
      </c>
      <c r="F18" s="61">
        <f>F17^2</f>
        <v>9</v>
      </c>
      <c r="G18" s="60"/>
      <c r="H18" s="60"/>
      <c r="I18" s="60"/>
      <c r="J18" s="68"/>
      <c r="K18" s="60"/>
    </row>
    <row r="19" spans="2:11">
      <c r="B19" s="61" t="s">
        <v>210</v>
      </c>
      <c r="C19" s="69">
        <f>_xlfn.NORM.INV(1-C18,0,1)</f>
        <v>1.8807936081512504</v>
      </c>
      <c r="D19" s="60"/>
      <c r="E19" s="70"/>
      <c r="F19" s="60"/>
      <c r="G19" s="60"/>
      <c r="H19" s="60"/>
      <c r="I19" s="60"/>
      <c r="J19" s="68"/>
      <c r="K19" s="60"/>
    </row>
    <row r="20" spans="2:11">
      <c r="B20" s="62" t="s">
        <v>211</v>
      </c>
      <c r="C20" s="64">
        <f xml:space="preserve"> C17*(1-C17)*((C19/C15)^2)</f>
        <v>353.59696426240129</v>
      </c>
      <c r="D20" s="60"/>
      <c r="E20" s="70" t="s">
        <v>212</v>
      </c>
      <c r="F20" s="60"/>
      <c r="G20" s="60"/>
      <c r="H20" s="60"/>
      <c r="I20" s="60"/>
      <c r="J20" s="68"/>
      <c r="K20" s="60"/>
    </row>
    <row r="21" spans="2:11">
      <c r="B21" s="62" t="s">
        <v>213</v>
      </c>
      <c r="C21" s="64">
        <f>0.25*((C19/C15)^2)</f>
        <v>353.7384596462598</v>
      </c>
      <c r="D21" s="60"/>
      <c r="E21" s="71" t="s">
        <v>214</v>
      </c>
      <c r="F21" s="72"/>
      <c r="G21" s="72"/>
      <c r="H21" s="72"/>
      <c r="I21" s="72"/>
      <c r="J21" s="73"/>
      <c r="K21" s="60"/>
    </row>
    <row r="22" spans="2:11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4">
    <mergeCell ref="B3:C3"/>
    <mergeCell ref="H3:I3"/>
    <mergeCell ref="B14:C14"/>
    <mergeCell ref="E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4B88-A85A-EB42-B4EC-BEBEC08109DD}">
  <dimension ref="B4:J26"/>
  <sheetViews>
    <sheetView tabSelected="1" workbookViewId="0">
      <selection activeCell="F19" sqref="F19"/>
    </sheetView>
  </sheetViews>
  <sheetFormatPr baseColWidth="10" defaultRowHeight="16"/>
  <cols>
    <col min="2" max="2" width="27.5" customWidth="1"/>
    <col min="5" max="5" width="20.6640625" customWidth="1"/>
    <col min="7" max="7" width="18.6640625" customWidth="1"/>
    <col min="8" max="8" width="18" customWidth="1"/>
    <col min="9" max="9" width="14.33203125" customWidth="1"/>
    <col min="10" max="10" width="19.1640625" customWidth="1"/>
  </cols>
  <sheetData>
    <row r="4" spans="2:10">
      <c r="B4" s="77" t="s">
        <v>215</v>
      </c>
      <c r="C4" s="77"/>
      <c r="E4" s="77" t="s">
        <v>216</v>
      </c>
      <c r="F4" s="77"/>
      <c r="H4" s="77" t="s">
        <v>217</v>
      </c>
      <c r="I4" s="77"/>
      <c r="J4" s="77"/>
    </row>
    <row r="5" spans="2:10">
      <c r="B5" s="78"/>
      <c r="C5" s="79"/>
      <c r="E5" s="32"/>
      <c r="F5" s="32"/>
      <c r="H5" s="32"/>
      <c r="I5" s="32"/>
      <c r="J5" s="32"/>
    </row>
    <row r="6" spans="2:10">
      <c r="B6" s="75" t="s">
        <v>218</v>
      </c>
      <c r="C6" s="75">
        <v>0.93799999999999994</v>
      </c>
      <c r="E6" s="80" t="s">
        <v>91</v>
      </c>
      <c r="F6" s="81">
        <v>120.7</v>
      </c>
      <c r="H6" s="75" t="s">
        <v>67</v>
      </c>
      <c r="I6" s="32">
        <v>20</v>
      </c>
      <c r="J6" s="32"/>
    </row>
    <row r="7" spans="2:10">
      <c r="B7" s="76" t="s">
        <v>219</v>
      </c>
      <c r="C7" s="76">
        <v>25</v>
      </c>
      <c r="E7" s="82" t="s">
        <v>220</v>
      </c>
      <c r="F7" s="83">
        <v>12.4</v>
      </c>
      <c r="H7" s="75" t="s">
        <v>68</v>
      </c>
      <c r="I7" s="32">
        <v>30</v>
      </c>
      <c r="J7" s="32"/>
    </row>
    <row r="8" spans="2:10">
      <c r="B8" s="84" t="s">
        <v>221</v>
      </c>
      <c r="C8" s="85">
        <f>_xlfn.T.INV(C6,C7)</f>
        <v>1.5917851223801218</v>
      </c>
      <c r="E8" s="86" t="s">
        <v>222</v>
      </c>
      <c r="F8" s="87">
        <v>99</v>
      </c>
      <c r="H8" s="75"/>
      <c r="I8" s="32"/>
      <c r="J8" s="32"/>
    </row>
    <row r="9" spans="2:10">
      <c r="B9" s="84" t="s">
        <v>223</v>
      </c>
      <c r="C9" s="85">
        <f>ABS(C8)</f>
        <v>1.5917851223801218</v>
      </c>
      <c r="E9" s="88" t="s">
        <v>20</v>
      </c>
      <c r="F9" s="89">
        <v>40</v>
      </c>
      <c r="H9" s="90" t="s">
        <v>91</v>
      </c>
      <c r="I9" s="91">
        <f>(I6+I7)/2</f>
        <v>25</v>
      </c>
      <c r="J9" s="32"/>
    </row>
    <row r="10" spans="2:10">
      <c r="B10" s="75"/>
      <c r="C10" s="75"/>
      <c r="E10" s="75" t="s">
        <v>200</v>
      </c>
      <c r="F10" s="32">
        <f>((100-F8)/100 )/2</f>
        <v>5.0000000000000001E-3</v>
      </c>
      <c r="H10" s="90" t="s">
        <v>224</v>
      </c>
      <c r="I10" s="91">
        <f>I7-I9</f>
        <v>5</v>
      </c>
      <c r="J10" s="32"/>
    </row>
    <row r="11" spans="2:10">
      <c r="B11" s="75" t="s">
        <v>113</v>
      </c>
      <c r="C11" s="75">
        <v>80</v>
      </c>
      <c r="E11" s="75" t="s">
        <v>225</v>
      </c>
      <c r="F11" s="32">
        <f>ABS(_xlfn.T.INV(F10,F9-1))</f>
        <v>2.7079131835176615</v>
      </c>
    </row>
    <row r="12" spans="2:10">
      <c r="B12" s="75" t="s">
        <v>219</v>
      </c>
      <c r="C12" s="75">
        <v>14</v>
      </c>
      <c r="E12" s="84" t="s">
        <v>202</v>
      </c>
      <c r="F12" s="92" t="e">
        <f>F$30- (F$35*(F$31/SQRT(F$33)))</f>
        <v>#DIV/0!</v>
      </c>
    </row>
    <row r="13" spans="2:10">
      <c r="B13" s="75" t="s">
        <v>226</v>
      </c>
      <c r="C13" s="75">
        <f>((100-C11)/100)/2</f>
        <v>0.1</v>
      </c>
      <c r="E13" s="84" t="s">
        <v>68</v>
      </c>
      <c r="F13" s="92" t="e">
        <f>F$30 +(F$35*(F$31/SQRT(F$33)))</f>
        <v>#DIV/0!</v>
      </c>
    </row>
    <row r="14" spans="2:10">
      <c r="B14" s="84" t="s">
        <v>227</v>
      </c>
      <c r="C14" s="85">
        <f>ABS(_xlfn.T.INV(C13,C12))</f>
        <v>1.3450303744546506</v>
      </c>
      <c r="H14" t="s">
        <v>228</v>
      </c>
    </row>
    <row r="16" spans="2:10">
      <c r="H16" s="32" t="s">
        <v>229</v>
      </c>
      <c r="I16" s="32">
        <v>23.86</v>
      </c>
    </row>
    <row r="17" spans="2:9">
      <c r="B17" s="77" t="s">
        <v>230</v>
      </c>
      <c r="C17" s="77"/>
      <c r="H17" s="32" t="s">
        <v>231</v>
      </c>
      <c r="I17" s="32">
        <v>2.9000000000000001E-2</v>
      </c>
    </row>
    <row r="18" spans="2:9">
      <c r="B18" s="32"/>
      <c r="C18" s="32"/>
      <c r="H18" s="32" t="s">
        <v>232</v>
      </c>
      <c r="I18" s="32">
        <v>95</v>
      </c>
    </row>
    <row r="19" spans="2:9">
      <c r="B19" s="75" t="s">
        <v>199</v>
      </c>
      <c r="C19" s="75">
        <v>4</v>
      </c>
      <c r="H19" s="32" t="s">
        <v>67</v>
      </c>
      <c r="I19" s="32">
        <v>23.803999999999998</v>
      </c>
    </row>
    <row r="20" spans="2:9">
      <c r="B20" s="75" t="s">
        <v>233</v>
      </c>
      <c r="C20" s="75">
        <v>99</v>
      </c>
      <c r="H20" s="32" t="s">
        <v>68</v>
      </c>
      <c r="I20" s="32">
        <v>23.916</v>
      </c>
    </row>
    <row r="21" spans="2:9">
      <c r="B21" s="75" t="s">
        <v>231</v>
      </c>
      <c r="C21" s="75">
        <v>15.4</v>
      </c>
      <c r="H21" s="32"/>
      <c r="I21" s="32"/>
    </row>
    <row r="22" spans="2:9">
      <c r="B22" s="75"/>
      <c r="C22" s="75"/>
      <c r="H22" s="91" t="s">
        <v>199</v>
      </c>
      <c r="I22" s="91">
        <f>I20-I16</f>
        <v>5.6000000000000938E-2</v>
      </c>
    </row>
    <row r="23" spans="2:9">
      <c r="B23" s="75" t="s">
        <v>200</v>
      </c>
      <c r="C23" s="75">
        <f>((100-C20)/100 )/2</f>
        <v>5.0000000000000001E-3</v>
      </c>
      <c r="H23" t="s">
        <v>234</v>
      </c>
    </row>
    <row r="24" spans="2:9">
      <c r="B24" s="75" t="s">
        <v>210</v>
      </c>
      <c r="C24" s="93">
        <f>_xlfn.NORM.INV(1-C23,0,1)</f>
        <v>2.5758293035488999</v>
      </c>
    </row>
    <row r="25" spans="2:9">
      <c r="B25" s="75"/>
      <c r="C25" s="75"/>
    </row>
    <row r="26" spans="2:9">
      <c r="B26" s="94" t="s">
        <v>20</v>
      </c>
      <c r="C26" s="95">
        <f>((C24*C21)/C19)^2</f>
        <v>98.345754868636917</v>
      </c>
      <c r="D26" t="s">
        <v>235</v>
      </c>
    </row>
  </sheetData>
  <mergeCells count="4">
    <mergeCell ref="B4:C4"/>
    <mergeCell ref="E4:F4"/>
    <mergeCell ref="H4:J4"/>
    <mergeCell ref="B17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351-70B0-5244-BA65-285CF6942DC3}">
  <dimension ref="A1:I26"/>
  <sheetViews>
    <sheetView zoomScale="159" zoomScaleNormal="159" workbookViewId="0">
      <selection activeCell="B2" sqref="B2"/>
    </sheetView>
  </sheetViews>
  <sheetFormatPr baseColWidth="10" defaultRowHeight="16"/>
  <cols>
    <col min="1" max="1" width="32.6640625" customWidth="1"/>
    <col min="5" max="5" width="27.6640625" customWidth="1"/>
  </cols>
  <sheetData>
    <row r="1" spans="1:9">
      <c r="A1" s="25" t="s">
        <v>163</v>
      </c>
      <c r="B1" t="s">
        <v>167</v>
      </c>
      <c r="C1" t="s">
        <v>43</v>
      </c>
      <c r="E1" s="16" t="s">
        <v>179</v>
      </c>
      <c r="F1" t="s">
        <v>180</v>
      </c>
    </row>
    <row r="2" spans="1:9">
      <c r="A2" s="16" t="s">
        <v>91</v>
      </c>
      <c r="B2" s="16">
        <v>150.9</v>
      </c>
      <c r="E2" t="s">
        <v>113</v>
      </c>
      <c r="F2">
        <v>5</v>
      </c>
    </row>
    <row r="3" spans="1:9">
      <c r="A3" s="16" t="s">
        <v>131</v>
      </c>
      <c r="B3" s="54">
        <v>33</v>
      </c>
      <c r="E3" t="s">
        <v>181</v>
      </c>
      <c r="F3">
        <f>F2/100</f>
        <v>0.05</v>
      </c>
    </row>
    <row r="4" spans="1:9">
      <c r="A4" s="16" t="s">
        <v>171</v>
      </c>
      <c r="B4" s="16">
        <v>35</v>
      </c>
      <c r="E4" t="s">
        <v>164</v>
      </c>
      <c r="F4">
        <v>300</v>
      </c>
    </row>
    <row r="5" spans="1:9">
      <c r="B5" s="16"/>
    </row>
    <row r="6" spans="1:9">
      <c r="A6" s="16" t="s">
        <v>165</v>
      </c>
      <c r="B6" s="52">
        <f>B2</f>
        <v>150.9</v>
      </c>
      <c r="E6" t="s">
        <v>182</v>
      </c>
      <c r="F6" s="53">
        <f>F3</f>
        <v>0.05</v>
      </c>
    </row>
    <row r="7" spans="1:9">
      <c r="A7" s="16" t="s">
        <v>166</v>
      </c>
      <c r="B7" s="56">
        <f>B3/SQRT(B4)</f>
        <v>5.5780180812082092</v>
      </c>
      <c r="E7" t="s">
        <v>183</v>
      </c>
      <c r="F7" s="53">
        <f>SQRT(F6*(1 - F6)/F4)</f>
        <v>1.2583057392117916E-2</v>
      </c>
    </row>
    <row r="8" spans="1:9">
      <c r="B8" s="16"/>
    </row>
    <row r="9" spans="1:9">
      <c r="A9" s="16" t="s">
        <v>172</v>
      </c>
      <c r="B9" s="16">
        <v>180</v>
      </c>
      <c r="E9" t="s">
        <v>184</v>
      </c>
      <c r="F9" s="53">
        <f>(F4*F6)*(1 - F6)</f>
        <v>14.25</v>
      </c>
    </row>
    <row r="10" spans="1:9">
      <c r="A10" s="16" t="s">
        <v>173</v>
      </c>
      <c r="B10" s="55">
        <f>(B9-B2)/B3</f>
        <v>0.88181818181818161</v>
      </c>
    </row>
    <row r="11" spans="1:9">
      <c r="A11" s="16" t="s">
        <v>174</v>
      </c>
      <c r="B11" s="57">
        <f>(B9-B2)/B7</f>
        <v>5.2169067178242061</v>
      </c>
      <c r="E11" t="s">
        <v>188</v>
      </c>
      <c r="F11">
        <v>20</v>
      </c>
    </row>
    <row r="12" spans="1:9">
      <c r="E12" t="s">
        <v>185</v>
      </c>
      <c r="F12">
        <f>F11/100</f>
        <v>0.2</v>
      </c>
    </row>
    <row r="13" spans="1:9">
      <c r="A13" s="16" t="s">
        <v>177</v>
      </c>
      <c r="B13">
        <f>_xlfn.NORM.S.DIST(B10, TRUE)</f>
        <v>0.81106243112708065</v>
      </c>
      <c r="E13" t="s">
        <v>125</v>
      </c>
      <c r="F13">
        <f>(F12-F6)/F7</f>
        <v>11.920791213585396</v>
      </c>
      <c r="H13">
        <v>19</v>
      </c>
      <c r="I13">
        <v>0.79341189999999995</v>
      </c>
    </row>
    <row r="14" spans="1:9">
      <c r="A14" s="16" t="s">
        <v>178</v>
      </c>
      <c r="B14" s="58">
        <f xml:space="preserve"> 1-B13</f>
        <v>0.18893756887291935</v>
      </c>
      <c r="E14" t="s">
        <v>187</v>
      </c>
      <c r="F14" s="53">
        <f>_xlfn.NORM.S.DIST(F13, TRUE)</f>
        <v>1</v>
      </c>
      <c r="H14">
        <v>14</v>
      </c>
      <c r="I14">
        <v>0.70731049999999995</v>
      </c>
    </row>
    <row r="15" spans="1:9">
      <c r="E15" t="s">
        <v>186</v>
      </c>
      <c r="F15" s="53">
        <f xml:space="preserve"> 1 - F14</f>
        <v>0</v>
      </c>
      <c r="I15">
        <f>I13-I14</f>
        <v>8.6101399999999995E-2</v>
      </c>
    </row>
    <row r="16" spans="1:9">
      <c r="A16" s="16" t="s">
        <v>175</v>
      </c>
      <c r="B16" s="52">
        <f>_xlfn.NORM.S.DIST(B11, TRUE)</f>
        <v>0.99999990903208769</v>
      </c>
    </row>
    <row r="17" spans="1:6">
      <c r="A17" s="16" t="s">
        <v>176</v>
      </c>
      <c r="B17" s="52">
        <f xml:space="preserve"> 1 -B16</f>
        <v>9.0967912313999477E-8</v>
      </c>
    </row>
    <row r="20" spans="1:6">
      <c r="A20" s="25" t="s">
        <v>168</v>
      </c>
      <c r="B20" s="16"/>
    </row>
    <row r="21" spans="1:6">
      <c r="A21" s="16" t="s">
        <v>67</v>
      </c>
      <c r="B21" s="16">
        <v>120</v>
      </c>
      <c r="E21">
        <v>0.174543</v>
      </c>
    </row>
    <row r="22" spans="1:6">
      <c r="A22" s="16" t="s">
        <v>68</v>
      </c>
      <c r="B22" s="16">
        <v>180</v>
      </c>
      <c r="E22">
        <v>0.81106243</v>
      </c>
    </row>
    <row r="23" spans="1:6">
      <c r="A23" s="16" t="s">
        <v>169</v>
      </c>
      <c r="B23">
        <f>(B21-B$6)/B$7</f>
        <v>-5.539601978720551</v>
      </c>
      <c r="E23">
        <f>E22-E21</f>
        <v>0.63651943</v>
      </c>
      <c r="F23" t="s">
        <v>189</v>
      </c>
    </row>
    <row r="24" spans="1:6">
      <c r="A24" s="16" t="s">
        <v>72</v>
      </c>
      <c r="B24">
        <f>(B22-B$6)/B$7</f>
        <v>5.2169067178242061</v>
      </c>
    </row>
    <row r="26" spans="1:6">
      <c r="A26" s="16" t="s">
        <v>170</v>
      </c>
      <c r="B26" s="53">
        <f>_xlfn.NORM.S.DIST(B24, TRUE) - _xlfn.NORM.S.DIST(B23, TRUE)</f>
        <v>0.99999989387409427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 Variable x</vt:lpstr>
      <vt:lpstr>Normal Distribution</vt:lpstr>
      <vt:lpstr>Chapter 9</vt:lpstr>
      <vt:lpstr>t-values</vt:lpstr>
      <vt:lpstr>Chapter 8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Houyling Ung</cp:lastModifiedBy>
  <dcterms:created xsi:type="dcterms:W3CDTF">2020-05-29T16:25:00Z</dcterms:created>
  <dcterms:modified xsi:type="dcterms:W3CDTF">2020-06-11T20:35:26Z</dcterms:modified>
</cp:coreProperties>
</file>