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44" yWindow="-12" windowWidth="9192" windowHeight="8088"/>
  </bookViews>
  <sheets>
    <sheet name="test2" sheetId="1" r:id="rId1"/>
    <sheet name="allineatiAssi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I46" i="1" l="1"/>
  <c r="H48" i="1"/>
  <c r="G47" i="1"/>
  <c r="I45" i="1"/>
  <c r="H45" i="1"/>
  <c r="G45" i="1"/>
  <c r="H44" i="1"/>
  <c r="I44" i="1" s="1"/>
  <c r="G44" i="1"/>
  <c r="H43" i="1"/>
  <c r="G43" i="1"/>
  <c r="I43" i="1" s="1"/>
  <c r="H42" i="1"/>
  <c r="G42" i="1"/>
  <c r="I42" i="1" s="1"/>
  <c r="I41" i="1"/>
  <c r="H41" i="1"/>
  <c r="G41" i="1"/>
  <c r="H36" i="1"/>
  <c r="G36" i="1"/>
  <c r="I36" i="1" s="1"/>
  <c r="I35" i="1"/>
  <c r="H35" i="1"/>
  <c r="G35" i="1"/>
  <c r="H34" i="1"/>
  <c r="G34" i="1"/>
  <c r="I34" i="1" s="1"/>
  <c r="H33" i="1"/>
  <c r="G33" i="1"/>
  <c r="I33" i="1" s="1"/>
  <c r="H32" i="1"/>
  <c r="H39" i="1" s="1"/>
  <c r="G32" i="1"/>
  <c r="G38" i="1" s="1"/>
  <c r="R14" i="1"/>
  <c r="S14" i="1" s="1"/>
  <c r="P14" i="1"/>
  <c r="S13" i="1"/>
  <c r="S12" i="1"/>
  <c r="P13" i="1"/>
  <c r="R13" i="1" s="1"/>
  <c r="P12" i="1"/>
  <c r="R12" i="1" s="1"/>
  <c r="P16" i="1"/>
  <c r="N15" i="1"/>
  <c r="H15" i="1"/>
  <c r="H17" i="1"/>
  <c r="G15" i="1"/>
  <c r="G16" i="1" s="1"/>
  <c r="T15" i="2"/>
  <c r="P15" i="2"/>
  <c r="T18" i="2"/>
  <c r="S18" i="2"/>
  <c r="S16" i="2"/>
  <c r="S15" i="2"/>
  <c r="R13" i="2"/>
  <c r="R12" i="2"/>
  <c r="G22" i="2"/>
  <c r="H22" i="2"/>
  <c r="G23" i="2"/>
  <c r="H23" i="2"/>
  <c r="G24" i="2"/>
  <c r="H24" i="2"/>
  <c r="G25" i="2"/>
  <c r="H25" i="2"/>
  <c r="H21" i="2"/>
  <c r="G21" i="2"/>
  <c r="I24" i="2"/>
  <c r="I23" i="2"/>
  <c r="I21" i="2"/>
  <c r="E20" i="2"/>
  <c r="D20" i="2"/>
  <c r="C20" i="2"/>
  <c r="B20" i="2"/>
  <c r="G16" i="2"/>
  <c r="H14" i="2"/>
  <c r="G14" i="2"/>
  <c r="H13" i="2"/>
  <c r="I13" i="2" s="1"/>
  <c r="G13" i="2"/>
  <c r="H12" i="2"/>
  <c r="G12" i="2"/>
  <c r="H11" i="2"/>
  <c r="I11" i="2" s="1"/>
  <c r="G11" i="2"/>
  <c r="H10" i="2"/>
  <c r="G10" i="2"/>
  <c r="I32" i="1" l="1"/>
  <c r="I37" i="1" s="1"/>
  <c r="I22" i="2"/>
  <c r="H28" i="2"/>
  <c r="I25" i="2"/>
  <c r="I14" i="2"/>
  <c r="I10" i="2"/>
  <c r="I12" i="2"/>
  <c r="I26" i="2"/>
  <c r="G27" i="2"/>
  <c r="M10" i="2" s="1"/>
  <c r="M11" i="2" s="1"/>
  <c r="M12" i="2" s="1"/>
  <c r="H17" i="2"/>
  <c r="G21" i="1"/>
  <c r="H21" i="1"/>
  <c r="G22" i="1"/>
  <c r="H22" i="1"/>
  <c r="G23" i="1"/>
  <c r="H23" i="1"/>
  <c r="G24" i="1"/>
  <c r="H24" i="1"/>
  <c r="G25" i="1"/>
  <c r="H25" i="1"/>
  <c r="G11" i="1"/>
  <c r="H11" i="1"/>
  <c r="G12" i="1"/>
  <c r="H12" i="1"/>
  <c r="G13" i="1"/>
  <c r="H13" i="1"/>
  <c r="G14" i="1"/>
  <c r="H14" i="1"/>
  <c r="H10" i="1"/>
  <c r="G10" i="1"/>
  <c r="C20" i="1"/>
  <c r="D20" i="1"/>
  <c r="E20" i="1"/>
  <c r="B20" i="1"/>
  <c r="M15" i="2" l="1"/>
  <c r="N15" i="2" s="1"/>
  <c r="I15" i="2"/>
  <c r="I14" i="1"/>
  <c r="I13" i="1"/>
  <c r="I12" i="1"/>
  <c r="I11" i="1"/>
  <c r="I10" i="1"/>
  <c r="I25" i="1"/>
  <c r="I24" i="1"/>
  <c r="I23" i="1"/>
  <c r="I22" i="1"/>
  <c r="H28" i="1"/>
  <c r="G27" i="1"/>
  <c r="I21" i="1"/>
  <c r="M16" i="2" l="1"/>
  <c r="M17" i="2" s="1"/>
  <c r="I15" i="1"/>
  <c r="M10" i="1"/>
  <c r="M11" i="1" s="1"/>
  <c r="M12" i="1" s="1"/>
  <c r="M15" i="1"/>
  <c r="M16" i="1" l="1"/>
  <c r="M17" i="1" s="1"/>
  <c r="I26" i="1"/>
</calcChain>
</file>

<file path=xl/sharedStrings.xml><?xml version="1.0" encoding="utf-8"?>
<sst xmlns="http://schemas.openxmlformats.org/spreadsheetml/2006/main" count="73" uniqueCount="40">
  <si>
    <t>compensazione errori sitematici con test quadrilatero bidirezionale</t>
  </si>
  <si>
    <t>UMBmark —</t>
  </si>
  <si>
    <t>A Method for Measuring, Comparing, and Correcting</t>
  </si>
  <si>
    <t>Dead-reckoning Errors in Mobile Robots</t>
  </si>
  <si>
    <t>L</t>
  </si>
  <si>
    <t>m</t>
  </si>
  <si>
    <t>test cw</t>
  </si>
  <si>
    <t>test ccw</t>
  </si>
  <si>
    <t>risultati test</t>
  </si>
  <si>
    <t>y arianna</t>
  </si>
  <si>
    <t>x arianna</t>
  </si>
  <si>
    <t>x fisico</t>
  </si>
  <si>
    <t>y fisico</t>
  </si>
  <si>
    <t>ex</t>
  </si>
  <si>
    <t>ey</t>
  </si>
  <si>
    <t>r</t>
  </si>
  <si>
    <t>rcw max</t>
  </si>
  <si>
    <t>rccw max</t>
  </si>
  <si>
    <t>beta</t>
  </si>
  <si>
    <t>xcg cw</t>
  </si>
  <si>
    <t>ycg cw</t>
  </si>
  <si>
    <t>baseline attuale</t>
  </si>
  <si>
    <t>R</t>
  </si>
  <si>
    <t>Ed</t>
  </si>
  <si>
    <t>alfa</t>
  </si>
  <si>
    <t>xcg ccw</t>
  </si>
  <si>
    <t>ycg ccw</t>
  </si>
  <si>
    <t>bcorr</t>
  </si>
  <si>
    <t>Eb</t>
  </si>
  <si>
    <t>teta</t>
  </si>
  <si>
    <t>rispetto alle foto e misure fisiche le ho traslate nel sistema di ARI02</t>
  </si>
  <si>
    <t>y asse verticale positivo in alto</t>
  </si>
  <si>
    <t>x asse orrizontale positivo sinistra</t>
  </si>
  <si>
    <t>Ddx</t>
  </si>
  <si>
    <t>Dsx</t>
  </si>
  <si>
    <t>diametri ai valori nominali:</t>
  </si>
  <si>
    <t>x</t>
  </si>
  <si>
    <t>cg ccw dopo</t>
  </si>
  <si>
    <t>cw dopo</t>
  </si>
  <si>
    <t>ccw dopo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</si>
</sst>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7" formatCode="#,##0.0000"/>
    <numFmt numFmtId="168" formatCode="#,##0.00000"/>
  </numFmts>
  <fonts count="8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i/>
      <sz val="11"/>
      <color theme="1" tint="4.9989318521683403E-2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2" fontId="2" fillId="0" borderId="0" xfId="0" applyNumberFormat="1" applyFont="1"/>
    <xf numFmtId="0" fontId="7" fillId="0" borderId="0" xfId="0" applyFont="1"/>
    <xf numFmtId="167" fontId="2" fillId="0" borderId="0" xfId="0" applyNumberFormat="1" applyFont="1"/>
    <xf numFmtId="168" fontId="2" fillId="0" borderId="0" xfId="0" applyNumberFormat="1" applyFont="1"/>
    <xf numFmtId="15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test2!$A$20</c:f>
              <c:strCache>
                <c:ptCount val="1"/>
                <c:pt idx="0">
                  <c:v>test ccw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test2!$G$21:$G$25</c:f>
              <c:numCache>
                <c:formatCode>General</c:formatCode>
                <c:ptCount val="5"/>
                <c:pt idx="0">
                  <c:v>-0.21</c:v>
                </c:pt>
                <c:pt idx="1">
                  <c:v>-0.75800000000000001</c:v>
                </c:pt>
                <c:pt idx="2">
                  <c:v>-0.42499999999999999</c:v>
                </c:pt>
                <c:pt idx="3">
                  <c:v>-0.52200000000000002</c:v>
                </c:pt>
                <c:pt idx="4">
                  <c:v>-0.55700000000000005</c:v>
                </c:pt>
              </c:numCache>
            </c:numRef>
          </c:xVal>
          <c:yVal>
            <c:numRef>
              <c:f>test2!$H$21:$H$25</c:f>
              <c:numCache>
                <c:formatCode>General</c:formatCode>
                <c:ptCount val="5"/>
                <c:pt idx="0">
                  <c:v>1.246</c:v>
                </c:pt>
                <c:pt idx="1">
                  <c:v>1.6839999999999999</c:v>
                </c:pt>
                <c:pt idx="2">
                  <c:v>0.96900000000000008</c:v>
                </c:pt>
                <c:pt idx="3">
                  <c:v>1.0939999999999999</c:v>
                </c:pt>
                <c:pt idx="4">
                  <c:v>1.47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test2!$F$27</c:f>
              <c:strCache>
                <c:ptCount val="1"/>
                <c:pt idx="0">
                  <c:v>xcg ccw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test2!$G$27</c:f>
              <c:numCache>
                <c:formatCode>General</c:formatCode>
                <c:ptCount val="1"/>
                <c:pt idx="0">
                  <c:v>-0.49440000000000001</c:v>
                </c:pt>
              </c:numCache>
            </c:numRef>
          </c:xVal>
          <c:yVal>
            <c:numRef>
              <c:f>test2!$H$28</c:f>
              <c:numCache>
                <c:formatCode>General</c:formatCode>
                <c:ptCount val="1"/>
                <c:pt idx="0">
                  <c:v>1.2926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test2!$A$9</c:f>
              <c:strCache>
                <c:ptCount val="1"/>
                <c:pt idx="0">
                  <c:v>test cw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test2!$G$10:$G$14</c:f>
              <c:numCache>
                <c:formatCode>General</c:formatCode>
                <c:ptCount val="5"/>
                <c:pt idx="0">
                  <c:v>0.88130000000000008</c:v>
                </c:pt>
                <c:pt idx="1">
                  <c:v>0.29000000000000004</c:v>
                </c:pt>
                <c:pt idx="2">
                  <c:v>0.81199999999999994</c:v>
                </c:pt>
                <c:pt idx="3">
                  <c:v>0.73499999999999999</c:v>
                </c:pt>
                <c:pt idx="4">
                  <c:v>1.2450000000000001</c:v>
                </c:pt>
              </c:numCache>
            </c:numRef>
          </c:xVal>
          <c:yVal>
            <c:numRef>
              <c:f>test2!$H$10:$H$14</c:f>
              <c:numCache>
                <c:formatCode>General</c:formatCode>
                <c:ptCount val="5"/>
                <c:pt idx="0">
                  <c:v>0.106</c:v>
                </c:pt>
                <c:pt idx="1">
                  <c:v>0.17300000000000001</c:v>
                </c:pt>
                <c:pt idx="2">
                  <c:v>0.27600000000000002</c:v>
                </c:pt>
                <c:pt idx="3">
                  <c:v>0.21000000000000002</c:v>
                </c:pt>
                <c:pt idx="4">
                  <c:v>0.40300000000000002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test2!$F$16</c:f>
              <c:strCache>
                <c:ptCount val="1"/>
                <c:pt idx="0">
                  <c:v>xcg cw</c:v>
                </c:pt>
              </c:strCache>
            </c:strRef>
          </c:tx>
          <c:spPr>
            <a:ln w="28575">
              <a:noFill/>
            </a:ln>
          </c:spPr>
          <c:xVal>
            <c:numRef>
              <c:f>test2!$G$16</c:f>
              <c:numCache>
                <c:formatCode>General</c:formatCode>
                <c:ptCount val="1"/>
                <c:pt idx="0">
                  <c:v>0.66604999999999992</c:v>
                </c:pt>
              </c:numCache>
            </c:numRef>
          </c:xVal>
          <c:yVal>
            <c:numRef>
              <c:f>test2!$H$17</c:f>
              <c:numCache>
                <c:formatCode>General</c:formatCode>
                <c:ptCount val="1"/>
                <c:pt idx="0">
                  <c:v>0.29866666666666669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test2!$A$31</c:f>
              <c:strCache>
                <c:ptCount val="1"/>
                <c:pt idx="0">
                  <c:v>cw dopo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solidFill>
                <a:schemeClr val="accent6"/>
              </a:solidFill>
            </c:spPr>
          </c:marker>
          <c:xVal>
            <c:numRef>
              <c:f>test2!$G$32:$G$36</c:f>
              <c:numCache>
                <c:formatCode>General</c:formatCode>
                <c:ptCount val="5"/>
                <c:pt idx="0">
                  <c:v>0.126</c:v>
                </c:pt>
                <c:pt idx="1">
                  <c:v>0.151</c:v>
                </c:pt>
                <c:pt idx="2">
                  <c:v>0.17799999999999999</c:v>
                </c:pt>
                <c:pt idx="3">
                  <c:v>-0.12</c:v>
                </c:pt>
                <c:pt idx="4">
                  <c:v>8.8000000000000009E-2</c:v>
                </c:pt>
              </c:numCache>
            </c:numRef>
          </c:xVal>
          <c:yVal>
            <c:numRef>
              <c:f>test2!$H$32:$H$36</c:f>
              <c:numCache>
                <c:formatCode>General</c:formatCode>
                <c:ptCount val="5"/>
                <c:pt idx="0">
                  <c:v>-0.06</c:v>
                </c:pt>
                <c:pt idx="1">
                  <c:v>4.4999999999999998E-2</c:v>
                </c:pt>
                <c:pt idx="2">
                  <c:v>-0.42099999999999999</c:v>
                </c:pt>
                <c:pt idx="3">
                  <c:v>0.13800000000000001</c:v>
                </c:pt>
                <c:pt idx="4">
                  <c:v>0.314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test2!$F$38</c:f>
              <c:strCache>
                <c:ptCount val="1"/>
                <c:pt idx="0">
                  <c:v>cg ccw dopo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1"/>
          </c:marker>
          <c:xVal>
            <c:numRef>
              <c:f>test2!$G$38</c:f>
              <c:numCache>
                <c:formatCode>General</c:formatCode>
                <c:ptCount val="1"/>
                <c:pt idx="0">
                  <c:v>8.4600000000000009E-2</c:v>
                </c:pt>
              </c:numCache>
            </c:numRef>
          </c:xVal>
          <c:yVal>
            <c:numRef>
              <c:f>test2!$H$39</c:f>
              <c:numCache>
                <c:formatCode>General</c:formatCode>
                <c:ptCount val="1"/>
                <c:pt idx="0">
                  <c:v>3.2000000000000028E-3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test2!$A$41</c:f>
              <c:strCache>
                <c:ptCount val="1"/>
                <c:pt idx="0">
                  <c:v>ccw dopo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xVal>
            <c:numRef>
              <c:f>test2!$G$41:$G$44</c:f>
              <c:numCache>
                <c:formatCode>General</c:formatCode>
                <c:ptCount val="4"/>
                <c:pt idx="0">
                  <c:v>-0.42900000000000005</c:v>
                </c:pt>
                <c:pt idx="1">
                  <c:v>-0.433</c:v>
                </c:pt>
                <c:pt idx="2">
                  <c:v>-0.29400000000000004</c:v>
                </c:pt>
                <c:pt idx="3">
                  <c:v>0.14000000000000001</c:v>
                </c:pt>
              </c:numCache>
            </c:numRef>
          </c:xVal>
          <c:yVal>
            <c:numRef>
              <c:f>test2!$H$41:$H$44</c:f>
              <c:numCache>
                <c:formatCode>General</c:formatCode>
                <c:ptCount val="4"/>
                <c:pt idx="0">
                  <c:v>0.34799999999999998</c:v>
                </c:pt>
                <c:pt idx="1">
                  <c:v>0.17699999999999999</c:v>
                </c:pt>
                <c:pt idx="2">
                  <c:v>-0.85</c:v>
                </c:pt>
                <c:pt idx="3">
                  <c:v>0.71399999999999997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test2!$F$47</c:f>
              <c:strCache>
                <c:ptCount val="1"/>
                <c:pt idx="0">
                  <c:v>cg ccw dopo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13"/>
          </c:marker>
          <c:xVal>
            <c:numRef>
              <c:f>test2!$G$47</c:f>
              <c:numCache>
                <c:formatCode>General</c:formatCode>
                <c:ptCount val="1"/>
                <c:pt idx="0">
                  <c:v>-0.254</c:v>
                </c:pt>
              </c:numCache>
            </c:numRef>
          </c:xVal>
          <c:yVal>
            <c:numRef>
              <c:f>test2!$H$48</c:f>
              <c:numCache>
                <c:formatCode>General</c:formatCode>
                <c:ptCount val="1"/>
                <c:pt idx="0">
                  <c:v>9.7249999999999975E-2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7808"/>
        <c:axId val="75141888"/>
      </c:scatterChart>
      <c:valAx>
        <c:axId val="751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41888"/>
        <c:crosses val="autoZero"/>
        <c:crossBetween val="midCat"/>
      </c:valAx>
      <c:valAx>
        <c:axId val="751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2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069335083114609E-2"/>
          <c:y val="5.1400554097404481E-2"/>
          <c:w val="0.75203247207164436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allineatiAssi!$A$20</c:f>
              <c:strCache>
                <c:ptCount val="1"/>
                <c:pt idx="0">
                  <c:v>test ccw</c:v>
                </c:pt>
              </c:strCache>
            </c:strRef>
          </c:tx>
          <c:spPr>
            <a:ln w="28575">
              <a:noFill/>
            </a:ln>
          </c:spPr>
          <c:xVal>
            <c:numRef>
              <c:f>allineatiAssi!$G$21:$G$25</c:f>
              <c:numCache>
                <c:formatCode>General</c:formatCode>
                <c:ptCount val="5"/>
                <c:pt idx="0">
                  <c:v>-0.52800000000000002</c:v>
                </c:pt>
                <c:pt idx="1">
                  <c:v>-0.53200000000000003</c:v>
                </c:pt>
                <c:pt idx="2">
                  <c:v>-0.41399999999999998</c:v>
                </c:pt>
                <c:pt idx="3">
                  <c:v>-0.36899999999999999</c:v>
                </c:pt>
                <c:pt idx="4">
                  <c:v>-0.66199999999999992</c:v>
                </c:pt>
              </c:numCache>
            </c:numRef>
          </c:xVal>
          <c:yVal>
            <c:numRef>
              <c:f>allineatiAssi!$H$21:$H$25</c:f>
              <c:numCache>
                <c:formatCode>General</c:formatCode>
                <c:ptCount val="5"/>
                <c:pt idx="0">
                  <c:v>0.378</c:v>
                </c:pt>
                <c:pt idx="1">
                  <c:v>0.36899999999999994</c:v>
                </c:pt>
                <c:pt idx="2">
                  <c:v>0.32100000000000001</c:v>
                </c:pt>
                <c:pt idx="3">
                  <c:v>0.45099999999999996</c:v>
                </c:pt>
                <c:pt idx="4">
                  <c:v>0.35500000000000004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allineatiAssi!$F$27</c:f>
              <c:strCache>
                <c:ptCount val="1"/>
                <c:pt idx="0">
                  <c:v>xcg ccw</c:v>
                </c:pt>
              </c:strCache>
            </c:strRef>
          </c:tx>
          <c:spPr>
            <a:ln w="28575">
              <a:noFill/>
            </a:ln>
          </c:spPr>
          <c:xVal>
            <c:numRef>
              <c:f>allineatiAssi!$G$27</c:f>
              <c:numCache>
                <c:formatCode>General</c:formatCode>
                <c:ptCount val="1"/>
                <c:pt idx="0">
                  <c:v>-0.501</c:v>
                </c:pt>
              </c:numCache>
            </c:numRef>
          </c:xVal>
          <c:yVal>
            <c:numRef>
              <c:f>allineatiAssi!$H$28</c:f>
              <c:numCache>
                <c:formatCode>General</c:formatCode>
                <c:ptCount val="1"/>
                <c:pt idx="0">
                  <c:v>0.37479999999999991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allineatiAssi!$A$9</c:f>
              <c:strCache>
                <c:ptCount val="1"/>
                <c:pt idx="0">
                  <c:v>test cw</c:v>
                </c:pt>
              </c:strCache>
            </c:strRef>
          </c:tx>
          <c:spPr>
            <a:ln w="28575">
              <a:noFill/>
            </a:ln>
          </c:spPr>
          <c:xVal>
            <c:numRef>
              <c:f>allineatiAssi!$G$10:$G$14</c:f>
              <c:numCache>
                <c:formatCode>General</c:formatCode>
                <c:ptCount val="5"/>
                <c:pt idx="0">
                  <c:v>0.26800000000000002</c:v>
                </c:pt>
                <c:pt idx="1">
                  <c:v>3.7000000000000005E-2</c:v>
                </c:pt>
                <c:pt idx="2">
                  <c:v>-4.1000000000000002E-2</c:v>
                </c:pt>
                <c:pt idx="3">
                  <c:v>0.41000000000000003</c:v>
                </c:pt>
                <c:pt idx="4">
                  <c:v>0.33300000000000002</c:v>
                </c:pt>
              </c:numCache>
            </c:numRef>
          </c:xVal>
          <c:yVal>
            <c:numRef>
              <c:f>allineatiAssi!$H$10:$H$14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-0.16999999999999998</c:v>
                </c:pt>
                <c:pt idx="2">
                  <c:v>-0.19400000000000001</c:v>
                </c:pt>
                <c:pt idx="3">
                  <c:v>0.217</c:v>
                </c:pt>
                <c:pt idx="4">
                  <c:v>0.34600000000000003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allineatiAssi!$F$16</c:f>
              <c:strCache>
                <c:ptCount val="1"/>
                <c:pt idx="0">
                  <c:v>xcg cw</c:v>
                </c:pt>
              </c:strCache>
            </c:strRef>
          </c:tx>
          <c:spPr>
            <a:ln w="28575">
              <a:noFill/>
            </a:ln>
          </c:spPr>
          <c:xVal>
            <c:numRef>
              <c:f>allineatiAssi!$G$16</c:f>
              <c:numCache>
                <c:formatCode>General</c:formatCode>
                <c:ptCount val="1"/>
                <c:pt idx="0">
                  <c:v>0.20140000000000002</c:v>
                </c:pt>
              </c:numCache>
            </c:numRef>
          </c:xVal>
          <c:yVal>
            <c:numRef>
              <c:f>allineatiAssi!$H$17</c:f>
              <c:numCache>
                <c:formatCode>General</c:formatCode>
                <c:ptCount val="1"/>
                <c:pt idx="0">
                  <c:v>8.0200000000000007E-2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2688"/>
        <c:axId val="83044224"/>
      </c:scatterChart>
      <c:valAx>
        <c:axId val="830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44224"/>
        <c:crosses val="autoZero"/>
        <c:crossBetween val="midCat"/>
      </c:valAx>
      <c:valAx>
        <c:axId val="830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4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19</xdr:row>
      <xdr:rowOff>95250</xdr:rowOff>
    </xdr:from>
    <xdr:to>
      <xdr:col>20</xdr:col>
      <xdr:colOff>457200</xdr:colOff>
      <xdr:row>40</xdr:row>
      <xdr:rowOff>175260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20</xdr:row>
      <xdr:rowOff>64770</xdr:rowOff>
    </xdr:from>
    <xdr:to>
      <xdr:col>17</xdr:col>
      <xdr:colOff>571500</xdr:colOff>
      <xdr:row>35</xdr:row>
      <xdr:rowOff>64770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D19" workbookViewId="0">
      <selection activeCell="L40" sqref="L40"/>
    </sheetView>
  </sheetViews>
  <sheetFormatPr defaultRowHeight="14.4" x14ac:dyDescent="0.3"/>
  <cols>
    <col min="1" max="1" width="12" style="2" customWidth="1"/>
    <col min="2" max="8" width="8.88671875" style="2"/>
    <col min="9" max="9" width="9.44140625" style="2" bestFit="1" customWidth="1"/>
    <col min="10" max="12" width="8.88671875" style="2"/>
    <col min="13" max="13" width="9.21875" style="2" bestFit="1" customWidth="1"/>
    <col min="14" max="16384" width="8.88671875" style="2"/>
  </cols>
  <sheetData>
    <row r="1" spans="1:19" x14ac:dyDescent="0.3">
      <c r="A1" s="12" t="s">
        <v>0</v>
      </c>
      <c r="B1" s="12"/>
      <c r="C1" s="12"/>
      <c r="D1" s="12"/>
      <c r="E1" s="12"/>
      <c r="F1" s="12"/>
      <c r="I1" s="15">
        <v>42961</v>
      </c>
    </row>
    <row r="2" spans="1:19" x14ac:dyDescent="0.3">
      <c r="A2" s="1" t="s">
        <v>1</v>
      </c>
    </row>
    <row r="3" spans="1:19" x14ac:dyDescent="0.3">
      <c r="A3" s="12" t="s">
        <v>2</v>
      </c>
    </row>
    <row r="4" spans="1:19" x14ac:dyDescent="0.3">
      <c r="A4" s="12" t="s">
        <v>3</v>
      </c>
      <c r="I4" s="2" t="s">
        <v>35</v>
      </c>
      <c r="L4" s="13">
        <v>2.7280000000000002</v>
      </c>
    </row>
    <row r="7" spans="1:19" x14ac:dyDescent="0.3">
      <c r="B7" s="2" t="s">
        <v>4</v>
      </c>
      <c r="C7" s="2">
        <v>2.4</v>
      </c>
      <c r="D7" s="2" t="s">
        <v>5</v>
      </c>
      <c r="K7" s="6" t="s">
        <v>21</v>
      </c>
      <c r="M7" s="2">
        <v>0.13</v>
      </c>
    </row>
    <row r="8" spans="1:19" x14ac:dyDescent="0.3">
      <c r="A8" s="3" t="s">
        <v>8</v>
      </c>
      <c r="B8" s="3"/>
      <c r="C8" s="3"/>
      <c r="D8" s="3"/>
      <c r="E8" s="3"/>
      <c r="F8" s="3"/>
      <c r="G8" s="3"/>
      <c r="H8" s="3"/>
    </row>
    <row r="9" spans="1:19" x14ac:dyDescent="0.3">
      <c r="A9" s="4" t="s">
        <v>6</v>
      </c>
      <c r="B9" s="4" t="s">
        <v>11</v>
      </c>
      <c r="C9" s="4" t="s">
        <v>12</v>
      </c>
      <c r="D9" s="4" t="s">
        <v>10</v>
      </c>
      <c r="E9" s="4" t="s">
        <v>9</v>
      </c>
      <c r="F9" s="4"/>
      <c r="G9" s="4" t="s">
        <v>13</v>
      </c>
      <c r="H9" s="4" t="s">
        <v>14</v>
      </c>
      <c r="I9" s="4" t="s">
        <v>15</v>
      </c>
      <c r="L9" s="4"/>
    </row>
    <row r="10" spans="1:19" x14ac:dyDescent="0.3">
      <c r="A10" s="3">
        <v>1</v>
      </c>
      <c r="B10" s="3">
        <v>0.91</v>
      </c>
      <c r="C10" s="3">
        <v>3.5000000000000003E-2</v>
      </c>
      <c r="D10" s="3">
        <v>2.87E-2</v>
      </c>
      <c r="E10" s="3">
        <v>-7.0999999999999994E-2</v>
      </c>
      <c r="F10" s="3">
        <v>-4.78</v>
      </c>
      <c r="G10" s="3">
        <f>B10-D10</f>
        <v>0.88130000000000008</v>
      </c>
      <c r="H10" s="3">
        <f>C10-E10</f>
        <v>0.106</v>
      </c>
      <c r="I10" s="9">
        <f>SQRT(G10*G10+H10*H10)</f>
        <v>0.88765178420369328</v>
      </c>
      <c r="L10" s="2" t="s">
        <v>18</v>
      </c>
      <c r="M10" s="2">
        <f>(G16-G27)/(4*$C$7)</f>
        <v>0.12088020833333334</v>
      </c>
    </row>
    <row r="11" spans="1:19" x14ac:dyDescent="0.3">
      <c r="A11" s="3">
        <v>2</v>
      </c>
      <c r="B11" s="3">
        <v>0.33</v>
      </c>
      <c r="C11" s="3">
        <v>0.115</v>
      </c>
      <c r="D11" s="3">
        <v>0.04</v>
      </c>
      <c r="E11" s="3">
        <v>-5.8000000000000003E-2</v>
      </c>
      <c r="F11" s="3">
        <v>-4.74</v>
      </c>
      <c r="G11" s="3">
        <f t="shared" ref="G11:G15" si="0">B11-D11</f>
        <v>0.29000000000000004</v>
      </c>
      <c r="H11" s="3">
        <f t="shared" ref="H11:H15" si="1">C11-E11</f>
        <v>0.17300000000000001</v>
      </c>
      <c r="I11" s="9">
        <f t="shared" ref="I11:I14" si="2">SQRT(G11*G11+H11*H11)</f>
        <v>0.33768180288549754</v>
      </c>
      <c r="L11" s="2" t="s">
        <v>22</v>
      </c>
      <c r="M11" s="2">
        <f>$C$7*0.5/(SIN(0.5*M10))</f>
        <v>19.86646001498999</v>
      </c>
    </row>
    <row r="12" spans="1:19" x14ac:dyDescent="0.3">
      <c r="A12" s="3">
        <v>3</v>
      </c>
      <c r="B12" s="3">
        <v>0.85499999999999998</v>
      </c>
      <c r="C12" s="3">
        <v>0.21</v>
      </c>
      <c r="D12" s="3">
        <v>4.2999999999999997E-2</v>
      </c>
      <c r="E12" s="3">
        <v>-6.6000000000000003E-2</v>
      </c>
      <c r="F12" s="3">
        <v>-4.83</v>
      </c>
      <c r="G12" s="3">
        <f t="shared" si="0"/>
        <v>0.81199999999999994</v>
      </c>
      <c r="H12" s="3">
        <f t="shared" si="1"/>
        <v>0.27600000000000002</v>
      </c>
      <c r="I12" s="9">
        <f t="shared" si="2"/>
        <v>0.85762462651208893</v>
      </c>
      <c r="L12" s="7" t="s">
        <v>23</v>
      </c>
      <c r="M12" s="2">
        <f>(M11+0.5*M7)/(M11-0.5*M7)</f>
        <v>1.006565172462111</v>
      </c>
      <c r="P12" s="2">
        <f>2.728*80/PI()</f>
        <v>69.467949560750483</v>
      </c>
      <c r="Q12" s="2" t="s">
        <v>33</v>
      </c>
      <c r="R12" s="2">
        <f>P12*2/(M12+1)</f>
        <v>69.24066111992903</v>
      </c>
      <c r="S12" s="2">
        <f>R12*PI()/80</f>
        <v>2.7190744038008683</v>
      </c>
    </row>
    <row r="13" spans="1:19" x14ac:dyDescent="0.3">
      <c r="A13" s="3">
        <v>4</v>
      </c>
      <c r="B13" s="3">
        <v>0.77</v>
      </c>
      <c r="C13" s="3">
        <v>0.14000000000000001</v>
      </c>
      <c r="D13" s="3">
        <v>3.5000000000000003E-2</v>
      </c>
      <c r="E13" s="3">
        <v>-7.0000000000000007E-2</v>
      </c>
      <c r="F13" s="3">
        <v>-4.95</v>
      </c>
      <c r="G13" s="3">
        <f t="shared" si="0"/>
        <v>0.73499999999999999</v>
      </c>
      <c r="H13" s="3">
        <f t="shared" si="1"/>
        <v>0.21000000000000002</v>
      </c>
      <c r="I13" s="9">
        <f t="shared" si="2"/>
        <v>0.76441153837445441</v>
      </c>
      <c r="P13" s="2">
        <f>2.728*80/PI()</f>
        <v>69.467949560750483</v>
      </c>
      <c r="Q13" s="2" t="s">
        <v>34</v>
      </c>
      <c r="R13" s="2">
        <f>P13*2/(1+1/M12)</f>
        <v>69.695238001571937</v>
      </c>
      <c r="S13" s="2">
        <f t="shared" ref="S13:S14" si="3">R13*PI()/80</f>
        <v>2.7369255961991321</v>
      </c>
    </row>
    <row r="14" spans="1:19" x14ac:dyDescent="0.3">
      <c r="A14" s="3">
        <v>5</v>
      </c>
      <c r="B14" s="3">
        <v>1.29</v>
      </c>
      <c r="C14" s="3">
        <v>0.315</v>
      </c>
      <c r="D14" s="3">
        <v>4.4999999999999998E-2</v>
      </c>
      <c r="E14" s="3">
        <v>-8.7999999999999995E-2</v>
      </c>
      <c r="F14" s="3">
        <v>-4.57</v>
      </c>
      <c r="G14" s="3">
        <f t="shared" si="0"/>
        <v>1.2450000000000001</v>
      </c>
      <c r="H14" s="3">
        <f t="shared" si="1"/>
        <v>0.40300000000000002</v>
      </c>
      <c r="I14" s="9">
        <f t="shared" si="2"/>
        <v>1.3086000152835091</v>
      </c>
      <c r="P14" s="2">
        <f>2.728*80/PI()</f>
        <v>69.467949560750483</v>
      </c>
      <c r="R14" s="2">
        <f>2.728*80/PI()</f>
        <v>69.467949560750483</v>
      </c>
      <c r="S14" s="2">
        <f t="shared" si="3"/>
        <v>2.7280000000000002</v>
      </c>
    </row>
    <row r="15" spans="1:19" x14ac:dyDescent="0.3">
      <c r="A15" s="3"/>
      <c r="B15" s="3">
        <v>0.105</v>
      </c>
      <c r="C15" s="3">
        <v>0.57499999999999996</v>
      </c>
      <c r="D15" s="3">
        <v>7.1999999999999995E-2</v>
      </c>
      <c r="E15" s="3">
        <v>-4.9000000000000002E-2</v>
      </c>
      <c r="F15" s="3"/>
      <c r="G15" s="3">
        <f t="shared" si="0"/>
        <v>3.3000000000000002E-2</v>
      </c>
      <c r="H15" s="5">
        <f t="shared" si="1"/>
        <v>0.624</v>
      </c>
      <c r="I15" s="9">
        <f>MAX(I10:I14)</f>
        <v>1.3086000152835091</v>
      </c>
      <c r="J15" s="2" t="s">
        <v>16</v>
      </c>
      <c r="L15" s="2" t="s">
        <v>24</v>
      </c>
      <c r="M15" s="2">
        <f>(G16-G27)/(-4*$C$7)</f>
        <v>-0.12088020833333334</v>
      </c>
      <c r="N15" s="2">
        <f>M15*180/PI()</f>
        <v>-6.9259257641621232</v>
      </c>
      <c r="R15" s="14"/>
    </row>
    <row r="16" spans="1:19" x14ac:dyDescent="0.3">
      <c r="F16" s="8" t="s">
        <v>19</v>
      </c>
      <c r="G16" s="3">
        <f>AVERAGE(G10:G15)</f>
        <v>0.66604999999999992</v>
      </c>
      <c r="I16" s="10"/>
      <c r="L16" s="7" t="s">
        <v>28</v>
      </c>
      <c r="M16" s="2">
        <f>90/(90-M15)</f>
        <v>0.99865868810808445</v>
      </c>
      <c r="P16" s="2">
        <f>2.728*80/PI()</f>
        <v>69.467949560750483</v>
      </c>
      <c r="R16" s="14"/>
    </row>
    <row r="17" spans="1:13" x14ac:dyDescent="0.3">
      <c r="F17" s="8" t="s">
        <v>20</v>
      </c>
      <c r="H17" s="2">
        <f>AVERAGE(H10:H15)</f>
        <v>0.29866666666666669</v>
      </c>
      <c r="I17" s="10"/>
      <c r="L17" s="7" t="s">
        <v>27</v>
      </c>
      <c r="M17" s="2">
        <f>M16*M7</f>
        <v>0.12982562945405099</v>
      </c>
    </row>
    <row r="18" spans="1:13" x14ac:dyDescent="0.3">
      <c r="I18" s="10"/>
    </row>
    <row r="19" spans="1:13" x14ac:dyDescent="0.3">
      <c r="I19" s="10"/>
    </row>
    <row r="20" spans="1:13" x14ac:dyDescent="0.3">
      <c r="A20" s="4" t="s">
        <v>7</v>
      </c>
      <c r="B20" s="4" t="str">
        <f>B9</f>
        <v>x fisico</v>
      </c>
      <c r="C20" s="4" t="str">
        <f>C9</f>
        <v>y fisico</v>
      </c>
      <c r="D20" s="4" t="str">
        <f>D9</f>
        <v>x arianna</v>
      </c>
      <c r="E20" s="4" t="str">
        <f>E9</f>
        <v>y arianna</v>
      </c>
      <c r="F20" s="4" t="s">
        <v>29</v>
      </c>
      <c r="G20" s="4"/>
      <c r="H20" s="4"/>
      <c r="I20" s="9"/>
    </row>
    <row r="21" spans="1:13" x14ac:dyDescent="0.3">
      <c r="A21" s="3">
        <v>1</v>
      </c>
      <c r="B21" s="3">
        <v>-0.185</v>
      </c>
      <c r="C21" s="3">
        <v>1.31</v>
      </c>
      <c r="D21" s="3">
        <v>2.5000000000000001E-2</v>
      </c>
      <c r="E21" s="3">
        <v>6.4000000000000001E-2</v>
      </c>
      <c r="F21" s="3">
        <v>4.87</v>
      </c>
      <c r="G21" s="3">
        <f t="shared" ref="G21:H25" si="4">B21-D21</f>
        <v>-0.21</v>
      </c>
      <c r="H21" s="3">
        <f t="shared" si="4"/>
        <v>1.246</v>
      </c>
      <c r="I21" s="9">
        <f>SQRT(G21*G21+H21*H21)</f>
        <v>1.2635727125891885</v>
      </c>
    </row>
    <row r="22" spans="1:13" x14ac:dyDescent="0.3">
      <c r="A22" s="3">
        <v>2</v>
      </c>
      <c r="B22" s="3">
        <v>-0.72499999999999998</v>
      </c>
      <c r="C22" s="3">
        <v>1.72</v>
      </c>
      <c r="D22" s="3">
        <v>3.3000000000000002E-2</v>
      </c>
      <c r="E22" s="3">
        <v>3.5999999999999997E-2</v>
      </c>
      <c r="F22" s="3">
        <v>4.66</v>
      </c>
      <c r="G22" s="3">
        <f t="shared" si="4"/>
        <v>-0.75800000000000001</v>
      </c>
      <c r="H22" s="3">
        <f t="shared" si="4"/>
        <v>1.6839999999999999</v>
      </c>
      <c r="I22" s="9">
        <f t="shared" ref="I22:I25" si="5">SQRT(G22*G22+H22*H22)</f>
        <v>1.8467322491362952</v>
      </c>
    </row>
    <row r="23" spans="1:13" x14ac:dyDescent="0.3">
      <c r="A23" s="3">
        <v>3</v>
      </c>
      <c r="B23" s="3">
        <v>-0.38</v>
      </c>
      <c r="C23" s="3">
        <v>1.03</v>
      </c>
      <c r="D23" s="3">
        <v>4.4999999999999998E-2</v>
      </c>
      <c r="E23" s="3">
        <v>6.0999999999999999E-2</v>
      </c>
      <c r="F23" s="3">
        <v>4.7</v>
      </c>
      <c r="G23" s="3">
        <f t="shared" si="4"/>
        <v>-0.42499999999999999</v>
      </c>
      <c r="H23" s="3">
        <f t="shared" si="4"/>
        <v>0.96900000000000008</v>
      </c>
      <c r="I23" s="9">
        <f t="shared" si="5"/>
        <v>1.0581049097324897</v>
      </c>
    </row>
    <row r="24" spans="1:13" x14ac:dyDescent="0.3">
      <c r="A24" s="3">
        <v>4</v>
      </c>
      <c r="B24" s="3">
        <v>-0.48499999999999999</v>
      </c>
      <c r="C24" s="3">
        <v>1.1499999999999999</v>
      </c>
      <c r="D24" s="3">
        <v>3.6999999999999998E-2</v>
      </c>
      <c r="E24" s="3">
        <v>5.6000000000000001E-2</v>
      </c>
      <c r="F24" s="3">
        <v>4.78</v>
      </c>
      <c r="G24" s="3">
        <f t="shared" si="4"/>
        <v>-0.52200000000000002</v>
      </c>
      <c r="H24" s="3">
        <f t="shared" si="4"/>
        <v>1.0939999999999999</v>
      </c>
      <c r="I24" s="9">
        <f t="shared" si="5"/>
        <v>1.2121551055867397</v>
      </c>
    </row>
    <row r="25" spans="1:13" x14ac:dyDescent="0.3">
      <c r="A25" s="3">
        <v>5</v>
      </c>
      <c r="B25" s="3">
        <v>-0.52500000000000002</v>
      </c>
      <c r="C25" s="3">
        <v>1.52</v>
      </c>
      <c r="D25" s="3">
        <v>3.2000000000000001E-2</v>
      </c>
      <c r="E25" s="3">
        <v>0.05</v>
      </c>
      <c r="F25" s="3">
        <v>4.66</v>
      </c>
      <c r="G25" s="3">
        <f t="shared" si="4"/>
        <v>-0.55700000000000005</v>
      </c>
      <c r="H25" s="3">
        <f t="shared" si="4"/>
        <v>1.47</v>
      </c>
      <c r="I25" s="9">
        <f t="shared" si="5"/>
        <v>1.5719888676450606</v>
      </c>
    </row>
    <row r="26" spans="1:13" x14ac:dyDescent="0.3">
      <c r="H26" s="5"/>
      <c r="I26" s="9">
        <f>MAX(I21:I25)</f>
        <v>1.8467322491362952</v>
      </c>
      <c r="J26" s="2" t="s">
        <v>17</v>
      </c>
    </row>
    <row r="27" spans="1:13" x14ac:dyDescent="0.3">
      <c r="F27" s="8" t="s">
        <v>25</v>
      </c>
      <c r="G27" s="3">
        <f>AVERAGE(G21:G25)</f>
        <v>-0.49440000000000001</v>
      </c>
      <c r="I27" s="11"/>
    </row>
    <row r="28" spans="1:13" x14ac:dyDescent="0.3">
      <c r="F28" s="8" t="s">
        <v>26</v>
      </c>
      <c r="H28" s="2">
        <f>AVERAGE(H21:H25)</f>
        <v>1.2926</v>
      </c>
      <c r="I28" s="11"/>
    </row>
    <row r="31" spans="1:13" x14ac:dyDescent="0.3">
      <c r="A31" s="2" t="s">
        <v>38</v>
      </c>
      <c r="B31" s="2" t="s">
        <v>36</v>
      </c>
    </row>
    <row r="32" spans="1:13" x14ac:dyDescent="0.3">
      <c r="B32" s="2">
        <v>0.17</v>
      </c>
      <c r="C32" s="2">
        <v>-0.12</v>
      </c>
      <c r="D32" s="2">
        <v>4.3999999999999997E-2</v>
      </c>
      <c r="E32" s="2">
        <v>-0.06</v>
      </c>
      <c r="F32" s="2">
        <v>-4.7699999999999996</v>
      </c>
      <c r="G32" s="3">
        <f t="shared" ref="G32:G36" si="6">B32-D32</f>
        <v>0.126</v>
      </c>
      <c r="H32" s="3">
        <f t="shared" ref="H32:H36" si="7">C32-E32</f>
        <v>-0.06</v>
      </c>
      <c r="I32" s="9">
        <f>SQRT(G32*G32+H32*H32)</f>
        <v>0.1395564401953561</v>
      </c>
    </row>
    <row r="33" spans="1:9" x14ac:dyDescent="0.3">
      <c r="B33" s="2">
        <v>0.18</v>
      </c>
      <c r="C33" s="2">
        <v>-0.03</v>
      </c>
      <c r="D33" s="2">
        <v>2.9000000000000001E-2</v>
      </c>
      <c r="E33" s="2">
        <v>-7.4999999999999997E-2</v>
      </c>
      <c r="F33" s="2">
        <v>-4.7300000000000004</v>
      </c>
      <c r="G33" s="3">
        <f t="shared" si="6"/>
        <v>0.151</v>
      </c>
      <c r="H33" s="3">
        <f t="shared" si="7"/>
        <v>4.4999999999999998E-2</v>
      </c>
      <c r="I33" s="9">
        <f t="shared" ref="I33:I36" si="8">SQRT(G33*G33+H33*H33)</f>
        <v>0.15756268593801007</v>
      </c>
    </row>
    <row r="34" spans="1:9" x14ac:dyDescent="0.3">
      <c r="B34" s="2">
        <v>0.20499999999999999</v>
      </c>
      <c r="C34" s="2">
        <v>-0.48</v>
      </c>
      <c r="D34" s="2">
        <v>2.7E-2</v>
      </c>
      <c r="E34" s="2">
        <v>-5.8999999999999997E-2</v>
      </c>
      <c r="F34" s="2">
        <v>-4.8499999999999996</v>
      </c>
      <c r="G34" s="3">
        <f t="shared" si="6"/>
        <v>0.17799999999999999</v>
      </c>
      <c r="H34" s="3">
        <f t="shared" si="7"/>
        <v>-0.42099999999999999</v>
      </c>
      <c r="I34" s="9">
        <f t="shared" si="8"/>
        <v>0.45708314342141299</v>
      </c>
    </row>
    <row r="35" spans="1:9" x14ac:dyDescent="0.3">
      <c r="B35" s="2">
        <v>-0.06</v>
      </c>
      <c r="C35" s="2">
        <v>0.1</v>
      </c>
      <c r="D35" s="2">
        <v>0.06</v>
      </c>
      <c r="E35" s="2">
        <v>-3.7999999999999999E-2</v>
      </c>
      <c r="F35" s="2">
        <v>-4.6900000000000004</v>
      </c>
      <c r="G35" s="3">
        <f t="shared" si="6"/>
        <v>-0.12</v>
      </c>
      <c r="H35" s="3">
        <f t="shared" si="7"/>
        <v>0.13800000000000001</v>
      </c>
      <c r="I35" s="9">
        <f t="shared" si="8"/>
        <v>0.18287700784953806</v>
      </c>
    </row>
    <row r="36" spans="1:9" x14ac:dyDescent="0.3">
      <c r="B36" s="2">
        <v>0.16</v>
      </c>
      <c r="C36" s="2">
        <v>0.245</v>
      </c>
      <c r="D36" s="2">
        <v>7.1999999999999995E-2</v>
      </c>
      <c r="E36" s="2">
        <v>-6.9000000000000006E-2</v>
      </c>
      <c r="F36" s="2">
        <v>-4.6900000000000004</v>
      </c>
      <c r="G36" s="3">
        <f t="shared" si="6"/>
        <v>8.8000000000000009E-2</v>
      </c>
      <c r="H36" s="3">
        <f t="shared" si="7"/>
        <v>0.314</v>
      </c>
      <c r="I36" s="9">
        <f t="shared" si="8"/>
        <v>0.3260981447355995</v>
      </c>
    </row>
    <row r="37" spans="1:9" x14ac:dyDescent="0.3">
      <c r="H37" s="5"/>
      <c r="I37" s="9">
        <f>MAX(I32:I36)</f>
        <v>0.45708314342141299</v>
      </c>
    </row>
    <row r="38" spans="1:9" x14ac:dyDescent="0.3">
      <c r="F38" s="2" t="s">
        <v>37</v>
      </c>
      <c r="G38" s="3">
        <f>AVERAGE(G32:G36)</f>
        <v>8.4600000000000009E-2</v>
      </c>
      <c r="I38" s="11"/>
    </row>
    <row r="39" spans="1:9" x14ac:dyDescent="0.3">
      <c r="H39" s="2">
        <f>AVERAGE(H32:H36)</f>
        <v>3.2000000000000028E-3</v>
      </c>
      <c r="I39" s="11"/>
    </row>
    <row r="41" spans="1:9" x14ac:dyDescent="0.3">
      <c r="A41" s="2" t="s">
        <v>39</v>
      </c>
      <c r="B41" s="2">
        <v>-0.4</v>
      </c>
      <c r="C41" s="2">
        <v>0.42</v>
      </c>
      <c r="D41" s="2">
        <v>2.9000000000000001E-2</v>
      </c>
      <c r="E41" s="2">
        <v>7.1999999999999995E-2</v>
      </c>
      <c r="F41" s="2">
        <v>4.7300000000000004</v>
      </c>
      <c r="G41" s="3">
        <f t="shared" ref="G41:G45" si="9">B41-D41</f>
        <v>-0.42900000000000005</v>
      </c>
      <c r="H41" s="3">
        <f t="shared" ref="H41:H45" si="10">C41-E41</f>
        <v>0.34799999999999998</v>
      </c>
      <c r="I41" s="9">
        <f>SQRT(G41*G41+H41*H41)</f>
        <v>0.55239931209225812</v>
      </c>
    </row>
    <row r="42" spans="1:9" x14ac:dyDescent="0.3">
      <c r="B42" s="2">
        <v>-0.38</v>
      </c>
      <c r="C42" s="2">
        <v>0.21</v>
      </c>
      <c r="D42" s="2">
        <v>5.2999999999999999E-2</v>
      </c>
      <c r="E42" s="2">
        <v>3.3000000000000002E-2</v>
      </c>
      <c r="F42" s="2">
        <v>4.5999999999999996</v>
      </c>
      <c r="G42" s="3">
        <f t="shared" si="9"/>
        <v>-0.433</v>
      </c>
      <c r="H42" s="3">
        <f t="shared" si="10"/>
        <v>0.17699999999999999</v>
      </c>
      <c r="I42" s="9">
        <f t="shared" ref="I42:I45" si="11">SQRT(G42*G42+H42*H42)</f>
        <v>0.46777986275597627</v>
      </c>
    </row>
    <row r="43" spans="1:9" x14ac:dyDescent="0.3">
      <c r="B43" s="2">
        <v>-0.23</v>
      </c>
      <c r="C43" s="2">
        <v>-0.21</v>
      </c>
      <c r="D43" s="2">
        <v>6.4000000000000001E-2</v>
      </c>
      <c r="E43" s="2">
        <v>0.64</v>
      </c>
      <c r="F43" s="2">
        <v>4.6900000000000004</v>
      </c>
      <c r="G43" s="3">
        <f t="shared" si="9"/>
        <v>-0.29400000000000004</v>
      </c>
      <c r="H43" s="3">
        <f t="shared" si="10"/>
        <v>-0.85</v>
      </c>
      <c r="I43" s="9">
        <f t="shared" si="11"/>
        <v>0.89940869464331952</v>
      </c>
    </row>
    <row r="44" spans="1:9" x14ac:dyDescent="0.3">
      <c r="B44" s="2">
        <v>0.155</v>
      </c>
      <c r="C44" s="2">
        <v>0.78</v>
      </c>
      <c r="D44" s="2">
        <v>1.4999999999999999E-2</v>
      </c>
      <c r="E44" s="2">
        <v>6.6000000000000003E-2</v>
      </c>
      <c r="F44" s="2">
        <v>4.7300000000000004</v>
      </c>
      <c r="G44" s="3">
        <f t="shared" si="9"/>
        <v>0.14000000000000001</v>
      </c>
      <c r="H44" s="3">
        <f t="shared" si="10"/>
        <v>0.71399999999999997</v>
      </c>
      <c r="I44" s="9">
        <f t="shared" si="11"/>
        <v>0.7275960417704318</v>
      </c>
    </row>
    <row r="45" spans="1:9" x14ac:dyDescent="0.3">
      <c r="G45" s="3">
        <f t="shared" si="9"/>
        <v>0</v>
      </c>
      <c r="H45" s="3">
        <f t="shared" si="10"/>
        <v>0</v>
      </c>
      <c r="I45" s="9">
        <f t="shared" si="11"/>
        <v>0</v>
      </c>
    </row>
    <row r="46" spans="1:9" x14ac:dyDescent="0.3">
      <c r="H46" s="5"/>
      <c r="I46" s="9">
        <f>MAX(I41:I45)</f>
        <v>0.89940869464331952</v>
      </c>
    </row>
    <row r="47" spans="1:9" x14ac:dyDescent="0.3">
      <c r="F47" s="2" t="s">
        <v>37</v>
      </c>
      <c r="G47" s="3">
        <f>AVERAGE(G41:G44)</f>
        <v>-0.254</v>
      </c>
      <c r="I47" s="11"/>
    </row>
    <row r="48" spans="1:9" x14ac:dyDescent="0.3">
      <c r="H48" s="2">
        <f>AVERAGE(H41:H44)</f>
        <v>9.7249999999999975E-2</v>
      </c>
      <c r="I48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D7" workbookViewId="0">
      <selection activeCell="N12" sqref="N12:T18"/>
    </sheetView>
  </sheetViews>
  <sheetFormatPr defaultRowHeight="14.4" x14ac:dyDescent="0.3"/>
  <cols>
    <col min="1" max="1" width="12" style="2" customWidth="1"/>
    <col min="2" max="8" width="8.88671875" style="2"/>
    <col min="9" max="9" width="9.44140625" style="2" bestFit="1" customWidth="1"/>
    <col min="10" max="12" width="8.88671875" style="2"/>
    <col min="13" max="13" width="9.21875" style="2" bestFit="1" customWidth="1"/>
    <col min="14" max="16384" width="8.88671875" style="2"/>
  </cols>
  <sheetData>
    <row r="1" spans="1:20" x14ac:dyDescent="0.3">
      <c r="A1" s="12" t="s">
        <v>0</v>
      </c>
      <c r="B1" s="12"/>
      <c r="C1" s="12"/>
      <c r="D1" s="12"/>
      <c r="E1" s="12"/>
      <c r="F1" s="12"/>
    </row>
    <row r="2" spans="1:20" x14ac:dyDescent="0.3">
      <c r="A2" s="1" t="s">
        <v>1</v>
      </c>
    </row>
    <row r="3" spans="1:20" x14ac:dyDescent="0.3">
      <c r="A3" s="12" t="s">
        <v>2</v>
      </c>
    </row>
    <row r="4" spans="1:20" x14ac:dyDescent="0.3">
      <c r="A4" s="12" t="s">
        <v>3</v>
      </c>
      <c r="G4" s="2" t="s">
        <v>30</v>
      </c>
    </row>
    <row r="7" spans="1:20" x14ac:dyDescent="0.3">
      <c r="B7" s="2" t="s">
        <v>4</v>
      </c>
      <c r="C7" s="2">
        <v>2.5</v>
      </c>
      <c r="D7" s="2" t="s">
        <v>5</v>
      </c>
      <c r="K7" s="6" t="s">
        <v>21</v>
      </c>
      <c r="M7" s="2">
        <v>0.13</v>
      </c>
    </row>
    <row r="8" spans="1:20" x14ac:dyDescent="0.3">
      <c r="A8" s="3" t="s">
        <v>8</v>
      </c>
      <c r="B8" s="3"/>
      <c r="C8" s="3"/>
      <c r="D8" s="3"/>
      <c r="E8" s="3"/>
      <c r="F8" s="3"/>
      <c r="G8" s="3"/>
      <c r="H8" s="3"/>
    </row>
    <row r="9" spans="1:20" x14ac:dyDescent="0.3">
      <c r="A9" s="4" t="s">
        <v>6</v>
      </c>
      <c r="B9" s="4" t="s">
        <v>11</v>
      </c>
      <c r="C9" s="4" t="s">
        <v>12</v>
      </c>
      <c r="D9" s="4" t="s">
        <v>10</v>
      </c>
      <c r="E9" s="4" t="s">
        <v>9</v>
      </c>
      <c r="F9" s="4"/>
      <c r="G9" s="4" t="s">
        <v>13</v>
      </c>
      <c r="H9" s="4" t="s">
        <v>14</v>
      </c>
      <c r="I9" s="4" t="s">
        <v>15</v>
      </c>
      <c r="L9" s="4"/>
    </row>
    <row r="10" spans="1:20" x14ac:dyDescent="0.3">
      <c r="A10" s="3">
        <v>1</v>
      </c>
      <c r="B10" s="3">
        <v>0.41</v>
      </c>
      <c r="C10" s="3">
        <v>0.19</v>
      </c>
      <c r="D10" s="3">
        <v>0.14199999999999999</v>
      </c>
      <c r="E10" s="3">
        <v>-1.2E-2</v>
      </c>
      <c r="F10" s="3"/>
      <c r="G10" s="3">
        <f>B10-D10</f>
        <v>0.26800000000000002</v>
      </c>
      <c r="H10" s="3">
        <f>C10-E10</f>
        <v>0.20200000000000001</v>
      </c>
      <c r="I10" s="9">
        <f>SQRT(G10*G10+H10*H10)</f>
        <v>0.33560095351473607</v>
      </c>
      <c r="L10" s="2" t="s">
        <v>18</v>
      </c>
      <c r="M10" s="2">
        <f>(G16-G27)/(4*$C$7)</f>
        <v>7.0239999999999997E-2</v>
      </c>
    </row>
    <row r="11" spans="1:20" x14ac:dyDescent="0.3">
      <c r="A11" s="3">
        <v>2</v>
      </c>
      <c r="B11" s="3">
        <v>7.0000000000000007E-2</v>
      </c>
      <c r="C11" s="3">
        <v>-0.245</v>
      </c>
      <c r="D11" s="3">
        <v>3.3000000000000002E-2</v>
      </c>
      <c r="E11" s="3">
        <v>-7.4999999999999997E-2</v>
      </c>
      <c r="F11" s="3">
        <v>-4.74</v>
      </c>
      <c r="G11" s="3">
        <f t="shared" ref="G11:H14" si="0">B11-D11</f>
        <v>3.7000000000000005E-2</v>
      </c>
      <c r="H11" s="3">
        <f t="shared" si="0"/>
        <v>-0.16999999999999998</v>
      </c>
      <c r="I11" s="9">
        <f t="shared" ref="I11:I14" si="1">SQRT(G11*G11+H11*H11)</f>
        <v>0.17397988389466179</v>
      </c>
      <c r="L11" s="2" t="s">
        <v>22</v>
      </c>
      <c r="M11" s="2">
        <f>$C$7*0.5/(SIN(0.5*M10))</f>
        <v>35.599572844944589</v>
      </c>
    </row>
    <row r="12" spans="1:20" x14ac:dyDescent="0.3">
      <c r="A12" s="3">
        <v>3</v>
      </c>
      <c r="B12" s="3">
        <v>2.5000000000000001E-2</v>
      </c>
      <c r="C12" s="3">
        <v>-0.21</v>
      </c>
      <c r="D12" s="3">
        <v>6.6000000000000003E-2</v>
      </c>
      <c r="E12" s="3">
        <v>-1.6E-2</v>
      </c>
      <c r="F12" s="3">
        <v>-4.68</v>
      </c>
      <c r="G12" s="3">
        <f t="shared" si="0"/>
        <v>-4.1000000000000002E-2</v>
      </c>
      <c r="H12" s="3">
        <f t="shared" si="0"/>
        <v>-0.19400000000000001</v>
      </c>
      <c r="I12" s="9">
        <f t="shared" si="1"/>
        <v>0.19828514820833154</v>
      </c>
      <c r="L12" s="7" t="s">
        <v>23</v>
      </c>
      <c r="M12" s="2">
        <f>(M11+0.5*M7)/(M11-0.5*M7)</f>
        <v>1.0036584089688443</v>
      </c>
      <c r="P12" s="2">
        <v>69</v>
      </c>
      <c r="Q12" s="2" t="s">
        <v>33</v>
      </c>
      <c r="R12" s="2">
        <f>P12*2/(M12+1)</f>
        <v>68.874015342275754</v>
      </c>
    </row>
    <row r="13" spans="1:20" x14ac:dyDescent="0.3">
      <c r="A13" s="3">
        <v>4</v>
      </c>
      <c r="B13" s="3">
        <v>0.505</v>
      </c>
      <c r="C13" s="3">
        <v>0.16500000000000001</v>
      </c>
      <c r="D13" s="3">
        <v>9.5000000000000001E-2</v>
      </c>
      <c r="E13" s="3">
        <v>-5.1999999999999998E-2</v>
      </c>
      <c r="F13" s="3">
        <v>-4.72</v>
      </c>
      <c r="G13" s="3">
        <f t="shared" si="0"/>
        <v>0.41000000000000003</v>
      </c>
      <c r="H13" s="3">
        <f t="shared" si="0"/>
        <v>0.217</v>
      </c>
      <c r="I13" s="9">
        <f t="shared" si="1"/>
        <v>0.46388468394634458</v>
      </c>
      <c r="P13" s="2">
        <v>70</v>
      </c>
      <c r="Q13" s="2" t="s">
        <v>34</v>
      </c>
      <c r="R13" s="2">
        <f>P13*2/(1+1/M12)</f>
        <v>70.127810522328957</v>
      </c>
    </row>
    <row r="14" spans="1:20" x14ac:dyDescent="0.3">
      <c r="A14" s="3">
        <v>5</v>
      </c>
      <c r="B14" s="3">
        <v>0.44</v>
      </c>
      <c r="C14" s="3">
        <v>0.23</v>
      </c>
      <c r="D14" s="3">
        <v>0.107</v>
      </c>
      <c r="E14" s="3">
        <v>-0.11600000000000001</v>
      </c>
      <c r="F14" s="3">
        <v>-0.47199999999999998</v>
      </c>
      <c r="G14" s="3">
        <f t="shared" si="0"/>
        <v>0.33300000000000002</v>
      </c>
      <c r="H14" s="3">
        <f t="shared" si="0"/>
        <v>0.34600000000000003</v>
      </c>
      <c r="I14" s="9">
        <f t="shared" si="1"/>
        <v>0.48021349418774151</v>
      </c>
    </row>
    <row r="15" spans="1:20" x14ac:dyDescent="0.3">
      <c r="A15" s="3"/>
      <c r="B15" s="3"/>
      <c r="C15" s="3"/>
      <c r="D15" s="3"/>
      <c r="E15" s="3"/>
      <c r="F15" s="3"/>
      <c r="G15" s="3"/>
      <c r="H15" s="5"/>
      <c r="I15" s="9">
        <f>MAX(I10:I14)</f>
        <v>0.48021349418774151</v>
      </c>
      <c r="J15" s="2" t="s">
        <v>16</v>
      </c>
      <c r="L15" s="2" t="s">
        <v>24</v>
      </c>
      <c r="M15" s="2">
        <f>(G16-G27)/(-4*$C$7)</f>
        <v>-7.0239999999999997E-2</v>
      </c>
      <c r="N15" s="2">
        <f>M15*180/PI()</f>
        <v>-4.0244555529989023</v>
      </c>
      <c r="P15" s="2">
        <f>(R15+R16)/2</f>
        <v>2.7179000000000002</v>
      </c>
      <c r="R15" s="14">
        <v>2.7275</v>
      </c>
      <c r="S15" s="2">
        <f>R15*80</f>
        <v>218.2</v>
      </c>
      <c r="T15" s="2">
        <f>R16*T18</f>
        <v>2.7374783104625231</v>
      </c>
    </row>
    <row r="16" spans="1:20" x14ac:dyDescent="0.3">
      <c r="B16" s="3"/>
      <c r="C16" s="3"/>
      <c r="F16" s="8" t="s">
        <v>19</v>
      </c>
      <c r="G16" s="3">
        <f>AVERAGE(G10:G14)</f>
        <v>0.20140000000000002</v>
      </c>
      <c r="I16" s="10"/>
      <c r="L16" s="7" t="s">
        <v>28</v>
      </c>
      <c r="M16" s="2">
        <f>90/(90-M15)</f>
        <v>0.99922016417409343</v>
      </c>
      <c r="R16" s="14">
        <v>2.7082999999999999</v>
      </c>
      <c r="S16" s="2">
        <f>R16*80</f>
        <v>216.66399999999999</v>
      </c>
    </row>
    <row r="17" spans="1:20" x14ac:dyDescent="0.3">
      <c r="B17" s="3"/>
      <c r="C17" s="3"/>
      <c r="F17" s="8" t="s">
        <v>20</v>
      </c>
      <c r="H17" s="2">
        <f>AVERAGE(H10:H14)</f>
        <v>8.0200000000000007E-2</v>
      </c>
      <c r="I17" s="10"/>
      <c r="L17" s="7" t="s">
        <v>27</v>
      </c>
      <c r="M17" s="2">
        <f>M16*M7</f>
        <v>0.12989862134263214</v>
      </c>
    </row>
    <row r="18" spans="1:20" x14ac:dyDescent="0.3">
      <c r="B18" s="3"/>
      <c r="C18" s="3"/>
      <c r="I18" s="10"/>
      <c r="S18" s="2">
        <f>S15/S16</f>
        <v>1.0070893180223757</v>
      </c>
      <c r="T18" s="2">
        <f>S18*M12</f>
        <v>1.0107736626158561</v>
      </c>
    </row>
    <row r="19" spans="1:20" x14ac:dyDescent="0.3">
      <c r="B19" s="3"/>
      <c r="C19" s="3"/>
      <c r="I19" s="10"/>
      <c r="M19" s="2" t="s">
        <v>31</v>
      </c>
    </row>
    <row r="20" spans="1:20" x14ac:dyDescent="0.3">
      <c r="A20" s="4" t="s">
        <v>7</v>
      </c>
      <c r="B20" s="4" t="str">
        <f>B9</f>
        <v>x fisico</v>
      </c>
      <c r="C20" s="4" t="str">
        <f>C9</f>
        <v>y fisico</v>
      </c>
      <c r="D20" s="4" t="str">
        <f>D9</f>
        <v>x arianna</v>
      </c>
      <c r="E20" s="4" t="str">
        <f>E9</f>
        <v>y arianna</v>
      </c>
      <c r="F20" s="4" t="s">
        <v>29</v>
      </c>
      <c r="G20" s="4"/>
      <c r="H20" s="4"/>
      <c r="I20" s="9"/>
      <c r="M20" s="2" t="s">
        <v>32</v>
      </c>
    </row>
    <row r="21" spans="1:20" x14ac:dyDescent="0.3">
      <c r="A21" s="3">
        <v>1</v>
      </c>
      <c r="B21" s="3">
        <v>-0.47499999999999998</v>
      </c>
      <c r="C21" s="3">
        <v>0.43</v>
      </c>
      <c r="D21" s="3">
        <v>5.2999999999999999E-2</v>
      </c>
      <c r="E21" s="3">
        <v>5.1999999999999998E-2</v>
      </c>
      <c r="F21" s="3">
        <v>4.6900000000000004</v>
      </c>
      <c r="G21" s="3">
        <f>B21-D21</f>
        <v>-0.52800000000000002</v>
      </c>
      <c r="H21" s="3">
        <f>C21-E21</f>
        <v>0.378</v>
      </c>
      <c r="I21" s="9">
        <f>SQRT(G21*G21+H21*H21)</f>
        <v>0.64935968461246507</v>
      </c>
    </row>
    <row r="22" spans="1:20" x14ac:dyDescent="0.3">
      <c r="A22" s="3">
        <v>2</v>
      </c>
      <c r="B22" s="3">
        <v>-0.65</v>
      </c>
      <c r="C22" s="3">
        <v>0.56499999999999995</v>
      </c>
      <c r="D22" s="3">
        <v>-0.11799999999999999</v>
      </c>
      <c r="E22" s="3">
        <v>0.19600000000000001</v>
      </c>
      <c r="F22" s="3">
        <v>4.49</v>
      </c>
      <c r="G22" s="3">
        <f t="shared" ref="G22:G25" si="2">B22-D22</f>
        <v>-0.53200000000000003</v>
      </c>
      <c r="H22" s="3">
        <f t="shared" ref="H22:H25" si="3">C22-E22</f>
        <v>0.36899999999999994</v>
      </c>
      <c r="I22" s="9">
        <f t="shared" ref="I22:I25" si="4">SQRT(G22*G22+H22*H22)</f>
        <v>0.64744497835723469</v>
      </c>
    </row>
    <row r="23" spans="1:20" x14ac:dyDescent="0.3">
      <c r="A23" s="3">
        <v>3</v>
      </c>
      <c r="B23" s="3">
        <v>-0.21</v>
      </c>
      <c r="C23" s="3">
        <v>0.505</v>
      </c>
      <c r="D23" s="3">
        <v>0.20399999999999999</v>
      </c>
      <c r="E23" s="3">
        <v>0.184</v>
      </c>
      <c r="F23" s="3">
        <v>4.6900000000000004</v>
      </c>
      <c r="G23" s="3">
        <f t="shared" si="2"/>
        <v>-0.41399999999999998</v>
      </c>
      <c r="H23" s="3">
        <f t="shared" si="3"/>
        <v>0.32100000000000001</v>
      </c>
      <c r="I23" s="9">
        <f t="shared" si="4"/>
        <v>0.5238673496220202</v>
      </c>
    </row>
    <row r="24" spans="1:20" x14ac:dyDescent="0.3">
      <c r="A24" s="3">
        <v>4</v>
      </c>
      <c r="B24" s="3">
        <v>-0.15</v>
      </c>
      <c r="C24" s="3">
        <v>0.6</v>
      </c>
      <c r="D24" s="3">
        <v>0.219</v>
      </c>
      <c r="E24" s="3">
        <v>0.14899999999999999</v>
      </c>
      <c r="F24" s="3">
        <v>4.7300000000000004</v>
      </c>
      <c r="G24" s="3">
        <f t="shared" si="2"/>
        <v>-0.36899999999999999</v>
      </c>
      <c r="H24" s="3">
        <f t="shared" si="3"/>
        <v>0.45099999999999996</v>
      </c>
      <c r="I24" s="9">
        <f t="shared" si="4"/>
        <v>0.58271948654562766</v>
      </c>
    </row>
    <row r="25" spans="1:20" x14ac:dyDescent="0.3">
      <c r="A25" s="3">
        <v>5</v>
      </c>
      <c r="B25" s="3">
        <v>-0.56999999999999995</v>
      </c>
      <c r="C25" s="3">
        <v>0.39500000000000002</v>
      </c>
      <c r="D25" s="3">
        <v>9.1999999999999998E-2</v>
      </c>
      <c r="E25" s="3">
        <v>0.04</v>
      </c>
      <c r="F25" s="3">
        <v>4.6900000000000004</v>
      </c>
      <c r="G25" s="3">
        <f t="shared" si="2"/>
        <v>-0.66199999999999992</v>
      </c>
      <c r="H25" s="3">
        <f t="shared" si="3"/>
        <v>0.35500000000000004</v>
      </c>
      <c r="I25" s="9">
        <f t="shared" si="4"/>
        <v>0.75117840757039867</v>
      </c>
    </row>
    <row r="26" spans="1:20" x14ac:dyDescent="0.3">
      <c r="H26" s="5"/>
      <c r="I26" s="9">
        <f>MAX(I21:I25)</f>
        <v>0.75117840757039867</v>
      </c>
      <c r="J26" s="2" t="s">
        <v>17</v>
      </c>
    </row>
    <row r="27" spans="1:20" x14ac:dyDescent="0.3">
      <c r="B27" s="3"/>
      <c r="C27" s="3"/>
      <c r="F27" s="8" t="s">
        <v>25</v>
      </c>
      <c r="G27" s="3">
        <f>AVERAGE(G21:G25)</f>
        <v>-0.501</v>
      </c>
      <c r="I27" s="11"/>
    </row>
    <row r="28" spans="1:20" x14ac:dyDescent="0.3">
      <c r="B28" s="3"/>
      <c r="C28" s="3"/>
      <c r="F28" s="8" t="s">
        <v>26</v>
      </c>
      <c r="H28" s="2">
        <f>AVERAGE(H21:H25)</f>
        <v>0.37479999999999991</v>
      </c>
      <c r="I28" s="11"/>
    </row>
    <row r="29" spans="1:20" x14ac:dyDescent="0.3">
      <c r="B29" s="3"/>
      <c r="C29" s="3"/>
    </row>
    <row r="30" spans="1:20" x14ac:dyDescent="0.3">
      <c r="B30" s="3"/>
      <c r="C30" s="3"/>
    </row>
    <row r="31" spans="1:20" x14ac:dyDescent="0.3">
      <c r="B31" s="3"/>
      <c r="C3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test2</vt:lpstr>
      <vt:lpstr>allineatiAssi</vt:lpstr>
      <vt:lpstr>Foglio3</vt:lpstr>
    </vt:vector>
  </TitlesOfParts>
  <Company>Gefran Spa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Rancilio Giorgio</dc:creator>
  <cp:lastModifiedBy>Rancilio Giorgio</cp:lastModifiedBy>
  <dcterms:created xsi:type="dcterms:W3CDTF">2017-08-11T15:31:42Z</dcterms:created>
  <dcterms:modified xsi:type="dcterms:W3CDTF">2017-08-14T17:29:50Z</dcterms:modified>
</cp:coreProperties>
</file>